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User\Desktop\Корректировка ПРГ Аксу\Корректировка ПР г Аксу по ПРО 17.06.26\Решение маслихата\"/>
    </mc:Choice>
  </mc:AlternateContent>
  <xr:revisionPtr revIDLastSave="0" documentId="13_ncr:1_{A703428E-7D2E-4E9D-9AA5-DB3537FD4AE3}" xr6:coauthVersionLast="45" xr6:coauthVersionMax="45" xr10:uidLastSave="{00000000-0000-0000-0000-000000000000}"/>
  <bookViews>
    <workbookView xWindow="-165" yWindow="1095" windowWidth="17625" windowHeight="14910" firstSheet="2" activeTab="2" xr2:uid="{00000000-000D-0000-FFFF-FFFF00000000}"/>
  </bookViews>
  <sheets>
    <sheet name="Аксу" sheetId="1" state="hidden" r:id="rId1"/>
    <sheet name="Лист2" sheetId="4" state="hidden" r:id="rId2"/>
    <sheet name="Инвестициялық жоспар" sheetId="3" r:id="rId3"/>
    <sheet name="Карта" sheetId="8" r:id="rId4"/>
    <sheet name="по срс" sheetId="7" state="hidden" r:id="rId5"/>
    <sheet name="Карта приоритетности Аима" sheetId="6" state="hidden" r:id="rId6"/>
    <sheet name="Лист1" sheetId="2" state="hidden" r:id="rId7"/>
  </sheets>
  <definedNames>
    <definedName name="_xlnm._FilterDatabase" localSheetId="0" hidden="1">Аксу!$A$10:$Q$501</definedName>
    <definedName name="_xlnm._FilterDatabase" localSheetId="2" hidden="1">'Инвестициялық жоспар'!$A$294:$AC$344</definedName>
    <definedName name="_xlnm.Print_Titles" localSheetId="0">Аксу!$10:$11</definedName>
    <definedName name="_xlnm.Print_Titles" localSheetId="2">'Инвестициялық жоспар'!$8:$10</definedName>
    <definedName name="_xlnm.Print_Area" localSheetId="0">Аксу!$A$6:$P$507</definedName>
    <definedName name="_xlnm.Print_Area" localSheetId="2">'Инвестициялық жоспар'!$A$1:$P$425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34" i="8" l="1"/>
  <c r="F34" i="8" s="1"/>
  <c r="H33" i="8"/>
  <c r="F33" i="8"/>
  <c r="E33" i="8"/>
  <c r="H32" i="8"/>
  <c r="E32" i="8"/>
  <c r="F32" i="8" s="1"/>
  <c r="E31" i="8"/>
  <c r="F31" i="8" s="1"/>
  <c r="E30" i="8"/>
  <c r="F30" i="8" s="1"/>
  <c r="E29" i="8"/>
  <c r="F29" i="8" s="1"/>
  <c r="K28" i="8"/>
  <c r="J28" i="8"/>
  <c r="I28" i="8"/>
  <c r="H28" i="8"/>
  <c r="G28" i="8"/>
  <c r="D28" i="8"/>
  <c r="E25" i="8"/>
  <c r="F25" i="8" s="1"/>
  <c r="E24" i="8"/>
  <c r="F24" i="8" s="1"/>
  <c r="G23" i="8"/>
  <c r="F23" i="8"/>
  <c r="E23" i="8"/>
  <c r="F22" i="8"/>
  <c r="E22" i="8"/>
  <c r="F21" i="8"/>
  <c r="E21" i="8"/>
  <c r="F20" i="8"/>
  <c r="E20" i="8"/>
  <c r="G19" i="8"/>
  <c r="E19" i="8"/>
  <c r="F19" i="8" s="1"/>
  <c r="E18" i="8"/>
  <c r="D18" i="8"/>
  <c r="F18" i="8" s="1"/>
  <c r="F16" i="8"/>
  <c r="E16" i="8"/>
  <c r="F15" i="8"/>
  <c r="E15" i="8"/>
  <c r="F14" i="8"/>
  <c r="E14" i="8"/>
  <c r="F13" i="8"/>
  <c r="E13" i="8"/>
  <c r="F12" i="8"/>
  <c r="E12" i="8"/>
  <c r="F11" i="8"/>
  <c r="E11" i="8"/>
  <c r="F10" i="8"/>
  <c r="E10" i="8"/>
  <c r="K9" i="8"/>
  <c r="J9" i="8"/>
  <c r="I9" i="8"/>
  <c r="H9" i="8"/>
  <c r="G9" i="8"/>
  <c r="E9" i="8"/>
  <c r="D9" i="8"/>
  <c r="F9" i="8" s="1"/>
  <c r="E28" i="8" l="1"/>
  <c r="F28" i="8" s="1"/>
  <c r="J90" i="3" l="1"/>
  <c r="K90" i="3"/>
  <c r="L90" i="3"/>
  <c r="M90" i="3"/>
  <c r="I90" i="3"/>
  <c r="O392" i="2" l="1"/>
  <c r="N392" i="2"/>
  <c r="M392" i="2"/>
  <c r="L392" i="2"/>
  <c r="K392" i="2"/>
  <c r="J392" i="2"/>
  <c r="I392" i="2"/>
  <c r="O391" i="2"/>
  <c r="N391" i="2"/>
  <c r="M391" i="2"/>
  <c r="L391" i="2"/>
  <c r="K391" i="2"/>
  <c r="J391" i="2"/>
  <c r="I391" i="2"/>
  <c r="O390" i="2"/>
  <c r="N390" i="2"/>
  <c r="M390" i="2"/>
  <c r="L390" i="2"/>
  <c r="K390" i="2"/>
  <c r="J390" i="2"/>
  <c r="I390" i="2"/>
  <c r="O388" i="2"/>
  <c r="N388" i="2"/>
  <c r="M388" i="2"/>
  <c r="L388" i="2"/>
  <c r="K388" i="2"/>
  <c r="J388" i="2"/>
  <c r="I388" i="2"/>
  <c r="O379" i="2"/>
  <c r="N379" i="2"/>
  <c r="M379" i="2"/>
  <c r="L379" i="2"/>
  <c r="K379" i="2"/>
  <c r="O334" i="2"/>
  <c r="N334" i="2"/>
  <c r="M334" i="2"/>
  <c r="L334" i="2"/>
  <c r="K334" i="2"/>
  <c r="J334" i="2"/>
  <c r="I334" i="2"/>
  <c r="O333" i="2"/>
  <c r="N333" i="2"/>
  <c r="M333" i="2"/>
  <c r="L333" i="2"/>
  <c r="K333" i="2"/>
  <c r="J333" i="2"/>
  <c r="I333" i="2"/>
  <c r="O332" i="2"/>
  <c r="N332" i="2"/>
  <c r="M332" i="2"/>
  <c r="L332" i="2"/>
  <c r="K332" i="2"/>
  <c r="J332" i="2"/>
  <c r="I332" i="2"/>
  <c r="O316" i="2"/>
  <c r="N316" i="2"/>
  <c r="M316" i="2"/>
  <c r="L316" i="2"/>
  <c r="K316" i="2"/>
  <c r="J316" i="2"/>
  <c r="I316" i="2"/>
  <c r="O315" i="2"/>
  <c r="N315" i="2"/>
  <c r="M315" i="2"/>
  <c r="L315" i="2"/>
  <c r="K315" i="2"/>
  <c r="J315" i="2"/>
  <c r="O313" i="2"/>
  <c r="N313" i="2"/>
  <c r="M313" i="2"/>
  <c r="L313" i="2"/>
  <c r="K313" i="2"/>
  <c r="J313" i="2"/>
  <c r="O312" i="2"/>
  <c r="N312" i="2"/>
  <c r="M312" i="2"/>
  <c r="L312" i="2"/>
  <c r="K312" i="2"/>
  <c r="J312" i="2"/>
  <c r="O280" i="2"/>
  <c r="N280" i="2"/>
  <c r="M280" i="2"/>
  <c r="L280" i="2"/>
  <c r="K280" i="2"/>
  <c r="J280" i="2"/>
  <c r="I280" i="2"/>
  <c r="O279" i="2"/>
  <c r="N279" i="2"/>
  <c r="M279" i="2"/>
  <c r="L279" i="2"/>
  <c r="K279" i="2"/>
  <c r="J279" i="2"/>
  <c r="I279" i="2"/>
  <c r="O278" i="2"/>
  <c r="N278" i="2"/>
  <c r="M278" i="2"/>
  <c r="L278" i="2"/>
  <c r="K278" i="2"/>
  <c r="J278" i="2"/>
  <c r="I278" i="2"/>
  <c r="O277" i="2"/>
  <c r="N277" i="2"/>
  <c r="M277" i="2"/>
  <c r="L277" i="2"/>
  <c r="K277" i="2"/>
  <c r="J277" i="2"/>
  <c r="I277" i="2"/>
  <c r="O191" i="2"/>
  <c r="N191" i="2"/>
  <c r="M191" i="2"/>
  <c r="O190" i="2"/>
  <c r="N190" i="2"/>
  <c r="M190" i="2"/>
  <c r="O189" i="2"/>
  <c r="N189" i="2"/>
  <c r="M189" i="2"/>
  <c r="O188" i="2"/>
  <c r="N188" i="2"/>
  <c r="M188" i="2"/>
  <c r="L188" i="2"/>
  <c r="O187" i="2"/>
  <c r="N187" i="2"/>
  <c r="M187" i="2"/>
  <c r="L187" i="2"/>
  <c r="O186" i="2"/>
  <c r="N186" i="2"/>
  <c r="M186" i="2"/>
  <c r="L186" i="2"/>
  <c r="O185" i="2"/>
  <c r="N185" i="2"/>
  <c r="M185" i="2"/>
  <c r="L185" i="2"/>
  <c r="O184" i="2"/>
  <c r="N184" i="2"/>
  <c r="M184" i="2"/>
  <c r="L184" i="2"/>
  <c r="O183" i="2"/>
  <c r="N183" i="2"/>
  <c r="M183" i="2"/>
  <c r="L183" i="2"/>
  <c r="O182" i="2"/>
  <c r="N182" i="2"/>
  <c r="M182" i="2"/>
  <c r="L182" i="2"/>
  <c r="O181" i="2"/>
  <c r="N181" i="2"/>
  <c r="M181" i="2"/>
  <c r="L181" i="2"/>
  <c r="O180" i="2"/>
  <c r="N180" i="2"/>
  <c r="O179" i="2"/>
  <c r="N179" i="2"/>
  <c r="O178" i="2"/>
  <c r="N178" i="2"/>
  <c r="O177" i="2"/>
  <c r="N177" i="2"/>
  <c r="O176" i="2"/>
  <c r="N176" i="2"/>
  <c r="O175" i="2"/>
  <c r="N175" i="2"/>
  <c r="O174" i="2"/>
  <c r="N174" i="2"/>
  <c r="O173" i="2"/>
  <c r="N173" i="2"/>
  <c r="O172" i="2"/>
  <c r="N172" i="2"/>
  <c r="O171" i="2"/>
  <c r="N171" i="2"/>
  <c r="O170" i="2"/>
  <c r="N170" i="2"/>
  <c r="O169" i="2"/>
  <c r="N169" i="2"/>
  <c r="O168" i="2"/>
  <c r="N168" i="2"/>
  <c r="O167" i="2"/>
  <c r="N167" i="2"/>
  <c r="M167" i="2"/>
  <c r="L167" i="2"/>
  <c r="K167" i="2"/>
  <c r="J167" i="2"/>
  <c r="I167" i="2"/>
  <c r="O113" i="2"/>
  <c r="N113" i="2"/>
  <c r="M113" i="2"/>
  <c r="L113" i="2"/>
  <c r="K113" i="2"/>
  <c r="O31" i="2"/>
  <c r="N31" i="2"/>
  <c r="M31" i="2"/>
  <c r="L31" i="2"/>
  <c r="K31" i="2"/>
  <c r="J31" i="2"/>
  <c r="I31" i="2"/>
  <c r="F37" i="6"/>
  <c r="E37" i="6"/>
  <c r="F36" i="6"/>
  <c r="E36" i="6"/>
  <c r="F35" i="6"/>
  <c r="E35" i="6"/>
  <c r="F34" i="6"/>
  <c r="E34" i="6"/>
  <c r="F33" i="6"/>
  <c r="E33" i="6"/>
  <c r="F32" i="6"/>
  <c r="E32" i="6"/>
  <c r="F31" i="6"/>
  <c r="E31" i="6"/>
  <c r="F30" i="6"/>
  <c r="E30" i="6"/>
  <c r="F29" i="6"/>
  <c r="E29" i="6"/>
  <c r="F28" i="6"/>
  <c r="E28" i="6"/>
  <c r="F27" i="6"/>
  <c r="E27" i="6"/>
  <c r="F26" i="6"/>
  <c r="E26" i="6"/>
  <c r="F25" i="6"/>
  <c r="E25" i="6"/>
  <c r="F24" i="6"/>
  <c r="E24" i="6"/>
  <c r="F23" i="6"/>
  <c r="E23" i="6"/>
  <c r="F22" i="6"/>
  <c r="E22" i="6"/>
  <c r="F21" i="6"/>
  <c r="E21" i="6"/>
  <c r="F20" i="6"/>
  <c r="E20" i="6"/>
  <c r="F19" i="6"/>
  <c r="E19" i="6"/>
  <c r="F18" i="6"/>
  <c r="E18" i="6"/>
  <c r="F17" i="6"/>
  <c r="E17" i="6"/>
  <c r="F16" i="6"/>
  <c r="E16" i="6"/>
  <c r="F15" i="6"/>
  <c r="E15" i="6"/>
  <c r="F14" i="6"/>
  <c r="F13" i="6"/>
  <c r="K12" i="6"/>
  <c r="J12" i="6"/>
  <c r="I12" i="6"/>
  <c r="H12" i="6"/>
  <c r="G12" i="6"/>
  <c r="F12" i="6"/>
  <c r="E12" i="6"/>
  <c r="F11" i="6"/>
  <c r="E11" i="6"/>
  <c r="F10" i="6"/>
  <c r="E10" i="6"/>
  <c r="F9" i="6"/>
  <c r="E9" i="6"/>
  <c r="E44" i="7"/>
  <c r="E43" i="7"/>
  <c r="E42" i="7"/>
  <c r="E41" i="7"/>
  <c r="E40" i="7"/>
  <c r="E39" i="7"/>
  <c r="E36" i="7"/>
  <c r="E35" i="7"/>
  <c r="E34" i="7"/>
  <c r="E33" i="7"/>
  <c r="E32" i="7"/>
  <c r="E30" i="7"/>
  <c r="E29" i="7"/>
  <c r="E28" i="7"/>
  <c r="E27" i="7"/>
  <c r="E26" i="7"/>
  <c r="E25" i="7"/>
  <c r="E24" i="7"/>
  <c r="E23" i="7"/>
  <c r="E22" i="7"/>
  <c r="E21" i="7"/>
  <c r="E20" i="7"/>
  <c r="E17" i="7"/>
  <c r="K13" i="7"/>
  <c r="J13" i="7"/>
  <c r="I13" i="7"/>
  <c r="H13" i="7"/>
  <c r="G13" i="7"/>
  <c r="F13" i="7"/>
  <c r="E13" i="7"/>
  <c r="E11" i="7"/>
  <c r="E10" i="7"/>
  <c r="F9" i="7"/>
  <c r="E9" i="7"/>
  <c r="K425" i="3"/>
  <c r="J425" i="3"/>
  <c r="I425" i="3"/>
  <c r="M424" i="3"/>
  <c r="L424" i="3"/>
  <c r="K424" i="3"/>
  <c r="J424" i="3"/>
  <c r="I424" i="3"/>
  <c r="H424" i="3"/>
  <c r="G424" i="3"/>
  <c r="M417" i="3"/>
  <c r="L417" i="3"/>
  <c r="K417" i="3"/>
  <c r="J417" i="3"/>
  <c r="I417" i="3"/>
  <c r="H417" i="3"/>
  <c r="G417" i="3"/>
  <c r="M414" i="3"/>
  <c r="L414" i="3"/>
  <c r="K414" i="3"/>
  <c r="J414" i="3"/>
  <c r="I414" i="3"/>
  <c r="H414" i="3"/>
  <c r="G414" i="3"/>
  <c r="M413" i="3"/>
  <c r="L413" i="3"/>
  <c r="K413" i="3"/>
  <c r="J413" i="3"/>
  <c r="I413" i="3"/>
  <c r="H413" i="3"/>
  <c r="G413" i="3"/>
  <c r="M409" i="3"/>
  <c r="M415" i="3" s="1"/>
  <c r="L409" i="3"/>
  <c r="L415" i="3" s="1"/>
  <c r="K409" i="3"/>
  <c r="K415" i="3" s="1"/>
  <c r="J409" i="3"/>
  <c r="J415" i="3" s="1"/>
  <c r="I409" i="3"/>
  <c r="I415" i="3" s="1"/>
  <c r="H409" i="3"/>
  <c r="H415" i="3" s="1"/>
  <c r="G409" i="3"/>
  <c r="G415" i="3" s="1"/>
  <c r="M406" i="3"/>
  <c r="L406" i="3"/>
  <c r="K406" i="3"/>
  <c r="J406" i="3"/>
  <c r="I406" i="3"/>
  <c r="H406" i="3"/>
  <c r="M395" i="3"/>
  <c r="M416" i="3" s="1"/>
  <c r="L395" i="3"/>
  <c r="L391" i="3" s="1"/>
  <c r="K395" i="3"/>
  <c r="K416" i="3" s="1"/>
  <c r="J395" i="3"/>
  <c r="J391" i="3" s="1"/>
  <c r="I395" i="3"/>
  <c r="I416" i="3" s="1"/>
  <c r="H395" i="3"/>
  <c r="H391" i="3" s="1"/>
  <c r="G395" i="3"/>
  <c r="G416" i="3" s="1"/>
  <c r="M391" i="3"/>
  <c r="K391" i="3"/>
  <c r="I391" i="3"/>
  <c r="G391" i="3"/>
  <c r="M381" i="3"/>
  <c r="L381" i="3"/>
  <c r="K381" i="3"/>
  <c r="J381" i="3"/>
  <c r="I381" i="3"/>
  <c r="H381" i="3"/>
  <c r="G381" i="3"/>
  <c r="M379" i="3"/>
  <c r="L379" i="3"/>
  <c r="K379" i="3"/>
  <c r="J379" i="3"/>
  <c r="I379" i="3"/>
  <c r="H379" i="3"/>
  <c r="G379" i="3"/>
  <c r="M376" i="3"/>
  <c r="M382" i="3" s="1"/>
  <c r="L376" i="3"/>
  <c r="L382" i="3" s="1"/>
  <c r="K376" i="3"/>
  <c r="K382" i="3" s="1"/>
  <c r="J376" i="3"/>
  <c r="J382" i="3" s="1"/>
  <c r="I376" i="3"/>
  <c r="I382" i="3" s="1"/>
  <c r="H376" i="3"/>
  <c r="H382" i="3" s="1"/>
  <c r="G376" i="3"/>
  <c r="G382" i="3" s="1"/>
  <c r="M374" i="3"/>
  <c r="L374" i="3"/>
  <c r="M372" i="3"/>
  <c r="K372" i="3"/>
  <c r="I372" i="3"/>
  <c r="G372" i="3"/>
  <c r="M367" i="3"/>
  <c r="M383" i="3" s="1"/>
  <c r="L367" i="3"/>
  <c r="L383" i="3" s="1"/>
  <c r="K367" i="3"/>
  <c r="K383" i="3" s="1"/>
  <c r="J367" i="3"/>
  <c r="J383" i="3" s="1"/>
  <c r="I367" i="3"/>
  <c r="I383" i="3" s="1"/>
  <c r="H367" i="3"/>
  <c r="H383" i="3" s="1"/>
  <c r="G367" i="3"/>
  <c r="G383" i="3" s="1"/>
  <c r="M366" i="3"/>
  <c r="L366" i="3"/>
  <c r="K366" i="3"/>
  <c r="J366" i="3"/>
  <c r="I366" i="3"/>
  <c r="H366" i="3"/>
  <c r="G366" i="3"/>
  <c r="M364" i="3"/>
  <c r="M380" i="3" s="1"/>
  <c r="M378" i="3" s="1"/>
  <c r="L364" i="3"/>
  <c r="L380" i="3" s="1"/>
  <c r="L378" i="3" s="1"/>
  <c r="K364" i="3"/>
  <c r="K380" i="3" s="1"/>
  <c r="K378" i="3" s="1"/>
  <c r="J364" i="3"/>
  <c r="J380" i="3" s="1"/>
  <c r="J378" i="3" s="1"/>
  <c r="I364" i="3"/>
  <c r="I380" i="3" s="1"/>
  <c r="I378" i="3" s="1"/>
  <c r="H364" i="3"/>
  <c r="H380" i="3" s="1"/>
  <c r="H378" i="3" s="1"/>
  <c r="G364" i="3"/>
  <c r="G380" i="3" s="1"/>
  <c r="G378" i="3" s="1"/>
  <c r="M362" i="3"/>
  <c r="K362" i="3"/>
  <c r="I362" i="3"/>
  <c r="G362" i="3"/>
  <c r="M333" i="3"/>
  <c r="L333" i="3"/>
  <c r="K333" i="3"/>
  <c r="J333" i="3"/>
  <c r="I333" i="3"/>
  <c r="H333" i="3"/>
  <c r="G333" i="3"/>
  <c r="M328" i="3"/>
  <c r="L328" i="3"/>
  <c r="K328" i="3"/>
  <c r="J328" i="3"/>
  <c r="I328" i="3"/>
  <c r="H328" i="3"/>
  <c r="G328" i="3"/>
  <c r="M327" i="3"/>
  <c r="L327" i="3"/>
  <c r="K327" i="3"/>
  <c r="J327" i="3"/>
  <c r="I327" i="3"/>
  <c r="H327" i="3"/>
  <c r="G327" i="3"/>
  <c r="M326" i="3"/>
  <c r="L326" i="3"/>
  <c r="K326" i="3"/>
  <c r="J326" i="3"/>
  <c r="I326" i="3"/>
  <c r="H326" i="3"/>
  <c r="G326" i="3"/>
  <c r="M325" i="3"/>
  <c r="L325" i="3"/>
  <c r="K325" i="3"/>
  <c r="I325" i="3"/>
  <c r="H325" i="3"/>
  <c r="G325" i="3"/>
  <c r="M323" i="3"/>
  <c r="L323" i="3"/>
  <c r="K323" i="3"/>
  <c r="J323" i="3"/>
  <c r="H323" i="3"/>
  <c r="M288" i="3"/>
  <c r="M340" i="3" s="1"/>
  <c r="M419" i="3" s="1"/>
  <c r="L288" i="3"/>
  <c r="L340" i="3" s="1"/>
  <c r="L419" i="3" s="1"/>
  <c r="K288" i="3"/>
  <c r="K340" i="3" s="1"/>
  <c r="K419" i="3" s="1"/>
  <c r="J288" i="3"/>
  <c r="J340" i="3" s="1"/>
  <c r="J419" i="3" s="1"/>
  <c r="I288" i="3"/>
  <c r="I340" i="3" s="1"/>
  <c r="I419" i="3" s="1"/>
  <c r="H288" i="3"/>
  <c r="H340" i="3" s="1"/>
  <c r="H419" i="3" s="1"/>
  <c r="G288" i="3"/>
  <c r="G340" i="3" s="1"/>
  <c r="G419" i="3" s="1"/>
  <c r="M286" i="3"/>
  <c r="L286" i="3"/>
  <c r="K286" i="3"/>
  <c r="J286" i="3"/>
  <c r="I286" i="3"/>
  <c r="H286" i="3"/>
  <c r="G286" i="3"/>
  <c r="M285" i="3"/>
  <c r="L285" i="3"/>
  <c r="L281" i="3" s="1"/>
  <c r="K285" i="3"/>
  <c r="J285" i="3"/>
  <c r="J281" i="3" s="1"/>
  <c r="I285" i="3"/>
  <c r="H285" i="3"/>
  <c r="H281" i="3" s="1"/>
  <c r="G285" i="3"/>
  <c r="M281" i="3"/>
  <c r="K281" i="3"/>
  <c r="I281" i="3"/>
  <c r="G281" i="3"/>
  <c r="M269" i="3"/>
  <c r="L269" i="3"/>
  <c r="K269" i="3"/>
  <c r="J269" i="3"/>
  <c r="I269" i="3"/>
  <c r="H269" i="3"/>
  <c r="G269" i="3"/>
  <c r="M268" i="3"/>
  <c r="L268" i="3"/>
  <c r="K268" i="3"/>
  <c r="J268" i="3"/>
  <c r="I268" i="3"/>
  <c r="H268" i="3"/>
  <c r="G268" i="3"/>
  <c r="M267" i="3"/>
  <c r="L267" i="3"/>
  <c r="K267" i="3"/>
  <c r="J267" i="3"/>
  <c r="I267" i="3"/>
  <c r="H267" i="3"/>
  <c r="G267" i="3"/>
  <c r="M266" i="3"/>
  <c r="M264" i="3" s="1"/>
  <c r="L266" i="3"/>
  <c r="L289" i="3" s="1"/>
  <c r="K266" i="3"/>
  <c r="K264" i="3" s="1"/>
  <c r="J266" i="3"/>
  <c r="J289" i="3" s="1"/>
  <c r="J341" i="3" s="1"/>
  <c r="J420" i="3" s="1"/>
  <c r="I266" i="3"/>
  <c r="I264" i="3" s="1"/>
  <c r="H266" i="3"/>
  <c r="H289" i="3" s="1"/>
  <c r="G266" i="3"/>
  <c r="G289" i="3" s="1"/>
  <c r="L264" i="3"/>
  <c r="J264" i="3"/>
  <c r="H264" i="3"/>
  <c r="G264" i="3"/>
  <c r="M241" i="3"/>
  <c r="L241" i="3"/>
  <c r="K241" i="3"/>
  <c r="J241" i="3"/>
  <c r="I241" i="3"/>
  <c r="H241" i="3"/>
  <c r="G241" i="3"/>
  <c r="M240" i="3"/>
  <c r="L240" i="3"/>
  <c r="K240" i="3"/>
  <c r="J240" i="3"/>
  <c r="I240" i="3"/>
  <c r="H240" i="3"/>
  <c r="G240" i="3"/>
  <c r="G236" i="3" s="1"/>
  <c r="M239" i="3"/>
  <c r="L239" i="3"/>
  <c r="L236" i="3" s="1"/>
  <c r="K239" i="3"/>
  <c r="J239" i="3"/>
  <c r="J236" i="3" s="1"/>
  <c r="I239" i="3"/>
  <c r="H239" i="3"/>
  <c r="G239" i="3"/>
  <c r="M236" i="3"/>
  <c r="K236" i="3"/>
  <c r="H236" i="3"/>
  <c r="M229" i="3"/>
  <c r="L229" i="3"/>
  <c r="K229" i="3"/>
  <c r="J229" i="3"/>
  <c r="I229" i="3"/>
  <c r="H229" i="3"/>
  <c r="G229" i="3"/>
  <c r="M203" i="3"/>
  <c r="L203" i="3"/>
  <c r="K203" i="3"/>
  <c r="J203" i="3"/>
  <c r="I203" i="3"/>
  <c r="H203" i="3"/>
  <c r="G203" i="3"/>
  <c r="M202" i="3"/>
  <c r="L202" i="3"/>
  <c r="K202" i="3"/>
  <c r="J202" i="3"/>
  <c r="I202" i="3"/>
  <c r="H202" i="3"/>
  <c r="G202" i="3"/>
  <c r="M201" i="3"/>
  <c r="L201" i="3"/>
  <c r="K201" i="3"/>
  <c r="J201" i="3"/>
  <c r="I201" i="3"/>
  <c r="H201" i="3"/>
  <c r="G201" i="3"/>
  <c r="M196" i="3"/>
  <c r="L196" i="3"/>
  <c r="K196" i="3"/>
  <c r="J196" i="3"/>
  <c r="I196" i="3"/>
  <c r="H196" i="3"/>
  <c r="G196" i="3"/>
  <c r="M195" i="3"/>
  <c r="L195" i="3"/>
  <c r="L192" i="3" s="1"/>
  <c r="K195" i="3"/>
  <c r="J195" i="3"/>
  <c r="J192" i="3" s="1"/>
  <c r="I195" i="3"/>
  <c r="H195" i="3"/>
  <c r="H192" i="3" s="1"/>
  <c r="G195" i="3"/>
  <c r="M192" i="3"/>
  <c r="K192" i="3"/>
  <c r="I192" i="3"/>
  <c r="G192" i="3"/>
  <c r="M185" i="3"/>
  <c r="L185" i="3"/>
  <c r="K185" i="3"/>
  <c r="J185" i="3"/>
  <c r="I185" i="3"/>
  <c r="M184" i="3"/>
  <c r="L184" i="3"/>
  <c r="K184" i="3"/>
  <c r="J184" i="3"/>
  <c r="I184" i="3"/>
  <c r="M179" i="3"/>
  <c r="L179" i="3"/>
  <c r="K179" i="3"/>
  <c r="J179" i="3"/>
  <c r="I179" i="3"/>
  <c r="M178" i="3"/>
  <c r="L178" i="3"/>
  <c r="K178" i="3"/>
  <c r="J178" i="3"/>
  <c r="I178" i="3"/>
  <c r="M163" i="3"/>
  <c r="L163" i="3"/>
  <c r="K163" i="3"/>
  <c r="J163" i="3"/>
  <c r="I163" i="3"/>
  <c r="H163" i="3"/>
  <c r="G163" i="3"/>
  <c r="J156" i="3"/>
  <c r="M155" i="3"/>
  <c r="M167" i="3" s="1"/>
  <c r="M164" i="3" s="1"/>
  <c r="L155" i="3"/>
  <c r="L167" i="3" s="1"/>
  <c r="K155" i="3"/>
  <c r="K167" i="3" s="1"/>
  <c r="J155" i="3"/>
  <c r="J167" i="3" s="1"/>
  <c r="I155" i="3"/>
  <c r="I167" i="3" s="1"/>
  <c r="I164" i="3" s="1"/>
  <c r="H155" i="3"/>
  <c r="H167" i="3" s="1"/>
  <c r="G155" i="3"/>
  <c r="G167" i="3" s="1"/>
  <c r="G164" i="3" s="1"/>
  <c r="M154" i="3"/>
  <c r="M168" i="3" s="1"/>
  <c r="L154" i="3"/>
  <c r="L168" i="3" s="1"/>
  <c r="K154" i="3"/>
  <c r="K168" i="3" s="1"/>
  <c r="J154" i="3"/>
  <c r="J168" i="3" s="1"/>
  <c r="I154" i="3"/>
  <c r="I168" i="3" s="1"/>
  <c r="H154" i="3"/>
  <c r="H168" i="3" s="1"/>
  <c r="G154" i="3"/>
  <c r="G168" i="3" s="1"/>
  <c r="M123" i="3"/>
  <c r="M292" i="3" s="1"/>
  <c r="L123" i="3"/>
  <c r="L292" i="3" s="1"/>
  <c r="K123" i="3"/>
  <c r="K292" i="3" s="1"/>
  <c r="J123" i="3"/>
  <c r="J292" i="3" s="1"/>
  <c r="I123" i="3"/>
  <c r="I292" i="3" s="1"/>
  <c r="H123" i="3"/>
  <c r="H292" i="3" s="1"/>
  <c r="G123" i="3"/>
  <c r="G292" i="3" s="1"/>
  <c r="M122" i="3"/>
  <c r="L122" i="3"/>
  <c r="K122" i="3"/>
  <c r="J122" i="3"/>
  <c r="I122" i="3"/>
  <c r="H122" i="3"/>
  <c r="G122" i="3"/>
  <c r="M121" i="3"/>
  <c r="L121" i="3"/>
  <c r="K121" i="3"/>
  <c r="J121" i="3"/>
  <c r="I121" i="3"/>
  <c r="H121" i="3"/>
  <c r="G121" i="3"/>
  <c r="G118" i="3" s="1"/>
  <c r="M118" i="3"/>
  <c r="L118" i="3"/>
  <c r="K118" i="3"/>
  <c r="J118" i="3"/>
  <c r="I118" i="3"/>
  <c r="H118" i="3"/>
  <c r="M91" i="3"/>
  <c r="L91" i="3"/>
  <c r="K91" i="3"/>
  <c r="J91" i="3"/>
  <c r="I91" i="3"/>
  <c r="H91" i="3"/>
  <c r="G91" i="3"/>
  <c r="M85" i="3"/>
  <c r="M291" i="3" s="1"/>
  <c r="L85" i="3"/>
  <c r="K85" i="3"/>
  <c r="K291" i="3" s="1"/>
  <c r="J85" i="3"/>
  <c r="I85" i="3"/>
  <c r="H85" i="3"/>
  <c r="G85" i="3"/>
  <c r="M84" i="3"/>
  <c r="L84" i="3"/>
  <c r="K84" i="3"/>
  <c r="J84" i="3"/>
  <c r="I84" i="3"/>
  <c r="H84" i="3"/>
  <c r="G84" i="3"/>
  <c r="M81" i="3"/>
  <c r="L81" i="3"/>
  <c r="K81" i="3"/>
  <c r="J81" i="3"/>
  <c r="I81" i="3"/>
  <c r="H81" i="3"/>
  <c r="M72" i="3"/>
  <c r="L72" i="3"/>
  <c r="K72" i="3"/>
  <c r="J72" i="3"/>
  <c r="I72" i="3"/>
  <c r="K46" i="3"/>
  <c r="J46" i="3"/>
  <c r="I46" i="3"/>
  <c r="H46" i="3"/>
  <c r="G46" i="3"/>
  <c r="G45" i="3" s="1"/>
  <c r="M45" i="3"/>
  <c r="L45" i="3"/>
  <c r="K45" i="3"/>
  <c r="J45" i="3"/>
  <c r="I45" i="3"/>
  <c r="H45" i="3"/>
  <c r="N496" i="4"/>
  <c r="M496" i="4"/>
  <c r="L496" i="4"/>
  <c r="K496" i="4"/>
  <c r="J496" i="4"/>
  <c r="I496" i="4"/>
  <c r="H496" i="4"/>
  <c r="N495" i="4"/>
  <c r="M495" i="4"/>
  <c r="L495" i="4"/>
  <c r="K495" i="4"/>
  <c r="J495" i="4"/>
  <c r="I495" i="4"/>
  <c r="H495" i="4"/>
  <c r="N494" i="4"/>
  <c r="M494" i="4"/>
  <c r="L494" i="4"/>
  <c r="K494" i="4"/>
  <c r="J494" i="4"/>
  <c r="I494" i="4"/>
  <c r="H494" i="4"/>
  <c r="N493" i="4"/>
  <c r="M493" i="4"/>
  <c r="L493" i="4"/>
  <c r="K493" i="4"/>
  <c r="J493" i="4"/>
  <c r="I493" i="4"/>
  <c r="H493" i="4"/>
  <c r="N492" i="4"/>
  <c r="M492" i="4"/>
  <c r="L492" i="4"/>
  <c r="K492" i="4"/>
  <c r="J492" i="4"/>
  <c r="I492" i="4"/>
  <c r="H492" i="4"/>
  <c r="N491" i="4"/>
  <c r="M491" i="4"/>
  <c r="L491" i="4"/>
  <c r="K491" i="4"/>
  <c r="J491" i="4"/>
  <c r="I491" i="4"/>
  <c r="H491" i="4"/>
  <c r="N490" i="4"/>
  <c r="M490" i="4"/>
  <c r="L490" i="4"/>
  <c r="K490" i="4"/>
  <c r="J490" i="4"/>
  <c r="I490" i="4"/>
  <c r="H490" i="4"/>
  <c r="N489" i="4"/>
  <c r="M489" i="4"/>
  <c r="L489" i="4"/>
  <c r="K489" i="4"/>
  <c r="J489" i="4"/>
  <c r="I489" i="4"/>
  <c r="H489" i="4"/>
  <c r="N488" i="4"/>
  <c r="M488" i="4"/>
  <c r="L488" i="4"/>
  <c r="K488" i="4"/>
  <c r="J488" i="4"/>
  <c r="I488" i="4"/>
  <c r="H488" i="4"/>
  <c r="N487" i="4"/>
  <c r="M487" i="4"/>
  <c r="L487" i="4"/>
  <c r="K487" i="4"/>
  <c r="J487" i="4"/>
  <c r="I487" i="4"/>
  <c r="H487" i="4"/>
  <c r="N486" i="4"/>
  <c r="M486" i="4"/>
  <c r="L486" i="4"/>
  <c r="K486" i="4"/>
  <c r="J486" i="4"/>
  <c r="I486" i="4"/>
  <c r="H486" i="4"/>
  <c r="N485" i="4"/>
  <c r="M485" i="4"/>
  <c r="L485" i="4"/>
  <c r="K485" i="4"/>
  <c r="J485" i="4"/>
  <c r="I485" i="4"/>
  <c r="H485" i="4"/>
  <c r="N484" i="4"/>
  <c r="M484" i="4"/>
  <c r="L484" i="4"/>
  <c r="K484" i="4"/>
  <c r="J484" i="4"/>
  <c r="I484" i="4"/>
  <c r="H484" i="4"/>
  <c r="N483" i="4"/>
  <c r="M483" i="4"/>
  <c r="L483" i="4"/>
  <c r="K483" i="4"/>
  <c r="J483" i="4"/>
  <c r="I483" i="4"/>
  <c r="H483" i="4"/>
  <c r="N482" i="4"/>
  <c r="M482" i="4"/>
  <c r="L482" i="4"/>
  <c r="K482" i="4"/>
  <c r="J482" i="4"/>
  <c r="I482" i="4"/>
  <c r="H482" i="4"/>
  <c r="N479" i="4"/>
  <c r="M479" i="4"/>
  <c r="L479" i="4"/>
  <c r="K479" i="4"/>
  <c r="J479" i="4"/>
  <c r="I479" i="4"/>
  <c r="H479" i="4"/>
  <c r="J476" i="4"/>
  <c r="L470" i="4"/>
  <c r="K470" i="4"/>
  <c r="J470" i="4"/>
  <c r="N455" i="4"/>
  <c r="M455" i="4"/>
  <c r="L455" i="4"/>
  <c r="K455" i="4"/>
  <c r="J455" i="4"/>
  <c r="I455" i="4"/>
  <c r="H455" i="4"/>
  <c r="N436" i="4"/>
  <c r="M436" i="4"/>
  <c r="L436" i="4"/>
  <c r="K436" i="4"/>
  <c r="J436" i="4"/>
  <c r="I436" i="4"/>
  <c r="H436" i="4"/>
  <c r="N435" i="4"/>
  <c r="M435" i="4"/>
  <c r="L435" i="4"/>
  <c r="K435" i="4"/>
  <c r="J435" i="4"/>
  <c r="I435" i="4"/>
  <c r="H435" i="4"/>
  <c r="N432" i="4"/>
  <c r="M432" i="4"/>
  <c r="L432" i="4"/>
  <c r="K432" i="4"/>
  <c r="J432" i="4"/>
  <c r="I432" i="4"/>
  <c r="H432" i="4"/>
  <c r="N431" i="4"/>
  <c r="M431" i="4"/>
  <c r="L431" i="4"/>
  <c r="K431" i="4"/>
  <c r="J431" i="4"/>
  <c r="I431" i="4"/>
  <c r="H431" i="4"/>
  <c r="N430" i="4"/>
  <c r="M430" i="4"/>
  <c r="L430" i="4"/>
  <c r="K430" i="4"/>
  <c r="J430" i="4"/>
  <c r="I430" i="4"/>
  <c r="H430" i="4"/>
  <c r="N429" i="4"/>
  <c r="M429" i="4"/>
  <c r="L429" i="4"/>
  <c r="K429" i="4"/>
  <c r="J429" i="4"/>
  <c r="I429" i="4"/>
  <c r="H429" i="4"/>
  <c r="N428" i="4"/>
  <c r="M428" i="4"/>
  <c r="L428" i="4"/>
  <c r="K428" i="4"/>
  <c r="J428" i="4"/>
  <c r="I428" i="4"/>
  <c r="H428" i="4"/>
  <c r="N427" i="4"/>
  <c r="M427" i="4"/>
  <c r="L427" i="4"/>
  <c r="K427" i="4"/>
  <c r="J427" i="4"/>
  <c r="I427" i="4"/>
  <c r="H427" i="4"/>
  <c r="N414" i="4"/>
  <c r="M414" i="4"/>
  <c r="L414" i="4"/>
  <c r="K414" i="4"/>
  <c r="J414" i="4"/>
  <c r="I414" i="4"/>
  <c r="H414" i="4"/>
  <c r="N413" i="4"/>
  <c r="M413" i="4"/>
  <c r="L413" i="4"/>
  <c r="K413" i="4"/>
  <c r="J413" i="4"/>
  <c r="I413" i="4"/>
  <c r="H413" i="4"/>
  <c r="N412" i="4"/>
  <c r="M412" i="4"/>
  <c r="L412" i="4"/>
  <c r="K412" i="4"/>
  <c r="J412" i="4"/>
  <c r="I412" i="4"/>
  <c r="H412" i="4"/>
  <c r="N411" i="4"/>
  <c r="M411" i="4"/>
  <c r="L411" i="4"/>
  <c r="K411" i="4"/>
  <c r="J411" i="4"/>
  <c r="I411" i="4"/>
  <c r="H411" i="4"/>
  <c r="N410" i="4"/>
  <c r="M410" i="4"/>
  <c r="L410" i="4"/>
  <c r="K410" i="4"/>
  <c r="J410" i="4"/>
  <c r="I410" i="4"/>
  <c r="H410" i="4"/>
  <c r="N409" i="4"/>
  <c r="M409" i="4"/>
  <c r="L409" i="4"/>
  <c r="K409" i="4"/>
  <c r="J409" i="4"/>
  <c r="I409" i="4"/>
  <c r="H409" i="4"/>
  <c r="N393" i="4"/>
  <c r="M393" i="4"/>
  <c r="L393" i="4"/>
  <c r="K393" i="4"/>
  <c r="J393" i="4"/>
  <c r="I393" i="4"/>
  <c r="H393" i="4"/>
  <c r="N391" i="4"/>
  <c r="M391" i="4"/>
  <c r="L391" i="4"/>
  <c r="K391" i="4"/>
  <c r="J391" i="4"/>
  <c r="I391" i="4"/>
  <c r="H391" i="4"/>
  <c r="N389" i="4"/>
  <c r="M389" i="4"/>
  <c r="L389" i="4"/>
  <c r="K389" i="4"/>
  <c r="J389" i="4"/>
  <c r="I389" i="4"/>
  <c r="H389" i="4"/>
  <c r="N382" i="4"/>
  <c r="M382" i="4"/>
  <c r="L382" i="4"/>
  <c r="K382" i="4"/>
  <c r="J382" i="4"/>
  <c r="I382" i="4"/>
  <c r="H382" i="4"/>
  <c r="N377" i="4"/>
  <c r="M377" i="4"/>
  <c r="L377" i="4"/>
  <c r="K377" i="4"/>
  <c r="J377" i="4"/>
  <c r="I377" i="4"/>
  <c r="H377" i="4"/>
  <c r="N355" i="4"/>
  <c r="M355" i="4"/>
  <c r="L355" i="4"/>
  <c r="K355" i="4"/>
  <c r="J355" i="4"/>
  <c r="I355" i="4"/>
  <c r="H355" i="4"/>
  <c r="N350" i="4"/>
  <c r="M350" i="4"/>
  <c r="L350" i="4"/>
  <c r="K350" i="4"/>
  <c r="J350" i="4"/>
  <c r="I350" i="4"/>
  <c r="H350" i="4"/>
  <c r="N346" i="4"/>
  <c r="M346" i="4"/>
  <c r="L346" i="4"/>
  <c r="K346" i="4"/>
  <c r="J346" i="4"/>
  <c r="I346" i="4"/>
  <c r="H346" i="4"/>
  <c r="N342" i="4"/>
  <c r="M342" i="4"/>
  <c r="L342" i="4"/>
  <c r="K342" i="4"/>
  <c r="J342" i="4"/>
  <c r="I342" i="4"/>
  <c r="H342" i="4"/>
  <c r="N341" i="4"/>
  <c r="M341" i="4"/>
  <c r="L341" i="4"/>
  <c r="K341" i="4"/>
  <c r="J341" i="4"/>
  <c r="I341" i="4"/>
  <c r="H341" i="4"/>
  <c r="N340" i="4"/>
  <c r="M340" i="4"/>
  <c r="L340" i="4"/>
  <c r="K340" i="4"/>
  <c r="J340" i="4"/>
  <c r="I340" i="4"/>
  <c r="H340" i="4"/>
  <c r="N339" i="4"/>
  <c r="M339" i="4"/>
  <c r="L339" i="4"/>
  <c r="K339" i="4"/>
  <c r="J339" i="4"/>
  <c r="I339" i="4"/>
  <c r="H339" i="4"/>
  <c r="N337" i="4"/>
  <c r="M337" i="4"/>
  <c r="L337" i="4"/>
  <c r="K337" i="4"/>
  <c r="J337" i="4"/>
  <c r="I337" i="4"/>
  <c r="H337" i="4"/>
  <c r="N289" i="4"/>
  <c r="M289" i="4"/>
  <c r="L289" i="4"/>
  <c r="K289" i="4"/>
  <c r="J289" i="4"/>
  <c r="K262" i="4"/>
  <c r="K258" i="4"/>
  <c r="N250" i="4"/>
  <c r="M250" i="4"/>
  <c r="L250" i="4"/>
  <c r="K250" i="4"/>
  <c r="J250" i="4"/>
  <c r="I250" i="4"/>
  <c r="L249" i="4"/>
  <c r="N245" i="4"/>
  <c r="M245" i="4"/>
  <c r="L245" i="4"/>
  <c r="K245" i="4"/>
  <c r="J245" i="4"/>
  <c r="I245" i="4"/>
  <c r="H245" i="4"/>
  <c r="K242" i="4"/>
  <c r="K234" i="4"/>
  <c r="N223" i="4"/>
  <c r="M223" i="4"/>
  <c r="L223" i="4"/>
  <c r="K223" i="4"/>
  <c r="J223" i="4"/>
  <c r="N215" i="4"/>
  <c r="M215" i="4"/>
  <c r="L215" i="4"/>
  <c r="K215" i="4"/>
  <c r="J215" i="4"/>
  <c r="I215" i="4"/>
  <c r="N210" i="4"/>
  <c r="M210" i="4"/>
  <c r="L210" i="4"/>
  <c r="K210" i="4"/>
  <c r="J210" i="4"/>
  <c r="I210" i="4"/>
  <c r="N194" i="4"/>
  <c r="M194" i="4"/>
  <c r="L194" i="4"/>
  <c r="K194" i="4"/>
  <c r="J194" i="4"/>
  <c r="N123" i="4"/>
  <c r="M123" i="4"/>
  <c r="L123" i="4"/>
  <c r="K123" i="4"/>
  <c r="J123" i="4"/>
  <c r="I123" i="4"/>
  <c r="H123" i="4"/>
  <c r="N48" i="4"/>
  <c r="M48" i="4"/>
  <c r="L48" i="4"/>
  <c r="K48" i="4"/>
  <c r="J48" i="4"/>
  <c r="I48" i="4"/>
  <c r="H48" i="4"/>
  <c r="N45" i="4"/>
  <c r="M45" i="4"/>
  <c r="L45" i="4"/>
  <c r="K45" i="4"/>
  <c r="J45" i="4"/>
  <c r="I45" i="4"/>
  <c r="H45" i="4"/>
  <c r="M500" i="1"/>
  <c r="L500" i="1"/>
  <c r="K500" i="1"/>
  <c r="J500" i="1"/>
  <c r="I500" i="1"/>
  <c r="H500" i="1"/>
  <c r="G500" i="1"/>
  <c r="M499" i="1"/>
  <c r="L499" i="1"/>
  <c r="K499" i="1"/>
  <c r="J499" i="1"/>
  <c r="I499" i="1"/>
  <c r="H499" i="1"/>
  <c r="G499" i="1"/>
  <c r="M498" i="1"/>
  <c r="L498" i="1"/>
  <c r="K498" i="1"/>
  <c r="J498" i="1"/>
  <c r="I498" i="1"/>
  <c r="H498" i="1"/>
  <c r="G498" i="1"/>
  <c r="M497" i="1"/>
  <c r="L497" i="1"/>
  <c r="K497" i="1"/>
  <c r="J497" i="1"/>
  <c r="I497" i="1"/>
  <c r="H497" i="1"/>
  <c r="G497" i="1"/>
  <c r="M496" i="1"/>
  <c r="L496" i="1"/>
  <c r="K496" i="1"/>
  <c r="J496" i="1"/>
  <c r="I496" i="1"/>
  <c r="H496" i="1"/>
  <c r="G496" i="1"/>
  <c r="M495" i="1"/>
  <c r="L495" i="1"/>
  <c r="K495" i="1"/>
  <c r="J495" i="1"/>
  <c r="I495" i="1"/>
  <c r="H495" i="1"/>
  <c r="G495" i="1"/>
  <c r="M494" i="1"/>
  <c r="L494" i="1"/>
  <c r="K494" i="1"/>
  <c r="J494" i="1"/>
  <c r="I494" i="1"/>
  <c r="H494" i="1"/>
  <c r="G494" i="1"/>
  <c r="M493" i="1"/>
  <c r="L493" i="1"/>
  <c r="K493" i="1"/>
  <c r="J493" i="1"/>
  <c r="I493" i="1"/>
  <c r="H493" i="1"/>
  <c r="G493" i="1"/>
  <c r="M492" i="1"/>
  <c r="L492" i="1"/>
  <c r="K492" i="1"/>
  <c r="J492" i="1"/>
  <c r="I492" i="1"/>
  <c r="H492" i="1"/>
  <c r="G492" i="1"/>
  <c r="M491" i="1"/>
  <c r="L491" i="1"/>
  <c r="K491" i="1"/>
  <c r="J491" i="1"/>
  <c r="I491" i="1"/>
  <c r="H491" i="1"/>
  <c r="G491" i="1"/>
  <c r="M490" i="1"/>
  <c r="L490" i="1"/>
  <c r="K490" i="1"/>
  <c r="J490" i="1"/>
  <c r="I490" i="1"/>
  <c r="H490" i="1"/>
  <c r="G490" i="1"/>
  <c r="M489" i="1"/>
  <c r="L489" i="1"/>
  <c r="K489" i="1"/>
  <c r="J489" i="1"/>
  <c r="I489" i="1"/>
  <c r="H489" i="1"/>
  <c r="G489" i="1"/>
  <c r="M488" i="1"/>
  <c r="L488" i="1"/>
  <c r="K488" i="1"/>
  <c r="J488" i="1"/>
  <c r="I488" i="1"/>
  <c r="H488" i="1"/>
  <c r="G488" i="1"/>
  <c r="M487" i="1"/>
  <c r="L487" i="1"/>
  <c r="K487" i="1"/>
  <c r="J487" i="1"/>
  <c r="I487" i="1"/>
  <c r="H487" i="1"/>
  <c r="G487" i="1"/>
  <c r="M486" i="1"/>
  <c r="L486" i="1"/>
  <c r="K486" i="1"/>
  <c r="J486" i="1"/>
  <c r="I486" i="1"/>
  <c r="H486" i="1"/>
  <c r="G486" i="1"/>
  <c r="M483" i="1"/>
  <c r="L483" i="1"/>
  <c r="K483" i="1"/>
  <c r="J483" i="1"/>
  <c r="I483" i="1"/>
  <c r="H483" i="1"/>
  <c r="G483" i="1"/>
  <c r="I480" i="1"/>
  <c r="K474" i="1"/>
  <c r="J474" i="1"/>
  <c r="I474" i="1"/>
  <c r="M459" i="1"/>
  <c r="L459" i="1"/>
  <c r="K459" i="1"/>
  <c r="J459" i="1"/>
  <c r="I459" i="1"/>
  <c r="H459" i="1"/>
  <c r="G459" i="1"/>
  <c r="M440" i="1"/>
  <c r="L440" i="1"/>
  <c r="K440" i="1"/>
  <c r="J440" i="1"/>
  <c r="I440" i="1"/>
  <c r="H440" i="1"/>
  <c r="G440" i="1"/>
  <c r="M439" i="1"/>
  <c r="L439" i="1"/>
  <c r="K439" i="1"/>
  <c r="J439" i="1"/>
  <c r="I439" i="1"/>
  <c r="H439" i="1"/>
  <c r="G439" i="1"/>
  <c r="M436" i="1"/>
  <c r="L436" i="1"/>
  <c r="K436" i="1"/>
  <c r="J436" i="1"/>
  <c r="I436" i="1"/>
  <c r="H436" i="1"/>
  <c r="G436" i="1"/>
  <c r="M435" i="1"/>
  <c r="L435" i="1"/>
  <c r="K435" i="1"/>
  <c r="J435" i="1"/>
  <c r="I435" i="1"/>
  <c r="H435" i="1"/>
  <c r="G435" i="1"/>
  <c r="M434" i="1"/>
  <c r="L434" i="1"/>
  <c r="K434" i="1"/>
  <c r="J434" i="1"/>
  <c r="I434" i="1"/>
  <c r="H434" i="1"/>
  <c r="G434" i="1"/>
  <c r="M433" i="1"/>
  <c r="L433" i="1"/>
  <c r="K433" i="1"/>
  <c r="J433" i="1"/>
  <c r="I433" i="1"/>
  <c r="H433" i="1"/>
  <c r="G433" i="1"/>
  <c r="M432" i="1"/>
  <c r="L432" i="1"/>
  <c r="K432" i="1"/>
  <c r="J432" i="1"/>
  <c r="I432" i="1"/>
  <c r="H432" i="1"/>
  <c r="G432" i="1"/>
  <c r="M431" i="1"/>
  <c r="L431" i="1"/>
  <c r="K431" i="1"/>
  <c r="J431" i="1"/>
  <c r="I431" i="1"/>
  <c r="H431" i="1"/>
  <c r="G431" i="1"/>
  <c r="M418" i="1"/>
  <c r="L418" i="1"/>
  <c r="K418" i="1"/>
  <c r="J418" i="1"/>
  <c r="I418" i="1"/>
  <c r="H418" i="1"/>
  <c r="G418" i="1"/>
  <c r="M417" i="1"/>
  <c r="L417" i="1"/>
  <c r="K417" i="1"/>
  <c r="J417" i="1"/>
  <c r="I417" i="1"/>
  <c r="H417" i="1"/>
  <c r="G417" i="1"/>
  <c r="M416" i="1"/>
  <c r="L416" i="1"/>
  <c r="K416" i="1"/>
  <c r="J416" i="1"/>
  <c r="I416" i="1"/>
  <c r="H416" i="1"/>
  <c r="G416" i="1"/>
  <c r="M415" i="1"/>
  <c r="L415" i="1"/>
  <c r="K415" i="1"/>
  <c r="J415" i="1"/>
  <c r="I415" i="1"/>
  <c r="H415" i="1"/>
  <c r="G415" i="1"/>
  <c r="M414" i="1"/>
  <c r="L414" i="1"/>
  <c r="K414" i="1"/>
  <c r="J414" i="1"/>
  <c r="I414" i="1"/>
  <c r="H414" i="1"/>
  <c r="G414" i="1"/>
  <c r="M413" i="1"/>
  <c r="L413" i="1"/>
  <c r="K413" i="1"/>
  <c r="J413" i="1"/>
  <c r="I413" i="1"/>
  <c r="H413" i="1"/>
  <c r="G413" i="1"/>
  <c r="M393" i="1"/>
  <c r="L393" i="1"/>
  <c r="K393" i="1"/>
  <c r="J393" i="1"/>
  <c r="I393" i="1"/>
  <c r="H393" i="1"/>
  <c r="G393" i="1"/>
  <c r="M391" i="1"/>
  <c r="L391" i="1"/>
  <c r="K391" i="1"/>
  <c r="J391" i="1"/>
  <c r="I391" i="1"/>
  <c r="H391" i="1"/>
  <c r="G391" i="1"/>
  <c r="M389" i="1"/>
  <c r="L389" i="1"/>
  <c r="K389" i="1"/>
  <c r="J389" i="1"/>
  <c r="I389" i="1"/>
  <c r="H389" i="1"/>
  <c r="G389" i="1"/>
  <c r="M382" i="1"/>
  <c r="L382" i="1"/>
  <c r="K382" i="1"/>
  <c r="J382" i="1"/>
  <c r="I382" i="1"/>
  <c r="H382" i="1"/>
  <c r="G382" i="1"/>
  <c r="M377" i="1"/>
  <c r="L377" i="1"/>
  <c r="K377" i="1"/>
  <c r="J377" i="1"/>
  <c r="I377" i="1"/>
  <c r="H377" i="1"/>
  <c r="G377" i="1"/>
  <c r="M359" i="1"/>
  <c r="L359" i="1"/>
  <c r="K359" i="1"/>
  <c r="J359" i="1"/>
  <c r="I359" i="1"/>
  <c r="H359" i="1"/>
  <c r="G359" i="1"/>
  <c r="M351" i="1"/>
  <c r="L351" i="1"/>
  <c r="K351" i="1"/>
  <c r="J351" i="1"/>
  <c r="I351" i="1"/>
  <c r="H351" i="1"/>
  <c r="G351" i="1"/>
  <c r="M347" i="1"/>
  <c r="L347" i="1"/>
  <c r="K347" i="1"/>
  <c r="J347" i="1"/>
  <c r="I347" i="1"/>
  <c r="H347" i="1"/>
  <c r="G347" i="1"/>
  <c r="M343" i="1"/>
  <c r="L343" i="1"/>
  <c r="K343" i="1"/>
  <c r="J343" i="1"/>
  <c r="I343" i="1"/>
  <c r="H343" i="1"/>
  <c r="G343" i="1"/>
  <c r="M342" i="1"/>
  <c r="L342" i="1"/>
  <c r="K342" i="1"/>
  <c r="J342" i="1"/>
  <c r="I342" i="1"/>
  <c r="H342" i="1"/>
  <c r="G342" i="1"/>
  <c r="M341" i="1"/>
  <c r="L341" i="1"/>
  <c r="K341" i="1"/>
  <c r="J341" i="1"/>
  <c r="I341" i="1"/>
  <c r="H341" i="1"/>
  <c r="G341" i="1"/>
  <c r="M340" i="1"/>
  <c r="L340" i="1"/>
  <c r="K340" i="1"/>
  <c r="J340" i="1"/>
  <c r="I340" i="1"/>
  <c r="H340" i="1"/>
  <c r="G340" i="1"/>
  <c r="M338" i="1"/>
  <c r="L338" i="1"/>
  <c r="K338" i="1"/>
  <c r="J338" i="1"/>
  <c r="I338" i="1"/>
  <c r="H338" i="1"/>
  <c r="G338" i="1"/>
  <c r="M289" i="1"/>
  <c r="L289" i="1"/>
  <c r="K289" i="1"/>
  <c r="J289" i="1"/>
  <c r="I289" i="1"/>
  <c r="I258" i="1"/>
  <c r="M250" i="1"/>
  <c r="L250" i="1"/>
  <c r="K250" i="1"/>
  <c r="J250" i="1"/>
  <c r="I250" i="1"/>
  <c r="H250" i="1"/>
  <c r="M245" i="1"/>
  <c r="L245" i="1"/>
  <c r="K245" i="1"/>
  <c r="J245" i="1"/>
  <c r="I245" i="1"/>
  <c r="H245" i="1"/>
  <c r="G245" i="1"/>
  <c r="J242" i="1"/>
  <c r="M223" i="1"/>
  <c r="L223" i="1"/>
  <c r="K223" i="1"/>
  <c r="J223" i="1"/>
  <c r="I223" i="1"/>
  <c r="M215" i="1"/>
  <c r="L215" i="1"/>
  <c r="K215" i="1"/>
  <c r="J215" i="1"/>
  <c r="I215" i="1"/>
  <c r="H215" i="1"/>
  <c r="M210" i="1"/>
  <c r="L210" i="1"/>
  <c r="K210" i="1"/>
  <c r="J210" i="1"/>
  <c r="I210" i="1"/>
  <c r="H210" i="1"/>
  <c r="M194" i="1"/>
  <c r="L194" i="1"/>
  <c r="K194" i="1"/>
  <c r="J194" i="1"/>
  <c r="I194" i="1"/>
  <c r="M123" i="1"/>
  <c r="L123" i="1"/>
  <c r="K123" i="1"/>
  <c r="J123" i="1"/>
  <c r="I123" i="1"/>
  <c r="H123" i="1"/>
  <c r="G123" i="1"/>
  <c r="M48" i="1"/>
  <c r="L48" i="1"/>
  <c r="K48" i="1"/>
  <c r="J48" i="1"/>
  <c r="I48" i="1"/>
  <c r="H48" i="1"/>
  <c r="G48" i="1"/>
  <c r="M45" i="1"/>
  <c r="L45" i="1"/>
  <c r="K45" i="1"/>
  <c r="J45" i="1"/>
  <c r="I45" i="1"/>
  <c r="H45" i="1"/>
  <c r="G45" i="1"/>
  <c r="H164" i="3" l="1"/>
  <c r="L164" i="3"/>
  <c r="H290" i="3"/>
  <c r="L290" i="3"/>
  <c r="G291" i="3"/>
  <c r="I291" i="3"/>
  <c r="H341" i="3"/>
  <c r="H342" i="3"/>
  <c r="H421" i="3" s="1"/>
  <c r="L342" i="3"/>
  <c r="L421" i="3" s="1"/>
  <c r="G343" i="3"/>
  <c r="I343" i="3"/>
  <c r="K343" i="3"/>
  <c r="M343" i="3"/>
  <c r="H344" i="3"/>
  <c r="J344" i="3"/>
  <c r="L344" i="3"/>
  <c r="H423" i="3"/>
  <c r="J423" i="3"/>
  <c r="L423" i="3"/>
  <c r="G422" i="3"/>
  <c r="I422" i="3"/>
  <c r="K422" i="3"/>
  <c r="M422" i="3"/>
  <c r="G412" i="3"/>
  <c r="I412" i="3"/>
  <c r="K412" i="3"/>
  <c r="M412" i="3"/>
  <c r="G81" i="3"/>
  <c r="G290" i="3"/>
  <c r="M290" i="3"/>
  <c r="H291" i="3"/>
  <c r="H287" i="3" s="1"/>
  <c r="J291" i="3"/>
  <c r="L291" i="3"/>
  <c r="G287" i="3"/>
  <c r="G341" i="3"/>
  <c r="L341" i="3"/>
  <c r="G342" i="3"/>
  <c r="G421" i="3" s="1"/>
  <c r="M342" i="3"/>
  <c r="M421" i="3" s="1"/>
  <c r="H343" i="3"/>
  <c r="H422" i="3" s="1"/>
  <c r="J343" i="3"/>
  <c r="L343" i="3"/>
  <c r="L422" i="3" s="1"/>
  <c r="G344" i="3"/>
  <c r="I344" i="3"/>
  <c r="K344" i="3"/>
  <c r="M344" i="3"/>
  <c r="G423" i="3"/>
  <c r="I423" i="3"/>
  <c r="K423" i="3"/>
  <c r="M423" i="3"/>
  <c r="I289" i="3"/>
  <c r="I341" i="3" s="1"/>
  <c r="I420" i="3" s="1"/>
  <c r="K289" i="3"/>
  <c r="K341" i="3" s="1"/>
  <c r="K420" i="3" s="1"/>
  <c r="M289" i="3"/>
  <c r="M287" i="3" s="1"/>
  <c r="H416" i="3"/>
  <c r="H412" i="3" s="1"/>
  <c r="J416" i="3"/>
  <c r="J422" i="3" s="1"/>
  <c r="L416" i="3"/>
  <c r="L412" i="3" s="1"/>
  <c r="I290" i="3"/>
  <c r="L287" i="3"/>
  <c r="G323" i="3"/>
  <c r="I323" i="3"/>
  <c r="H362" i="3"/>
  <c r="J362" i="3"/>
  <c r="L362" i="3"/>
  <c r="H372" i="3"/>
  <c r="J372" i="3"/>
  <c r="L372" i="3"/>
  <c r="I342" i="3"/>
  <c r="I287" i="3"/>
  <c r="I236" i="3"/>
  <c r="K290" i="3"/>
  <c r="K164" i="3"/>
  <c r="J164" i="3"/>
  <c r="J290" i="3"/>
  <c r="J412" i="3" l="1"/>
  <c r="L420" i="3"/>
  <c r="L418" i="3" s="1"/>
  <c r="L339" i="3"/>
  <c r="G420" i="3"/>
  <c r="G418" i="3" s="1"/>
  <c r="G339" i="3"/>
  <c r="M341" i="3"/>
  <c r="H420" i="3"/>
  <c r="H418" i="3" s="1"/>
  <c r="H339" i="3"/>
  <c r="I421" i="3"/>
  <c r="I339" i="3"/>
  <c r="K287" i="3"/>
  <c r="K342" i="3"/>
  <c r="J342" i="3"/>
  <c r="J287" i="3"/>
  <c r="M420" i="3" l="1"/>
  <c r="M418" i="3" s="1"/>
  <c r="M339" i="3"/>
  <c r="I418" i="3"/>
  <c r="I430" i="3"/>
  <c r="K421" i="3"/>
  <c r="K339" i="3"/>
  <c r="J421" i="3"/>
  <c r="J339" i="3"/>
  <c r="K430" i="3" l="1"/>
  <c r="K418" i="3"/>
  <c r="J418" i="3"/>
  <c r="J430" i="3"/>
</calcChain>
</file>

<file path=xl/sharedStrings.xml><?xml version="1.0" encoding="utf-8"?>
<sst xmlns="http://schemas.openxmlformats.org/spreadsheetml/2006/main" count="5635" uniqueCount="1270">
  <si>
    <t xml:space="preserve">Приложение </t>
  </si>
  <si>
    <t>к Плану развития города Аксу</t>
  </si>
  <si>
    <t xml:space="preserve"> на 2026-2030 годы</t>
  </si>
  <si>
    <t xml:space="preserve">ИНВЕСТИЦИОННЫЙ ПЛАН  ГОРОДА АКСУ на 2026-2030 годы </t>
  </si>
  <si>
    <t>№</t>
  </si>
  <si>
    <t>Наименование</t>
  </si>
  <si>
    <t>Ответственный исполнитель</t>
  </si>
  <si>
    <t>Источник информации</t>
  </si>
  <si>
    <t>Единица измерения</t>
  </si>
  <si>
    <t>Форма завершения</t>
  </si>
  <si>
    <t>Отчетный год</t>
  </si>
  <si>
    <t>Плановые значения</t>
  </si>
  <si>
    <t>Источник финансирования</t>
  </si>
  <si>
    <t>код бюджетной программы</t>
  </si>
  <si>
    <t>Ожидаемый результат от реализации проекта, в т.ч. количество создаваемых рабочих мест (пост/временных)</t>
  </si>
  <si>
    <t>план</t>
  </si>
  <si>
    <t>Реализация Плана развития области</t>
  </si>
  <si>
    <t>Направление 3: Высокое качество жизни</t>
  </si>
  <si>
    <r>
      <rPr>
        <b/>
        <sz val="12"/>
        <rFont val="Times New Roman"/>
        <charset val="204"/>
      </rPr>
      <t>КНИ 6</t>
    </r>
    <r>
      <rPr>
        <sz val="12"/>
        <rFont val="Times New Roman"/>
        <charset val="204"/>
      </rPr>
      <t xml:space="preserve">
Ожидаемая продолжительность жизни населения при рождении </t>
    </r>
    <r>
      <rPr>
        <b/>
        <sz val="12"/>
        <rFont val="Times New Roman"/>
        <charset val="204"/>
      </rPr>
      <t>(по республике)</t>
    </r>
    <r>
      <rPr>
        <sz val="12"/>
        <rFont val="Times New Roman"/>
        <charset val="204"/>
      </rPr>
      <t xml:space="preserve">
</t>
    </r>
  </si>
  <si>
    <t xml:space="preserve">ЦГО
</t>
  </si>
  <si>
    <t xml:space="preserve">Официальная стат. информация </t>
  </si>
  <si>
    <t xml:space="preserve">число
лет
</t>
  </si>
  <si>
    <t>по области</t>
  </si>
  <si>
    <t>Задача 1. Снижение причин основных видом смертностей</t>
  </si>
  <si>
    <r>
      <rPr>
        <b/>
        <sz val="12"/>
        <rFont val="Times New Roman"/>
        <charset val="204"/>
      </rPr>
      <t xml:space="preserve">Показатель результата 1.4
</t>
    </r>
    <r>
      <rPr>
        <sz val="12"/>
        <rFont val="Times New Roman"/>
        <charset val="204"/>
      </rPr>
      <t>Смертность в результате дорожно-транспортных происшествий на 100 тыс. населения</t>
    </r>
    <r>
      <rPr>
        <b/>
        <i/>
        <sz val="12"/>
        <rFont val="Times New Roman"/>
        <charset val="204"/>
      </rPr>
      <t xml:space="preserve">
</t>
    </r>
  </si>
  <si>
    <t xml:space="preserve">ОП г. Аксу - Сламбеков А.А.
</t>
  </si>
  <si>
    <t>Ведомственные данные</t>
  </si>
  <si>
    <t>на 100 тыс. населения</t>
  </si>
  <si>
    <t xml:space="preserve">Всего финансовые ресурсы </t>
  </si>
  <si>
    <t>ИЗ НФ</t>
  </si>
  <si>
    <t>Из РБ</t>
  </si>
  <si>
    <t>Из ОБ</t>
  </si>
  <si>
    <t>Из ГБ</t>
  </si>
  <si>
    <t xml:space="preserve">	Из ДИ</t>
  </si>
  <si>
    <t>КНИ 11
Доля населения, имеющего доходы ниже величины прожиточного минимума/ниже черты бедности (по области)</t>
  </si>
  <si>
    <t>ЦГО</t>
  </si>
  <si>
    <t>Цель. Содействие занятости населения и усиление адресности социальной поддержки</t>
  </si>
  <si>
    <r>
      <rPr>
        <b/>
        <sz val="12"/>
        <rFont val="Times New Roman"/>
        <charset val="204"/>
      </rPr>
      <t xml:space="preserve">Целевой индикатор:
</t>
    </r>
    <r>
      <rPr>
        <sz val="12"/>
        <rFont val="Times New Roman"/>
        <charset val="204"/>
      </rPr>
      <t>Уровень безработицы</t>
    </r>
  </si>
  <si>
    <t xml:space="preserve">Заместитель акима города - Негманова Р.А., ОЗСП - Исаханова Н.Г., КЦ г. Аксу-Аспанов Д.М.
</t>
  </si>
  <si>
    <t>Офиц. стат.информация</t>
  </si>
  <si>
    <t>%</t>
  </si>
  <si>
    <t>Задача 1. Трудоустройство более 3,3 млн. граждан, из них молодежи – не менее 2,3 млн. человек</t>
  </si>
  <si>
    <r>
      <rPr>
        <b/>
        <sz val="12"/>
        <rFont val="Times New Roman"/>
        <charset val="204"/>
      </rPr>
      <t>Показатель результата 1.1.</t>
    </r>
    <r>
      <rPr>
        <sz val="12"/>
        <rFont val="Times New Roman"/>
        <charset val="204"/>
      </rPr>
      <t xml:space="preserve">
Количество трудоустроенных граждан
</t>
    </r>
  </si>
  <si>
    <t>АИС "Рынок труда"</t>
  </si>
  <si>
    <t>чел.</t>
  </si>
  <si>
    <t>отчет</t>
  </si>
  <si>
    <t>в том числе молодежи</t>
  </si>
  <si>
    <t>в т.ч. чел.</t>
  </si>
  <si>
    <t>Мероприятия:</t>
  </si>
  <si>
    <t>Трудоустройство на свободные рабочие места</t>
  </si>
  <si>
    <t>УКЗСП, ОЗСП</t>
  </si>
  <si>
    <t>ед.</t>
  </si>
  <si>
    <t>Отчет</t>
  </si>
  <si>
    <t>Трудоустройство на субсидируемые рабочие места</t>
  </si>
  <si>
    <t>в том числе:</t>
  </si>
  <si>
    <t>социальные рабочие места</t>
  </si>
  <si>
    <t>УКЗСП, ОЗСП, КЦ</t>
  </si>
  <si>
    <t>256.068.015</t>
  </si>
  <si>
    <t>млн.тенге</t>
  </si>
  <si>
    <t>молодежная практика</t>
  </si>
  <si>
    <t>серебряный возраст</t>
  </si>
  <si>
    <t>общественные работы</t>
  </si>
  <si>
    <t>Выдача грантов социальным слоям населения на развитие бизнес-идей до 400 МРП</t>
  </si>
  <si>
    <r>
      <rPr>
        <b/>
        <sz val="12"/>
        <rFont val="Times New Roman"/>
        <charset val="204"/>
      </rPr>
      <t>КНИ 12</t>
    </r>
    <r>
      <rPr>
        <sz val="12"/>
        <rFont val="Times New Roman"/>
        <charset val="204"/>
      </rPr>
      <t xml:space="preserve">
Уровень обеспеченности социальными благами и услугами в соответствии с Системой региональных стандартов, город (</t>
    </r>
    <r>
      <rPr>
        <b/>
        <sz val="12"/>
        <rFont val="Times New Roman"/>
        <charset val="204"/>
      </rPr>
      <t>по республике)</t>
    </r>
    <r>
      <rPr>
        <sz val="12"/>
        <rFont val="Times New Roman"/>
        <charset val="204"/>
      </rPr>
      <t xml:space="preserve">
</t>
    </r>
  </si>
  <si>
    <t>Админист-ративные данные МНЭ</t>
  </si>
  <si>
    <r>
      <rPr>
        <b/>
        <sz val="12"/>
        <rFont val="Times New Roman"/>
        <charset val="204"/>
      </rPr>
      <t>КНИ 13</t>
    </r>
    <r>
      <rPr>
        <sz val="12"/>
        <rFont val="Times New Roman"/>
        <charset val="204"/>
      </rPr>
      <t xml:space="preserve">
Уровень обеспеченности социальными благами и услугами в соответствии с Системой региональных стандартов, село </t>
    </r>
    <r>
      <rPr>
        <b/>
        <sz val="12"/>
        <rFont val="Times New Roman"/>
        <charset val="204"/>
      </rPr>
      <t>(по республике)</t>
    </r>
    <r>
      <rPr>
        <sz val="12"/>
        <rFont val="Times New Roman"/>
        <charset val="204"/>
      </rPr>
      <t xml:space="preserve">
</t>
    </r>
  </si>
  <si>
    <t>Цель. Обеспечение минимально обязательного уровня доступности объектов и услуг (благ) населению в зависимости от типа (город, село) и размера (численности населения) населенных пунктов Павлодарской области</t>
  </si>
  <si>
    <r>
      <rPr>
        <b/>
        <sz val="12"/>
        <rFont val="Times New Roman"/>
        <charset val="204"/>
      </rPr>
      <t xml:space="preserve">ЦИ
</t>
    </r>
    <r>
      <rPr>
        <sz val="12"/>
        <rFont val="Times New Roman"/>
        <charset val="204"/>
      </rPr>
      <t xml:space="preserve">Уровень обеспеченности социальными благами и услугами в соответствии с Системой региональных стандартов
</t>
    </r>
  </si>
  <si>
    <t>Заместитель акима города –            Конротбаев Н.З.,
ОЭиБП - Ибраева Б.Ж.</t>
  </si>
  <si>
    <t xml:space="preserve">Админист-ративные данные </t>
  </si>
  <si>
    <t>город</t>
  </si>
  <si>
    <t>село</t>
  </si>
  <si>
    <t>Задача: Создание комфортной среды для жителей села и городов</t>
  </si>
  <si>
    <t>КУЛЬТУРА И СПОРТ</t>
  </si>
  <si>
    <r>
      <rPr>
        <b/>
        <sz val="12"/>
        <rFont val="Times New Roman"/>
        <charset val="204"/>
      </rPr>
      <t>Показатель результата 4.</t>
    </r>
    <r>
      <rPr>
        <sz val="12"/>
        <rFont val="Times New Roman"/>
        <charset val="204"/>
      </rPr>
      <t xml:space="preserve">
Уровень обеспеченности объектами и услугами по направлению "Культура и спорт" в соответствии с СРС, %</t>
    </r>
  </si>
  <si>
    <t>Заместитель акима города - Негманова Р.А.,  ОКиРЯ -   Манапов М.Ж.</t>
  </si>
  <si>
    <r>
      <rPr>
        <b/>
        <sz val="12"/>
        <rFont val="Times New Roman"/>
        <charset val="204"/>
      </rPr>
      <t>Показатель результата 4.1</t>
    </r>
    <r>
      <rPr>
        <sz val="12"/>
        <rFont val="Times New Roman"/>
        <charset val="204"/>
      </rPr>
      <t xml:space="preserve"> 
Рост обеспеченности объектами и услугами культуры</t>
    </r>
  </si>
  <si>
    <t xml:space="preserve">Административные данные </t>
  </si>
  <si>
    <t>кол-во объектов культуры</t>
  </si>
  <si>
    <t>1. Строительство объектов культуры в соответсвии с перечнем объектов СРС</t>
  </si>
  <si>
    <t>город Аксу</t>
  </si>
  <si>
    <t>Строительство КДЦ в г Аксу с корректировкой ПСД</t>
  </si>
  <si>
    <t>ОС</t>
  </si>
  <si>
    <t>2028 год-  заключение экспертизы, 2029 год- акт ввода в эксплуатацию</t>
  </si>
  <si>
    <t>ГБ</t>
  </si>
  <si>
    <t>467.011.015</t>
  </si>
  <si>
    <t>Реализация  данного проекта способствует развитию  культурной инфраструктуры. Создание современного культурно-досугового центра обеспечит жителей села доступом к культурным, образовательным и общественным мероприятиям. Повысится уровень организации досуга населения, особенно детей и молодежи.Ожидаемые налоговые поступления в местный бюджет составят около 81 млн тенге. На период строительства будет создано 15 временных рабочих мест, что окажет положительное влияние на уровень занятости населения. На период эксплуатации здания будут созданы 20  постоянных рабочих мест.</t>
  </si>
  <si>
    <t>ОБ</t>
  </si>
  <si>
    <t>467.011.028</t>
  </si>
  <si>
    <t>Сельский округ имени Мамаита Омарова</t>
  </si>
  <si>
    <t>Строительство КДЦ в с. им. М.Омарова с разработкой ПСД</t>
  </si>
  <si>
    <t xml:space="preserve">Реализация  данного проекта способствует развитию  культурной инфраструктуры. Создание современного культурно-досугового центра обеспечит жителей села доступом к культурным, образовательным и общественным мероприятиям. Повысится уровень организации досуга населения, особенно детей и молодежи.Ожидаемые налоговые поступления в местный бюджет составят около 81 млн тенге. </t>
  </si>
  <si>
    <t>Калкаманский сельский округ</t>
  </si>
  <si>
    <t>Строительство культурно-досугового центра в селе Акжол Калкаманского сельского округа с корректировкой ПСД</t>
  </si>
  <si>
    <t>2029 год-  заключение экспертизы, 2030 год- акт ввода в эксплуатацию</t>
  </si>
  <si>
    <t>Реализация  данного проекта способствует развитию  культурной инфраструктуры. Создание современного культурно-досугового центра обеспечит жителей села доступом к культурным, образовательным и общественным мероприятиям. Повысится уровень организации досуга населения, особенно детей и молодежи.Ожидаемые налоговые поступления в местный бюджет составят около 62,8 млн тенге. На период строительства будет создано 12 временных рабочих мест, что окажет положительное влияние на уровень занятости населения. На период эксплуатации здания будут созданы 11 постоянных рабочих мест.</t>
  </si>
  <si>
    <t>2. . Капитальный ремонт объектов культуры в соответствии с перечнем объектов СРС</t>
  </si>
  <si>
    <t>Текущий ремонт зрительного зала Дворца культуры Сабита Донентаева</t>
  </si>
  <si>
    <t>ОКиРЯ</t>
  </si>
  <si>
    <t>акт выполненных работ</t>
  </si>
  <si>
    <t>455.003.015</t>
  </si>
  <si>
    <t>Улучшение условий для проведения культурно-массовых мероприятий и комфортного пребывания зрителей</t>
  </si>
  <si>
    <t xml:space="preserve">3. Укомплектовнаие МТБ объектов культуры в соответствии с перечнем объектов СРС </t>
  </si>
  <si>
    <t>Укомплектование МТБ КГУ“Централизованная библиотека города Аксу”</t>
  </si>
  <si>
    <t>счет фактура</t>
  </si>
  <si>
    <t>455.032.015</t>
  </si>
  <si>
    <t>Обновление книжного фонда 446 экземпляров художественной литературы</t>
  </si>
  <si>
    <t xml:space="preserve">4. Строительство объектов спорта в соответсвии с перечнем объектов СРС </t>
  </si>
  <si>
    <t>Строительство ФОК в с. Жолкудук Алгабасского с.о. с.з. г. Аксу с корректировкой ПСД</t>
  </si>
  <si>
    <t>2025 году - заключение экспертизы, 2026 год - акт ввода в эксплуатацию</t>
  </si>
  <si>
    <t>467.008.015</t>
  </si>
  <si>
    <t>Реализация  данного проекта способствует развитию инфраструктуры — создание современных условий для занятий физической культурой и спортом в сельской местности, повышение доступности спортивных услуг для всех категорий населения. Ожидаемые налоговые поступления в местный бюджет составят около 18,0 млн тенге. На период строительства будет создано 15 временных рабочих мест, что окажет положительное влияние на уровень занятости населения. На период эксплуатации здания будут созданы 5 постоянных рабочих мест.</t>
  </si>
  <si>
    <t>467.008.028</t>
  </si>
  <si>
    <t>Строительство ФОК в с. Пограничник Достыкского с.о. с.з. г. Аксу с корректировкой ПСД</t>
  </si>
  <si>
    <t>Строительство ФОК в с. Енбек с.о. им. М. Омарова с.з. г. Аксу с корректировкой ПСД</t>
  </si>
  <si>
    <t>Строительство ФОК в с. Алгабас Алгабасского с.о. с.з. г. Аксу с корректировкой ПСД</t>
  </si>
  <si>
    <t xml:space="preserve">Строительство спортивного бассейна в г. Аксу </t>
  </si>
  <si>
    <t>акт ввода в эксплуатацию</t>
  </si>
  <si>
    <t>ДИ</t>
  </si>
  <si>
    <t xml:space="preserve"> Реализация проекта по строительству спортивного бассейна в городе Аксу направлена на развитие физической культуры и массового спорта, улучшение качества жизни и укрепление здоровья населения. Ожидаемые налоговые поступления в местный бюджет составят около 120,0 млн тенге. На период строительства будет создано 35 временных рабочих мест, что окажет положительное влияние на уровень занятости населения. На период эксплуатации здания будут созданы 25 постоянных рабочих мест.</t>
  </si>
  <si>
    <t xml:space="preserve">Строительство футбольного поля в с. Кызылжар 
</t>
  </si>
  <si>
    <t>акт приемки в эксплуатацию</t>
  </si>
  <si>
    <t>Реализация  данного проекта способствует развитию инфраструктуры — создание современных условий для занятий физической культурой и спортом в сельской местности, повышение доступности спортивных услуг для всех категорий населения. Ожидаемые налоговые поступления в местный бюджет составят около 22,0 млн тенге. На период строительства будет создано 10 временных рабочих мест, что окажет положительное влияние на уровень занятости населения.</t>
  </si>
  <si>
    <t xml:space="preserve">Строительство ФОК в селе Сарышыганак Кызылжарского сельского округа с корректировкой ПСД
</t>
  </si>
  <si>
    <t>2023-2026</t>
  </si>
  <si>
    <t>Реализация  данного проекта способствует развитию инфраструктуры — создание современных условий для занятий физической культурой и спортом в сельской местности, повышение доступности спортивных услуг для всех категорий населения. Ожидаемые налоговые поступления в местный бюджет составят около 62,0 млн тенге. На период строительства будет создано 20  временных рабочих мест, что окажет положительное влияние на уровень занятости населения. На период эксплуатации здания будут созданы 5 постоянных рабочих мест.</t>
  </si>
  <si>
    <t xml:space="preserve">Строительство ФОК в селе Акжол Калкаманского сельского округа  с корректировкой ПСД
</t>
  </si>
  <si>
    <t>ДОСУГ И ОТДЫХ</t>
  </si>
  <si>
    <r>
      <rPr>
        <b/>
        <sz val="12"/>
        <rFont val="Times New Roman"/>
        <charset val="204"/>
      </rPr>
      <t xml:space="preserve">Показатель результата 5. </t>
    </r>
    <r>
      <rPr>
        <sz val="12"/>
        <rFont val="Times New Roman"/>
        <charset val="204"/>
      </rPr>
      <t xml:space="preserve">Уровень обеспеченности объектами и услугами по направлению "Досуг и отдых" в соответствии с СРС </t>
    </r>
  </si>
  <si>
    <t>Заместитель акима города - Конротбаев Н.З., ОЖКХ,ПТиАД – Азаматов Б.К.</t>
  </si>
  <si>
    <t>в городе</t>
  </si>
  <si>
    <t>в селах</t>
  </si>
  <si>
    <r>
      <rPr>
        <b/>
        <sz val="12"/>
        <rFont val="Times New Roman"/>
        <charset val="204"/>
      </rPr>
      <t xml:space="preserve">Показатель результата 5.1. </t>
    </r>
    <r>
      <rPr>
        <sz val="12"/>
        <rFont val="Times New Roman"/>
        <charset val="204"/>
      </rPr>
      <t>Охват населенных пунктов учреждениями досуга и отдыха</t>
    </r>
  </si>
  <si>
    <r>
      <rPr>
        <b/>
        <sz val="12"/>
        <rFont val="Times New Roman"/>
        <charset val="204"/>
      </rPr>
      <t>Мероприятия:</t>
    </r>
    <r>
      <rPr>
        <sz val="12"/>
        <rFont val="Times New Roman"/>
        <charset val="204"/>
      </rPr>
      <t xml:space="preserve"> </t>
    </r>
  </si>
  <si>
    <t>4. Строительство парков развлечений и отдыха/ скверы/бульвары/сады для отдыха жителей</t>
  </si>
  <si>
    <t>Строительство парка в городе Аксу</t>
  </si>
  <si>
    <t>Акт выполненных работ</t>
  </si>
  <si>
    <t>Создание комфортных условий для прогулок, отдыха населения, улучшение городской эстетики. Рост коммерческой активности вокруг обустроенных зон</t>
  </si>
  <si>
    <t xml:space="preserve">Строительство парка в городе Аксу  (от ДДТ до АксуМолл). </t>
  </si>
  <si>
    <t>458.018.028</t>
  </si>
  <si>
    <t>5. Капитальный ремонт/реконструкция парков развлечений и отдыха/скверы/бульвары/сады для отдыха жителей</t>
  </si>
  <si>
    <t>Текущий ремонт 2-х парковых зон в г. Аксу</t>
  </si>
  <si>
    <t>ОЖКХ,ПТиАД</t>
  </si>
  <si>
    <t>458.018.015</t>
  </si>
  <si>
    <t>Создание комфортных условий для прогулок, отдыха населения, улучшение городской эстетики</t>
  </si>
  <si>
    <t>6. Укомлектование МТБ парков развлечений и отдыха/ скверы/бульвары/сады для отдыха жителей</t>
  </si>
  <si>
    <t>Устройство фонтана на центральной набережной г.Аксу с корректировкой сметной документации</t>
  </si>
  <si>
    <t>2027 год - заключение экспертизы, 2028 год - акт выполненных работ</t>
  </si>
  <si>
    <t>Благоустройство пляжа микрорайона Аксу города Аксу</t>
  </si>
  <si>
    <t>ТРАНСПОРТНАЯ ИНФРАСТРУКТУРА</t>
  </si>
  <si>
    <t>Показатель результата 6. Уровень обеспеченности объектами и услугами по направлению "Транспортная инфраструктура" в соответствии с СРС, %</t>
  </si>
  <si>
    <r>
      <rPr>
        <b/>
        <sz val="14"/>
        <color theme="1"/>
        <rFont val="Times New Roman"/>
        <charset val="204"/>
      </rPr>
      <t xml:space="preserve">Показатель результата 6.1. </t>
    </r>
    <r>
      <rPr>
        <sz val="14"/>
        <color theme="1"/>
        <rFont val="Times New Roman"/>
        <charset val="204"/>
      </rPr>
      <t>Обновление Парка общественного транспорта, %</t>
    </r>
  </si>
  <si>
    <t xml:space="preserve"> 2. Строительство остановочных павильонов</t>
  </si>
  <si>
    <t>Замена автопавильонов в г. Аксу</t>
  </si>
  <si>
    <t>Обеспечение условиями для комфортного ожидания транспорта,  повышение эстетического облика города. Замена устаревших и аварийных автопавильонов (на территории города всего 96 остановок)</t>
  </si>
  <si>
    <t>5. Организация услуг инватакси для лиц с инвалидностью</t>
  </si>
  <si>
    <t xml:space="preserve">Приобретение услуг инватакси </t>
  </si>
  <si>
    <t xml:space="preserve"> ОЗСП </t>
  </si>
  <si>
    <t>451.054.015</t>
  </si>
  <si>
    <t>Обеспечение доступности транспортных услуг для людей с инвалидностью</t>
  </si>
  <si>
    <t>ДОРОЖНАЯ ИНФРАСТРУКТУРА</t>
  </si>
  <si>
    <r>
      <rPr>
        <b/>
        <sz val="12"/>
        <rFont val="Times New Roman"/>
        <charset val="204"/>
      </rPr>
      <t>Показатель результата 7.</t>
    </r>
    <r>
      <rPr>
        <sz val="12"/>
        <rFont val="Times New Roman"/>
        <charset val="204"/>
      </rPr>
      <t xml:space="preserve"> Уровень обеспеченности объектами и услугами по направлению "Дорожная инфраструктура" в соответствии с СРС, %</t>
    </r>
  </si>
  <si>
    <r>
      <rPr>
        <b/>
        <sz val="14"/>
        <color theme="1"/>
        <rFont val="Times New Roman"/>
        <charset val="204"/>
      </rPr>
      <t xml:space="preserve">Показатель результата 7.1. </t>
    </r>
    <r>
      <rPr>
        <sz val="14"/>
        <color theme="1"/>
        <rFont val="Times New Roman"/>
        <charset val="204"/>
      </rPr>
      <t>Увеличение доли дорог внутри населенного пункта в хорошем и удовлетворительном состоянии</t>
    </r>
  </si>
  <si>
    <t>2. Ремонт дорог внутри населенного пункта</t>
  </si>
  <si>
    <t>км</t>
  </si>
  <si>
    <t>Средний ремонт автодорог ул. Ауэзова, Строителей г.Аксу</t>
  </si>
  <si>
    <t>Приведение в нормативное состояние 3,1 км дорог г. Аксу</t>
  </si>
  <si>
    <t>458.051.028</t>
  </si>
  <si>
    <t>Средний ремонт автодорог ул.Пушкина, Чкалова, Набережная (от ул. Ауэзова до ул. Желтоксан), Б. Момышулы (от ул. Ауэзова до ул. Пушкина)</t>
  </si>
  <si>
    <t>Приведение в нормативное состояние 4,3 км дорог г. Аксу</t>
  </si>
  <si>
    <t>Текущий ремонт автомобильных дорог г. Аксу</t>
  </si>
  <si>
    <t>тыс.кв.м</t>
  </si>
  <si>
    <t>Приведение в нормативное состояние 25 тыс.кв.м дорог г. Аксу</t>
  </si>
  <si>
    <t>458.023.015</t>
  </si>
  <si>
    <t>Текущий ремонт и обустройство пешеходных тротуаров г. Аксу</t>
  </si>
  <si>
    <t>тыс.куб.м</t>
  </si>
  <si>
    <t>Приведение в нормативное состояние 20,0 тыс.куб.м пешеходных тротуаров г. Аксу</t>
  </si>
  <si>
    <t>Средний ремонт внутрипоселковых дорог села Акжол</t>
  </si>
  <si>
    <t>ОЖКХ,ПТиАД акимы сельских округов</t>
  </si>
  <si>
    <t>Приведение в нормативное состояние 4,2 км внутрипоселковых дорог с. Акжол с населением 720 человек. На момент проведения работ планируется создать 2 временных рабочих мест</t>
  </si>
  <si>
    <t>458.113.028</t>
  </si>
  <si>
    <t xml:space="preserve">Средний ремонт внутрипоселковых дорог в с. Калкаман </t>
  </si>
  <si>
    <t>Приведение в нормативное состояние 3,0 км внутрипоселковых дорог с. Калкаман с населением 2948 человек.</t>
  </si>
  <si>
    <t>Сельский округ Канаш Камзин</t>
  </si>
  <si>
    <t>Средний ремонт внутрипоселковых дорог села Айнаколь</t>
  </si>
  <si>
    <t>Приведение в нормативное состояние 2,0 км внутрипоселковых дорог с. Айнаколь с населением 657 человек. На момент проведения работ планируется создать 2 временных рабочих мест</t>
  </si>
  <si>
    <t>Средний ремонт внутрипоселковых дорог с. Сынтас</t>
  </si>
  <si>
    <t>Приведение в нормативное состояние 3,0 км внутрипоселковых дорог с. Сынтас с населением 119 человек.</t>
  </si>
  <si>
    <t>Средний ремонт внутрипоселковых дорог в с. Канаш Камзина</t>
  </si>
  <si>
    <t>124.045.028</t>
  </si>
  <si>
    <t>Приведение в нормативное состояние 5,2 км внутрипоселковых дорог с. Евгеньевка с населением 1620 человек.</t>
  </si>
  <si>
    <t>Селький округ имени Мамаита Омарова</t>
  </si>
  <si>
    <t>Средний ремонт внутрипоселковых дорог села Курколь</t>
  </si>
  <si>
    <t>Приведение в нормативное состояние 2,0 км внутрипоселковых дорог с. Курколь с населением 543 человека.На момент проведения работ планируется создать 3 временных рабочих мест</t>
  </si>
  <si>
    <t>Достыкский сельский округ</t>
  </si>
  <si>
    <t>Средний ремонт внутрипоселковых дорог на станции Спутник</t>
  </si>
  <si>
    <t>Приведение в нормативное состояние 3,9 км внутрипоселковых дорог с. Спутник с населением 289 человек.</t>
  </si>
  <si>
    <t>Кызылжарский селький округ</t>
  </si>
  <si>
    <t>Средний ремонт внутрипоселковых дорог в селе Кызылжар</t>
  </si>
  <si>
    <t>Приведение в нормативное состояние 5,4 км внутрипоселковых дорог с. Кызылжар с населением 2813 человек.</t>
  </si>
  <si>
    <t>Евгеньевский сельский округ</t>
  </si>
  <si>
    <t>Средний ремонт внутрипоселковых дорог  села Евгеньевка</t>
  </si>
  <si>
    <t>Приведение в нормативное состояние 3,2 км внутрипоселковых дорог с. Евгеньевка с населением 1959 человек.</t>
  </si>
  <si>
    <t>Средний ремонт внутрипоселковых дорог  села Евгеньевка с разработкой ПСД</t>
  </si>
  <si>
    <t>Приведение в нормативное состояние 2,0 км внутрипоселковых дорог с. Евгеньевка с населением 1959 человек.</t>
  </si>
  <si>
    <r>
      <rPr>
        <b/>
        <sz val="12"/>
        <rFont val="Times New Roman"/>
        <charset val="204"/>
      </rPr>
      <t xml:space="preserve">Показатель 7.2. </t>
    </r>
    <r>
      <rPr>
        <sz val="12"/>
        <rFont val="Times New Roman"/>
        <charset val="204"/>
      </rPr>
      <t>Строительство дорожного освещения внутри населенного пункта</t>
    </r>
  </si>
  <si>
    <t>Капитальный ремонт уличного освещения в с.Калкаман Калкаманского с/о с разработкой ПСД</t>
  </si>
  <si>
    <t>2026 год- заключение экспертизы, 2027 год - акт ввода в эксплуатацию</t>
  </si>
  <si>
    <t>124.008.029</t>
  </si>
  <si>
    <t>Ремонт 10,0 км сетей уличного освещения. Планируется создание 2 временных рабочих мест</t>
  </si>
  <si>
    <t>124.008.028</t>
  </si>
  <si>
    <t>Капитальный ремонт уличного освещения в с.Акжол Калкаманского с/о</t>
  </si>
  <si>
    <t>Ремонт 6,96 км сетей уличного освещения. Планируется создание 2 временных рабочих мест</t>
  </si>
  <si>
    <t xml:space="preserve">Капитальный ремонт уличного освещения в с.Курколь с/о им.М.Омарова </t>
  </si>
  <si>
    <t>Ремонт 3,8 км сетей уличного освещения. Планируется создание 3 временных рабочих мест</t>
  </si>
  <si>
    <t xml:space="preserve">Капитальный ремонт уличного освещения с. Айнаколь </t>
  </si>
  <si>
    <t>Ремонт 6,34 км сетей уличного освещения. Планируется создание 2 временных рабочих мест</t>
  </si>
  <si>
    <t>Капитальный ремонт уличного освещения в с. Кызылжар</t>
  </si>
  <si>
    <t>Ремонт 5 км сетей уличного освещения. Планируется создание 3 временных рабочих мест</t>
  </si>
  <si>
    <t>ИНЖЕНЕРНАЯ ИНФРАСТРУКТУРА</t>
  </si>
  <si>
    <r>
      <rPr>
        <b/>
        <sz val="12"/>
        <rFont val="Times New Roman"/>
        <charset val="204"/>
      </rPr>
      <t xml:space="preserve">Показатель результата 8. </t>
    </r>
    <r>
      <rPr>
        <sz val="12"/>
        <rFont val="Times New Roman"/>
        <charset val="204"/>
      </rPr>
      <t>Уровень обеспеченности объектами и услугами по направлению "Инженерная инфраструктура" в соответствии с СРС, %</t>
    </r>
  </si>
  <si>
    <r>
      <rPr>
        <b/>
        <sz val="12"/>
        <color theme="1"/>
        <rFont val="Times New Roman"/>
        <charset val="204"/>
      </rPr>
      <t xml:space="preserve">Показатель результата 8.1. </t>
    </r>
    <r>
      <rPr>
        <sz val="12"/>
        <color theme="1"/>
        <rFont val="Times New Roman"/>
        <charset val="204"/>
      </rPr>
      <t>Снижение износа электрических сетей, %</t>
    </r>
  </si>
  <si>
    <t>2. Ремонт электрических сетей</t>
  </si>
  <si>
    <t>Реконструкция сети электроснабжения канализационных очистных сооружений города Аксу Павлодарской области. Корректировка</t>
  </si>
  <si>
    <t xml:space="preserve">Акт ввода в эксплуатацию </t>
  </si>
  <si>
    <t>Реализация проекта позволит повысить надежность и бесперебойность работы инженерных систем жизнеобеспечения. Ожидаемые налоговые поступления в местный бюджет составят около 14,0 млн тенге. На период строительства будет создано 8 временных рабочих мест, что окажет положительное влияние на уровень занятости населения.</t>
  </si>
  <si>
    <t>467.009.028</t>
  </si>
  <si>
    <t xml:space="preserve">Реконструкция сетей электроснабжения в с. Кызылжар </t>
  </si>
  <si>
    <t xml:space="preserve">Бесперебойное функционирование сетей электроснабжения, улучшение качества электроснабжения для 2813 жителей села Кызылжар. На период строительства будет создано  10 временных рабочих мест </t>
  </si>
  <si>
    <t>сумма</t>
  </si>
  <si>
    <t xml:space="preserve">Реконструкция сетей электроснабжения с.Уштерек </t>
  </si>
  <si>
    <t>Бесперебойное функционирование сетей электроснабжения, улучшение качества электроснабжения для 1665 жителей села Уштерек.  Существующие сети не обеспечивают стабильную подачу электроэнергии, что приводит к перебоям в освещении, работе бытовых приборов и функционировании социальных объектов. Ожидаемые налоговые поступления в местный бюджет составят около 62,0 млн тенге. На период строительства будет создано 10 временных рабочих мест, что окажет положительное влияние на уровень занятости населения.</t>
  </si>
  <si>
    <t xml:space="preserve">Реконструкция сетей электроснабжения в с. Достык </t>
  </si>
  <si>
    <t>Бесперебойное функционирование сетей электроснабжения, улучшение качества электроснабжения для 520 жителей села Достык.  Существующие сети не обеспечивают стабильную подачу электроэнергии, что приводит к перебоям в освещении, работе бытовых приборов и функционировании социальных объектов. Ожидаемые налоговые поступления в местный бюджет составят около 62,0 млн тенге. На период строительства будет создано 10 временных рабочих мест, что окажет положительное влияние на уровень занятости населения.</t>
  </si>
  <si>
    <r>
      <rPr>
        <b/>
        <sz val="12"/>
        <color theme="1"/>
        <rFont val="Times New Roman"/>
        <charset val="204"/>
      </rPr>
      <t>Показатель результата 8.2</t>
    </r>
    <r>
      <rPr>
        <sz val="12"/>
        <color theme="1"/>
        <rFont val="Times New Roman"/>
        <charset val="204"/>
      </rPr>
      <t xml:space="preserve"> Обеспечение доступа населения к услугам водоснабжения, %</t>
    </r>
  </si>
  <si>
    <t>города</t>
  </si>
  <si>
    <t>села</t>
  </si>
  <si>
    <t>2.  Ремонт сетей воодснабжения внутри населенного пункта</t>
  </si>
  <si>
    <t>Город Аксу</t>
  </si>
  <si>
    <t>Реконструкция сетей водоснабжения диаметром 400 мм от пожарной части до улицы Вокзальная</t>
  </si>
  <si>
    <t>Реализация проекта позволит повысить надежность водоснабжения, улучшить давление и качество подаваемой воды, а также снизить потери в сетях. Проект обеспечит стабильное водоснабжение жилых домов и социальных объектов, повысит уровень пожарной безопасности и качество жизни населения города Аксу.Ожидаемые налоговые поступления в местный бюджет составят около 9,0 млн тенге. На период строительства будет создано 8  временных рабочих мест, что окажет положительное влияние на уровень занятости населения.</t>
  </si>
  <si>
    <t>467.006.028</t>
  </si>
  <si>
    <t xml:space="preserve"> "Реконструкция сетей водоснабжения 300 мм ул.Пушкина от Строителей до ул.Чкалова"  с разработкой ПСД</t>
  </si>
  <si>
    <t>Реализация проекта  позволит улучшить качество и надежность водоснабжения, повысить давление воды и сократить потери в сетях. Проект обеспечит бесперебойную подачу воды населению и социальным объектам, улучшит санитарные условия и повысит комфорт проживания жителей города Аксу. Ожидаемые налоговые поступления в местный бюджет составят около 9,0 млн тенге. На период строительства будет создано 8  временных рабочих мест, что окажет положительное влияние на уровень занятости населения.</t>
  </si>
  <si>
    <t>2026 год -заключение экспертизы, 2027 год- акт ввода в эксплуатацию</t>
  </si>
  <si>
    <t>467.006.015</t>
  </si>
  <si>
    <t xml:space="preserve"> "Реконструкция сетей водоснабжения  ул Донентаева от ул. Ауэзова до ул Камзина"  с разработкой ПСД</t>
  </si>
  <si>
    <t>Аким сельского округа</t>
  </si>
  <si>
    <t>Реализация проекта позволит повысить надежность и качество водоснабжения, уменьшить потери воды и снизить аварийность сетей. В результате проект обеспечит стабильное водоснабжение жилых домов и социальных объектов, улучшит санитарно-бытовые условия и качество жизни населения города Аксу.Ожидаемые налоговые поступления в местный бюджет составят около 36,0 млн тенге. На период строительства будет создано 11  временных рабочих мест, что окажет положительное влияние на уровень занятости населения.</t>
  </si>
  <si>
    <t xml:space="preserve"> Бурение скважины на водопроводе в селе Кызылжар </t>
  </si>
  <si>
    <t xml:space="preserve">Аким сельского округа
</t>
  </si>
  <si>
    <t>124.014.029</t>
  </si>
  <si>
    <t xml:space="preserve">Увеличение производительности скважины на водопроводе в селе Кызылжар </t>
  </si>
  <si>
    <t>Установка резервуара на водоотчистной станции с. Алгабас</t>
  </si>
  <si>
    <t>Повышение качества водоснабжения</t>
  </si>
  <si>
    <r>
      <rPr>
        <b/>
        <sz val="12"/>
        <rFont val="Times New Roman"/>
        <charset val="204"/>
      </rPr>
      <t xml:space="preserve">Показатель результата 8.3 </t>
    </r>
    <r>
      <rPr>
        <sz val="12"/>
        <rFont val="Times New Roman"/>
        <charset val="204"/>
      </rPr>
      <t>Обеспечение доступа населения к услугам водооотведения</t>
    </r>
  </si>
  <si>
    <t>1. Строительство новых сетей водоотведения внутри населенного пункта, км</t>
  </si>
  <si>
    <t>Реализация проекта обеспечит улучшение системы водоотведения, повышение надежности инженерной инфраструктуры и создание условий для дальнейшего развития района.Ожидаемые налоговые поступления в местный бюджет составят около 25,0 млн тенге. На период строительства будет создано 10  временных рабочих мест, что окажет положительное влияние на уровень занятости населения.</t>
  </si>
  <si>
    <t>Строительства канализационных сетей ул. Южная до ФНС-6"  с разработкой ПСД</t>
  </si>
  <si>
    <t>2027 год- заключение экспертизы, 2028-акт ввода в эксплуатацию</t>
  </si>
  <si>
    <t>РБ</t>
  </si>
  <si>
    <t>467.006.011</t>
  </si>
  <si>
    <t>2. Ремонт сетей водоотведения внутри населенного пункта, км</t>
  </si>
  <si>
    <t xml:space="preserve"> "Реконструкция сетей водоотведения диаметром 300 мм ул. Строителей от ул.Ленина до ул.Ауэзова"  с разработкой ПСД</t>
  </si>
  <si>
    <t>Реализация проекта способствует повышению пропускной способности и надежности существующей системы водоотведения, снижение аварийности и улучшение санитарно-технического состояния территории. Реконструкция обеспечит стабильную и бесперебойную работу сети, улучшит качество коммунальных услуг для жителей и организаций, а также продлит срок службы инженерной инфраструктуры.Ожидаемые налоговые поступления в местный бюджет составят около 25,0 млн тенге. На период строительства будет создано 10  временных рабочих мест, что окажет положительное влияние на уровень занятости населения.</t>
  </si>
  <si>
    <t>2026 год- заключение экспертизы, 2028-акт ввода в эксплуатацию</t>
  </si>
  <si>
    <t xml:space="preserve"> "Реконструкция сетей водоотведения диаметром 200 мм ул.Вокзальная от ул.Ленина до ул.Ауэзова"  с разработкой ПСД</t>
  </si>
  <si>
    <t>Реализации проекта способствует повышению надежности и пропускной способности системы водоотведения, снижение частоты аварийных ситуаций и улучшение санитарно-технического состояния района. Выполненные работы обеспечат бесперебойное отведение сточных вод, улучшат качество коммунальных услуг и продлят срок эксплуатации инженерных сетей. Ожидаемые налоговые поступления в местный бюджет составят около 25,0 млн тенге. На период строительства будет создано 10  временных рабочих мест, что окажет положительное влияние на уровень занятости населения.</t>
  </si>
  <si>
    <t>4. Ремонт канализационно-очистных сооружений, ед.</t>
  </si>
  <si>
    <t>Реконструкция фекальных насосных станций в г.Аксу (ФНС №2 г.Аксу)</t>
  </si>
  <si>
    <t>Реализация проекта позволит повысить надежность и эффективность системы водоотведения, снизить аварийность и затраты на обслуживание. Улучшение санитарно-экологической обстановки повысит качество жизни населения и создаст условия для дальнейшего развития городской инфраструктуры. Ожидаемые налоговые поступления в местный бюджет составят около 37,0 млн тенге. На период строительства будет создано 10  временных рабочих мест, что окажет положительное влияние на уровень занятости населения.</t>
  </si>
  <si>
    <t>Реконструкция напорного канализационного коллектора Реконструкция (от ФНС №5 до камеры гашения диаметром 400мм)</t>
  </si>
  <si>
    <t>Реализация позволит обеспечить бесперебойную работу системы водоотведения, снизить риск аварийных ситуаций и утечек сточных вод. Проект улучшит санитарное состояние города Ак-Су, повысит экологическую безопасность и качество коммунальных услуг для населения.Ожидаемые налоговые поступления в местный бюджет составят около 29,0 млн тенге. На период строительства будет создано 11  временных рабочих мест, что окажет положительное влияние на уровень занятости населения.</t>
  </si>
  <si>
    <t>Реконструкция фекальных насосных станций в г.Аксу (ФНС №1 в мкр. Аксу)</t>
  </si>
  <si>
    <t>Реализация проекта обеспечит стабильную и надежную работу системы канализации, снизит риск аварий и засоров, а также уменьшит затраты на эксплуатацию. Проект улучшит санитарно-экологические условия проживания населения и повысит качество коммунальной инфраструктуры поселка.Ожидаемые налоговые поступления в местный бюджет составят около 24,0 млн тенге. На период строительства будет создано 8  временных рабочих мест, что окажет положительное влияние на уровень занятости населения.</t>
  </si>
  <si>
    <t>Реконструкция коллектора диаметром 500мм (по ул.Донентаева)</t>
  </si>
  <si>
    <t xml:space="preserve">2025 год - платежное поручение,  2026 год - акт выполненных работ, 2027 год - акт ввода в эксплуатацию-  </t>
  </si>
  <si>
    <t>Реализация проекта позволит обеспечить надежное водоотведение, предотвратить засоры и аварийные ситуации, снизить потери сточных вод. В результате улучшится санитарное состояние территории, повысится уровень экологической безопасности и качество жизни населения.Ожидаемые налоговые поступления в местный бюджет составят около 346,0 млн тенге. На период строительства будет создано 25  временных рабочих мест, что окажет положительное влияние на уровень занятости населения.</t>
  </si>
  <si>
    <t>Реконструкция районной фекальной насосной станции в г.Аксу</t>
  </si>
  <si>
    <t>Реализация проекта позволит повысить надежность и эффективность работы системы канализации, сократить количество аварийных ситуаций и снизить эксплуатационные затраты. Проект улучшит санитарно-гигиенические условия, экологическую обстановку и качество коммунальных услуг для населения города. Ожидаемые налоговые поступления в местный бюджет составят около 14,0 млн тенге. На период строительства будет создано 13  временных рабочих мест, что окажет положительное влияние на уровень занятости населения.</t>
  </si>
  <si>
    <t xml:space="preserve">Реконструкция самотечного коллектора диаметром 1000 мм протяженностью </t>
  </si>
  <si>
    <t>Реализация проекта обеспечит бесперебойное и безопасное водоотведение, снизит риск аварий и затоплений, продлит срок службы инженерных сетей. В результате улучшится санитарное и экологическое состояние города, повысится качество коммунальной инфраструктуры и комфорт проживания населения.Ожидаемые налоговые поступления в местный бюджет составят около 74,0 млн тенге. На период строительства будет создано 15  временных рабочих мест, что окажет положительное влияние на уровень занятости населения.</t>
  </si>
  <si>
    <t xml:space="preserve">Реконструкция напорного канализационного коллектора от ФНС до КГ (открытым способом и методом санации) и самотечного канализационного коллектора от КГ до КОС (открытым способом) </t>
  </si>
  <si>
    <t>Реализация проекта по позволит повысить надежность и пропускную способность системы водоотведения. Проект снизит аварийность, предотвратит утечки сточных вод, улучшит санитарно-экологическое состояние территории и обеспечит стабильное функционирование коммунальной инфраструктуры города. Ожидаемые налоговые поступления в местный бюджет составят около 277,0 млн тенге. На период строительства будет создано 23  временных рабочих мест, что окажет положительное влияние на уровень занятости населения.</t>
  </si>
  <si>
    <r>
      <rPr>
        <b/>
        <sz val="12"/>
        <rFont val="Times New Roman"/>
        <charset val="204"/>
      </rPr>
      <t xml:space="preserve">Показатель результата 8.4 </t>
    </r>
    <r>
      <rPr>
        <sz val="12"/>
        <rFont val="Times New Roman"/>
        <charset val="204"/>
      </rPr>
      <t>Развитие инфраструктуры теплообеспечения (Обеспеченность доступа  к теплообеспечению), %</t>
    </r>
  </si>
  <si>
    <t>Заместитель акима города - Конротбаев Н.З., ОАиГ - Ефремов К.В.</t>
  </si>
  <si>
    <t>1. Строительство новых сетей теплоснабжения внутри населенного пункта, км</t>
  </si>
  <si>
    <t xml:space="preserve">Строительство сети теплоснабжения в мкр. Аксу города Аксу, Павлодарской области (6 аул) </t>
  </si>
  <si>
    <t>Акт ввода в эксплуатацию</t>
  </si>
  <si>
    <t>Реализация проекта направлена на обеспечение централизованным теплоснабжением жилого сектора микрорайона Аксу (6-й аул), где планируется подключение около 500 домов. Ожидаемые налоговые поступления в местный бюджет составят около 356,0 млн тенге. На период строительства будет создано 35  временных рабочих мест, что окажет положительное влияние на уровень занятости населения.</t>
  </si>
  <si>
    <t>467.009.011</t>
  </si>
  <si>
    <t xml:space="preserve"> 2.  Ремонт сетей теплоснабжения внутри населенного пункта, км</t>
  </si>
  <si>
    <t>Реконструкция коллектора смешения тепловых магистралей (ТМ) до ДУ 800 мм и ДУ 500 мм с разработкой ПСД</t>
  </si>
  <si>
    <t xml:space="preserve">2025 год- заключение экспертизы, 2027 год-акт ввода в эксплуатацию </t>
  </si>
  <si>
    <t xml:space="preserve">После получения положительного заключения планируется выполнение строительно-монтажных работ. Реализация данного проекта улучшит гидравлический режим магистральных и квартальных тепловых сетей. </t>
  </si>
  <si>
    <t xml:space="preserve">467.009.011
</t>
  </si>
  <si>
    <t>Реконструкция магистральных сетей теплоснабжения по ул. Ленина с разработкой ПСД</t>
  </si>
  <si>
    <t>2025 год- заключение экспертизы, 2026 год - акт выполненных работ, 2027 год - акт ввода в эксплуатацию</t>
  </si>
  <si>
    <t>Реализации данного проекта позволит обеспечить бесперебойное и качественное теплоснабжения жилых домов, социальных и административных объектов. Ожидаемые налоговые поступления в местный бюджет составят около 277,0 млн тенге. На период строительства будет создано 28  временных рабочих мест, что окажет положительное влияние на уровень занятости населения.</t>
  </si>
  <si>
    <t>467.009.015</t>
  </si>
  <si>
    <t>Реконструкция магистральных сетей теплоснабжения по ул. Астана с разработкой ПСД</t>
  </si>
  <si>
    <t>2025 год -заключение экспертизы, 2027 год- акт выполненных работ, 2028 год- акт ввода в эксплуатацию</t>
  </si>
  <si>
    <t>Реализации данного проекта позволит обеспечить бесперебойное и качественное теплоснабжения жилых домов, социальных и административных объектов. Ожидаемые налоговые поступления в местный бюджет составят около 70,0 млн тенге. На период строительства будет создано 15  временных рабочих мест, что окажет положительное влияние на уровень занятости населения.</t>
  </si>
  <si>
    <t xml:space="preserve">Реконструкция здания ЦТП №6 города Аксу Павлодарской области
</t>
  </si>
  <si>
    <t>кв.м</t>
  </si>
  <si>
    <t>Реализация проекта направлена на повышение надежности и эффективности работы центрального теплового пункта №6, обеспечивающего теплоснабжение жилых домов и социальных объектов.Ожидаемые налоговые поступления в местный бюджет составят около 12,0 млн тенге. На период строительства будет создано 10  временных рабочих мест, что окажет положительное влияние на уровень занятости населения.</t>
  </si>
  <si>
    <t>Реконструкция распределительных тепловых сетей мкр. Аксу в ППУ изоляции  с разработкой ПСД</t>
  </si>
  <si>
    <t xml:space="preserve">2026 год- заключение экспертизы, 2027 год -акт ввода в эксплуатацию </t>
  </si>
  <si>
    <t>Реализация проекта обеспечит стабильную и бесперебойную подачу тепловой энергии потребителям, снизит аварийность и потери тепла, улучшит качество коммунальных услуг и условия проживания населения.  Ожидаемые налоговые поступления в местный бюджет составят около 192,0 млн тенге. На период строительства будет создано 30  временных рабочих мест, что окажет положительное влияние на уровень занятости населения.</t>
  </si>
  <si>
    <t>Реконструкция распределительных тепловых сетей (ранее не ремонтируемые) мкр. № 3, 5 в ППУ изоляции  с разработкой ПСД</t>
  </si>
  <si>
    <t>Реализация проекта  позволит значительно снизить аварийность, потери тепловой энергии и улучшить качество коммунальных услуг для населения. Ожидаемые налоговые поступления в местный бюджет составят около 120,0 млн тенге. На период строительства будет создано 20  временных рабочих мест, что окажет положительное влияние на уровень занятости населения.</t>
  </si>
  <si>
    <t>Реконструкция распределительных тепловых сетей мкр. 14, 15  с разработкой ПСД</t>
  </si>
  <si>
    <t>объект</t>
  </si>
  <si>
    <t>Реализация проекта обеспечит бесперебойную подачу тепловой энергии, снижение аварийностти и потерь тепла, улучшение условия проживания населения и функционирования социальных объектов. Ожидаемые налоговые поступления в местный бюджет составят около 120,0 млн тенге. На период строительства будет создано 20  временных рабочих мест, что окажет положительное влияние на уровень занятости населения.</t>
  </si>
  <si>
    <t>Реконструкция тепловых сетей мкр. 6, 12 в ППУ изоляции  с разработкой ПСД</t>
  </si>
  <si>
    <t>Реализация проекта обеспечит стабильную подачу тепловой энергии, снизит количество аварийных ситуаций и потерь тепла, улучшит качество коммунальных услуг и комфорт проживания населения. Ожидаемые налоговые поступления в местный бюджет составят около 135,0 млн тенге. На период строительства будет создано 20  временных рабочих мест, что окажет положительное влияние на уровень занятости населения.</t>
  </si>
  <si>
    <t>Реконструкция распределительных тепловых сетей мкр. № 4, 8, 8А в ППУ изоляции  с разработкой ПСД</t>
  </si>
  <si>
    <t>Реализация проекта позволит обеспечить стабильную подачу тепловой энергии, снизить аварийность и предотвратить перебои в отопительный сезон. Улучшатся условия проживания населения и функционирования социальных объектов. Ожидаемые налоговые поступления в местный бюджет составят около 130,0 млн тенге. На период строительства будет создано 20  временных рабочих мест, что окажет положительное влияние на уровень занятости населения.</t>
  </si>
  <si>
    <t>Реконструкция тепловых сетей мкр. № 1В, 11 в ППУ изоляции  с разработкой ПСД</t>
  </si>
  <si>
    <t>Реализация проекта позволит значительно повысить надежность и качество теплоснабжения жилых домов и социальных объектов. В результате выполнения работ улучшится комфорт и условия проживания населения, снизится аварийность и вероятность перебоев в подаче тепловой энергии в отопительный период. Ожидаемые налоговые поступления в местный бюджет составят около 120,0 млн тенге. На период строительства будет создано 15  временных рабочих мест, что окажет положительное влияние на уровень занятости населения.</t>
  </si>
  <si>
    <t>Реконструкция сооружений магистральных тепловых сетей  (ПНС  по ул. Донентаева 21А) с разработкой ПСД</t>
  </si>
  <si>
    <t>Реконструкция тепловых пунктов и повысительных насосных станций (ТП 1А, ТП 1, ПНС по ул. Б. Момышулы 12, Камзина 31) с разработкой ПСД</t>
  </si>
  <si>
    <t>Текущий ремонт тепловых сетей после гидравлических испытаний</t>
  </si>
  <si>
    <t xml:space="preserve">ОЖКХ,ПТиАД </t>
  </si>
  <si>
    <t>Оперативное устранение выявленных повреждений</t>
  </si>
  <si>
    <r>
      <rPr>
        <b/>
        <sz val="12"/>
        <rFont val="Times New Roman"/>
        <charset val="204"/>
      </rPr>
      <t xml:space="preserve">Показатель результата 8.6 </t>
    </r>
    <r>
      <rPr>
        <sz val="12"/>
        <rFont val="Times New Roman"/>
        <charset val="204"/>
      </rPr>
      <t>Увеличение жилого фонда, тыс.кв.м.</t>
    </r>
  </si>
  <si>
    <t>Заместитель акима города - Конротбаев Н.З., ОАиГ - Ефремов К.В., Таласпаев А.А.</t>
  </si>
  <si>
    <t>Официальная стат.информация</t>
  </si>
  <si>
    <t>тыс. кв.м</t>
  </si>
  <si>
    <t xml:space="preserve"> 2. Строительство и (или) приобретение кредитного жилья</t>
  </si>
  <si>
    <t>Строительство 9-ти этажного многоквартирного жилого дома по ул. Донентаева 44  города Аксу Павлодарской области с корректировкой</t>
  </si>
  <si>
    <t xml:space="preserve">2025 год- платежное поручение, 2026 год -заключение экспертизы, акт ввода в эксплуатацию </t>
  </si>
  <si>
    <t>467.003.015</t>
  </si>
  <si>
    <t>В результате реализации данного проекта очередь нуждающихся в жилье сократится на 81 семей. Ожидаемые налоговые поступления в местный бюджет составят около 60,0 млн тенге. На период строительства будет создано 20 временных рабочих мест, что окажет положительное влияние на уровень занятости населения.</t>
  </si>
  <si>
    <t>467.003.028</t>
  </si>
  <si>
    <t>Строительство 9-ти этажного многоквартирного жилого дома по ул. Хиуаз Доспановой,23 города Аксу (без наружных инженерных сетей и благоустройства) с корректировкой ПСД</t>
  </si>
  <si>
    <t xml:space="preserve">2026 год-заключение экспертизы, 2027 год - акт ввода в эксплуатацию </t>
  </si>
  <si>
    <t>В результате реализации данного проекта очередь нуждающихся в жилье сократится на 108 семей. Ожидаемые налоговые поступления в местный бюджет составят около 300,0 млн тенге. На период строительства будет создано 25 временных рабочих мест, что окажет положительное влияние на уровень занятости населения.</t>
  </si>
  <si>
    <t>Строительство 9-ти этажного многоквартирного жилого дома по ул. Хиуаз Доспановой,25 города Аксу (без наружных инженерных сетей и благоустройства)  с корректировкой ПСД</t>
  </si>
  <si>
    <t>Строительство 9-ти этажного многоквартирного жилого дома по ул. Хиуаз Доспанова, 27 города Аксу Павлодарской области (без благоустройства и наружных инженерных сетей)  с корректировкой ПСД</t>
  </si>
  <si>
    <t xml:space="preserve">2027 год-заключение экспертизы, 2028 год - акт ввода в эксплуатацию </t>
  </si>
  <si>
    <t>В результате реализации данного проекта очередь нуждающихся в жилье сократится на 144  семей. Ожидаемые налоговые поступления в местный бюджет составят около 336,0 млн тенге. На период строительства будет создано 30  временных рабочих мест, что окажет положительное влияние на уровень занятости населения.</t>
  </si>
  <si>
    <t>Строительство 9-ти этажного многоквартирного жилого домапо ул. Хиуаз Доспанова, 29 города Аксу Павлодарской области»(без благоустройства и наружных инженерных сетей)  с корректировкой ПСД</t>
  </si>
  <si>
    <t>Строительство 9-ти этажного многоквартирного жилого дома по ул. Хиуаз Доспанова, 31 города Аксу Павлодарской области»
(без благоустройства и наружных инженерных сетей)  с корректировкой ПСД</t>
  </si>
  <si>
    <t>Строительство 9-ти этажных многоквартирных жилых домов по ул. Строителей 43/1  города Аксу Павлодарской области (без наружных инженерных сетей и благоустройство) с корректировкой ПСД</t>
  </si>
  <si>
    <t xml:space="preserve">2025 год - платежное поручениие, 2026 год-заключение экспертизы, акт выполненных работ,  2027 год - акт ввода в эксплуатацию </t>
  </si>
  <si>
    <t>Строительство 9-ти этажных многоквартирных жилых домов по ул. Строителей 43/2  города Аксу Павлодарской области (без наружных инженерных сетей и благоустройство)  с корректировкой ПСД</t>
  </si>
  <si>
    <t>3. Строительство ИКИ к МЖД</t>
  </si>
  <si>
    <t>Строительство электрических сетей к 5-ти многоквартирным  9-ти этажным жилым домам по ул. Иртышская в г. Аксу (Хиуаз Доспановой 23,25,27,29,31). с разработкой ПСД</t>
  </si>
  <si>
    <t>Обеспечение ИКИ 5-ти МЖД</t>
  </si>
  <si>
    <t>467.004.015</t>
  </si>
  <si>
    <t>467.004.028</t>
  </si>
  <si>
    <t xml:space="preserve">Строительство ИКИ к 5-ти многоквартирным  9-ти этажным жилым домам по ул. Иртышская в г. Аксу (Хиуаз Доспановой 23,25,27,29,31). Разделы: ГП, НВК, НСС, ТС  с разработкой ПСД </t>
  </si>
  <si>
    <t>ОБЕСПЕЧЕНИЕ БЕЗОПАСНОСТИ И ЗАЩИТЫ ОКРУЖАЮЩЕЙ СРЕДЫ</t>
  </si>
  <si>
    <r>
      <rPr>
        <b/>
        <sz val="12"/>
        <rFont val="Times New Roman"/>
        <charset val="204"/>
      </rPr>
      <t>Показатель результата 9.</t>
    </r>
    <r>
      <rPr>
        <sz val="12"/>
        <rFont val="Times New Roman"/>
        <charset val="204"/>
      </rPr>
      <t xml:space="preserve">
Уровень обеспеченности объектами и услугами по направлению "Обеспечение безопасности и защиты окружающей среды" в соответствии с СРС, %</t>
    </r>
  </si>
  <si>
    <t>Заместитель акима города - Конротбаев Н.З., ОЖКХ,ПТиАД – Азаматов Б.К..</t>
  </si>
  <si>
    <r>
      <rPr>
        <b/>
        <sz val="12"/>
        <rFont val="Times New Roman"/>
        <charset val="204"/>
      </rPr>
      <t xml:space="preserve">Показатель результата 9.2. </t>
    </r>
    <r>
      <rPr>
        <sz val="12"/>
        <rFont val="Times New Roman"/>
        <charset val="204"/>
      </rPr>
      <t>Увеличение доли переработки и утилизации ТБО, %</t>
    </r>
  </si>
  <si>
    <t>Мероприятие:</t>
  </si>
  <si>
    <t>Приобретение контейнеров для раздельного сбора мусора</t>
  </si>
  <si>
    <t>Установка мусорных площадок и евроконтейнеров</t>
  </si>
  <si>
    <t>млн.т.</t>
  </si>
  <si>
    <t>Улучшение санитарного состояния, упорядоченность сбора мусора</t>
  </si>
  <si>
    <r>
      <rPr>
        <b/>
        <sz val="12"/>
        <rFont val="Times New Roman"/>
        <charset val="204"/>
      </rPr>
      <t>Показатель результата 9.3.</t>
    </r>
    <r>
      <rPr>
        <sz val="12"/>
        <rFont val="Times New Roman"/>
        <charset val="204"/>
      </rPr>
      <t xml:space="preserve"> 
Обеспеченность инфраструктурой ЧС </t>
    </r>
  </si>
  <si>
    <t>Заместитель акима города - Тлявкаев Р.И., ОЧС г. Аксу- Мадеев С.Ж.</t>
  </si>
  <si>
    <t>ИНФОКОММУНИКАЦИЯ</t>
  </si>
  <si>
    <r>
      <rPr>
        <b/>
        <sz val="12"/>
        <rFont val="Times New Roman"/>
        <charset val="204"/>
      </rPr>
      <t>Показатель результата 10.</t>
    </r>
    <r>
      <rPr>
        <sz val="12"/>
        <rFont val="Times New Roman"/>
        <charset val="204"/>
      </rPr>
      <t xml:space="preserve"> Уровень обеспеченности объектами и услугами по направлению "Инфокоммуникация" в соответствии с СРС, %</t>
    </r>
  </si>
  <si>
    <r>
      <rPr>
        <b/>
        <sz val="12"/>
        <rFont val="Times New Roman"/>
        <charset val="204"/>
      </rPr>
      <t>Показатель результата 10.1</t>
    </r>
    <r>
      <rPr>
        <sz val="12"/>
        <rFont val="Times New Roman"/>
        <charset val="204"/>
      </rPr>
      <t xml:space="preserve"> 
Обеспечение доступа к сети интернет</t>
    </r>
  </si>
  <si>
    <t>Заместитель акима города - Конротбаев Н.З. ОЖКХ,ПТиАД</t>
  </si>
  <si>
    <r>
      <rPr>
        <b/>
        <sz val="12"/>
        <rFont val="Times New Roman"/>
        <charset val="204"/>
      </rPr>
      <t>КНИ 14</t>
    </r>
    <r>
      <rPr>
        <sz val="12"/>
        <rFont val="Times New Roman"/>
        <charset val="204"/>
      </rPr>
      <t xml:space="preserve">
Уровень износа сетей тепло-, водоснабжения и водоотведения, регулируемых СЕМ, % 
</t>
    </r>
    <r>
      <rPr>
        <b/>
        <sz val="12"/>
        <rFont val="Times New Roman"/>
        <charset val="204"/>
      </rPr>
      <t>(по республике)</t>
    </r>
    <r>
      <rPr>
        <sz val="12"/>
        <rFont val="Times New Roman"/>
        <charset val="204"/>
      </rPr>
      <t xml:space="preserve">
</t>
    </r>
  </si>
  <si>
    <t>*</t>
  </si>
  <si>
    <t xml:space="preserve">Формирование и увеличение уставного капитала юридических лиц </t>
  </si>
  <si>
    <t>Формирование и увеличение уставного капитала юридических лиц ("Аксу су арнасы", "Теплосервис-Аксу")</t>
  </si>
  <si>
    <t>акт приема-передачи</t>
  </si>
  <si>
    <t>458.065.015</t>
  </si>
  <si>
    <r>
      <rPr>
        <b/>
        <sz val="12"/>
        <rFont val="Times New Roman"/>
        <charset val="204"/>
      </rPr>
      <t>КНИ 15</t>
    </r>
    <r>
      <rPr>
        <sz val="12"/>
        <rFont val="Times New Roman"/>
        <charset val="204"/>
      </rPr>
      <t xml:space="preserve">
Уровень удовлетворенности населения экологическим качеством жизни, % </t>
    </r>
    <r>
      <rPr>
        <b/>
        <sz val="12"/>
        <rFont val="Times New Roman"/>
        <charset val="204"/>
      </rPr>
      <t>(по республике)</t>
    </r>
    <r>
      <rPr>
        <sz val="12"/>
        <rFont val="Times New Roman"/>
        <charset val="204"/>
      </rPr>
      <t xml:space="preserve">
</t>
    </r>
  </si>
  <si>
    <r>
      <rPr>
        <b/>
        <sz val="12"/>
        <rFont val="Times New Roman"/>
        <charset val="204"/>
      </rPr>
      <t xml:space="preserve">Цель. </t>
    </r>
    <r>
      <rPr>
        <sz val="12"/>
        <rFont val="Times New Roman"/>
        <charset val="204"/>
      </rPr>
      <t>Сохранение, рациональное использование и воспроизводство лесных ресурсов, ресурсов животного мира, объектов природно-заповедного фонда</t>
    </r>
  </si>
  <si>
    <t>Регулирование численности  кровососущих насекомых (оказание дезинсекционных услуг)</t>
  </si>
  <si>
    <t>Сокращение численности комаров и мошек до 90% для обеспечение комфортных условий для населения и окружающей среды.</t>
  </si>
  <si>
    <r>
      <rPr>
        <b/>
        <sz val="12"/>
        <rFont val="Times New Roman"/>
        <charset val="204"/>
      </rPr>
      <t xml:space="preserve">ЦИ </t>
    </r>
    <r>
      <rPr>
        <sz val="12"/>
        <rFont val="Times New Roman"/>
        <charset val="204"/>
      </rPr>
      <t xml:space="preserve"> Обеспечение населения услугами по сбору и вывозу отходов
</t>
    </r>
  </si>
  <si>
    <t>Заместитель акима города - Конротбаев Н.З., ОЖКХ,ПТи АД – Азаматов Б.К..</t>
  </si>
  <si>
    <t>Мероприятия по индикатору "Обеспечение населения услугами по сбору и вывозу отходов" в КНИ 12-13 показатель 7.1</t>
  </si>
  <si>
    <t>Направление 4: Сквозные преобразования экономики и общества</t>
  </si>
  <si>
    <t>Направление 1: Фокусное развитие приоритетных дестинаций</t>
  </si>
  <si>
    <r>
      <rPr>
        <b/>
        <sz val="12"/>
        <rFont val="Times New Roman"/>
        <charset val="204"/>
      </rPr>
      <t>КНИ 30</t>
    </r>
    <r>
      <rPr>
        <sz val="12"/>
        <rFont val="Times New Roman"/>
        <charset val="204"/>
      </rPr>
      <t xml:space="preserve">
Инвестиции в основной капитал (ИОК), % от ВВП (по республике)
</t>
    </r>
  </si>
  <si>
    <r>
      <rPr>
        <b/>
        <sz val="12"/>
        <rFont val="Times New Roman"/>
        <charset val="204"/>
      </rPr>
      <t>ЦИ</t>
    </r>
    <r>
      <rPr>
        <sz val="12"/>
        <rFont val="Times New Roman"/>
        <charset val="204"/>
      </rPr>
      <t xml:space="preserve">
Инвестиции в основной капитал
</t>
    </r>
  </si>
  <si>
    <t>Заместитель акима - Тлявкаев Р.И., ОПиТ - Дуйсембекова М.Т., ОСХ- Кусаинов А.Т.</t>
  </si>
  <si>
    <t xml:space="preserve">млрд.
тенге
</t>
  </si>
  <si>
    <t>Строительство Электро-металлургического завода,ТОО «Аксуский электро-металлургический завод»</t>
  </si>
  <si>
    <t xml:space="preserve">ОПиТ </t>
  </si>
  <si>
    <t>млн. тенге</t>
  </si>
  <si>
    <t xml:space="preserve">2027-акт ввода </t>
  </si>
  <si>
    <t>Создание 838 раб.мест, увеличение проектной мощности, развитие экономики региона</t>
  </si>
  <si>
    <t>Возобновление работы птицефабрики на 10 000 тонн мяса птица в год ТОО «Кызылжар Кус KZ»</t>
  </si>
  <si>
    <t>ОСХ</t>
  </si>
  <si>
    <t>2027-акт ввода</t>
  </si>
  <si>
    <t>255.092.013</t>
  </si>
  <si>
    <t>Увеличение производствамяса на 5 ед. тыс. тонн и создание 250 новых рабочих мест</t>
  </si>
  <si>
    <t>Строительство овощехранилища на 9,0 тыс. тонн в КХ «Сергей» Евгеньевского с/о.</t>
  </si>
  <si>
    <t xml:space="preserve">2025-акт ввода </t>
  </si>
  <si>
    <t xml:space="preserve">Строительство овощехранилища на 20,0 тыс. тонн в КХ «Агата» Евгеньевский с/о. </t>
  </si>
  <si>
    <t xml:space="preserve">2026-акт ввода </t>
  </si>
  <si>
    <t xml:space="preserve">СПК "Ертис Агро" строительство маслоэкстракционного завода </t>
  </si>
  <si>
    <t xml:space="preserve">акт ввода </t>
  </si>
  <si>
    <t>Увеличение переработки масличных культур на 30 тыс. тонн и создание 40 ед. новых рабочих мест</t>
  </si>
  <si>
    <r>
      <rPr>
        <b/>
        <sz val="12"/>
        <rFont val="Times New Roman"/>
        <charset val="204"/>
      </rPr>
      <t>КНИ 31</t>
    </r>
    <r>
      <rPr>
        <sz val="12"/>
        <rFont val="Times New Roman"/>
        <charset val="204"/>
      </rPr>
      <t xml:space="preserve">
Доля внешних инвестиций в общем объеме ИОК, % (по республике)
</t>
    </r>
  </si>
  <si>
    <r>
      <rPr>
        <b/>
        <sz val="12"/>
        <rFont val="Times New Roman"/>
        <charset val="204"/>
      </rPr>
      <t xml:space="preserve">ЦИ </t>
    </r>
    <r>
      <rPr>
        <sz val="12"/>
        <rFont val="Times New Roman"/>
        <charset val="204"/>
      </rPr>
      <t xml:space="preserve">
Доля внешнего ИОК
</t>
    </r>
  </si>
  <si>
    <r>
      <rPr>
        <b/>
        <sz val="12"/>
        <rFont val="Times New Roman"/>
        <charset val="204"/>
      </rPr>
      <t>КНИ 33</t>
    </r>
    <r>
      <rPr>
        <sz val="12"/>
        <rFont val="Times New Roman"/>
        <charset val="204"/>
      </rPr>
      <t xml:space="preserve">
Валовый приток прямых иностранных инвестиций, млрд долл. США
</t>
    </r>
  </si>
  <si>
    <t>млн. долл. США</t>
  </si>
  <si>
    <t>Мероприятия</t>
  </si>
  <si>
    <t xml:space="preserve"> «Строительство линий электроснабжения к индустриальной зоне  города Аксу Павлодарской области» с корректировкой  ПСД</t>
  </si>
  <si>
    <t>Обеспечение инженерной инфраструктурой ИЗ</t>
  </si>
  <si>
    <r>
      <rPr>
        <b/>
        <sz val="12"/>
        <color theme="1"/>
        <rFont val="Times New Roman"/>
        <charset val="204"/>
      </rPr>
      <t>КНИ 34</t>
    </r>
    <r>
      <rPr>
        <sz val="12"/>
        <color theme="1"/>
        <rFont val="Times New Roman"/>
        <charset val="204"/>
      </rPr>
      <t xml:space="preserve">
Предельный объем парниковых газов, % (к уровню 1990 года), 
по республике
</t>
    </r>
  </si>
  <si>
    <t>МЭПР</t>
  </si>
  <si>
    <t>Национальный доклад о кадастре антропо-генных выбросов</t>
  </si>
  <si>
    <r>
      <rPr>
        <b/>
        <sz val="12"/>
        <color theme="1"/>
        <rFont val="Times New Roman"/>
        <charset val="204"/>
      </rPr>
      <t xml:space="preserve">ЦИ </t>
    </r>
    <r>
      <rPr>
        <sz val="12"/>
        <color theme="1"/>
        <rFont val="Times New Roman"/>
        <charset val="204"/>
      </rPr>
      <t xml:space="preserve">
Доля переработки и утилизации коммунальных отходов
</t>
    </r>
  </si>
  <si>
    <t xml:space="preserve">Заместитель акима области – Кабылтаева А.Ж., УНОСВР – 
Толеутаев С.С
</t>
  </si>
  <si>
    <t xml:space="preserve">Ведомс.
данные МЭПР
</t>
  </si>
  <si>
    <t xml:space="preserve">Ликвидация несанкционированных свалок </t>
  </si>
  <si>
    <t>УНОСВР, акимы ГиР</t>
  </si>
  <si>
    <t>ИНЫЕ ЦЕЛИ</t>
  </si>
  <si>
    <r>
      <rPr>
        <b/>
        <sz val="12"/>
        <rFont val="Times New Roman"/>
        <charset val="204"/>
      </rPr>
      <t xml:space="preserve">Цель 1: </t>
    </r>
    <r>
      <rPr>
        <sz val="12"/>
        <rFont val="Times New Roman"/>
        <charset val="204"/>
      </rPr>
      <t>Обеспечение общественной безопасности и правопорядка</t>
    </r>
  </si>
  <si>
    <r>
      <rPr>
        <b/>
        <sz val="12"/>
        <rFont val="Times New Roman"/>
        <charset val="204"/>
      </rPr>
      <t>Показатель результата 1.</t>
    </r>
    <r>
      <rPr>
        <sz val="12"/>
        <rFont val="Times New Roman"/>
        <charset val="204"/>
      </rPr>
      <t xml:space="preserve">                                                                                                              Уровень защиты населения от наводнения, талых и дождевых вод </t>
    </r>
    <r>
      <rPr>
        <b/>
        <sz val="12"/>
        <rFont val="Times New Roman"/>
        <charset val="204"/>
      </rPr>
      <t>(по области)</t>
    </r>
  </si>
  <si>
    <t>Заместитель акима - Тлявкаев Р.И., ОЧС г. Аксу - Мадеев С.Ж., ОГОиЧС аппарата акима - Жумабаев К.М.</t>
  </si>
  <si>
    <t>Реконструкция земляной насыпи (дамба) в п.Аксу</t>
  </si>
  <si>
    <t xml:space="preserve">
467.006.028</t>
  </si>
  <si>
    <t>Реализация проекта направлена на укрепление защитных сооружений, предотвращение подтоплений и снижение риска чрезвычайных ситуаций. Проект повысит уровень безопасности населения и объектов инфраструктуры, обеспечит защиту территории от паводковых вод и улучшит экологическую устойчивость поселка. Ожидаемые налоговые поступления в местный бюджет составят около 15,0 млн тенге. На период строительства будет создано 8 временных рабочих мест, что окажет положительное влияние на уровень занятости населения.</t>
  </si>
  <si>
    <t>Реконструкция земляной насыпи (дамба) в г.Аксу</t>
  </si>
  <si>
    <t>Реализация проекта позволит укрепить защитные сооружения, предотвратить угрозу подтоплений и снизить риск чрезвычайных ситуаций в паводковый период. Проект повысит уровень безопасности населения и объектов инфраструктуры, обеспечит защиту городской территории и улучшит экологическую устойчивость региона.Ожидаемые налоговые поступления в местный бюджет составят около 14,0 млн тенге. На период строительства будет создано 8 временных рабочих мест, что окажет положительное влияние на уровень занятости населения.</t>
  </si>
  <si>
    <t>Строительство водно-спасательного поста в г.Аксу с корректировкой ПСД</t>
  </si>
  <si>
    <t xml:space="preserve">акт ввода в эксплуатацию </t>
  </si>
  <si>
    <t>Реализация проекта направлена на обеспечение безопасности населения на водных объектах. Проект позволит оперативно реагировать на чрезвычайные ситуации, снизить количество несчастных случаев на воде, повысить уровень готовности спасательных служб и общий уровень безопасности жителей и гостей города. Ожидаемые налоговые поступления в местный бюджет составят около 21,0 млн тенге. На период строительства будет создано 5 временных рабочих мест, что окажет положительное влияние на уровень занятости населения.</t>
  </si>
  <si>
    <t>Строительство пешеходного моста через железную дорогу в районе станции Аксу-2</t>
  </si>
  <si>
    <t>акт ввода в эксплутацию</t>
  </si>
  <si>
    <t>Реализация проекта позволит обеспечить безопасное передвижение жителей, особенно школьников и работников предприятий, исключив риск травматизма на железнодорожных путях. Проект улучшит транспортную доступность, повысит уровень безопасности и комфорт проживания населения города Аксу.  Ожидаемые налоговые поступления в местный бюджет составят около 144,0 млн тенге. На период строительства будет создано 25 временных рабочих мест, что окажет положительное влияние на уровень занятости населения.</t>
  </si>
  <si>
    <r>
      <rPr>
        <b/>
        <sz val="12"/>
        <rFont val="Times New Roman"/>
        <charset val="204"/>
      </rPr>
      <t xml:space="preserve">Показатель результата 2 </t>
    </r>
    <r>
      <rPr>
        <sz val="12"/>
        <rFont val="Times New Roman"/>
        <charset val="204"/>
      </rPr>
      <t>Уровень оповещения населения при угрозе ЧС</t>
    </r>
  </si>
  <si>
    <t>-</t>
  </si>
  <si>
    <r>
      <rPr>
        <b/>
        <sz val="12"/>
        <rFont val="Times New Roman"/>
        <charset val="204"/>
      </rPr>
      <t xml:space="preserve">Показатель результата 3
</t>
    </r>
    <r>
      <rPr>
        <sz val="12"/>
        <rFont val="Times New Roman"/>
        <charset val="204"/>
      </rPr>
      <t>Уровень оснащенности органов гражданской защиты первоочередными материально-техническими средствами для проведения аварийно-спасательных и неотложных работ</t>
    </r>
  </si>
  <si>
    <t>Приобретение материально-технических средств (техника, оборудование, снаряжение)</t>
  </si>
  <si>
    <t>Аппарат акима , Отдел ГО и ЧС аппарата акима, ОЖКХ,ПТ и АД,  ОЧС г. Аксу - Мадеев С.Ж</t>
  </si>
  <si>
    <t>кол-во</t>
  </si>
  <si>
    <t>122.006.015</t>
  </si>
  <si>
    <t>Из НФ</t>
  </si>
  <si>
    <t>Цель 3: Реализация Целей устойчивого развития</t>
  </si>
  <si>
    <r>
      <rPr>
        <b/>
        <sz val="12"/>
        <rFont val="Times New Roman"/>
        <charset val="204"/>
      </rPr>
      <t>Показатель результата 1.5</t>
    </r>
    <r>
      <rPr>
        <sz val="12"/>
        <rFont val="Times New Roman"/>
        <charset val="204"/>
      </rPr>
      <t xml:space="preserve"> Доля дорог местного значения, находящихся в хорошем и удовлетворительном состоянии</t>
    </r>
    <r>
      <rPr>
        <b/>
        <sz val="12"/>
        <rFont val="Times New Roman"/>
        <charset val="204"/>
      </rPr>
      <t xml:space="preserve"> </t>
    </r>
  </si>
  <si>
    <t>Заместитель акима - Конротбаев Н.З. ОЖКХ,ПТиАД, акимы сельских округов</t>
  </si>
  <si>
    <t>с.з.г. Аксу (проекты в дорожной инфраструктуре)</t>
  </si>
  <si>
    <r>
      <rPr>
        <b/>
        <sz val="12"/>
        <rFont val="Times New Roman"/>
        <charset val="204"/>
      </rPr>
      <t xml:space="preserve">Показатель результата 1.6 </t>
    </r>
    <r>
      <rPr>
        <sz val="12"/>
        <rFont val="Times New Roman"/>
        <charset val="204"/>
      </rPr>
      <t>Охват населения очисткой сточных вод</t>
    </r>
    <r>
      <rPr>
        <b/>
        <sz val="12"/>
        <rFont val="Times New Roman"/>
        <charset val="204"/>
      </rPr>
      <t xml:space="preserve"> (по области)</t>
    </r>
  </si>
  <si>
    <t>Мероприятия в КНИ 12,13</t>
  </si>
  <si>
    <r>
      <rPr>
        <b/>
        <sz val="12"/>
        <rFont val="Times New Roman"/>
        <charset val="204"/>
      </rPr>
      <t xml:space="preserve">Показатель результата 1.7 </t>
    </r>
    <r>
      <rPr>
        <sz val="12"/>
        <rFont val="Times New Roman"/>
        <charset val="204"/>
      </rPr>
      <t>Обеспеченность жильем на одного проживающего</t>
    </r>
  </si>
  <si>
    <t>Заместитель акима - Конротбаев Н.З. ОС - Таласпаев А.А., ОАиГ - Ефремов К.В.</t>
  </si>
  <si>
    <t>Официаль-ная стат. информа-ция</t>
  </si>
  <si>
    <t>Из ДИ</t>
  </si>
  <si>
    <t>ИТОГО ФИНАНСОВЫХ РЕСУРСОВ ПО РЕАЛИЗАЦИЯ ПЛАНА РАЗВИТИЯ ОБЛАСТИ</t>
  </si>
  <si>
    <t>Реализация иных документов планирования, государственных функций, полномочий и (или) предоставления государственных услуг</t>
  </si>
  <si>
    <t>Цель 1: Благоустройство и содержание внутриквартальных территорий, улично-дорожной сети</t>
  </si>
  <si>
    <r>
      <rPr>
        <b/>
        <sz val="12"/>
        <rFont val="Times New Roman"/>
        <charset val="204"/>
      </rPr>
      <t xml:space="preserve">Показатель результата 1.1 </t>
    </r>
    <r>
      <rPr>
        <sz val="12"/>
        <rFont val="Times New Roman"/>
        <charset val="204"/>
      </rPr>
      <t>Количество новых объектов благоустройства и текущий ремонт имеющихся</t>
    </r>
  </si>
  <si>
    <t>Заместитель акима - Конротбаев Н.З. ОЖКХ,ПТиАД - Азаматов Б.К.</t>
  </si>
  <si>
    <t>1. Установка детских игровых площадок, устройство футбольных полей, уличных тренажеров ед.</t>
  </si>
  <si>
    <t>Установка  детских игровых площадок в г Аксу</t>
  </si>
  <si>
    <t>Доведение уровня благоустройства дворов до 100%</t>
  </si>
  <si>
    <t>Установка  детской игровой площадки в с. Береке</t>
  </si>
  <si>
    <t>124.011.029</t>
  </si>
  <si>
    <t>Создание условий для детей</t>
  </si>
  <si>
    <t>Установка  детской игровой площадки в с. Айнаколь</t>
  </si>
  <si>
    <t>Установка  детской игровой площадки в Уштерек</t>
  </si>
  <si>
    <t>Установка  детских игровых площадок в с. Борыктал, Суатколь</t>
  </si>
  <si>
    <t>Установка 5 мини-футбольных полей в г. Аксу</t>
  </si>
  <si>
    <t xml:space="preserve">Создание условий жителям для занятия спортом </t>
  </si>
  <si>
    <t>Устройство 10 уличных силовых тренажеров в г. Аксу</t>
  </si>
  <si>
    <t xml:space="preserve">Создание условий жителям для занятия физической культурой </t>
  </si>
  <si>
    <t>Установка уличного тренажера и спортивной площадки в с. Калкаман</t>
  </si>
  <si>
    <t>2. Текущий ремонт детских игровых площадок, устройство футбольных полей, уличных тренажеров, фонтанов ед.</t>
  </si>
  <si>
    <t>Текущий ремонт 10 футбольных полей в г. Аксу</t>
  </si>
  <si>
    <t>Приведение в нормативное состояние 10 футбольных полей</t>
  </si>
  <si>
    <t xml:space="preserve">Текущий ремонт футбольных полей и игровых площадок в Калкаманском сельском округе </t>
  </si>
  <si>
    <t>Приведение в нормативное состояние 4-х футбольных полей и 9 игровых площадок</t>
  </si>
  <si>
    <t>Текущий ремонт футбольных полей и игровых площадок в сельском округе им. М. Омарова</t>
  </si>
  <si>
    <t>Приведение в нормативное состояние 3-х футбольных полей и 5 игровых площадок</t>
  </si>
  <si>
    <t>Текущий ремонт футбольных полей сел Евгеньевка, Уштерек</t>
  </si>
  <si>
    <t>Текущий ремонт футбольных полей с. Кызылжар</t>
  </si>
  <si>
    <t xml:space="preserve">Приведение в нормативное состояние футбольных полей </t>
  </si>
  <si>
    <t>Текущий ремонт футбольных полей с Айнаколь</t>
  </si>
  <si>
    <t>Текущий ремонт фонтанов в г. Аксу</t>
  </si>
  <si>
    <t>Восстановление работоспособности инженерных систем фонтанов</t>
  </si>
  <si>
    <t xml:space="preserve">Показатель результата 1.3 Улучшение состояния внутриквартальных территорий </t>
  </si>
  <si>
    <t>Асфальтирование подъездных дорог к социальным объектам</t>
  </si>
  <si>
    <t xml:space="preserve"> Асфальтирование 17,7 тыс.кв.м подъездных дорог к 11 социальным объектам </t>
  </si>
  <si>
    <t>Асфальтирование территорий объектов образования</t>
  </si>
  <si>
    <t>Асфальтирование территорий 19 школ и 9-ти детских садов</t>
  </si>
  <si>
    <t>Содержание внутриквартальных территорий, улично-дорожной сети г. Аксу</t>
  </si>
  <si>
    <t>Обеспечение чистоты внутриквартальных территорий, поддержание чистоты дорожной поверхности, безопасности, повышение удовлетворенности жителей качеством городской среды</t>
  </si>
  <si>
    <t>Асфальтирование внутриквартальных территорий</t>
  </si>
  <si>
    <t>Асфальтирование 75 тыс.кв.м дворовых территорий</t>
  </si>
  <si>
    <t>ИТОГО ФИНАНСОВЫХ РЕСУРСОВ НА РЕАЛИЗАЦИЮ ИНЫХ ДОКУМЕНТОВ И ФУНКЦИЙ</t>
  </si>
  <si>
    <t xml:space="preserve"> ОБЩИЙ ОБЪЕМ ФИНАНСИРОВАНИЯ </t>
  </si>
  <si>
    <t xml:space="preserve">в том числе финансовые ресурсы, неохваченные целевыми индикаторами и показателями результатов </t>
  </si>
  <si>
    <t>Аким  города Аксу</t>
  </si>
  <si>
    <t>___________________</t>
  </si>
  <si>
    <t xml:space="preserve">Шарипов Б.К. </t>
  </si>
  <si>
    <t xml:space="preserve"> (подпись, фамилия, инициалы)</t>
  </si>
  <si>
    <t xml:space="preserve">  </t>
  </si>
  <si>
    <t>Срок            исполнения</t>
  </si>
  <si>
    <t>2026-2030 гг</t>
  </si>
  <si>
    <t>2028-2029</t>
  </si>
  <si>
    <t>2029-2030</t>
  </si>
  <si>
    <t>2025-2026</t>
  </si>
  <si>
    <t>2029 году - заключение экспертизы, 2030 год - акт ввода в эксплуатацию</t>
  </si>
  <si>
    <t>2027-2028</t>
  </si>
  <si>
    <t>2026-2028</t>
  </si>
  <si>
    <t>2026-2030</t>
  </si>
  <si>
    <t>2026-2027</t>
  </si>
  <si>
    <t>2025-2027</t>
  </si>
  <si>
    <t>2025-2028</t>
  </si>
  <si>
    <t>Строительство электрических сетей к 5-ти многоквартирным  9-ти этажным жилым домам по ул. Иртышская в г. Аксу (Хиуаз Доспановой 23,25,27,29,31)  с разработкой ПСД</t>
  </si>
  <si>
    <t xml:space="preserve">Строительство автомойки в городе Аксу, улица Ауэзова 48 Г. ТОО «Базис-PVL». </t>
  </si>
  <si>
    <t>2026 - акт ввода</t>
  </si>
  <si>
    <t xml:space="preserve">Создание 5 рабочих мест </t>
  </si>
  <si>
    <t xml:space="preserve">«Глубокая переработка марганцевого сырья высокочистого сульфата марганца (HPMSM) и электролитического марганца (HPEMM) батарейного сорта» ТОО «Аксуский электро-металлургический завод» </t>
  </si>
  <si>
    <t xml:space="preserve">Создание 838 рабочих мест </t>
  </si>
  <si>
    <t>Строительство завода по производству автоклавного газобетона ТОО «АБК Аксу»</t>
  </si>
  <si>
    <t xml:space="preserve">Создание 40 рабочих мест </t>
  </si>
  <si>
    <t>АО «Транснациональная компания «КАЗХРОМ» текуший  ремонт печей, утепление отсадочного комплекса</t>
  </si>
  <si>
    <t>2026-акт ввода</t>
  </si>
  <si>
    <t>АО «Евроазиатская энергетическая корпорация» (реконструкция блока № 7, капитальный ремонт)</t>
  </si>
  <si>
    <t xml:space="preserve">2028 акт ввода </t>
  </si>
  <si>
    <t>ТОО "ПК"КАЗРУДПРОМ" ОШФ</t>
  </si>
  <si>
    <t xml:space="preserve">2027 акт ввода </t>
  </si>
  <si>
    <t>Строительство маслоэкстрактного завода мощностью 30,0 тыс. тонн сырья в год ТОО «Ертис Агро» Калкаманский с/о.</t>
  </si>
  <si>
    <t>2025 - акт ввода</t>
  </si>
  <si>
    <t>Ввод орошаемого участка на 600 га ТОО «Бастаушы AGRO» Достыкский с/о.</t>
  </si>
  <si>
    <t>2026 год - заключение экспертизы, -2028 - акт ввода в эксплуатацию</t>
  </si>
  <si>
    <t xml:space="preserve">2026-2030 жылдарға арналған  </t>
  </si>
  <si>
    <t xml:space="preserve"> қосымша</t>
  </si>
  <si>
    <t>Атауы</t>
  </si>
  <si>
    <t>Жауапты орындаушы</t>
  </si>
  <si>
    <t>Ақпарат көзі</t>
  </si>
  <si>
    <t>Өлшем бірлігі</t>
  </si>
  <si>
    <t>Аяқтау нысаны</t>
  </si>
  <si>
    <t>Есепті жыл</t>
  </si>
  <si>
    <t>Жоспарлы мәндер</t>
  </si>
  <si>
    <t>Қаржыландыру көзі</t>
  </si>
  <si>
    <t>Бюджеттік бағдарламаның коды</t>
  </si>
  <si>
    <t xml:space="preserve">Жобаны іске асырудан күтілетін нәтиже, оның ішінде құрылатын жұмыс орындарының саны (тұрақты/уақытша) </t>
  </si>
  <si>
    <t>жоспар</t>
  </si>
  <si>
    <t>Облыстың даму жоспарын іске асыру</t>
  </si>
  <si>
    <t xml:space="preserve">Облыс әкімінің орынбасары – Кабылтаева А.Ж. Д.К.,
ЭБЖБ – Назарчук И.П, ЖАО
</t>
  </si>
  <si>
    <t>Ресми стат. ақпарат</t>
  </si>
  <si>
    <t>Іс-шаралар</t>
  </si>
  <si>
    <t xml:space="preserve">Жаңа жұмыс орындарын құру мақсатында «Ауыл аманаты» бағдарламасы шеңберінде кредиттік қаражат беру </t>
  </si>
  <si>
    <t>АШБ - Құсайынов А.Т.</t>
  </si>
  <si>
    <t>Ведомстволық деректер</t>
  </si>
  <si>
    <t>жобалар саны</t>
  </si>
  <si>
    <t>АШБ есеп</t>
  </si>
  <si>
    <t>Жұмыс орындарын құру: тұрақты - 114 бір.</t>
  </si>
  <si>
    <t xml:space="preserve">НҰИ 3 бойынша барлық қаржылық ресурстар </t>
  </si>
  <si>
    <t>1 БАҒЫТ бойынша барлық қаржылық ресурстар</t>
  </si>
  <si>
    <t xml:space="preserve">2 бағыт: Өсудің жаңа нүктелері </t>
  </si>
  <si>
    <t>адам</t>
  </si>
  <si>
    <t xml:space="preserve"> адам</t>
  </si>
  <si>
    <t xml:space="preserve">НҰИ 26-27 бойынша барлық қаржылық ресурстар </t>
  </si>
  <si>
    <t xml:space="preserve">2 БАҒЫТ бойынша барлық қаржылық ресурстар </t>
  </si>
  <si>
    <t xml:space="preserve">саны
жыл
</t>
  </si>
  <si>
    <t>100 мың тұрғынға</t>
  </si>
  <si>
    <t xml:space="preserve">1-тапсырма. Өлім-жітімнің негізгі түрлерінің себептерін азайту </t>
  </si>
  <si>
    <t xml:space="preserve">Ақсу қаласының ПБ - Сламбеков А.А.
</t>
  </si>
  <si>
    <t>Жол белгілерін қолдану</t>
  </si>
  <si>
    <t>ТҮКШ,ЖКжАЖБ - Азаматов Б.К.</t>
  </si>
  <si>
    <t>Жол қозғалысына қатысушылардың бұзушылықтар санын азайту</t>
  </si>
  <si>
    <t>Жол белгілерін орнату</t>
  </si>
  <si>
    <t>Жасанды жол бұзушылықтарын орнату</t>
  </si>
  <si>
    <t>Бағдаршам нысандарын ұстау</t>
  </si>
  <si>
    <t>Бейнебақылау камераларын ұстау</t>
  </si>
  <si>
    <t xml:space="preserve">НҰИ 6 бойынша барлық қаржылық ресурстар, оның ішінде: </t>
  </si>
  <si>
    <t>ҚБтен</t>
  </si>
  <si>
    <t>ЖҚҮӘББ - Қадырова С.К.</t>
  </si>
  <si>
    <t>стат.деректер</t>
  </si>
  <si>
    <t xml:space="preserve">Мақсат. Халықты жұмыспен қамтуға жәрдемдесу және әлеуметтік қолдаудың атаулылығын күшейту </t>
  </si>
  <si>
    <t xml:space="preserve">ЕХӘҚМ, ЖАО
</t>
  </si>
  <si>
    <t>Қала әкімінің орынбасары - Негманова Р.А., ЖҚӘББ - Исаханова Н.Г., Ақсу қаласының Мансап орталығы - Аспанов Д.М.</t>
  </si>
  <si>
    <t>"Еңбек нарығы" ААЖ</t>
  </si>
  <si>
    <t>есеп</t>
  </si>
  <si>
    <t>соның ішінде жастар</t>
  </si>
  <si>
    <t>Іс-шаралар:</t>
  </si>
  <si>
    <t>Субсидияланатын жұмыс орындарына жұмысқа орналастыру</t>
  </si>
  <si>
    <t xml:space="preserve"> ЖҚӘББ - Исаханова Н.Г., Ақсу қаласының Мансап орталығы - Аспанов Д.М.</t>
  </si>
  <si>
    <t>НҰИ 11 бойынша барлық қаржылық ресурстар</t>
  </si>
  <si>
    <t>НФ</t>
  </si>
  <si>
    <t>ОМО</t>
  </si>
  <si>
    <t>ҰЭМ әкімшілік деректері</t>
  </si>
  <si>
    <t>Қала әкімінің орынбасары – Конротбаев Н.З.,
ЭжБЖБ - Ыбыраева Б.Ж.</t>
  </si>
  <si>
    <t>қала</t>
  </si>
  <si>
    <t>ауыл</t>
  </si>
  <si>
    <t>Тапсырма: Ауыл және қала тұрғындары үшін қолайлы орта құру</t>
  </si>
  <si>
    <t>МӘДЕНИЕТ</t>
  </si>
  <si>
    <t>Қала әкімінің орынбасары - Негманова Р.А., МжТДБ басшысы</t>
  </si>
  <si>
    <t>мәдениет нысандарының саны</t>
  </si>
  <si>
    <t>объектіні пайдалануға қабылдау актісі</t>
  </si>
  <si>
    <t>ҚБ - Таласпаев А.А., МжТДБ</t>
  </si>
  <si>
    <t>саны</t>
  </si>
  <si>
    <t>млн. теңге</t>
  </si>
  <si>
    <t xml:space="preserve">ЖСҚ түзетумен Ақсу қаласында МСО салу </t>
  </si>
  <si>
    <t>ҚБ - Таласпаев А.А.</t>
  </si>
  <si>
    <t>млн.теңге</t>
  </si>
  <si>
    <t>2028 жыл-сараптама қорытындысы, 2029 жыл-пайдалануға беру актісі</t>
  </si>
  <si>
    <t>ҚБ</t>
  </si>
  <si>
    <t>Барлық жас топтары үшін бұқаралық мәдени-ағарту іс-шараларын, шығармашылық үйірмелер мен сабақтарды өткізу үшін жағдай жасайды. Тұрақты жұмыс орындары: шамамен 10. Уақытша жұмыс орындары: шамамен 5</t>
  </si>
  <si>
    <t xml:space="preserve"> ЖСҚ әзірлеумен М. Омаров атындағы ауылда МСО құрылысы</t>
  </si>
  <si>
    <t>ЖСҚ түзетумен Қалқаман ауылдық округінің Ақжол ауылында мәдени-демалыс орталығын салу</t>
  </si>
  <si>
    <t xml:space="preserve">2029 жыл-сараптама қорытындысы, 2030 жыл-пайдалануға беру актісі </t>
  </si>
  <si>
    <t>Павлодар облысы Ақсу қаласы Алғабас ауылдық округінің Алғабас ауылында мәдени-демалыс орталығын салу</t>
  </si>
  <si>
    <t>пайдалануға беру актісі</t>
  </si>
  <si>
    <t xml:space="preserve">Сәбит Дөнентаев мәдениет сарайының көрермен залын ағымдағы жөндеу </t>
  </si>
  <si>
    <t>МжТДБ</t>
  </si>
  <si>
    <t>орындалған жұмыстар актісі</t>
  </si>
  <si>
    <t>Мәдени-бұқаралық іс-шараларды өткізу және көрермендердің жайлы болуы үшін жағдайларды жақсарту</t>
  </si>
  <si>
    <t xml:space="preserve">3.1 нәтиже көрсеткіші бойынша барлық қаржылық ресурстар, оның ішінде: </t>
  </si>
  <si>
    <t>ОБтен</t>
  </si>
  <si>
    <t>СПОРТ</t>
  </si>
  <si>
    <t>4.1-нәтиже көрсеткіші
Дене шынықтырумен және спортпен шұғылданатын азаматтар санын жалпы халықтың 50% - на дейін жеткізу</t>
  </si>
  <si>
    <t>Қала әкімінің орынбасары - Негманова Р.А., ДШСБ - Амиржанов Б.С.</t>
  </si>
  <si>
    <t>ЖАО әкімшілік деректері</t>
  </si>
  <si>
    <t>Спорт нысандарын салу</t>
  </si>
  <si>
    <t xml:space="preserve">ҚБ - Таласпаев А.А., ДШСБ - Амиржанов Б.С. </t>
  </si>
  <si>
    <t>бір. саны</t>
  </si>
  <si>
    <t xml:space="preserve"> ЖСҚ түзетумен Ақсу қ.а.а. Алғабас а/о Жолқұдық а. ДСК құрылысы</t>
  </si>
  <si>
    <t xml:space="preserve">2025 жылы-сараптама қорытындысы, 2026 жылы-пайдалануға беру актісі </t>
  </si>
  <si>
    <t>Спортпен шұғылданатын азаматтар саны артады. Тұрақты жұмыс орындары: 11</t>
  </si>
  <si>
    <t xml:space="preserve">ЖСҚ түзетумен Ақсу қ.а.а. Достық а/о Пограничник а. ДСК құрылысы </t>
  </si>
  <si>
    <t>Спортпен шұғылданатын азаматтар саны артады. Тұрақты жұмыс орындары: 10</t>
  </si>
  <si>
    <t xml:space="preserve">ЖСҚ түзетумен Ақсу қ.а.а. М.Омаров атын. а/о Еңбек а. ДСК құрылысы  </t>
  </si>
  <si>
    <t>Спортпен шұғылданатын азаматтар саны артады. Тұрақты жұмыс орындары: 9</t>
  </si>
  <si>
    <t xml:space="preserve"> ЖСҚ түзетумен Ақсу қ.а.а. Алғабас а/о Алғабас а. ДСК құрылысы  </t>
  </si>
  <si>
    <t>2025 жылы-сараптама қорытындысы, 2026 жылы-пайдалануға беру актісі</t>
  </si>
  <si>
    <t xml:space="preserve">Спортпен шұғылданатын азаматтар саны артады. Тұрақты жұмыс орындары: 11 </t>
  </si>
  <si>
    <t>Ақсу қаласында спорттық бассейн салу</t>
  </si>
  <si>
    <t>ЖИ</t>
  </si>
  <si>
    <t xml:space="preserve"> Ақсу қаласында спорт бассейнін салу жөніндегі жобаны іске асыру дене шынықтыру мен бұқаралық спортты дамытуға, өмір сүру сапасын жақсартуға және халықтың денсаулығын нығайтуға бағытталған. Жергілікті бюджетке күтілетін салық түсімдері шамамен 120,0 млн теңгені құрайды. Құрылыс кезеңінде 35 уақытша жұмыс орны құрылады, бұл халықтың жұмыспен қамту деңгейіне оң әсер етеді. Ғимаратты пайдалану кезеңінде 25 тұрақты жұмыс орны құрылады.</t>
  </si>
  <si>
    <t xml:space="preserve">ЖСҚ түзетумен Қызылжар ауылдық округінің Сарышығанақ ауылында ДСК салу
</t>
  </si>
  <si>
    <t>пайдалануға қабылдау актісі</t>
  </si>
  <si>
    <t>Спортпен шұғылданатын азаматтар саны артады.Халқы 652 адам. Уақытша жұмыс орындары: 5 (жобаны іске асыру кезеңіндегі құрылыс-монтаж жұмыстары)</t>
  </si>
  <si>
    <t xml:space="preserve">ЖСҚ түзетумен Қалқаман ауылдық округінің Ақжол ауылында ДСК салу
</t>
  </si>
  <si>
    <t>Халқы 736 адам. Спортпен шұғылданатын азаматтар саны артады. Уақытша жұмыс орындары: 5 (жобаны іске асыру кезеңіндегі құрылыс-монтаж жұмыстары)</t>
  </si>
  <si>
    <t>Ақсу қаласында 5 шағын футбол алаңын орнату</t>
  </si>
  <si>
    <t>ТҮКШ,ЖКжАЖБ</t>
  </si>
  <si>
    <t>Тұрғындарға спортпен шұғылдануға жағдай жасау</t>
  </si>
  <si>
    <t>Ақсу қаласында 10 көше күштік тренажер құрылғысы</t>
  </si>
  <si>
    <t xml:space="preserve">Тұрғындарға дене шынықтырумен айналысуға жағдай жасау </t>
  </si>
  <si>
    <t>Қалқаман ауылында көше тренажерін орнату</t>
  </si>
  <si>
    <t>Ауылдық округ әкімі</t>
  </si>
  <si>
    <t xml:space="preserve">4.1 нәтиже көрсеткіші бойынша барлық қаржылық ресурстар, оның ішінде: </t>
  </si>
  <si>
    <t>БКден</t>
  </si>
  <si>
    <t>ЖОЛ ИНФРАҚҰРЫЛЫМЫ</t>
  </si>
  <si>
    <t xml:space="preserve">ЖАО әкімшілік деректері </t>
  </si>
  <si>
    <t xml:space="preserve">Ақсу қаласының Әуезов және Строителей көшелерін орташа жөндеу </t>
  </si>
  <si>
    <t>Пайдалануға беру актісі</t>
  </si>
  <si>
    <t xml:space="preserve">Ақсу қаласының Пушкин, Чкалов, Б. Момышұлы көшелерін орташа жөндеу </t>
  </si>
  <si>
    <t xml:space="preserve">Ақжол ауылының кентішілік жолдарын орташа жөндеу </t>
  </si>
  <si>
    <t xml:space="preserve">ТҮКШ,ЖКжАЖБ - Азаматов Б.К., ауылдық округтердің әкімдері </t>
  </si>
  <si>
    <t xml:space="preserve">Айнакөл ауылының кентішілік жолдарын орташа жөндеу </t>
  </si>
  <si>
    <t>Құркөл ауылының кентішілік жолдарын орташа жөндеу</t>
  </si>
  <si>
    <t>Спутник станциясының кентішілік жолдарын орташа жөндеу</t>
  </si>
  <si>
    <t>2027-орындалған жұмыстар актісі, 2028-пайдалануға беру актісі</t>
  </si>
  <si>
    <t xml:space="preserve">Сынтас ауылының кентішілік жолдарын орташа жөндеу </t>
  </si>
  <si>
    <t xml:space="preserve">Қалқаман ауылының кентішілік жолдарын орташа жөндеу </t>
  </si>
  <si>
    <t xml:space="preserve">Евгеньевка ауылының кентішілік жолдарын орташа жөндеу </t>
  </si>
  <si>
    <t xml:space="preserve">ЖСҚ әзірлеумен Евгеньевка ауылының кентішілік жолдарын орташа жөндеу </t>
  </si>
  <si>
    <t xml:space="preserve">Қанаш Қамзин ауылының кентішілік жолдарын орташа жөндеу </t>
  </si>
  <si>
    <t xml:space="preserve">Ақсу қаласының автомобиль жолдарын ағымдағы жөндеу </t>
  </si>
  <si>
    <t xml:space="preserve">ТҮКШ,ЖКжАЖБ - Азаматов Б.К. </t>
  </si>
  <si>
    <t>мың ш.м</t>
  </si>
  <si>
    <t>Орындалған жұмыстар актісі</t>
  </si>
  <si>
    <t>Ақсу қаласының 25 мың шаршы метр жолын нормативтік жай-күйге келтіру</t>
  </si>
  <si>
    <t xml:space="preserve">Ақсу қаласының жаяу жүргіншілер жолдарын ағымдағы жөндеу және жайластыру </t>
  </si>
  <si>
    <t xml:space="preserve">Ақсу қаласының 20,0 мың текше метр жаяу жүргіншілер тротуарларын нормативтік жай-күйге келтіру </t>
  </si>
  <si>
    <t>Жолдар бойынша барлық қаржылық ресурстар:</t>
  </si>
  <si>
    <t xml:space="preserve">Елді мекендердегі көше бойындағы жарықтандыруды күрделі жөндеу  </t>
  </si>
  <si>
    <t xml:space="preserve">Ақсу қаласы Қалқаман а/о Ақжол ауылындағы көше жарығы желілерін күрделі жөндеу </t>
  </si>
  <si>
    <t>6,96 км көше жарықтандыру желілерін жөндеу. 2 уақытша жұмыс орнын құру жоспарлануда</t>
  </si>
  <si>
    <t xml:space="preserve">Ақсу қаласы Қанаш Қамзин а/о Айнакөл ауылындағы көше жарығын күрделі жөндеу </t>
  </si>
  <si>
    <t>6,34 км көше жарықтандыру желілерін жөндеу. 2 уақытша жұмыс орнын құру жоспарлануда</t>
  </si>
  <si>
    <t xml:space="preserve">Ақсу қаласы Қызылжар ауылындағы көше жарығын күрделі жөндеу </t>
  </si>
  <si>
    <t>5 км көше жарықтандыру желілерін жөндеу. 3 уақытша жұмыс орнын құру жоспарлануда</t>
  </si>
  <si>
    <t xml:space="preserve">Көше жарығы бойынша барлық қаржылық ресурстар: </t>
  </si>
  <si>
    <t xml:space="preserve">5.1 нәтиже көрсеткіштері бойынша барлық қаржылық ресурстар, соның ішінде: </t>
  </si>
  <si>
    <t>ХАЛЫҚТЫ САПАЛЫ АУЫЗ СУМЕН ҚАМТАМАСЫЗ ЕТУ</t>
  </si>
  <si>
    <t>Қала әкімінің орынбасары - Конротбаев Н.З. ТҮКШ,ЖКжАЖБ – Азаматов Б.К.</t>
  </si>
  <si>
    <t>Әкімшілік деректер</t>
  </si>
  <si>
    <t>қалалар</t>
  </si>
  <si>
    <t>ауылдар</t>
  </si>
  <si>
    <t>Облыс әкімінің бірінші орынбасары – Батыргужинов С.Б.,
ЭжТҮКШБ – 
Иманзаипов Е.Б</t>
  </si>
  <si>
    <t>Электр желілерін салу</t>
  </si>
  <si>
    <t>сомасы</t>
  </si>
  <si>
    <t>2</t>
  </si>
  <si>
    <t xml:space="preserve">Павлодар облысы, Ақсу ауданы, КТПН-10/0,4 кВ орнатумен Қызылжар ВЛ-10 кВ Ф-10 ПС 110/10 кВ құрылысы  </t>
  </si>
  <si>
    <t>Құрылысты орындау тұтынушыларды электрмен жабдықтау сенімділігінің артуына, апаттылықтың төмендеуіне және тұтынушыларды электрмен жабдықтау сапасының жоғарылауына, жабдықты пайдалану мерзімінің ұлғаюына, жабдықтың тозуының төмендеуіне әкеледі. Электр желілері жабдықтарының апаттылығы мен тозуын азайту</t>
  </si>
  <si>
    <t>Павлодар облысы, Ақсу ауданы, КТПН-10/0,4 кВ орнатумен Қалқаман ВЛ-10 кВ Ф-9 ПС 220/35/10 кВ құрылысы</t>
  </si>
  <si>
    <t xml:space="preserve">Құрылысты орындау тұтынушыларды электрмен жабдықтау сенімділігінің артуына, апаттылықтың төмендеуіне және тұтынушыларды электрмен жабдықтау сапасының жоғарылауына, жабдықты пайдалану мерзімінің ұлғаюына, жабдықтың тозуының төмендеуіне әкеледі. Электр желілері жабдықтарының апаттылығы мен тозуын азайту </t>
  </si>
  <si>
    <t>Электр желілерін қайта құру</t>
  </si>
  <si>
    <t xml:space="preserve">Павлодар облысы Ақсу қаласының кәріздік тазарту құрылыстарының электрмен жабдықтау желісін қайта жаңарту. Түзету  </t>
  </si>
  <si>
    <t>сараптама қорытындысы</t>
  </si>
  <si>
    <t xml:space="preserve">Павлодар облысы Ақсу қаласының ауылдық аймағында Үштерек ауылындағы электрмен жабдықтау желілерін қайта жаңарту </t>
  </si>
  <si>
    <t>Жобаны іске асыру тозу деңгейінің жоғарылауын азайтады. Жобаны іске асыру Үштерек ауылының электрмен жабдықтау желілерінің үздіксіз жұмыс істеуін жақсарту үшін қажетті жағдайлар жасайды</t>
  </si>
  <si>
    <t xml:space="preserve">Ақсу қаласы Достық ауылдық округінің Достық ауылындағы электрмен жабдықтау желілерін қайта жаңарту </t>
  </si>
  <si>
    <t>Жобаны іске асыру өзекті, сұранысқа ие және басым сипатқа ие, сондай-ақ Ақсу қаласының Достық ауылының электрмен жабдықтау желілерінің үздіксіз жұмыс істеуін жақсарту үшін қажетті жағдайлар жасайды, сондай-ақ объектінің сенімділігін арттырады.</t>
  </si>
  <si>
    <t xml:space="preserve">6.2 нәтиже көрсеткіші бойынша жалпы қаржы ресурстары, оның ішінде: </t>
  </si>
  <si>
    <t>Тұрғын үйлердің құрылысы</t>
  </si>
  <si>
    <t xml:space="preserve">пайдалануға беру актісі </t>
  </si>
  <si>
    <t>ОБ ішкі қарыздар</t>
  </si>
  <si>
    <t xml:space="preserve">Павлодар облысы Ақсу қаласының Дөнентаев 44 көшесі бойынша 9 қабатты көппәтерлі тұрғын үйдің құрылысы </t>
  </si>
  <si>
    <t>ш.м</t>
  </si>
  <si>
    <t xml:space="preserve"> 2026 жыл-сараптама қорытындысы, пайдалануға беру актісі </t>
  </si>
  <si>
    <t>Жалпы ауданы 7517,1 ш. м. 81 пәтердің құрылысы</t>
  </si>
  <si>
    <t xml:space="preserve">Ақсу қаласының Хиуаз Доспанова 23 көшесі бойынша 9 қабатты көппәтерлі тұрғын үйдің құрылысы (сыртқы инженерлік желілерсіз және абаттандырусыз) </t>
  </si>
  <si>
    <t>2026 жыл-сараптама қорытындысы, 2027 -пайдалануға беру актісі</t>
  </si>
  <si>
    <t xml:space="preserve">Жалпы ауданы 6056,1 ш. м. 108 пәтердің құрылысы </t>
  </si>
  <si>
    <t>467.003.034</t>
  </si>
  <si>
    <t xml:space="preserve">ЖСҚ түзетумен Ақсу қаласының Хиуаз Доспанова 25 көшесі бойынша 9 қабатты көппәтерлі тұрғын үйдің құрылысы (сыртқы инженерлік желілерсіз және абаттандырусыз) </t>
  </si>
  <si>
    <t xml:space="preserve">ЖСҚ түзетумен Павлодар облысы Ақсу қаласының Хиуаз Доспанова 27 көшесі бойынша 9 қабатты көппәтерлі тұрғын үйдің құрылысы (сыртқы инженерлік желілерсіз және абаттандырусыз) </t>
  </si>
  <si>
    <t xml:space="preserve">2027 жыл-сараптама қорытындысы, 2028 -пайдалануға беру актісі  </t>
  </si>
  <si>
    <t xml:space="preserve">Жалпы ауданы 8074,8 ш. м. 144 пәтердің құрылысы </t>
  </si>
  <si>
    <t xml:space="preserve">ЖСҚ түзетумен Павлодар облысы Ақсу қаласының Хиуаз Доспанова 29 көшесі бойынша 9 қабатты көппәтерлі тұрғын үйдің құрылысы (сыртқы инженерлік желілерсіз және абаттандырусыз)  </t>
  </si>
  <si>
    <t xml:space="preserve">ЖСҚ түзетумен Павлодар облысы Ақсу қаласының Хиуаз Доспанова 31 көшесі бойынша 9 қабатты көппәтерлі тұрғын үйдің құрылысы (сыртқы инженерлік желілерсіз және абаттандырусыз) </t>
  </si>
  <si>
    <t xml:space="preserve">ЖСҚ түзетумен Павлодар облысы Ақсу қаласының Строителей 43/1 көшесі бойынша 9 қабатты көппәтерлі тұрғын үйдің құрылысы (сыртқы инженерлік желілерсіз және абаттандырусыз) </t>
  </si>
  <si>
    <t xml:space="preserve"> 2026 жыл-сараптама қорытындысы, пайдалануға беру актісі  </t>
  </si>
  <si>
    <t xml:space="preserve">Жалпы ауданы 6347,7 ш. м. 108 пәтердің құрылысы </t>
  </si>
  <si>
    <t xml:space="preserve">ЖСҚ әзірлеумен Павлодар облысы Ақсу қаласының Строителей 43/2 көшесі бойынша 9 қабатты көппәтерлі тұрғын үйдің құрылысы (сыртқы инженерлік желілерсіз және абаттандырусыз) </t>
  </si>
  <si>
    <t>2026 жыл-сараптама қорытындысы, пайдалануға беру актісі</t>
  </si>
  <si>
    <t>КПТҮге ИКИ құрылысы</t>
  </si>
  <si>
    <t xml:space="preserve">ЖСҚ әзірлей отырып, Ақсу қаласындағы Ертіс көшесі бойынша (Хиуаз Доспанова 23,25,27,29,31) 5 көппәтерлі 9 қабатты тұрғын үйлерге электр желілерін салу </t>
  </si>
  <si>
    <t>нысан</t>
  </si>
  <si>
    <t xml:space="preserve">5 КПТҮ ИКИ қамтамасыз ету </t>
  </si>
  <si>
    <t xml:space="preserve">Ақсу қаласындағы Ертіс көшесі бойынша  (Хиуаз Доспанова 23,25,27,29,31) 5 көппәтерлі 9 қабатты тұрғын үйлерге ИКИ салу. Бөлімдер: ЖСҚ әзірлеумен БП, БӘК, БСЖ, КО </t>
  </si>
  <si>
    <t xml:space="preserve">6.3 нәтиже көрсеткіші бойынша жалпы қаржы ресурстары, оның ішінде: </t>
  </si>
  <si>
    <t>"Павлодар облысы Ақсу қаласының Ленин көшесіндегі жылумен жабдықтау желілерін қайта жаңарту"</t>
  </si>
  <si>
    <t>Жылу шығыны мен авариялық жағдайларды азайту, тұтынушыларды жылумен жабдықтау сапасын жақсарту</t>
  </si>
  <si>
    <t>"Павлодар облысы Ақсу қаласы Астана көшесі бойынша жылумен жабдықтау магистральдық желілерін қайта жаңарту"</t>
  </si>
  <si>
    <t>Павлодар облысы, Ақсу қаласы Ақсу шағын ауданында жылумен жабдықтау желісінің құрылысы (6 ауыл) (түзету-сметаларды қайта есептеу)</t>
  </si>
  <si>
    <t>Жобаны іске асыру үздіксіз және сапалы жылумен қамтамасыз етуге мүмкіндік береді</t>
  </si>
  <si>
    <t xml:space="preserve">"Теплосервис-Ақсу" КМК объектілерінің диспетчерлік бақылаудың автоматтандырылған жүйесі (ДБАЖ) </t>
  </si>
  <si>
    <t>ТҮКШ,ЖКжАЖБ – Азаматов Б.К.</t>
  </si>
  <si>
    <t>458.065.028</t>
  </si>
  <si>
    <t xml:space="preserve">Павлодар облысы Ақсу қаласының №6 ОЖП ғимаратын қайта жаңарту 
</t>
  </si>
  <si>
    <t>Жобаны іске асыру тұрғын үйлер мен әлеуметтік нысандарды жылумен қамтамасыз ететін №6 орталық жылу пункті жұмысының сенімділігі мен тиімділігін арттыруға бағытталған.Жергілікті бюджетке күтілетін салық түсімдері шамамен 12,0 млн теңгені құрайды. Құрылыс кезеңінде 10 уақытша жұмыс орны құрылады, бұл халықтың жұмыспен қамту деңгейіне оң әсер етеді.</t>
  </si>
  <si>
    <t xml:space="preserve">"Павлодар облысы Ақсу қаласында Дөнентаев көшесі, 21а бойынша көтергіш сорғы станциясын қайта жаңарту және ТМ 800мм, 500мм, АЖҚ-2, КБК жүктемелерді бөлу коллекторының құрылғысы" ЖСҚ әзірлеу </t>
  </si>
  <si>
    <t xml:space="preserve"> сараптама қорытындысы</t>
  </si>
  <si>
    <t>Жобаны іске асыру тұрғын үйлер мен әлеуметтік нысандарды жылумен жабдықтаудың сенімділігі мен сапасын едәуір арттыруға мүмкіндік береді.</t>
  </si>
  <si>
    <t xml:space="preserve">"Павлодар облысы Ақсу қаласының Б. Момышұлы көшесі, 12 бойынша және Камзин көшесі бойыншаТМ 400 мм-да ӨСС құрылысы" ЖСҚ әзірлеу </t>
  </si>
  <si>
    <t xml:space="preserve">Жобаны іске асыру тұрғын үйлер мен әлеуметтік нысандарды жылумен жабдықтаудың сенімділігі мен сапасын едәуір арттыруға мүмкіндік береді. </t>
  </si>
  <si>
    <t xml:space="preserve">Павлодар облысы Ақсу қаласының 14, 15 шағын ауданының жылыту желілерін және № 14, 15 орталық жылу пункттерінің ғимараты мен жылу жабдықтарын қайта жаңарту" ЖСҚ әзірлеу. </t>
  </si>
  <si>
    <t>Жобаны іске асыру жылу энергиясын үздіксіз беруді, апаттылық пен жылу шығынын азайтуды, халықтың өмір сүру жағдайын және әлеуметтік объектілердің жұмыс істеуін жақсартуды қамтамасыз етеді.</t>
  </si>
  <si>
    <t xml:space="preserve">"Павлодар облысы Ақсу қаласының ЦТП-6, ТП-1А және ТК-783-тен Астана көшесі, 45, 49, № 6 ш/а дейін жылу желілерін қайта жаңарту" ЖСҚ әзірлеу. </t>
  </si>
  <si>
    <t>Жобаны іске асыру жылу энергиясының тұрақты берілуін қамтамасыз етеді, авариялық жағдайлар мен жылу шығынын азайтады, коммуналдық қызметтердің сапасын және халықтың өмір сүру жайлылығын жақсартады.</t>
  </si>
  <si>
    <t xml:space="preserve">"Павлодар облысы Ақсу қаласында № 4 КҚО ғимаратының және ТП 1 жаңа ғимаратының құрылысы" ЖСҚ әзірлеу </t>
  </si>
  <si>
    <t>Гидравликалық сынақтардан кейін жылу желілерін ағымдағы жөндеу</t>
  </si>
  <si>
    <t>Анықталған зақымдарды жедел жою</t>
  </si>
  <si>
    <t xml:space="preserve">6.4 нәтиже көрсеткіші бойынша жалпы қаржы ресурстары, оның ішінде: </t>
  </si>
  <si>
    <t>РБтен</t>
  </si>
  <si>
    <t>Қала әкімінің орынбасары - Конротбаев Н.З., ТҮКШ,ЖКжАЖБ – Азаматов Б.К.</t>
  </si>
  <si>
    <t xml:space="preserve">8.1 нәтиже көрсеткіші бойынша жалпы қаржы ресурстары, оның ішінде: </t>
  </si>
  <si>
    <t>ӨЗГЕ ДЕ ІС-ШАРАЛАР</t>
  </si>
  <si>
    <t>Көшелердің көрнекі тартымдылығын эстетикалық жақсарту</t>
  </si>
  <si>
    <t>458.059.015</t>
  </si>
  <si>
    <t>Серуендеуге, халықтың демалуына қолайлы жағдай жасау, қалалық эстетиканы жақсарту</t>
  </si>
  <si>
    <t>Ақсу қаласында саябақ салу</t>
  </si>
  <si>
    <t>Серуендеуге, халықтың демалуына қолайлы жағдай жасау, қалалық эстетиканы жақсарту. Жабдықталған аймақтардың айналасындағы коммерциялық белсенділіктің өсуі</t>
  </si>
  <si>
    <t xml:space="preserve">Ақсу қаласындағы 2 саябақ аймағын ағымдағы жөндеу </t>
  </si>
  <si>
    <t xml:space="preserve">Өзге іс-шаралар бойынша барлық қаржы ресурстары, оның ішінде: </t>
  </si>
  <si>
    <t>НҰИ 12, 13 бойынша қаржылық ресурстардың ЖИЫНЫ, оның ішінде:</t>
  </si>
  <si>
    <t>ҰҚдан</t>
  </si>
  <si>
    <t xml:space="preserve">ӨҚМ, ҰЭМ, ЖАО
</t>
  </si>
  <si>
    <t>ӨҚМ әкімшілік деректері</t>
  </si>
  <si>
    <t xml:space="preserve">Ақсу қаласындағы № 2 НСС нәжіс сорғы станциясын қайта жаңарту </t>
  </si>
  <si>
    <t>1 уақытша жұмыс орнын құру</t>
  </si>
  <si>
    <t xml:space="preserve">Ақсу кентіндегі № 1 НСС нәжіс сорғы станциясын қайта жаңарту </t>
  </si>
  <si>
    <t xml:space="preserve">Павлодар облысы Ақсу қаласының Дөнентаев көшесі бойынша диаметрі 500 мм коллекторды қайта жаңарту </t>
  </si>
  <si>
    <t>Тозудың 0,2%-ге төмендеуі</t>
  </si>
  <si>
    <t xml:space="preserve">Павлодар облысының Ақсу қаласында НСС-ден СҚ-ға дейінгі қысымды кәріз коллекторын (ашық әдіспен және санация әдісімен) және СҚ-дан КТҚ-ға дейінгі өздігінен ағатын кәріз коллекторын (ашық тәсілмен) қайта жаңарту </t>
  </si>
  <si>
    <t>Ақсу қаласының аудандық нәхіс сорғы станциясын қайта жаңарту</t>
  </si>
  <si>
    <t>бір.</t>
  </si>
  <si>
    <t xml:space="preserve">Пайдалануға беру актісі </t>
  </si>
  <si>
    <t xml:space="preserve">ЖСҚ әзірлеумен "Ленин көшесінен Әуезов көшесіне дейін  Строителей көшесінің диаметрі 300 мм суды бұрып әкету желілерін қайта жаңарту" </t>
  </si>
  <si>
    <t>2026 жыл-сараптама қорытындысы, 2027 жыл-пайдалануға беру актісі</t>
  </si>
  <si>
    <t>Тозудың 0,1%-ге төмендеуі 1 уақытша жұмыс орнын құру</t>
  </si>
  <si>
    <t>Ішкі қарыздар</t>
  </si>
  <si>
    <t>467.006.034</t>
  </si>
  <si>
    <t xml:space="preserve">ЖСҚ әзірлеумен  "Ленин көшесінен Әуезов көшесіне дейін Вокзальная көшесінің диаметрі 200 мм суды бұрып әкету желілерін қайта жаңарту"   </t>
  </si>
  <si>
    <t>Жобаны іске асыру су бұру жүйесінің сенімділігі мен өткізу қабілетін арттыруға, авариялық жағдайлардың жиілігін төмендетуге және ауданның санитариялық-техникалық жай-күйін жақсартуға ықпал етеді. Ұзындығы 1,2 км</t>
  </si>
  <si>
    <t xml:space="preserve">ЖСҚ әзірлей отырып, "Павлодар облысының Ақсу қаласында 6-НСС-дан 5-НСС дейінгі диаметрі 400 мм арынды кәріз коллекторын қайта жаңарту" ЖСҚ әзірлеу </t>
  </si>
  <si>
    <t xml:space="preserve">Жобаны іске асыру су бұру жүйесінің сенімділігі мен өткізу қабілетін арттыруға, авариялық жағдайлардың жиілігін төмендетуге және ауданның санитариялық-техникалық жай-күйін жақсартуға ықпал етеді. Ұзындығы 2,4 км </t>
  </si>
  <si>
    <t xml:space="preserve">"Строителей көшесі (Ленин көшесінен Дөнентаев көшесіне дейін) бойынша кәріз коллекторын қайта жаңарту" ЖСҚ әзірлеу </t>
  </si>
  <si>
    <t>Жобаны іске асыру үздіксіз және қауіпсіз су бұруды қамтамасыз етеді, апаттар мен су басу қаупін азайтады, инженерлік желілердің қызмет ету мерзімін ұзартады.</t>
  </si>
  <si>
    <t>Ақсу қаласындағы өрт сөндіру бөлімінен Вокзальная көшесіне дейін диаметрі 400 мм сумен жабдықтау желілерін қайта жаңарту</t>
  </si>
  <si>
    <t xml:space="preserve">Тозудың 0,1%-ге төмендеуі 1 уақытша жұмыс орнын құру </t>
  </si>
  <si>
    <t xml:space="preserve">Желтоқсан көшесі Қамзин Желтоқсан қиылысы Электрическая Терешкова көшесіне дейін диаметрі д 300 мм сумен жабдықтау желілерін қайта жаңарту </t>
  </si>
  <si>
    <t xml:space="preserve">2026 жыл-сараптама қорытындысы, 2027 жыл-пайдалануға беру актісі </t>
  </si>
  <si>
    <t xml:space="preserve"> "Павлодар облысы Ақсу қаласында Дөнентаев көшесінің (Әуезов көшесінен Қамзин көшесіне дейін) диаметрі 400 мм сумен жабдықтау желілерін қайта жаңарту" ЖСҚ әзірлеу </t>
  </si>
  <si>
    <t>Жобаны іске асыру сумен жабдықтаудың сенімділігі мен сапасын арттыруға, су шығынын азайтуға және желілердің апаттылығын азайтуға мүмкіндік береді. Ұзындығы 0,8 км</t>
  </si>
  <si>
    <t>Қызылжар ауылындағы су құбырында ұңғыманы бұрғылау</t>
  </si>
  <si>
    <t>Ауылдық округтің әкімі</t>
  </si>
  <si>
    <t>Қызылжар ауылындағы су құбырындағы ұңғыманың өнімділігін арттыру</t>
  </si>
  <si>
    <t xml:space="preserve">Алғабас ауылының су тазарту станциясында резервуар орнату </t>
  </si>
  <si>
    <t xml:space="preserve">Ауылдық округтің әкімі
</t>
  </si>
  <si>
    <t>Сумен жабдықтау сапасын арттыру</t>
  </si>
  <si>
    <t xml:space="preserve">Заңды тұлғалардың жарғылық капиталын қалыптастыру және ұлғайту </t>
  </si>
  <si>
    <t xml:space="preserve">Заңды тұлғалардың жарғылық капиталын қалыптастыру және ұлғайту ("Ақсу су арнасы", "Теплосервис-Ақсу") </t>
  </si>
  <si>
    <t>қабылдау-тапсыру актісі</t>
  </si>
  <si>
    <t xml:space="preserve">НҰИ 14 бойынша жалпы қаржылық ресурстар, оның ішінде: </t>
  </si>
  <si>
    <t>Облыс әкімінің орынбасары – Кабылтаева А.Ж.</t>
  </si>
  <si>
    <t>ЖАП келісімі бойынша</t>
  </si>
  <si>
    <t>Мақсат. Орман ресурстарын, жануарлар дүниесі ресурстарын, табиғи-қорық қоры объектілерін сақтау, ұтымды пайдалану және молықтыру</t>
  </si>
  <si>
    <t>Қоқысты бөлек жинауға арналған контейнерлерді сатып алу</t>
  </si>
  <si>
    <t>ҚТҚ өңдеу үлесін ұлғайтуға мүмкіндік береді, бұл өз кезегінде ҚТҚ полигондарында көмілетін қалдықтардың көлемін азайтуға ықпал етеді.</t>
  </si>
  <si>
    <t xml:space="preserve">НҰИ 15 бойынша жалпы қаржылық ресурстар: </t>
  </si>
  <si>
    <t>3-БАҒЫТ бойынша жалпы қаржылық ресерстар, соның ішінде:</t>
  </si>
  <si>
    <t xml:space="preserve">4-бағыт: Экономиканың және қоғамның түпкілікті өзгерістері </t>
  </si>
  <si>
    <t>Облыс әкімінің орынбасары – Кабылтаева А.Ж., ИИДБ - 
Курманова Л.Р., барлық салалық басқармалар</t>
  </si>
  <si>
    <t>ресми стат. ақпарат</t>
  </si>
  <si>
    <t xml:space="preserve">млрд.
теңге
</t>
  </si>
  <si>
    <t>құны 150 мың АЕК-тен асатын инвестициялық жобалар саны</t>
  </si>
  <si>
    <t>Қала әкімінің орынбасары - Тлявкаев Р.И., КжТБ - Дуйсембекова М.Т., АШБ- Құсайынов А.Т.</t>
  </si>
  <si>
    <t xml:space="preserve">Облыс әкімінің орынбасары – Кабылтаева А.Ж., ИИДБ – 
Курманова Л.Р.
</t>
  </si>
  <si>
    <t>млрд.теңге</t>
  </si>
  <si>
    <t>Ақсу қаласы бойынша</t>
  </si>
  <si>
    <t xml:space="preserve">Электр-металлургия зауытының құрылысы, "Ақсу электр-металлургия зауыты" ЖШС </t>
  </si>
  <si>
    <t>КжТБ - Дуйсембекова М.Т.</t>
  </si>
  <si>
    <t xml:space="preserve">Енгізу актісі/АЖА </t>
  </si>
  <si>
    <t>838 жұмыс орнын құру, жобалық қуаттылықты арттыру, өңір экономикасын дамыту</t>
  </si>
  <si>
    <t xml:space="preserve">"Қызылжар Құс" ЖШС құс фабрикасының жұмысын қалпына келтіру </t>
  </si>
  <si>
    <t>АШБ- Құсайынов А.Т.</t>
  </si>
  <si>
    <t>енгізу актісі</t>
  </si>
  <si>
    <t>Ет өндірісін 5 бірлік мың тоннаға ұлғайту және 250 жаңа жұмыс орнын құру</t>
  </si>
  <si>
    <t xml:space="preserve">"Сергей" ШҚ 9,0 мың тоннаға арналған көкөніс қоймасын салу </t>
  </si>
  <si>
    <t>Сақтау қуатын 9,0 мың тоннаға ұлғайту және 5 бірлік жаңа жұмыс орнын құру</t>
  </si>
  <si>
    <t>"Агата" ШҚ 20,0 мың тоннаға арналған көкөніс қоймасын салу</t>
  </si>
  <si>
    <t xml:space="preserve">Сақтау қуатын 20,0 мың тоннаға ұлғайту және 15 бірлік жаңа жұмыс орнын құру </t>
  </si>
  <si>
    <t>"Ертіс Агро" ӘКК май экстракция зауытының құрылысы</t>
  </si>
  <si>
    <t>Майлы дақылдарды қайта өңдеуді 30 мың тоннаға ұлғайту және 40 бірлік жаңа жұмыс орындарын құру</t>
  </si>
  <si>
    <t>ЧИ</t>
  </si>
  <si>
    <t>"Павлодар облысы Ақсу қаласының Индустриялық аймағына электрмен жабдықтау желілерін салу" ЖСҚ түзету</t>
  </si>
  <si>
    <t>ҚБ-Таласпаев А.А.</t>
  </si>
  <si>
    <t>Индустриялық аймақты инженерлік инфрақұрылыммен қамтамасыз ету</t>
  </si>
  <si>
    <t xml:space="preserve">НҰИ 30-33 бойынша жалпы қаржылық ресурстар: </t>
  </si>
  <si>
    <t>РБден</t>
  </si>
  <si>
    <t>ЭТРМ</t>
  </si>
  <si>
    <t>Антропогендік шығарындылар кадастры туралы Ұлттық баяндама</t>
  </si>
  <si>
    <r>
      <rPr>
        <b/>
        <sz val="12"/>
        <rFont val="Times New Roman"/>
        <charset val="204"/>
      </rPr>
      <t xml:space="preserve">НИ </t>
    </r>
    <r>
      <rPr>
        <sz val="12"/>
        <rFont val="Times New Roman"/>
        <charset val="204"/>
      </rPr>
      <t xml:space="preserve">
Коммуналдық қалдықтарды қайта өңдеу және кәдеге жарату үлесі (Ақсу қаласы бойынша)
</t>
    </r>
  </si>
  <si>
    <t>Қала әкімінің орынбасары – Конротбаев Н.З.,ТҮКШ,ЖКжАЖБ - Азаматов Б.К.</t>
  </si>
  <si>
    <t>Рұқсат етілмеген қоқыс үйінділерін жою (Ақсу қ.а.а.)</t>
  </si>
  <si>
    <t xml:space="preserve">ТҮКШ,ЖКжАЖБ - Азаматов Б.К., ауылдық округтердің әкімдері  </t>
  </si>
  <si>
    <t>124.009.029  124.009.015</t>
  </si>
  <si>
    <t>Қоршаған ортаның ластануын болдырмау, өңірдегі экологиялық жағдайды жақсарту, санитарлық-эпидемиологиялық қауіпсіздікті қамтамасыз ету.</t>
  </si>
  <si>
    <t xml:space="preserve">НҰИ 34 бойынша жалпы қаржылық ресурстар: </t>
  </si>
  <si>
    <t xml:space="preserve">4-БАҒЫТ бойынша жалпы қаржылық ресерстар, соның ішінде: </t>
  </si>
  <si>
    <t xml:space="preserve"> 5-бағыт: Жоспарлаудың, мемлекеттік функциялардың, өкілеттіктердің және (немесе) мемлекеттік қызметтер көрсетудің өзге де құжаттарын іске асыру </t>
  </si>
  <si>
    <t>1-мақсат: Төтенше жағдайлардың алдын алуды және жоюды қамтамасыз ету</t>
  </si>
  <si>
    <t xml:space="preserve">Облыс әкімінің бірінші орынбасары – Батыргужинов С.Б.,
ТЖД – Амрин Р.Н.
</t>
  </si>
  <si>
    <t>ТЖМ әкімшілік деректері</t>
  </si>
  <si>
    <t>Материалдық-техникалық құралдарды (техника, жабдықтар, жабдықтар) сатып алу</t>
  </si>
  <si>
    <t>Әкім аппараты-Әбді Б.М., Әкім аппаратының АҚ және ТЖ бөлімі, ауылдық округтердің әкімдері</t>
  </si>
  <si>
    <t>әкімшілік деректер</t>
  </si>
  <si>
    <t>Авариялық-құтқару және шұғыл жұмыстарды жүргізу кезінде жеделдігі мен тиімділігін арттыру</t>
  </si>
  <si>
    <t>Ақсу қаласында құтқару бекетін салу</t>
  </si>
  <si>
    <t>Қабылдау-тапсыру актісі</t>
  </si>
  <si>
    <t>122.003.015</t>
  </si>
  <si>
    <t>Құтқару операцияларын жүргізуге дайындығын арттыру</t>
  </si>
  <si>
    <t>1-мақсат бойынша жалпы қаржы ресурстары, оның ішінде:</t>
  </si>
  <si>
    <t>НИ Жақсы және қанағаттанарлық жағдайдағы жергілікті маңызы бар жолдардың үлесі (Ақсу қ.а.а)</t>
  </si>
  <si>
    <t>Қала әкімінің орынбасары – Конротбаев Н.З.,ТҮКШ,ЖКжАЖБ - Азаматов Б.К., ауылдық округтерің әкімдері</t>
  </si>
  <si>
    <t xml:space="preserve">Жол инфрақұрылымында, 5.1 нәтиже көрсеткішінде </t>
  </si>
  <si>
    <t>Тұрғын үй сатып алу</t>
  </si>
  <si>
    <t>Ақсу қаласы</t>
  </si>
  <si>
    <t>пәтер саны</t>
  </si>
  <si>
    <t>сатып алу-сату шарты</t>
  </si>
  <si>
    <t xml:space="preserve"> </t>
  </si>
  <si>
    <t>Кезекте тұрғандар санының азаюы: осы порталға сәйкес 2025 жылғы 1 қарашаға Ақсу қаласында ХӘОТ санаты бойынша коммуналдық тұрғын үй қорынан тұрғын үй алу үшін кезекте – 1 333 адам тұр</t>
  </si>
  <si>
    <t>467.098.028</t>
  </si>
  <si>
    <t xml:space="preserve">4-мақсат бойынша жалпы қаржы ресурстары, оның ішінде: </t>
  </si>
  <si>
    <t xml:space="preserve">5-БАҒЫТ бойынша жалпы қаржылық ресерстар, соның ішінде: </t>
  </si>
  <si>
    <t xml:space="preserve">ОБЛЫСТЫҢ ДАМУ ЖОСПАРЫН ІСКЕ АСЫРУ БОЙЫНША ҚАРЖЫ РЕСУРСТАРЫНЫҢ ЖИЫНЫ, оның ішінде: </t>
  </si>
  <si>
    <t xml:space="preserve">нысаналы индикаторлармен және нәтижелер көрсеткіштерімен қамтылмаған қаржы ресурстары </t>
  </si>
  <si>
    <t>Базовое значение</t>
  </si>
  <si>
    <t>Плановый период</t>
  </si>
  <si>
    <t xml:space="preserve">2024 год факт </t>
  </si>
  <si>
    <t xml:space="preserve">потребность 2030 год </t>
  </si>
  <si>
    <t>Обеспеченность, %</t>
  </si>
  <si>
    <t>Реализация Национального плана развития</t>
  </si>
  <si>
    <t>КНИ 12
Уровень обеспеченности социальными благами и услугами в соответствии с Системой региональных стандартов, город</t>
  </si>
  <si>
    <t xml:space="preserve">КНИ 13
Уровень обеспеченности социальными благами и услугами в соответствии с Системой региональных стандартов, село, </t>
  </si>
  <si>
    <t>ед</t>
  </si>
  <si>
    <t>с.о. Канаш Камзина</t>
  </si>
  <si>
    <t xml:space="preserve">Карта приоритетных и проблемных зон по Павлодарской области
</t>
  </si>
  <si>
    <t>КНИ 12-13 Уровень обеспеченности социальными благами и услугами в соответствии с Системой региональных стандартов</t>
  </si>
  <si>
    <t>Увеличение доли внутренних дорог в хорошем и удовлетворительном состоянии, км</t>
  </si>
  <si>
    <t xml:space="preserve">всего протяж дорог </t>
  </si>
  <si>
    <t>г. Аксу</t>
  </si>
  <si>
    <t>с.Евгеньевка</t>
  </si>
  <si>
    <t>с. Сольветка</t>
  </si>
  <si>
    <t>с Уштерек</t>
  </si>
  <si>
    <t xml:space="preserve">сельский округ имени Мамаит Омарова </t>
  </si>
  <si>
    <t>с М Омарова</t>
  </si>
  <si>
    <t>с.Донентаева</t>
  </si>
  <si>
    <t>с. Енбек</t>
  </si>
  <si>
    <t>с. Курколь</t>
  </si>
  <si>
    <t>Коктерек</t>
  </si>
  <si>
    <t>Сырлыкала</t>
  </si>
  <si>
    <t>с Спутник</t>
  </si>
  <si>
    <t>с.Достык</t>
  </si>
  <si>
    <t>с.Береке</t>
  </si>
  <si>
    <t>с.Торткудук</t>
  </si>
  <si>
    <t>с.Пограничник</t>
  </si>
  <si>
    <t>с. Таскудук</t>
  </si>
  <si>
    <t>Кызылжарский сельский округ</t>
  </si>
  <si>
    <t>с. Кызылжар</t>
  </si>
  <si>
    <t>с. Борыктал</t>
  </si>
  <si>
    <t>с. Жанашаруа</t>
  </si>
  <si>
    <t>Сарышыганак</t>
  </si>
  <si>
    <t>с. Суатколь</t>
  </si>
  <si>
    <t>с. Айнаколь</t>
  </si>
  <si>
    <t>с. Сынтас</t>
  </si>
  <si>
    <t>с. Ребровка</t>
  </si>
  <si>
    <t>с. Коктас</t>
  </si>
  <si>
    <t>Карабай</t>
  </si>
  <si>
    <t>с. Караколь</t>
  </si>
  <si>
    <t>с. Канаш Камзина</t>
  </si>
  <si>
    <t>с. Алгабас</t>
  </si>
  <si>
    <t>с. Калкаман</t>
  </si>
  <si>
    <t>с. Акжол</t>
  </si>
  <si>
    <t>Капитальный ремонт освещения вдоль улиц населенного пункта</t>
  </si>
  <si>
    <t>с. Коктерек</t>
  </si>
  <si>
    <t>с. Мамаит Омарова</t>
  </si>
  <si>
    <t>с. Сырлыкала</t>
  </si>
  <si>
    <t>Береке</t>
  </si>
  <si>
    <t>ст.Спутник</t>
  </si>
  <si>
    <t>ст.Таскудык</t>
  </si>
  <si>
    <t>Культура</t>
  </si>
  <si>
    <t>сельский округ имени Мамаит Омарова (с. М.Омарова)</t>
  </si>
  <si>
    <t>Калкаманский сельский округ (с. Акжол)</t>
  </si>
  <si>
    <t>Спорт</t>
  </si>
  <si>
    <t>с. Пограничник</t>
  </si>
  <si>
    <t xml:space="preserve">Сельский округ имени Мамаит Омарова </t>
  </si>
  <si>
    <t>Сельский округ имени Канаш Камзина</t>
  </si>
  <si>
    <t>с. Камзин, Алгабас</t>
  </si>
  <si>
    <t xml:space="preserve">ИНВЕСТИЦИОННЫЙ ПЛАН  ПО РЕАЛИЗАЦИИ ПЛАНА РАЗВИТИЯ ГОРОДА АКСУ на 2026-2030 гг </t>
  </si>
  <si>
    <t>Реализация Национального плана развития и Плана развития области</t>
  </si>
  <si>
    <t xml:space="preserve">МЗ, МТСЗН, МВД,
МТС, МП, МЭПР,
МВРИ, МКИ, МЦРИАП,  МНВО, МТ, 
МИО
</t>
  </si>
  <si>
    <t>Задача 1. Снижение причин основных видов смертностей</t>
  </si>
  <si>
    <t xml:space="preserve">ОП г. Аксу
</t>
  </si>
  <si>
    <t xml:space="preserve">Заместитель акима города - Негманова Р.А., ОЗСП - Исаханова Н.Г., Карьерный центр г. Аксу-Аспанов Д.М.
</t>
  </si>
  <si>
    <t>стат.данные</t>
  </si>
  <si>
    <t>УКЗСП</t>
  </si>
  <si>
    <t>Финансовые ресурсы</t>
  </si>
  <si>
    <t>Человеческие ресурсы</t>
  </si>
  <si>
    <t>Цель. Повышение уровня развития умений и навыков детей дошкольного возраста</t>
  </si>
  <si>
    <r>
      <rPr>
        <b/>
        <sz val="12"/>
        <rFont val="Times New Roman"/>
        <charset val="204"/>
      </rPr>
      <t>ЦИ</t>
    </r>
    <r>
      <rPr>
        <sz val="12"/>
        <rFont val="Times New Roman"/>
        <charset val="204"/>
      </rPr>
      <t xml:space="preserve"> </t>
    </r>
    <r>
      <rPr>
        <b/>
        <sz val="12"/>
        <rFont val="Times New Roman"/>
        <charset val="204"/>
      </rPr>
      <t>1</t>
    </r>
    <r>
      <rPr>
        <sz val="12"/>
        <rFont val="Times New Roman"/>
        <charset val="204"/>
      </rPr>
      <t xml:space="preserve">.Охват детей дошкольным воспитанием и обучением от 2 до 6 лет </t>
    </r>
    <r>
      <rPr>
        <b/>
        <sz val="12"/>
        <rFont val="Times New Roman"/>
        <charset val="204"/>
      </rPr>
      <t>(по области)</t>
    </r>
  </si>
  <si>
    <t>Заместитель акима - Негманова Р.А., Отдел образования - Ахметова А.А.</t>
  </si>
  <si>
    <t>Задача 1. Повышение уровня развития умений и навыков воспитанников</t>
  </si>
  <si>
    <r>
      <rPr>
        <b/>
        <sz val="12"/>
        <rFont val="Times New Roman"/>
        <charset val="204"/>
      </rPr>
      <t xml:space="preserve">Показатель результата 1.1. </t>
    </r>
    <r>
      <rPr>
        <sz val="12"/>
        <rFont val="Times New Roman"/>
        <charset val="204"/>
      </rPr>
      <t xml:space="preserve">Уровень предшкольной подготовки детей </t>
    </r>
  </si>
  <si>
    <t>администра-тивные данные</t>
  </si>
  <si>
    <r>
      <rPr>
        <b/>
        <sz val="12"/>
        <rFont val="Times New Roman"/>
        <charset val="204"/>
      </rPr>
      <t xml:space="preserve">ЦИ 2. </t>
    </r>
    <r>
      <rPr>
        <sz val="12"/>
        <rFont val="Times New Roman"/>
        <charset val="204"/>
      </rPr>
      <t>Доля дошкольных организаций, соответствующих критериям оценки качества воспитания и обучения независимо от форм собственности</t>
    </r>
    <r>
      <rPr>
        <b/>
        <sz val="12"/>
        <rFont val="Times New Roman"/>
        <charset val="204"/>
      </rPr>
      <t xml:space="preserve"> </t>
    </r>
  </si>
  <si>
    <t>Цель. Создание эргономичной и безопасной среды с современной материально-технической базой</t>
  </si>
  <si>
    <t>Задача 1. Обеспечение школ комфортной, безопасной и современной образовательной средой</t>
  </si>
  <si>
    <r>
      <rPr>
        <b/>
        <sz val="12"/>
        <rFont val="Times New Roman"/>
        <charset val="204"/>
      </rPr>
      <t>Показатель результата 1.3</t>
    </r>
    <r>
      <rPr>
        <sz val="12"/>
        <rFont val="Times New Roman"/>
        <charset val="204"/>
      </rPr>
      <t xml:space="preserve"> Доля школ, охваченных высокоскоростным Интернетом</t>
    </r>
  </si>
  <si>
    <t xml:space="preserve">Заместитель акима области –            Жамбайбек Д.К.,
УЭБП
</t>
  </si>
  <si>
    <t>ОБРАЗОВАНИЕ</t>
  </si>
  <si>
    <r>
      <rPr>
        <b/>
        <sz val="12"/>
        <rFont val="Times New Roman"/>
        <charset val="204"/>
      </rPr>
      <t xml:space="preserve">Показатель результата 1.1 
</t>
    </r>
    <r>
      <rPr>
        <sz val="12"/>
        <rFont val="Times New Roman"/>
        <charset val="204"/>
      </rPr>
      <t>Доля школ, расположенных в типовых зданиях</t>
    </r>
    <r>
      <rPr>
        <b/>
        <sz val="12"/>
        <rFont val="Times New Roman"/>
        <charset val="204"/>
      </rPr>
      <t xml:space="preserve"> (по области)</t>
    </r>
  </si>
  <si>
    <t>кол-во школ</t>
  </si>
  <si>
    <t>Реконструкция мягкой кровли на жесткую на здании КГУ "СОШ села Акжол Калкаманского сельского окурга"  с.з. г. Аксу</t>
  </si>
  <si>
    <t>Отдел образования</t>
  </si>
  <si>
    <t>Реконструкция кровли КГУ "СШ им. С.Донентаева с.Курколь"  с.з. г. Аксу</t>
  </si>
  <si>
    <t>Капитальный ремонт Достыкской СШ (ремонт кровли, фасада, окон и благоустройство территории, внутренняя отделка здания, котельной, гаража, склада)  с.з. г. Аксу</t>
  </si>
  <si>
    <t>Благоустройство территории КГУ "СШ им. М.Кабылбекова" в с. Алгабас, г. Аксу, Павлодарской области</t>
  </si>
  <si>
    <t>"Капитальный ремонт гардероба в здании КГУ СШ им.М.Кабылбекова в с.Алгабас, г.Аксу Павлодарской области"</t>
  </si>
  <si>
    <t>Капитальный ремонт столовой в здании КГУ СШ им. М.Кабылбекова" в с. Алгабас, г. Аксу, Павлодарской области"</t>
  </si>
  <si>
    <t xml:space="preserve">Капитальный ремонт фасада КГУ СШ им. М.Кабылбекова" в с. Алгабас, г. Аксу, Павлодарской области" </t>
  </si>
  <si>
    <t>Капитальный ремонт фасада, дверных блоков, покрытия полов, ограждения в здании КГУ "СШ села Кызылжар"</t>
  </si>
  <si>
    <t>Капитальный ремонт здания СШ им.К.Камзина с.Жолкудук  с.з. г. Аксу
(ремонт фасада, окон, электроснабжения и благоустройство территории,
здание)</t>
  </si>
  <si>
    <t>Разработка ПСД "Капитальный ремонт здания СШ им.К.Камзина с.Жолкудук  с.з. г. Аксу
(ремонт фасада, окон, электроснабжения и благоустройство территории, здание)"</t>
  </si>
  <si>
    <t>получение положительного заключения</t>
  </si>
  <si>
    <t>Благоустройство территории и капитальный ремонт СШ №7 г Аксу (ремонт вентиляции, фасада)</t>
  </si>
  <si>
    <t>Капитальный ремонт ограждения  территории КГУ "СШ им. С.Донентаева с.Курколь" с.з. г. Аксу</t>
  </si>
  <si>
    <t>Капитальный ремонт территории СШ села Айнаколь с.з. г. Аксу</t>
  </si>
  <si>
    <t>Капитальный ремонт кровли и пола СШ села Айнаколь  с.з. г. Аксу</t>
  </si>
  <si>
    <t>Капитальный ремонт фасада здания ОШ Спутник  с.з. г. Аксу</t>
  </si>
  <si>
    <t>Капитальный ремонт здания ОШ Спутник  с.з. г. Аксу</t>
  </si>
  <si>
    <t>Разработка ПСД на капитальный ремонт ограждения  территории КГУ "СШ им. С.Донентаева с.Курколь" с.з. г. Аксу</t>
  </si>
  <si>
    <t>Разработка ПСД на капитальный ремонт территории СШ села Айнаколь с.з. г. Аксу</t>
  </si>
  <si>
    <t>Разработка ПСД на капитальный ремонт кровли и пола СШ села Айнаколь  с.з. г. Аксу</t>
  </si>
  <si>
    <t>Разработка ПСД  на капитальный ремонт фасада здания ОШ Спутник  с.з. г. Аксу</t>
  </si>
  <si>
    <t>Разработка ПСД  на капитальный ремонт здания ОШ Спутник  с.з. г. Аксу</t>
  </si>
  <si>
    <r>
      <rPr>
        <b/>
        <sz val="12"/>
        <rFont val="Times New Roman"/>
        <charset val="204"/>
      </rPr>
      <t xml:space="preserve">Показатель результата 1.2 
</t>
    </r>
    <r>
      <rPr>
        <sz val="12"/>
        <rFont val="Times New Roman"/>
        <charset val="204"/>
      </rPr>
      <t>Охват детей качественным дошкольным воспитанием и обучением от 2 до 6 лет</t>
    </r>
  </si>
  <si>
    <t>Разработка проектно-сметной документиации «Строительство детского сада в с. Уштерек, с.з. г. Аксу, Павлодарская область (привязка)»</t>
  </si>
  <si>
    <t>Управление строительства, Отдел образования</t>
  </si>
  <si>
    <t>2024-2025</t>
  </si>
  <si>
    <t>271.037.015</t>
  </si>
  <si>
    <t xml:space="preserve"> «Строительство детского сада в с. Уштерек, с.з. г. Аксу, Павлодарская область (привязка)»</t>
  </si>
  <si>
    <t>Разработка проектно-сметной документиации «Строительство детского сада в с. Береке, с.з. г. Аксу, Павлодарская область (привязка)»</t>
  </si>
  <si>
    <t xml:space="preserve"> «Строительство детского сада в с. Береке, с.з. г. Аксу, Павлодарская область (привязка)»</t>
  </si>
  <si>
    <t>Разработка проектно-сметной документации  «Строительство специального детского сада в г. Аксу, Павлодарская область»</t>
  </si>
  <si>
    <t>«Строительство специального детского сада в г. Аксу, Павлодарская область»</t>
  </si>
  <si>
    <t>Капитальный ремонт бассейна ясли-сада №24</t>
  </si>
  <si>
    <t xml:space="preserve">Капитальный ремонт ясли-сада № 19 (фасад здания и оконных блоков) </t>
  </si>
  <si>
    <t>2027-получение положительного заключения, 2028 - акт ввода в эксплуатацию</t>
  </si>
  <si>
    <t>ЗДРАВООХРАНЕНИЕ</t>
  </si>
  <si>
    <r>
      <rPr>
        <b/>
        <sz val="12"/>
        <rFont val="Times New Roman"/>
        <charset val="204"/>
      </rPr>
      <t>Показатель результата 2.1</t>
    </r>
    <r>
      <rPr>
        <sz val="12"/>
        <rFont val="Times New Roman"/>
        <charset val="204"/>
      </rPr>
      <t xml:space="preserve"> 
Охват населенных пунктов первичной медико-санитарной и консультативно-диагностической помощью</t>
    </r>
  </si>
  <si>
    <t>кол-во объектов здраво-охранения</t>
  </si>
  <si>
    <t xml:space="preserve">Разработка проектно-сметной документации «Строительство врачебной амбулатории в селе М.Омарова г.Аксу Павлодарской области» (привязка)» </t>
  </si>
  <si>
    <t>Управление строительства</t>
  </si>
  <si>
    <t>положительное заключение экспертизы</t>
  </si>
  <si>
    <t>271.038.015</t>
  </si>
  <si>
    <t xml:space="preserve"> «Строительство врачебной амбулатории в селе М.Омарова г.Аксу Павлодарской области» (привязка)» </t>
  </si>
  <si>
    <t>271.038.011</t>
  </si>
  <si>
    <t>КУЛЬТУРА</t>
  </si>
  <si>
    <r>
      <rPr>
        <b/>
        <sz val="12"/>
        <rFont val="Times New Roman"/>
        <charset val="204"/>
      </rPr>
      <t>Показатель результата 3.1</t>
    </r>
    <r>
      <rPr>
        <sz val="12"/>
        <rFont val="Times New Roman"/>
        <charset val="204"/>
      </rPr>
      <t xml:space="preserve"> 
Рост обеспеченности объектами и услугами культуры</t>
    </r>
  </si>
  <si>
    <t>Заместитель акима - Негманова Р.А., Отдел КиРЯ -   Манапов М.Ж.</t>
  </si>
  <si>
    <t>Строительство КДЦ в г Аксу</t>
  </si>
  <si>
    <t>Отдел строительства</t>
  </si>
  <si>
    <t>Разработка ПСД на строительство КДЦ в с. им. М.Омарова</t>
  </si>
  <si>
    <t>МБ</t>
  </si>
  <si>
    <t>Строительство КДЦ в с. им. М.Омарова</t>
  </si>
  <si>
    <t>455.003.028</t>
  </si>
  <si>
    <r>
      <rPr>
        <b/>
        <sz val="12"/>
        <rFont val="Times New Roman"/>
        <charset val="204"/>
      </rPr>
      <t xml:space="preserve">Показатель результата 4.1
</t>
    </r>
    <r>
      <rPr>
        <sz val="12"/>
        <rFont val="Times New Roman"/>
        <charset val="204"/>
      </rPr>
      <t>Доведение численности граждан, занимающихся физической культурой и спортом, до 50 % от общего населения</t>
    </r>
  </si>
  <si>
    <t>Заместитель акима - Негманова Р.А., ОФКС - Амиржанов Б.С.</t>
  </si>
  <si>
    <t>Аксу</t>
  </si>
  <si>
    <t xml:space="preserve">Корректировка ПСД на строительство ФОК в с. Жолкудук Алгабасского с.о. с.з. г. Аксу </t>
  </si>
  <si>
    <t>2023-2024</t>
  </si>
  <si>
    <t>заключение экспертизы</t>
  </si>
  <si>
    <t xml:space="preserve">Корректировка ПСД на строительство ФОК в с. Пограничник Достыкского с.о. с.з. г. Аксу </t>
  </si>
  <si>
    <t xml:space="preserve">Корректировка ПСД строительство ФОК в с. Енбек с.о. им. М. Омарова с.з. г. Аксу </t>
  </si>
  <si>
    <t xml:space="preserve">Корректировка ПСД на строительство ФОК в с. Алгабас Алгабасского с.о. с.з. г. Аксу </t>
  </si>
  <si>
    <t xml:space="preserve">Строительство ФОК в с. Жолкудук Алгабасского с.о. с.з. г. Аксу </t>
  </si>
  <si>
    <t>467.008.032</t>
  </si>
  <si>
    <t xml:space="preserve">Строительство ФОК в с. Пограничник Достыкского с.о. с.з. г. Аксу </t>
  </si>
  <si>
    <t xml:space="preserve">Строительство ФОК в с. Енбек с.о. им. М. Омарова с.з. г. Аксу </t>
  </si>
  <si>
    <t xml:space="preserve">Строительство ФОК в с. Алгабас Алгабасского с.о. с.з. г. Аксу </t>
  </si>
  <si>
    <t>Реализация  данного проекта Реализация проекта по строительству спортивного бассейна в городе Аксу направлена на развитие физической культуры и массового спорта, улучшение качества жизни и укрепление здоровья населения. Ожидаемые налоговые поступления в местный бюджет составят около 120,0 млн тенге. На период строительства будет создано 35 временных рабочих мест, что окажет положительное влияние на уровень занятости населения. На период эксплуатации здания будут созданы 25 постоянных рабочих мест.</t>
  </si>
  <si>
    <r>
      <rPr>
        <b/>
        <sz val="12"/>
        <rFont val="Times New Roman"/>
        <charset val="204"/>
      </rPr>
      <t>Показатель результата 5.1</t>
    </r>
    <r>
      <rPr>
        <sz val="12"/>
        <rFont val="Times New Roman"/>
        <charset val="204"/>
      </rPr>
      <t xml:space="preserve"> Увеличение доли внутренних дорог в хорошем и удовлетворительном состоянии, км</t>
    </r>
  </si>
  <si>
    <t>Заместитель акима - Конротбаев Н.З. Отдел ЖКХ,ПТ и АД</t>
  </si>
  <si>
    <t>Отдел ЖКХ,ПТ и АД</t>
  </si>
  <si>
    <t>458.023.028</t>
  </si>
  <si>
    <t>Отдел ЖКХ,ПТ и АД, аким сельского округа</t>
  </si>
  <si>
    <t>ОБЕСПЕЧЕНИЕ НАСЕЛЕНИЯ КАЧЕСТВЕННОЙ ПИТЬЕВОЙ ВОДОЙ</t>
  </si>
  <si>
    <r>
      <rPr>
        <b/>
        <sz val="12"/>
        <rFont val="Times New Roman"/>
        <charset val="204"/>
      </rPr>
      <t xml:space="preserve">Показатель результата 6.1 
</t>
    </r>
    <r>
      <rPr>
        <sz val="12"/>
        <rFont val="Times New Roman"/>
        <charset val="204"/>
      </rPr>
      <t>Обеспечение доступа населения к услугам водоснабжения:</t>
    </r>
  </si>
  <si>
    <t>Заместитель акима- Конротбаев Н.З., Отдел ЖКХ,Пти АД</t>
  </si>
  <si>
    <t>Реализация проекта по реконструкции сетей водоснабжения диаметром 400 мм от пожарной части до улицы Вокзальная позволит повысить надежность водоснабжения, улучшить давление и качество подаваемой воды, а также снизить потери в сетях. Проект обеспечит стабильное водоснабжение жилых домов и социальных объектов, повысит уровень пожарной безопасности и качество жизни населения города Аксу.Ожидаемые налоговые поступления в местный бюджет составят около 9,0 млн тенге. На период строительства будет создано 8  временных рабочих мест, что окажет положительное влияние на уровень занятости населения.</t>
  </si>
  <si>
    <t>Реконструкция сетей водоснабжения 300 мм ул.Пушкина от Строителей до ул.Чкалова.</t>
  </si>
  <si>
    <t>Реализация проекта по реконструкции сетей водоснабжения диаметром 300 мм по улице Пушкина от улицы Строителей до улицы Чкалова позволит улучшить качество и надежность водоснабжения, повысить давление воды и сократить потери в сетях. Проект обеспечит бесперебойную подачу воды населению и социальным объектам, улучшит санитарные условия и повысит комфорт проживания жителей города Аксу. Ожидаемые налоговые поступления в местный бюджет составят около 9,0 млн тенге. На период строительства будет создано 8  временных рабочих мест, что окажет положительное влияние на уровень занятости населения.</t>
  </si>
  <si>
    <t>Реконструкция сетей водоснабжения  ул Донентаева от ул. Ауэзова до ул Камзина.</t>
  </si>
  <si>
    <t>Реализация проекта по реконструкции сетей водоснабжения по улице Донентаева от улицы Ауэзова до улицы Камзина позволит повысить надежность и качество водоснабжения, уменьшить потери воды и снизить аварийность сетей. В результате проект обеспечит стабильное водоснабжение жилых домов и социальных объектов, улучшит санитарно-бытовые условия и качество жизни населения города Аксу.Ожидаемые налоговые поступления в местный бюджет составят около 36,0 млн тенге. На период строительства будет создано 11  временных рабочих мест, что окажет положительное влияние на уровень занятости населения.</t>
  </si>
  <si>
    <r>
      <rPr>
        <b/>
        <sz val="12"/>
        <rFont val="Times New Roman"/>
        <charset val="204"/>
      </rPr>
      <t>Показатель результата 6.2</t>
    </r>
    <r>
      <rPr>
        <sz val="12"/>
        <rFont val="Times New Roman"/>
        <charset val="204"/>
      </rPr>
      <t xml:space="preserve"> 
Снижение износа электрических сетей (по области)</t>
    </r>
  </si>
  <si>
    <t>Реализация проекта по реконструкции сетей электроснабжения канализационных очистных сооружений города Аксу позволит повысить надежность и бесперебойность работы инженерных систем жизнеобеспечения.  Изношеность сетей электроснабжения на сегоднящний день составляет- 88,8%. Ожидаемые налоговые поступления в местный бюджет составят около 14,0 млн тенге. На период строительства будет создано 8 временных рабочих мест, что окажет положительное влияние на уровень занятости населения.</t>
  </si>
  <si>
    <t xml:space="preserve">Реконструкция сетей электроснабжения в с.Кызылжар </t>
  </si>
  <si>
    <t>Бесперебойное функционирование сетей электроснабжения, улучшение качества электроснабжения для 1665 жителей села Уштерек. где уровень изношенности сетей составляет 80%. Существующие сети не обеспечивают стабильную подачу электроэнергии, что приводит к перебоям в освещении, работе бытовых приборов и функционировании социальных объектов. Ожидаемые налоговые поступления в местный бюджет составят около 62,0 млн тенге. На период строительства будет создано 10 временных рабочих мест, что окажет положительное влияние на уровень занятости населения.</t>
  </si>
  <si>
    <t>Бесперебойное функционирование сетей электроснабжения, улучшение качества электроснабжения для 520 жителей села Достык. где уровень изношенности сетей составляет 80%. Существующие сети не обеспечивают стабильную подачу электроэнергии, что приводит к перебоям в освещении, работе бытовых приборов и функционировании социальных объектов. Ожидаемые налоговые поступления в местный бюджет составят около 62,0 млн тенге. На период строительства будет создано 10 временных рабочих мест, что окажет положительное влияние на уровень занятости населения.</t>
  </si>
  <si>
    <r>
      <rPr>
        <b/>
        <sz val="12"/>
        <rFont val="Times New Roman"/>
        <charset val="204"/>
      </rPr>
      <t>Показатель результата 6.3</t>
    </r>
    <r>
      <rPr>
        <sz val="12"/>
        <rFont val="Times New Roman"/>
        <charset val="204"/>
      </rPr>
      <t xml:space="preserve"> 
Общая площадь введенных в эксплуатацию жилых зданий</t>
    </r>
  </si>
  <si>
    <t>Заместитель акима- Конротбаев Н.З., Отдел АиГ - Ефремов К.В.</t>
  </si>
  <si>
    <t>м2</t>
  </si>
  <si>
    <t xml:space="preserve">1.Строительство домов </t>
  </si>
  <si>
    <t>Строительство 9-ти этажного многоквартирного жилого дома по ул. Донентаева 44  города Аксу Павлодарской области</t>
  </si>
  <si>
    <t>2024-2026</t>
  </si>
  <si>
    <t>Строительство 9-ти этажного многоквартирного жилого дома по ул. Хиуаз Доспановой,23 города Аксу (без наружных инженерных сетей и благоустройства)</t>
  </si>
  <si>
    <t>Строительство 9-ти этажного многоквартирного жилого дома по ул. Хиуаз Доспановой,25 города Аксу (без наружных инженерных сетей и благоустройства)</t>
  </si>
  <si>
    <t>Строительство 9-ти этажного многоквартирного жилого дома по ул. Хиуаз Доспанова, 27 города Аксу Павлодарской области (без благоустройства и наружных инженерных сетей)</t>
  </si>
  <si>
    <t>Строительство 9-ти этажного многоквартирного жилого домапо ул. Хиуаз Доспанова, 29 города Аксу Павлодарской области»(без благоустройства и наружных инженерных сетей)</t>
  </si>
  <si>
    <t>Строительство 9-ти этажного многоквартирного жилого дома по ул. Хиуаз Доспанова, 31 города Аксу Павлодарской области»
(без благоустройства и наружных инженерных сетей)</t>
  </si>
  <si>
    <t>Строительство 9-ти этажных многоквартирных жилых домов по ул. Строителей 43/1  города Аксу Павлодарской области (без наружных инженерных сетей и благоустройство)</t>
  </si>
  <si>
    <t>Строительство 9-ти этажных многоквартирных жилых домов по ул. Строителей 43/2  города Аксу Павлодарской области (без наружных инженерных сетей и благоустройство)</t>
  </si>
  <si>
    <t>Корректировка сметной документации "Строительство 9-ти этажных многоквартирных жилых домов по ул. Строителей 43/1 города Аксу" (без наружных инженерных сетей и благоустройства)"</t>
  </si>
  <si>
    <t xml:space="preserve">заключение экспертизы </t>
  </si>
  <si>
    <t>Корректировка сметной документации "Строительство 9-ти этажных многоквартирных жилых домов по ул. Строителей 43/2 города Аксу" (без наружных инженерных сетей и благоустройства)"</t>
  </si>
  <si>
    <t>Корректировка проектно-сметной документации «Строительство 9-ти этажного многоквартирного жилого дома по ул. Хиуаз Доспанова, 23 города Аксу Павлодарской области»  (без наружных инженерных сетей и благоустройства)</t>
  </si>
  <si>
    <t>Корректировка проектно-сметной документаци "Строительство 9-ти этажного многоквартирного жилого дома по ул. Хиуаз Доспанова 25, города Аксу Павлодарской области» (без наружных инженерных сетей и благоустройства)"</t>
  </si>
  <si>
    <t>Корректировка проектно-сметной документаци «Строительство 9-ти этажного многоквартирного жилого дома по ул. Хиуаз Доспанова, 27 города Аксу Павлодарской области» (без благоустройства и наружных инженерных сетей)"</t>
  </si>
  <si>
    <t>Корректировка проектно-сметной документаци "Строительство 9-ти этажного многоквартирного жилого дома по ул. Хиуаз Доспанова, 29 города Аксу Павлодарской области» (без благоустройства и наружных инженерных сетей)"</t>
  </si>
  <si>
    <t xml:space="preserve"> Корректировка проектно-сметной документаци "Строительство 9-ти этажного многоквартирного жилого дома по ул. Хиуаз Доспанова, 31 города Аксу Павлодарской области» (без благоустройства и наружных инженерных сетей)"</t>
  </si>
  <si>
    <t>2. Приобретение жилья коммунального жилищного фонда для социально уязвимых слоев населения</t>
  </si>
  <si>
    <t>с.з. г. Аксу (33 квартиры)</t>
  </si>
  <si>
    <t xml:space="preserve">с.з. г. Аксу </t>
  </si>
  <si>
    <t xml:space="preserve"> 3. Строительства домов через институты развития</t>
  </si>
  <si>
    <r>
      <rPr>
        <b/>
        <sz val="12"/>
        <rFont val="Times New Roman"/>
        <charset val="204"/>
      </rPr>
      <t>Показатель результата 6.4</t>
    </r>
    <r>
      <rPr>
        <sz val="12"/>
        <rFont val="Times New Roman"/>
        <charset val="204"/>
      </rPr>
      <t xml:space="preserve"> 
Развитие и снижение износа инфраструктуры теплообеспечения (по области)</t>
    </r>
  </si>
  <si>
    <t>Мероприятие 1. Модернизация тепловых сетей</t>
  </si>
  <si>
    <t>Реконструкция коллектора смешения тепловых магистралей (ТМ) до ДУ 800 мм и ДУ 500 мм</t>
  </si>
  <si>
    <t>ВБ</t>
  </si>
  <si>
    <t>Реконструкция магистральных сетей теплоснабжения по ул. Ленина</t>
  </si>
  <si>
    <t>Реконструкция магистральных сетей теплоснабжения по ул. Астана</t>
  </si>
  <si>
    <t>Реконструкция распределительных тепловых сетей мкр. Аксу в ППУ изоляции</t>
  </si>
  <si>
    <t>Реализация проекта по реконструкции распределительных тепловых сетей микрорайона Аксу в ППУ изоляции направлена на повышение надежности и эффективности системы теплоснабжения. Проведение работ обеспечит стабильную и бесперебойную подачу тепловой энергии потребителям, снизит аварийность и потери тепла, улучшит качество коммунальных услуг и условия проживания населения.  Ожидаемые налоговые поступления в местный бюджет составят около 192,0 млн тенге. На период строительства будет создано 30  временных рабочих мест, что окажет положительное влияние на уровень занятости населения.</t>
  </si>
  <si>
    <t>Реконструкция распределительных тепловых сетей (ранее не ремонтируемые) мкр. № 3, 5 в ППУ изоляции</t>
  </si>
  <si>
    <t>Реализация проекта по реконструкции распределительных тепловых сетей микрорайонов №3 и №5, ранее не подвергавшихся ремонту, в ППУ изоляции направлена на обеспечение надежного и бесперебойного теплоснабжения жилых домов и социальных объектов. Проведение работ позволит значительно снизить аварийность, потери тепловой энергии и улучшить качество коммунальных услуг для населения. Ожидаемые налоговые поступления в местный бюджет составят около 120,0 млн тенге. На период строительства будет создано 20  временных рабочих мест, что окажет положительное влияние на уровень занятости населения.</t>
  </si>
  <si>
    <t>Модернизация распределительных тепловых сетей мкр. 14, 15</t>
  </si>
  <si>
    <t>Реализация проекта по модернизации распределительных тепловых сетей микрорайонов №14 и №15 направлена на повышение надежности и качества теплоснабжения потребителей. В результате выполнения работ будет обеспечена бесперебойная подача тепловой энергии, снижена аварийность и потери тепла, улучшены условия проживания населения и функционирования социальных объектов. Ожидаемые налоговые поступления в местный бюджет составят около 120,0 млн тенге. На период строительства будет создано 20  временных рабочих мест, что окажет положительное влияние на уровень занятости населения.</t>
  </si>
  <si>
    <t>Реконструкция тепловых сетей мкр. 6, 12 в ППУ изоляции</t>
  </si>
  <si>
    <t>Реализация проекта по реконструкции тепловых сетей микрорайонов №6 и №12 в ППУ изоляции направлена на повышение надежности и эффективности системы теплоснабжения. Проведение работ обеспечит стабильную подачу тепловой энергии, снизит количество аварийных ситуаций и потерь тепла, улучшит качество коммунальных услуг и комфорт проживания населения. Ожидаемые налоговые поступления в местный бюджет составят около 135,0 млн тенге. На период строительства будет создано 20  временных рабочих мест, что окажет положительное влияние на уровень занятости населения.</t>
  </si>
  <si>
    <t>Реконструкция распределительных тепловых сетей мкр. № 4, 8, 8А в ППУ изоляции</t>
  </si>
  <si>
    <t>Реализация проекта по реконструкции распределительных тепловых сетей микрорайонов №4, №8 и №8А в ППУ изоляции направлена на повышение надежности и качества теплоснабжения потребителей. Выполнение работ позволит обеспечить стабильную подачу тепловой энергии, снизить аварийность и предотвратить перебои в отопительный сезон. Улучшатся условия проживания населения и функционирования социальных объектов. Ожидаемые налоговые поступления в местный бюджет составят около 130,0 млн тенге. На период строительства будет создано 20  временных рабочих мест, что окажет положительное влияние на уровень занятости населения.</t>
  </si>
  <si>
    <t xml:space="preserve">Реконструкция тепловых сетей мкр. № 1В, 11 в ППУ изоляции </t>
  </si>
  <si>
    <t>Реализация проекта по реконструкции тепловых сетей микрорайонов №1В и №11 в ППУ изоляции позволит значительно повысить надежность и качество теплоснабжения жилых домов и социальных объектов. В результате выполнения работ улучшится комфорт и условия проживания населения, снизится аварийность и вероятность перебоев в подаче тепловой энергии в отопительный период. Ожидаемые налоговые поступления в местный бюджет составят около 120,0 млн тенге. На период строительства будет создано 15  временных рабочих мест, что окажет положительное влияние на уровень занятости населения.</t>
  </si>
  <si>
    <t xml:space="preserve">Мероприятие 2. Строительство тепловых сетей </t>
  </si>
  <si>
    <t xml:space="preserve">Мероприятие 2. Текущий ремонт тепловых сетей </t>
  </si>
  <si>
    <t xml:space="preserve">ОЖК,ПТиАД </t>
  </si>
  <si>
    <r>
      <rPr>
        <b/>
        <sz val="12"/>
        <rFont val="Times New Roman"/>
        <charset val="204"/>
      </rPr>
      <t>Показатель результата 7.1</t>
    </r>
    <r>
      <rPr>
        <sz val="12"/>
        <rFont val="Times New Roman"/>
        <charset val="204"/>
      </rPr>
      <t xml:space="preserve"> 
Увеличение доли переработки и утилизации ТБО </t>
    </r>
    <r>
      <rPr>
        <b/>
        <sz val="12"/>
        <rFont val="Times New Roman"/>
        <charset val="204"/>
      </rPr>
      <t>(по области)</t>
    </r>
  </si>
  <si>
    <t>Заместитель акима - Конротбаев Н.З., Отдел по ЧС г. Аксу</t>
  </si>
  <si>
    <r>
      <rPr>
        <b/>
        <sz val="12"/>
        <rFont val="Times New Roman"/>
        <charset val="204"/>
      </rPr>
      <t>Показатель результата 7.2</t>
    </r>
    <r>
      <rPr>
        <sz val="12"/>
        <rFont val="Times New Roman"/>
        <charset val="204"/>
      </rPr>
      <t xml:space="preserve"> 
Обеспеченность инфраструктурой ЧС </t>
    </r>
  </si>
  <si>
    <t>Заместитель акима - Тлявкаев Р.И., Отдел по ЧС г. Аксу</t>
  </si>
  <si>
    <r>
      <rPr>
        <b/>
        <sz val="12"/>
        <rFont val="Times New Roman"/>
        <charset val="204"/>
      </rPr>
      <t xml:space="preserve">Показатель результата 7.3
</t>
    </r>
    <r>
      <rPr>
        <sz val="12"/>
        <rFont val="Times New Roman"/>
        <charset val="204"/>
      </rPr>
      <t>Уровень защиты населения удаленных и сельских населенных пунктов пожарными постами</t>
    </r>
  </si>
  <si>
    <r>
      <rPr>
        <b/>
        <sz val="12"/>
        <rFont val="Times New Roman"/>
        <charset val="204"/>
      </rPr>
      <t>Показатель результата 8.1</t>
    </r>
    <r>
      <rPr>
        <sz val="12"/>
        <rFont val="Times New Roman"/>
        <charset val="204"/>
      </rPr>
      <t xml:space="preserve"> 
Обеспечение доступа к сети интернет</t>
    </r>
  </si>
  <si>
    <r>
      <rPr>
        <b/>
        <sz val="12"/>
        <rFont val="Times New Roman"/>
        <charset val="204"/>
      </rPr>
      <t xml:space="preserve">Показатель результата 9.1 
</t>
    </r>
    <r>
      <rPr>
        <sz val="12"/>
        <rFont val="Times New Roman"/>
        <charset val="204"/>
      </rPr>
      <t>Обеспечение остановочными павильонами общественного транспорта</t>
    </r>
  </si>
  <si>
    <t xml:space="preserve">Разработка ПСД по реконструкции сетей теплоснабжения </t>
  </si>
  <si>
    <t>Разработка ПСД  "Реконструкция распределительных тепловых сетей мкр. Аксу в ППУ изоляции"</t>
  </si>
  <si>
    <t>Разработка ПСД  "Реконструкция распределительных тепловых сетей (ранее не ремонтируемые) мкр. № 3, 5 в ППУ"</t>
  </si>
  <si>
    <t>Разработка ПСД  "Модернизация распределительных тепловых сетей мкр. 14, 15"</t>
  </si>
  <si>
    <t>Разработка ПСД "Реконструкция тепловых сетей мкр. 6, 12 в ППУ изоляции"</t>
  </si>
  <si>
    <t>Разработка ПСД "Реконструкция распределительных тепловых сетей мкр. № 4, 8, 8А в ППУ изоляции"</t>
  </si>
  <si>
    <t>Разработка ПСД "Реконструкция тепловых сетей мкр. № 1В, 11 в ППУ изоляции "</t>
  </si>
  <si>
    <t>Реконструкция сетей водоотведения</t>
  </si>
  <si>
    <t>куб.м</t>
  </si>
  <si>
    <t>Реализация проекта по реконструкции фекально-насосной станции №2 в городе Ак-Су позволит повысить надежность и эффективность системы водоотведения, снизить аварийность и затраты на обслуживание. Улучшение санитарно-экологической обстановки повысит качество жизни населения и создаст условия для дальнейшего развития городской инфраструктуры. Ожидаемые налоговые поступления в местный бюджет составят около 37,0 млн тенге. На период строительства будет создано 10  временных рабочих мест, что окажет положительное влияние на уровень занятости населения.</t>
  </si>
  <si>
    <t>Реализация проекта по реконструкции напорного канализационного коллектора от ФНС №5 до камеры гашения диаметром 400 мм позволит обеспечить бесперебойную работу системы водоотведения, снизить риск аварийных ситуаций и утечек сточных вод. Проект улучшит санитарное состояние города Ак-Су, повысит экологическую безопасность и качество коммунальных услуг для населения.Ожидаемые налоговые поступления в местный бюджет составят около 29,0 млн тенге. На период строительства будет создано 11  временных рабочих мест, что окажет положительное влияние на уровень занятости населения.</t>
  </si>
  <si>
    <t>Реализация проекта по реконструкции фекальной насосной станции №1 в поселке Аксу обеспечит стабильную и надежную работу системы канализации, снизит риск аварий и засоров, а также уменьшит затраты на эксплуатацию. Проект улучшит санитарно-экологические условия проживания населения и повысит качество коммунальной инфраструктуры поселка.Ожидаемые налоговые поступления в местный бюджет составят около 24,0 млн тенге. На период строительства будет создано 8  временных рабочих мест, что окажет положительное влияние на уровень занятости населения.</t>
  </si>
  <si>
    <t xml:space="preserve">Акт выполненных работ - 2026 год, Акт ввода в эксплуатацию- 2027 год </t>
  </si>
  <si>
    <t>Реализация проекта по реконструкции канализационного коллектора диаметром 500 мм по улице Донентаева города Аксу позволит обеспечить надежное водоотведение, предотвратить засоры и аварийные ситуации, снизить потери сточных вод. В результате улучшится санитарное состояние территории, повысится уровень экологической безопасности и качество жизни населения.Ожидаемые налоговые поступления в местный бюджет составят около 346,0 млн тенге. На период строительства будет создано 25  временных рабочих мест, что окажет положительное влияние на уровень занятости населения.</t>
  </si>
  <si>
    <t>Реализация проекта по реконструкции районной фекальной насосной станции в городе Аксу Павлодарской области позволит повысить надежность и эффективность работы системы канализации, сократить количество аварийных ситуаций и снизить эксплуатационные затраты. Проект улучшит санитарно-гигиенические условия, экологическую обстановку и качество коммунальных услуг для населения города. Ожидаемые налоговые поступления в местный бюджет составят около 14,0 млн тенге. На период строительства будет создано 13  временных рабочих мест, что окажет положительное влияние на уровень занятости населения.</t>
  </si>
  <si>
    <t>Реализация проекта по реконструкции самотечного коллектора диаметром 1000 мм протяжённостью 0,564 км обеспечит бесперебойное и безопасное водоотведение, снизит риск аварий и затоплений, продлит срок службы инженерных сетей. В результате улучшится санитарное и экологическое состояние города, повысится качество коммунальной инфраструктуры и комфорт проживания населения.Ожидаемые налоговые поступления в местный бюджет составят около 74,0 млн тенге. На период строительства будет создано 15  временных рабочих мест, что окажет положительное влияние на уровень занятости населения.</t>
  </si>
  <si>
    <t>Реализация проекта по реконструкции напорного канализационного коллектора от ФНС до камеры гашения (открытым способом и методом санации), а также самотечного коллектора от камеры гашения до КОС (открытым способом) в городе Аксу Павлодарской области позволит повысить надежность и пропускную способность системы водоотведения. Проект снизит аварийность, предотвратит утечки сточных вод, улучшит санитарно-экологическое состояние территории и обеспечит стабильное функционирование коммунальной инфраструктуры города. Ожидаемые налоговые поступления в местный бюджет составят около 277,0 млн тенге. На период строительства будет создано 23  временных рабочих мест, что окажет положительное влияние на уровень занятости населения.</t>
  </si>
  <si>
    <t>Разработка ПСД на реконструкцию сетей водоотведения</t>
  </si>
  <si>
    <t xml:space="preserve"> Разработка проектно-сметной документации с прохождением экспертизы "Реконструкция сетей водоотведения диаметром 300 мм ул. Строителей от ул.Ленина до ул.Ауэзова"</t>
  </si>
  <si>
    <t xml:space="preserve"> Разработка проектно-сметной документации с прохождением экспертизы "Реконструкция сетей водоотведения диаметром 200 мм ул.Вокзальная от ул.Ленина до ул.Ауэзова"</t>
  </si>
  <si>
    <t>Разработка проектно-сметной документации с прохождением экспертизы "Строительства канализационных сетей ул. Южная до ФНС-6"</t>
  </si>
  <si>
    <t>Разработка ПСД по реконструкция сетей водоснабжения</t>
  </si>
  <si>
    <t xml:space="preserve"> Разработка проектно-сметной документации с прохождением экспертизы "Реконструкция сетей водоснабжения 300мм ул.Пушкина от Строителей до ул.Чкалова"</t>
  </si>
  <si>
    <t>Разработка проектно-сметной документации с прохождением экспертизы "Реконструкция сетей водоснабжения  ул Донентаева от ул. Ауэзова до ул Камзина"</t>
  </si>
  <si>
    <t>Отдел ЖКХ,ПТиАД</t>
  </si>
  <si>
    <t>Из МБ</t>
  </si>
  <si>
    <t xml:space="preserve">	Из ВБ</t>
  </si>
  <si>
    <r>
      <rPr>
        <b/>
        <sz val="12"/>
        <color rgb="FF00B050"/>
        <rFont val="Times New Roman"/>
        <charset val="204"/>
      </rPr>
      <t>КНИ 28</t>
    </r>
    <r>
      <rPr>
        <sz val="12"/>
        <color rgb="FF00B050"/>
        <rFont val="Times New Roman"/>
        <charset val="204"/>
      </rPr>
      <t xml:space="preserve">
Доля ВДС МСП в ВВП, %</t>
    </r>
    <r>
      <rPr>
        <b/>
        <sz val="12"/>
        <color rgb="FF00B050"/>
        <rFont val="Times New Roman"/>
        <charset val="204"/>
      </rPr>
      <t xml:space="preserve"> (по республике)</t>
    </r>
    <r>
      <rPr>
        <sz val="12"/>
        <color rgb="FF00B050"/>
        <rFont val="Times New Roman"/>
        <charset val="204"/>
      </rPr>
      <t xml:space="preserve">
</t>
    </r>
  </si>
  <si>
    <r>
      <rPr>
        <b/>
        <sz val="12"/>
        <color rgb="FF00B050"/>
        <rFont val="Times New Roman"/>
        <charset val="204"/>
      </rPr>
      <t>КНИ 29</t>
    </r>
    <r>
      <rPr>
        <sz val="12"/>
        <color rgb="FF00B050"/>
        <rFont val="Times New Roman"/>
        <charset val="204"/>
      </rPr>
      <t xml:space="preserve">
Доля ВДС среднего предпринимательства в ВВП, %</t>
    </r>
    <r>
      <rPr>
        <b/>
        <sz val="12"/>
        <color rgb="FF00B050"/>
        <rFont val="Times New Roman"/>
        <charset val="204"/>
      </rPr>
      <t xml:space="preserve"> (по республике)</t>
    </r>
    <r>
      <rPr>
        <sz val="12"/>
        <color rgb="FF00B050"/>
        <rFont val="Times New Roman"/>
        <charset val="204"/>
      </rPr>
      <t xml:space="preserve">
</t>
    </r>
  </si>
  <si>
    <t>Заместитель акима - Тлявкаев Р.И., Отдел предпринмательства и туризма - Дуйсембекова М.Т., ОСХ- Кусаинов А.Т.</t>
  </si>
  <si>
    <t xml:space="preserve">Отдел предпринмательства и туризма </t>
  </si>
  <si>
    <t>Отдел предпринимательства и туризма</t>
  </si>
  <si>
    <t xml:space="preserve">Отдел  строительства </t>
  </si>
  <si>
    <t>Отдел сельского хозяйства</t>
  </si>
  <si>
    <t xml:space="preserve">Корректировка  проектно-сметной документации «Строительство линий электроснабжения к индустриальной зоне  города Аксу Павлодарской области» </t>
  </si>
  <si>
    <t xml:space="preserve"> Отдел строительства  </t>
  </si>
  <si>
    <t xml:space="preserve">«Строительство линий электроснабжения к индустриальной зоне  города Аксу Павлодарской области» </t>
  </si>
  <si>
    <r>
      <rPr>
        <b/>
        <sz val="12"/>
        <rFont val="Times New Roman"/>
        <charset val="204"/>
      </rPr>
      <t>КНИ 34</t>
    </r>
    <r>
      <rPr>
        <sz val="12"/>
        <rFont val="Times New Roman"/>
        <charset val="204"/>
      </rPr>
      <t xml:space="preserve">
Предельный объем парниковых газов, % (к уровню 1990 года)  (по республике)
</t>
    </r>
  </si>
  <si>
    <r>
      <rPr>
        <b/>
        <sz val="12"/>
        <rFont val="Times New Roman"/>
        <charset val="204"/>
      </rPr>
      <t xml:space="preserve">ЦИ </t>
    </r>
    <r>
      <rPr>
        <sz val="12"/>
        <rFont val="Times New Roman"/>
        <charset val="204"/>
      </rPr>
      <t xml:space="preserve">Доля переработки и утилизации коммунальных отходов
</t>
    </r>
  </si>
  <si>
    <t>Отдел ЖКХ, ПТи АД, Акимы сельских округов</t>
  </si>
  <si>
    <r>
      <rPr>
        <b/>
        <sz val="12"/>
        <rFont val="Times New Roman"/>
        <charset val="204"/>
      </rPr>
      <t>КНИ 38</t>
    </r>
    <r>
      <rPr>
        <sz val="12"/>
        <rFont val="Times New Roman"/>
        <charset val="204"/>
      </rPr>
      <t xml:space="preserve">
Значение индекса верховенства права от World Justice Project по шкале от 0 до 1</t>
    </r>
    <r>
      <rPr>
        <b/>
        <sz val="12"/>
        <rFont val="Times New Roman"/>
        <charset val="204"/>
      </rPr>
      <t xml:space="preserve"> (по республике)</t>
    </r>
  </si>
  <si>
    <t>баллы</t>
  </si>
  <si>
    <t>Цель: Обеспечение правопорядка и безопасности</t>
  </si>
  <si>
    <r>
      <rPr>
        <b/>
        <sz val="12"/>
        <color rgb="FF00B050"/>
        <rFont val="Times New Roman"/>
        <charset val="204"/>
      </rPr>
      <t xml:space="preserve">ЦИ </t>
    </r>
    <r>
      <rPr>
        <sz val="12"/>
        <color rgb="FF00B050"/>
        <rFont val="Times New Roman"/>
        <charset val="204"/>
      </rPr>
      <t>Восприятие собственной безопасности (доля людей, чувствующих себя в полной безопасности, когда они идут одни по улице в своем районе) (</t>
    </r>
    <r>
      <rPr>
        <b/>
        <sz val="12"/>
        <color rgb="FF00B050"/>
        <rFont val="Times New Roman"/>
        <charset val="204"/>
      </rPr>
      <t>по республике)</t>
    </r>
    <r>
      <rPr>
        <sz val="12"/>
        <color rgb="FF00B050"/>
        <rFont val="Times New Roman"/>
        <charset val="204"/>
      </rPr>
      <t xml:space="preserve">
</t>
    </r>
  </si>
  <si>
    <t>Цель 1: Обеспечение общественной безопасности и правопорядка</t>
  </si>
  <si>
    <t>Реализация проекта по реконструкции земляной насыпи (дамбы) в поселке Аксу направлена на укрепление защитных сооружений, предотвращение подтоплений и снижение риска чрезвычайных ситуаций. Проект повысит уровень безопасности населения и объектов инфраструктуры, обеспечит защиту территории от паводковых вод и улучшит экологическую устойчивость поселка. Ожидаемые налоговые поступления в местный бюджет составят около 15,0 млн тенге. На период строительства будет создано 8 временных рабочих мест, что окажет положительное влияние на уровень занятости населения.</t>
  </si>
  <si>
    <t>Реализация проекта по реконструкции земляной насыпи (дамбы) в городе Аксу позволит укрепить защитные сооружения, предотвратить угрозу подтоплений и снизить риск чрезвычайных ситуаций в паводковый период. Проект повысит уровень безопасности населения и объектов инфраструктуры, обеспечит защиту городской территории и улучшит экологическую устойчивость региона.Ожидаемые налоговые поступления в местный бюджет составят около 14,0 млн тенге. На период строительства будет создано 8 временных рабочих мест, что окажет положительное влияние на уровень занятости населения.</t>
  </si>
  <si>
    <t xml:space="preserve">Строительство водно-спасательного поста в г.Аксу </t>
  </si>
  <si>
    <t>Реализация проекта по строительству водно-спасательного поста в городе Аксу направлена на обеспечение безопасности населения на водных объектах. Проект позволит оперативно реагировать на чрезвычайные ситуации, снизить количество несчастных случаев на воде, повысить уровень готовности спасательных служб и общий уровень безопасности жителей и гостей города. Ожидаемые налоговые поступления в местный бюджет составят около 21,0 млн тенге. На период строительства будет создано 5 временных рабочих мест, что окажет положительное влияние на уровень занятости населения.</t>
  </si>
  <si>
    <t>Корретировка ПСД "Строительство водно-спасательного поста в г.Аксу"</t>
  </si>
  <si>
    <t>Реализация проекта по строительству пешеходного моста через железную дорогу в районе станции Аксу-2 позволит обеспечить безопасное передвижение жителей, особенно школьников и работников предприятий, исключив риск травматизма на железнодорожных путях. Проект улучшит транспортную доступность, повысит уровень безопасности и комфорт проживания населения города Аксу.  Ожидаемые налоговые поступления в местный бюджет составят около 144,0 млн тенге. На период строительства будет создано 25 временных рабочих мест, что окажет положительное влияние на уровень занятости населения.</t>
  </si>
  <si>
    <r>
      <rPr>
        <b/>
        <sz val="12"/>
        <rFont val="Times New Roman"/>
        <charset val="204"/>
      </rPr>
      <t xml:space="preserve">Показатель результата 2.                                                                                                               </t>
    </r>
    <r>
      <rPr>
        <sz val="12"/>
        <rFont val="Times New Roman"/>
        <charset val="204"/>
      </rPr>
      <t>Уровень оповещения населения при угрозе ЧС</t>
    </r>
  </si>
  <si>
    <t xml:space="preserve">Заместитель акима - Тлявкаев Р.И., ОЧС (по согласованию), Отдел ГОиЧС аппарата акима </t>
  </si>
  <si>
    <t xml:space="preserve">Аппарат акима , Отдел ГО и ЧС аппарата акима, Отдел ЖКХ,ПТ и АД,  ОЧС (по согласованию), акимы сельских округов </t>
  </si>
  <si>
    <t>Цель 2: Предотвращение насилия в семье в отношении детей и женщин</t>
  </si>
  <si>
    <r>
      <rPr>
        <b/>
        <sz val="12"/>
        <rFont val="Times New Roman"/>
        <charset val="204"/>
      </rPr>
      <t>ЦИ.</t>
    </r>
    <r>
      <rPr>
        <sz val="12"/>
        <rFont val="Times New Roman"/>
        <charset val="204"/>
      </rPr>
      <t xml:space="preserve"> Снижение уровня насилия (по отношению к базовому 2022 году) в отношении женщин и детей</t>
    </r>
  </si>
  <si>
    <t>Заместитель акима - Негманова Р.А., ОП - Валеев Н.Г.</t>
  </si>
  <si>
    <t>Реализация постоянно действующих механизмов межведомственного взаимодействия под эгидой местных исполнительных органов в регионах по оказанию помощи женщинам и детям из группы риска, установленных в рамках раннего вмешательства и реагирования на случаи насилия по индивидуальным делам</t>
  </si>
  <si>
    <t>ОП г Аксу</t>
  </si>
  <si>
    <t>протоколы по профилактике</t>
  </si>
  <si>
    <t>протоколы  по профилактике</t>
  </si>
  <si>
    <t>не требуется</t>
  </si>
  <si>
    <t>Проведение профилактических мероприятий, направленных на обеспечение прав и законных интересов жертв бытового насилия</t>
  </si>
  <si>
    <t xml:space="preserve">ОП г Аксу </t>
  </si>
  <si>
    <t>Информация заместителю акима области</t>
  </si>
  <si>
    <r>
      <rPr>
        <b/>
        <sz val="12"/>
        <rFont val="Times New Roman"/>
        <charset val="204"/>
      </rPr>
      <t xml:space="preserve">Показатель результата 1.2  </t>
    </r>
    <r>
      <rPr>
        <sz val="12"/>
        <rFont val="Times New Roman"/>
        <charset val="204"/>
      </rPr>
      <t>Доля аварийных школ</t>
    </r>
    <r>
      <rPr>
        <b/>
        <sz val="12"/>
        <rFont val="Times New Roman"/>
        <charset val="204"/>
      </rPr>
      <t xml:space="preserve">  (по области)</t>
    </r>
  </si>
  <si>
    <r>
      <rPr>
        <b/>
        <sz val="12"/>
        <rFont val="Times New Roman"/>
        <charset val="204"/>
      </rPr>
      <t xml:space="preserve">Показатель результата 1.3 </t>
    </r>
    <r>
      <rPr>
        <sz val="12"/>
        <rFont val="Times New Roman"/>
        <charset val="204"/>
      </rPr>
      <t>Доля организаций образования, создавших условия для инклюзивного образования</t>
    </r>
    <r>
      <rPr>
        <b/>
        <sz val="12"/>
        <rFont val="Times New Roman"/>
        <charset val="204"/>
      </rPr>
      <t xml:space="preserve"> (по области)</t>
    </r>
  </si>
  <si>
    <t>Размещение государственного образовательного заказа на специальную психолого-педагогическую поддержку детей с ограниченными возможностями развития</t>
  </si>
  <si>
    <t>Информация</t>
  </si>
  <si>
    <t>показатель</t>
  </si>
  <si>
    <r>
      <rPr>
        <b/>
        <sz val="12"/>
        <rFont val="Times New Roman"/>
        <charset val="204"/>
      </rPr>
      <t xml:space="preserve">Показатель результата 1.4 </t>
    </r>
    <r>
      <rPr>
        <sz val="12"/>
        <rFont val="Times New Roman"/>
        <charset val="204"/>
      </rPr>
      <t>Доля молодежи (в возрасте от 15 до 35 лет), которые не учатся, не работают и не приобретают профессиональных навыков</t>
    </r>
    <r>
      <rPr>
        <b/>
        <sz val="12"/>
        <rFont val="Times New Roman"/>
        <charset val="204"/>
      </rPr>
      <t xml:space="preserve"> (по области)</t>
    </r>
  </si>
  <si>
    <t>Официальная стат. информация</t>
  </si>
  <si>
    <r>
      <rPr>
        <b/>
        <sz val="12"/>
        <rFont val="Times New Roman"/>
        <charset val="204"/>
      </rPr>
      <t>Показатель результата 1.5</t>
    </r>
    <r>
      <rPr>
        <sz val="12"/>
        <rFont val="Times New Roman"/>
        <charset val="204"/>
      </rPr>
      <t xml:space="preserve"> Доля дорог местного значения, находящихся в хорошем и удовлетворительном состоянии</t>
    </r>
    <r>
      <rPr>
        <b/>
        <sz val="12"/>
        <rFont val="Times New Roman"/>
        <charset val="204"/>
      </rPr>
      <t xml:space="preserve"> (по области)</t>
    </r>
  </si>
  <si>
    <t>Автомобильные дороги районного значения, в том числе:</t>
  </si>
  <si>
    <t>Заместитель акима - Конротбаев Н.З. Отдел ЖКХ,ПТ и АД, акимы сельских округов</t>
  </si>
  <si>
    <t>Мероприятия в КНИ 14</t>
  </si>
  <si>
    <t>Заместитель акима - Конротбаев Н.З. Отдел строительства - Таласбаев А.А.</t>
  </si>
  <si>
    <t>Целевые индикаторы, достижение которых обеспечивается
местным исполнительным органом и зависит от его деятельности и бюджетных средств</t>
  </si>
  <si>
    <t xml:space="preserve">Цель 1: Благоустройство и содержание внутриквартальных территорий, улично-дорожной сети, общественных пространств </t>
  </si>
  <si>
    <t>ЦИ: Доля благосутроенных внутриквартальных территорий и общественых пространств от их общего количества</t>
  </si>
  <si>
    <t>Заместитель акима - Конротбаев Н.З. Отдел ЖКХ,ПТ и АД - Азаматов Б.К.</t>
  </si>
  <si>
    <t xml:space="preserve">Задача 1 Текущий ремонт внутриквартальных территорий и общественных пространств </t>
  </si>
  <si>
    <t>Показатель результата 1.1 Количество внутриквартальных территорий, прошедших благоустройство</t>
  </si>
  <si>
    <t>Установка  детских игровых площадок в с. Береке, Айнаколь</t>
  </si>
  <si>
    <t xml:space="preserve">Акимы сельских округов
</t>
  </si>
  <si>
    <t>123.011.029</t>
  </si>
  <si>
    <t>2026, 2028</t>
  </si>
  <si>
    <t>Показатель результата 1.2 Количество общественных пространств, прошедших благоустройство</t>
  </si>
  <si>
    <t>Благоустройство парка в с. Акжол</t>
  </si>
  <si>
    <t>Создание комфортных условий для прогулок, отдыха населения</t>
  </si>
  <si>
    <r>
      <t xml:space="preserve">НҰИ 3 </t>
    </r>
    <r>
      <rPr>
        <sz val="12"/>
        <rFont val="Times New Roman"/>
        <charset val="204"/>
      </rPr>
      <t xml:space="preserve">
Еңбек өнімділігінің жинақталған өсу индексі, 2022=99 </t>
    </r>
    <r>
      <rPr>
        <b/>
        <sz val="12"/>
        <rFont val="Times New Roman"/>
        <family val="1"/>
        <charset val="204"/>
      </rPr>
      <t>(облыс бойынша)</t>
    </r>
  </si>
  <si>
    <t>Әкімнің орынбасары - Тлявкаев Р.И., КжТБ - Дүйсембекова М.Т.</t>
  </si>
  <si>
    <r>
      <t xml:space="preserve">НҰИ 6
</t>
    </r>
    <r>
      <rPr>
        <sz val="12"/>
        <rFont val="Times New Roman"/>
        <family val="1"/>
        <charset val="204"/>
      </rPr>
      <t>Халықтың туған кездегі өмір сүрудің күтілетін ұзақтығы</t>
    </r>
    <r>
      <rPr>
        <b/>
        <sz val="12"/>
        <rFont val="Times New Roman"/>
        <charset val="204"/>
      </rPr>
      <t xml:space="preserve"> (облыс бойынша) </t>
    </r>
    <r>
      <rPr>
        <sz val="12"/>
        <rFont val="Times New Roman"/>
        <charset val="204"/>
      </rPr>
      <t xml:space="preserve">
</t>
    </r>
  </si>
  <si>
    <t>1000 мың тұрғынға</t>
  </si>
  <si>
    <r>
      <t xml:space="preserve">1.4-нәтиже көрсеткіші
</t>
    </r>
    <r>
      <rPr>
        <sz val="12"/>
        <rFont val="Times New Roman"/>
        <family val="1"/>
        <charset val="204"/>
      </rPr>
      <t xml:space="preserve">100 мың тұрғынға шаққанда жол-көлік оқиғалары салдарынан болатын өлім-жітім </t>
    </r>
    <r>
      <rPr>
        <i/>
        <sz val="12"/>
        <rFont val="Times New Roman"/>
        <family val="1"/>
        <charset val="204"/>
      </rPr>
      <t xml:space="preserve">
</t>
    </r>
  </si>
  <si>
    <t>458.021.015</t>
  </si>
  <si>
    <r>
      <t xml:space="preserve">НҰИ 11
</t>
    </r>
    <r>
      <rPr>
        <sz val="12"/>
        <rFont val="Times New Roman"/>
        <charset val="204"/>
      </rPr>
      <t xml:space="preserve">Табысы ең төменгі күнкөріс деңгейінен төмен/кедейлік шегінен төмен халықтың үлесі </t>
    </r>
    <r>
      <rPr>
        <b/>
        <sz val="12"/>
        <rFont val="Times New Roman"/>
        <family val="1"/>
        <charset val="204"/>
      </rPr>
      <t>(облыс бойынша)</t>
    </r>
  </si>
  <si>
    <r>
      <t xml:space="preserve">Нысаналы индикатор:
</t>
    </r>
    <r>
      <rPr>
        <sz val="12"/>
        <rFont val="Times New Roman"/>
        <family val="1"/>
        <charset val="204"/>
      </rPr>
      <t>Жұмыссыздық деңгейі</t>
    </r>
    <r>
      <rPr>
        <b/>
        <sz val="12"/>
        <rFont val="Times New Roman"/>
        <charset val="204"/>
      </rPr>
      <t xml:space="preserve"> (республика бойынша) </t>
    </r>
  </si>
  <si>
    <r>
      <t xml:space="preserve">1.1-нәтиже көрсеткіші 
</t>
    </r>
    <r>
      <rPr>
        <sz val="12"/>
        <rFont val="Times New Roman"/>
        <family val="1"/>
        <charset val="204"/>
      </rPr>
      <t xml:space="preserve">Жұмысқа орналастырылған азаматтардың саны
</t>
    </r>
  </si>
  <si>
    <t xml:space="preserve">әкімшілік деректер </t>
  </si>
  <si>
    <r>
      <t xml:space="preserve">4.1-нәтиже көрсеткіші
</t>
    </r>
    <r>
      <rPr>
        <sz val="12"/>
        <rFont val="Times New Roman"/>
        <family val="1"/>
        <charset val="204"/>
      </rPr>
      <t>Дене шынықтырумен және спортпен шұғылданатын азаматтар санын жалпы халықтың 50% - на дейін жеткізу</t>
    </r>
  </si>
  <si>
    <t xml:space="preserve">бір. </t>
  </si>
  <si>
    <t>Облыс әкімінің бірінші орынбасары  – Батыргужинов С.Б.,
ЖКАЖБ – 
Кашкиров К.Ш.</t>
  </si>
  <si>
    <r>
      <t xml:space="preserve">5.1-нәтиже көрсеткіші </t>
    </r>
    <r>
      <rPr>
        <sz val="12"/>
        <rFont val="Times New Roman"/>
        <family val="1"/>
        <charset val="204"/>
      </rPr>
      <t xml:space="preserve">Жақсы және қанағаттанарлық жағдайда ішкі жолдардың үлесін ұлғайту </t>
    </r>
    <r>
      <rPr>
        <b/>
        <sz val="12"/>
        <rFont val="Times New Roman"/>
        <family val="1"/>
        <charset val="204"/>
      </rPr>
      <t>(облыс бойынша)</t>
    </r>
  </si>
  <si>
    <t>Халық үшін жыл бойы және қауіпсіз көлік байланысын қамтамасыз ету, әлеуметтік-экономикалық объектілердің қолжетімділігін жақсарту, жол жүру уақытын қысқарту, сондай-ақ құрылыс кезеңіне уақытша жұмыс орындарын құру және кейіннен объектілерді пайдалану үшін тұрақты жұмыс орындарының бір бөлігін қамтамасыз ету. Жолдарды жақсарту 2026 жылы - 7,4 км, 2027 жылы - 21,3 км, 2028 жылы -7,2 км.</t>
  </si>
  <si>
    <r>
      <t xml:space="preserve">6.1-нәтиже көрсеткіші 
</t>
    </r>
    <r>
      <rPr>
        <sz val="12"/>
        <rFont val="Times New Roman"/>
        <family val="1"/>
        <charset val="204"/>
      </rPr>
      <t xml:space="preserve">Халықтың сумен жабдықтау қызметтеріне қолжетімділігін қамтамасыз ету: </t>
    </r>
  </si>
  <si>
    <t>14 НҰИ-де</t>
  </si>
  <si>
    <r>
      <t xml:space="preserve">6.2-нәтиже көрсеткіші 
</t>
    </r>
    <r>
      <rPr>
        <sz val="12"/>
        <rFont val="Times New Roman"/>
        <family val="1"/>
        <charset val="204"/>
      </rPr>
      <t xml:space="preserve">Электр желілерінің тозуын азайту </t>
    </r>
    <r>
      <rPr>
        <b/>
        <sz val="12"/>
        <rFont val="Times New Roman"/>
        <charset val="204"/>
      </rPr>
      <t xml:space="preserve">(облыс бойынша) </t>
    </r>
  </si>
  <si>
    <t>1-бағыт: Экономиканың мықты фундаменті</t>
  </si>
  <si>
    <r>
      <t>НҰИ 26</t>
    </r>
    <r>
      <rPr>
        <sz val="12"/>
        <rFont val="Times New Roman"/>
        <family val="1"/>
        <charset val="204"/>
      </rPr>
      <t xml:space="preserve"> Орналастыру орындарымен қызмет көрсетілетін ішкі туристер саны</t>
    </r>
  </si>
  <si>
    <t>Іс-шаралар 12 НҰИ-да</t>
  </si>
  <si>
    <t xml:space="preserve">3 бағыт: Өмір сүрудің жоғары сапасы </t>
  </si>
  <si>
    <r>
      <t xml:space="preserve">НИ 2 </t>
    </r>
    <r>
      <rPr>
        <sz val="12"/>
        <rFont val="Times New Roman"/>
        <family val="1"/>
        <charset val="204"/>
      </rPr>
      <t>Стандартталған өлім-жітім коэффициентінің төмендеуі</t>
    </r>
    <r>
      <rPr>
        <sz val="12"/>
        <rFont val="Times New Roman"/>
        <charset val="204"/>
      </rPr>
      <t xml:space="preserve"> </t>
    </r>
    <r>
      <rPr>
        <b/>
        <sz val="12"/>
        <rFont val="Times New Roman"/>
        <family val="1"/>
        <charset val="204"/>
      </rPr>
      <t xml:space="preserve">(облыс бойынша) </t>
    </r>
  </si>
  <si>
    <t xml:space="preserve">1-міндет. 3,3 млн астам азаматты жұмысқа орналастыру, оның ішінде жастар – 2,3 млн адамнан кем емес </t>
  </si>
  <si>
    <r>
      <t xml:space="preserve">НҰИ 12
</t>
    </r>
    <r>
      <rPr>
        <sz val="12"/>
        <rFont val="Times New Roman"/>
        <family val="1"/>
        <charset val="204"/>
      </rPr>
      <t xml:space="preserve">Өңірлік стандарттар жүйесіне көрсетілетін әлеуметтік игіліктермен және қызметтермен қамтамасыз етілу деңгейі, қала </t>
    </r>
    <r>
      <rPr>
        <b/>
        <sz val="12"/>
        <rFont val="Times New Roman"/>
        <charset val="204"/>
      </rPr>
      <t xml:space="preserve"> (республика бойынша) </t>
    </r>
    <r>
      <rPr>
        <sz val="12"/>
        <rFont val="Times New Roman"/>
        <charset val="204"/>
      </rPr>
      <t xml:space="preserve">
</t>
    </r>
  </si>
  <si>
    <r>
      <t xml:space="preserve">НҰИ 13
</t>
    </r>
    <r>
      <rPr>
        <sz val="12"/>
        <rFont val="Times New Roman"/>
        <family val="1"/>
        <charset val="204"/>
      </rPr>
      <t xml:space="preserve">Өңірлік стандарттар жүйесіне көрсетілетін әлеуметтік игіліктермен және қызметтермен қамтамасыз етілу деңгейі, ауыл </t>
    </r>
    <r>
      <rPr>
        <b/>
        <sz val="12"/>
        <rFont val="Times New Roman"/>
        <charset val="204"/>
      </rPr>
      <t xml:space="preserve">(республика бойынша) </t>
    </r>
    <r>
      <rPr>
        <sz val="12"/>
        <rFont val="Times New Roman"/>
        <charset val="204"/>
      </rPr>
      <t xml:space="preserve">
</t>
    </r>
  </si>
  <si>
    <t>Мақсат. Павлодар облысының елді мекендерінің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</si>
  <si>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r>
      <t xml:space="preserve">НИ
</t>
    </r>
    <r>
      <rPr>
        <sz val="12"/>
        <rFont val="Times New Roman"/>
        <family val="1"/>
        <charset val="204"/>
      </rPr>
      <t>Өңірлік стандарттар жүйесіне сәйкес әлеуметтік игіліктермен және қызметтермен қамтамасыз ету деңгейі</t>
    </r>
  </si>
  <si>
    <r>
      <t xml:space="preserve">3.1-нәтиже көрсеткіші 
</t>
    </r>
    <r>
      <rPr>
        <sz val="12"/>
        <rFont val="Times New Roman"/>
        <family val="1"/>
        <charset val="204"/>
      </rPr>
      <t>Мәдениет объектілерімен және қызметтерімен қамтамасыз етудің өсуі</t>
    </r>
  </si>
  <si>
    <t>Мәдениет объектілерінің құрылысы</t>
  </si>
  <si>
    <t xml:space="preserve">Жобаны іске асыру тіршілікті қамтамасыз етудің инженерлік жүйелерінің сенімділігі мен үздіксіз жұмысын арттыруға мүмкіндік береді.  Бүгінгі таңда электрмен жабдықтау желілерінің тозуы - 88,8% құрайды. </t>
  </si>
  <si>
    <t>1</t>
  </si>
  <si>
    <r>
      <t xml:space="preserve">6.3-нәтиже көрсеткіші 
</t>
    </r>
    <r>
      <rPr>
        <sz val="12"/>
        <rFont val="Times New Roman"/>
        <family val="1"/>
        <charset val="204"/>
      </rPr>
      <t xml:space="preserve">Пайдалануға берілген тұрғын үйлердің жалпы ауданы  </t>
    </r>
  </si>
  <si>
    <t>Қала әкімінің орынбасары - Конротбаев Н.З., СжҚҚ бөлімі - Ефремов К.В.</t>
  </si>
  <si>
    <t>ведомстволық деректер</t>
  </si>
  <si>
    <r>
      <t xml:space="preserve">8.1-нәтиже көрсеткіші 
</t>
    </r>
    <r>
      <rPr>
        <sz val="12"/>
        <rFont val="Times New Roman"/>
        <family val="1"/>
        <charset val="204"/>
      </rPr>
      <t xml:space="preserve">Интернет желісіне қол жеткізуді қамтамасыз ету </t>
    </r>
  </si>
  <si>
    <r>
      <t xml:space="preserve">Іс-шара 1.  </t>
    </r>
    <r>
      <rPr>
        <sz val="11"/>
        <rFont val="Times New Roman"/>
        <family val="1"/>
        <charset val="204"/>
      </rPr>
      <t xml:space="preserve">Қалалардағы ғимараттардың қасбеттерін жаңарту 
</t>
    </r>
  </si>
  <si>
    <r>
      <t xml:space="preserve">Іс-шара 2. </t>
    </r>
    <r>
      <rPr>
        <sz val="11"/>
        <rFont val="Times New Roman"/>
        <family val="1"/>
        <charset val="204"/>
      </rPr>
      <t xml:space="preserve">Қалалардағы қоғамдық кеңістіктерді абаттандыру
</t>
    </r>
  </si>
  <si>
    <t>Қала әкімінің орынбасары - Конротбаев Н.З., СжҚҚ бөлімі - Ефремов К.В., ТҮКШ,ЖКжАЖБ – Азаматов Б.К.</t>
  </si>
  <si>
    <r>
      <t xml:space="preserve">НҰИ 14
</t>
    </r>
    <r>
      <rPr>
        <sz val="12"/>
        <rFont val="Times New Roman"/>
        <family val="1"/>
        <charset val="204"/>
      </rPr>
      <t xml:space="preserve">ТМС реттейтін жылумен, сумен жабдықтау және су бұру желілерінің тозу деңгейі, % </t>
    </r>
    <r>
      <rPr>
        <b/>
        <sz val="12"/>
        <rFont val="Times New Roman"/>
        <charset val="204"/>
      </rPr>
      <t xml:space="preserve">
(республика бойынша) </t>
    </r>
  </si>
  <si>
    <r>
      <t xml:space="preserve">НИ  </t>
    </r>
    <r>
      <rPr>
        <sz val="12"/>
        <rFont val="Times New Roman"/>
        <family val="1"/>
        <charset val="204"/>
      </rPr>
      <t xml:space="preserve">Халықты қалдықтарды жинау және шығару жөніндегі қызметтермен қамтамасыз ету </t>
    </r>
  </si>
  <si>
    <r>
      <t xml:space="preserve">НҰИ 30
</t>
    </r>
    <r>
      <rPr>
        <sz val="12"/>
        <rFont val="Times New Roman"/>
        <family val="1"/>
        <charset val="204"/>
      </rPr>
      <t>Негізгі капиталға инвестициялар (НКИ), ЖІӨ %</t>
    </r>
    <r>
      <rPr>
        <b/>
        <sz val="12"/>
        <rFont val="Times New Roman"/>
        <charset val="204"/>
      </rPr>
      <t xml:space="preserve"> (облыс бойынша) 
</t>
    </r>
  </si>
  <si>
    <t xml:space="preserve">Ақсу қаласы бойынша
</t>
  </si>
  <si>
    <r>
      <t xml:space="preserve">НҰИ 31
</t>
    </r>
    <r>
      <rPr>
        <sz val="12"/>
        <rFont val="Times New Roman"/>
        <family val="1"/>
        <charset val="204"/>
      </rPr>
      <t>НКИ жалпы көлеміндегі сыртқы инвестициялардың үлесі, %</t>
    </r>
    <r>
      <rPr>
        <b/>
        <sz val="12"/>
        <rFont val="Times New Roman"/>
        <charset val="204"/>
      </rPr>
      <t xml:space="preserve"> (облыс бойынша)  
</t>
    </r>
  </si>
  <si>
    <t>ҚР ҰБ статистикалық деректер</t>
  </si>
  <si>
    <r>
      <t xml:space="preserve">НИ
</t>
    </r>
    <r>
      <rPr>
        <sz val="12"/>
        <rFont val="Times New Roman"/>
        <family val="1"/>
        <charset val="204"/>
      </rPr>
      <t>Азаматтық қорғау органдарын авариялық-құтқару және шұғыл жұмыстарды жүргізу үшін бірінші кезектегі материалдық-техникалық құралдармен жарақтандыру деңгейі</t>
    </r>
    <r>
      <rPr>
        <b/>
        <sz val="12"/>
        <rFont val="Times New Roman"/>
        <charset val="204"/>
      </rPr>
      <t xml:space="preserve"> (облыс бойынша)</t>
    </r>
    <r>
      <rPr>
        <sz val="12"/>
        <rFont val="Times New Roman"/>
        <charset val="204"/>
      </rPr>
      <t xml:space="preserve">
</t>
    </r>
  </si>
  <si>
    <t xml:space="preserve"> Әкім аппаратының АҚ және ТЖ бөлімі</t>
  </si>
  <si>
    <t>4-мақсат: Орнықты даму мақсаттарын іске асыру</t>
  </si>
  <si>
    <r>
      <t xml:space="preserve">НИ </t>
    </r>
    <r>
      <rPr>
        <sz val="12"/>
        <rFont val="Times New Roman"/>
        <family val="1"/>
        <charset val="204"/>
      </rPr>
      <t xml:space="preserve">Жақсы және қанағаттанарлық жағдайдағы жергілікті маңызы бар жолдардың үлесі </t>
    </r>
    <r>
      <rPr>
        <b/>
        <sz val="12"/>
        <rFont val="Times New Roman"/>
        <family val="1"/>
        <charset val="204"/>
      </rPr>
      <t>(Ақсу қ.а.а)</t>
    </r>
  </si>
  <si>
    <r>
      <t xml:space="preserve">НИ </t>
    </r>
    <r>
      <rPr>
        <sz val="12"/>
        <rFont val="Times New Roman"/>
        <family val="1"/>
        <charset val="204"/>
      </rPr>
      <t>Бір тұрғынға тұрғын үймен қамтамасыз ету</t>
    </r>
    <r>
      <rPr>
        <b/>
        <sz val="12"/>
        <rFont val="Times New Roman"/>
        <charset val="204"/>
      </rPr>
      <t xml:space="preserve"> (облыс бойынша)</t>
    </r>
    <r>
      <rPr>
        <sz val="12"/>
        <rFont val="Times New Roman"/>
        <charset val="204"/>
      </rPr>
      <t xml:space="preserve">
</t>
    </r>
  </si>
  <si>
    <t xml:space="preserve">Облыс әкімінің бірінші орынбасары – Батыргужинов С.Б.,
ҚБа -
Ажмұрат А.Қ.
</t>
  </si>
  <si>
    <t xml:space="preserve">Ақсу қаласының басым және проблемалық аймақтар картасы
</t>
  </si>
  <si>
    <t>Негізгі мәні</t>
  </si>
  <si>
    <t xml:space="preserve">2024 жыл факт </t>
  </si>
  <si>
    <t xml:space="preserve"> 2030 жыл қажеттілік</t>
  </si>
  <si>
    <t>Қамтамасыз ету, %</t>
  </si>
  <si>
    <t>Жоспарлы кезең</t>
  </si>
  <si>
    <t>3.1-нәтиже көрсеткіші 
Мәдениет объектілерімен және қызметтерімен қамтамасыз етудің өсуі</t>
  </si>
  <si>
    <t>Аудан бойынша</t>
  </si>
  <si>
    <t>Евгеньевка а.о.</t>
  </si>
  <si>
    <t>Мәмәйіт Омаров атындағы а.о</t>
  </si>
  <si>
    <t>Достық а.о.</t>
  </si>
  <si>
    <t>Қалқаман а.о.</t>
  </si>
  <si>
    <t>Қызылжар а.о.</t>
  </si>
  <si>
    <t>спорт объектілері</t>
  </si>
  <si>
    <t xml:space="preserve">5-бағыт: Жоспарлаудың, мемлекеттік функциялардың, өкілеттіктердің және (немесе) мемлекеттік қызметтер көрсетудің өзге де құжаттарын іске асыру </t>
  </si>
  <si>
    <t xml:space="preserve">АҚСУ ҚАЛАСЫНЫҢ 2026-2030 жылдарға арналған ИНВЕСТИЦИЯЛЫҚ ЖОСПАРЫ </t>
  </si>
  <si>
    <t>Ақсу қаласының даму жоспарына</t>
  </si>
  <si>
    <r>
      <t xml:space="preserve">НҰИ 27 </t>
    </r>
    <r>
      <rPr>
        <sz val="12"/>
        <rFont val="Times New Roman"/>
        <charset val="204"/>
      </rPr>
      <t>Орналастыру орындарымен қызмет көрсетілетін келуші туристер саны</t>
    </r>
  </si>
  <si>
    <r>
      <t xml:space="preserve">6.4-нәтиже көрсеткіші 
</t>
    </r>
    <r>
      <rPr>
        <sz val="12"/>
        <rFont val="Times New Roman"/>
        <family val="1"/>
        <charset val="204"/>
      </rPr>
      <t>Жылумен қамтамасыз ету инфрақұрылымын дамыту және тозуын төмендету</t>
    </r>
    <r>
      <rPr>
        <b/>
        <sz val="12"/>
        <rFont val="Times New Roman"/>
        <charset val="204"/>
      </rPr>
      <t xml:space="preserve"> (облыс бойынша) </t>
    </r>
  </si>
  <si>
    <r>
      <t xml:space="preserve">НҰИ 15
</t>
    </r>
    <r>
      <rPr>
        <sz val="12"/>
        <rFont val="Times New Roman"/>
        <family val="1"/>
        <charset val="204"/>
      </rPr>
      <t xml:space="preserve">Халықтың экологиялық өмір сапасына қанағаттану деңгейі, % </t>
    </r>
    <r>
      <rPr>
        <b/>
        <sz val="12"/>
        <rFont val="Times New Roman"/>
        <charset val="204"/>
      </rPr>
      <t xml:space="preserve">(облыс бойынша) </t>
    </r>
  </si>
  <si>
    <r>
      <t xml:space="preserve">НҰИ 33
</t>
    </r>
    <r>
      <rPr>
        <sz val="12"/>
        <color theme="1"/>
        <rFont val="Times New Roman"/>
        <family val="1"/>
        <charset val="204"/>
      </rPr>
      <t>Тікелей шетелдік инвестициялардың жалпы ағыны, млрд. АҚШ долл.</t>
    </r>
    <r>
      <rPr>
        <b/>
        <sz val="12"/>
        <color theme="1"/>
        <rFont val="Times New Roman"/>
        <charset val="204"/>
      </rPr>
      <t xml:space="preserve"> (облыс бойынша)</t>
    </r>
    <r>
      <rPr>
        <sz val="12"/>
        <color theme="1"/>
        <rFont val="Times New Roman"/>
        <charset val="204"/>
      </rPr>
      <t xml:space="preserve">
</t>
    </r>
  </si>
  <si>
    <r>
      <t>НҰИ 34</t>
    </r>
    <r>
      <rPr>
        <sz val="12"/>
        <rFont val="Times New Roman"/>
        <charset val="204"/>
      </rPr>
      <t xml:space="preserve">
Парниктік газдар шығарындыларының шекті көлемі, % (1990 жылғы деңгейге), </t>
    </r>
    <r>
      <rPr>
        <b/>
        <sz val="12"/>
        <rFont val="Times New Roman"/>
        <family val="1"/>
        <charset val="204"/>
      </rPr>
      <t xml:space="preserve">(республика бойынша) 
</t>
    </r>
  </si>
  <si>
    <t xml:space="preserve">Облыс әкімінің орынбасары - Маликова А.К., ДСБ - Кучуков Е.Е.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</si>
</sst>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000"/>
    <numFmt numFmtId="168" formatCode="#,##0.000"/>
    <numFmt numFmtId="169" formatCode="0.0;[Red]0.0"/>
    <numFmt numFmtId="170" formatCode="_-* #,##0\ _₸_-;\-* #,##0\ _₸_-;_-* &quot;-&quot;??\ _₸_-;_-@_-"/>
    <numFmt numFmtId="171" formatCode="0;[Red]0"/>
  </numFmts>
  <fonts count="64">
    <font>
      <sz val="11"/>
      <name val="Calibri"/>
      <charset val="134"/>
      <scheme val="minor"/>
    </font>
    <font>
      <i/>
      <sz val="12"/>
      <name val="Times New Roman"/>
      <charset val="204"/>
    </font>
    <font>
      <sz val="12"/>
      <name val="Times New Roman"/>
      <charset val="204"/>
    </font>
    <font>
      <sz val="12"/>
      <color rgb="FF00B050"/>
      <name val="Times New Roman"/>
      <charset val="204"/>
    </font>
    <font>
      <b/>
      <sz val="12"/>
      <name val="Times New Roman"/>
      <charset val="204"/>
    </font>
    <font>
      <sz val="12"/>
      <color rgb="FFFF0000"/>
      <name val="Times New Roman"/>
      <charset val="204"/>
    </font>
    <font>
      <b/>
      <sz val="12"/>
      <color rgb="FFFF0000"/>
      <name val="Times New Roman"/>
      <charset val="204"/>
    </font>
    <font>
      <b/>
      <sz val="12"/>
      <color theme="1"/>
      <name val="Times New Roman"/>
      <charset val="204"/>
    </font>
    <font>
      <sz val="12"/>
      <color theme="0"/>
      <name val="Times New Roman"/>
      <charset val="204"/>
    </font>
    <font>
      <sz val="12"/>
      <color theme="1"/>
      <name val="Times New Roman"/>
      <charset val="204"/>
    </font>
    <font>
      <sz val="14"/>
      <color rgb="FF000000"/>
      <name val="Times New Roman"/>
      <charset val="204"/>
    </font>
    <font>
      <i/>
      <sz val="12"/>
      <color theme="1"/>
      <name val="Times New Roman"/>
      <charset val="204"/>
    </font>
    <font>
      <b/>
      <i/>
      <sz val="12"/>
      <name val="Times New Roman"/>
      <charset val="204"/>
    </font>
    <font>
      <sz val="11"/>
      <name val="Times New Roman"/>
      <charset val="204"/>
    </font>
    <font>
      <sz val="11"/>
      <color theme="1"/>
      <name val="Times New Roman"/>
      <charset val="204"/>
    </font>
    <font>
      <b/>
      <sz val="12"/>
      <color rgb="FF00B050"/>
      <name val="Times New Roman"/>
      <charset val="204"/>
    </font>
    <font>
      <b/>
      <sz val="12"/>
      <color rgb="FF000000"/>
      <name val="Times New Roman"/>
      <charset val="204"/>
    </font>
    <font>
      <i/>
      <sz val="12"/>
      <color rgb="FF000000"/>
      <name val="Times New Roman"/>
      <charset val="204"/>
    </font>
    <font>
      <sz val="12"/>
      <color rgb="FF000000"/>
      <name val="Times New Roman"/>
      <charset val="204"/>
    </font>
    <font>
      <sz val="14"/>
      <name val="Times New Roman"/>
      <charset val="204"/>
    </font>
    <font>
      <sz val="11"/>
      <color rgb="FF000000"/>
      <name val="Times New Roman"/>
      <charset val="204"/>
    </font>
    <font>
      <sz val="11"/>
      <name val="Calibri"/>
      <charset val="204"/>
    </font>
    <font>
      <i/>
      <sz val="12"/>
      <color rgb="FF00B050"/>
      <name val="Times New Roman"/>
      <charset val="204"/>
    </font>
    <font>
      <b/>
      <sz val="10"/>
      <color theme="1"/>
      <name val="Times New Roman"/>
      <charset val="204"/>
    </font>
    <font>
      <sz val="10"/>
      <color theme="1"/>
      <name val="Times New Roman"/>
      <charset val="204"/>
    </font>
    <font>
      <b/>
      <sz val="14"/>
      <color theme="1"/>
      <name val="Times New Roman"/>
      <charset val="204"/>
    </font>
    <font>
      <b/>
      <sz val="10"/>
      <name val="Times New Roman"/>
      <charset val="204"/>
    </font>
    <font>
      <b/>
      <sz val="10"/>
      <color rgb="FFFF0000"/>
      <name val="Times New Roman"/>
      <charset val="204"/>
    </font>
    <font>
      <i/>
      <sz val="10"/>
      <name val="Times New Roman"/>
      <charset val="204"/>
    </font>
    <font>
      <sz val="10"/>
      <name val="Times New Roman"/>
      <charset val="204"/>
    </font>
    <font>
      <b/>
      <i/>
      <sz val="10"/>
      <name val="Times New Roman"/>
      <charset val="204"/>
    </font>
    <font>
      <i/>
      <sz val="10"/>
      <color rgb="FFFF0000"/>
      <name val="Times New Roman"/>
      <charset val="204"/>
    </font>
    <font>
      <sz val="10"/>
      <color rgb="FFFF0000"/>
      <name val="Times New Roman"/>
      <charset val="204"/>
    </font>
    <font>
      <sz val="10"/>
      <color rgb="FF00B050"/>
      <name val="Times New Roman"/>
      <charset val="204"/>
    </font>
    <font>
      <b/>
      <i/>
      <sz val="10"/>
      <color theme="1"/>
      <name val="Times New Roman"/>
      <charset val="204"/>
    </font>
    <font>
      <i/>
      <sz val="10"/>
      <color theme="1"/>
      <name val="Times New Roman"/>
      <charset val="204"/>
    </font>
    <font>
      <i/>
      <sz val="10"/>
      <color rgb="FF00B050"/>
      <name val="Times New Roman"/>
      <charset val="204"/>
    </font>
    <font>
      <b/>
      <sz val="14"/>
      <name val="Times New Roman"/>
      <charset val="204"/>
    </font>
    <font>
      <b/>
      <sz val="11"/>
      <name val="Times New Roman"/>
      <charset val="204"/>
    </font>
    <font>
      <b/>
      <i/>
      <sz val="11"/>
      <name val="Times New Roman"/>
      <charset val="204"/>
    </font>
    <font>
      <sz val="12"/>
      <color theme="0" tint="-0.34998626667073579"/>
      <name val="Times New Roman"/>
      <charset val="204"/>
    </font>
    <font>
      <i/>
      <sz val="12"/>
      <color rgb="FFFF0000"/>
      <name val="Times New Roman"/>
      <charset val="204"/>
    </font>
    <font>
      <b/>
      <sz val="14"/>
      <color rgb="FF000000"/>
      <name val="Times New Roman"/>
      <charset val="204"/>
    </font>
    <font>
      <b/>
      <i/>
      <sz val="14"/>
      <color theme="1"/>
      <name val="Times New Roman"/>
      <charset val="204"/>
    </font>
    <font>
      <b/>
      <sz val="11"/>
      <color theme="1"/>
      <name val="Times New Roman"/>
      <charset val="204"/>
    </font>
    <font>
      <b/>
      <sz val="16"/>
      <name val="Times New Roman"/>
      <charset val="204"/>
    </font>
    <font>
      <sz val="16"/>
      <name val="Times New Roman"/>
      <charset val="204"/>
    </font>
    <font>
      <sz val="14"/>
      <color theme="1"/>
      <name val="Times New Roman"/>
      <charset val="204"/>
    </font>
    <font>
      <b/>
      <sz val="12"/>
      <name val="Times New Roman"/>
      <family val="1"/>
      <charset val="204"/>
    </font>
    <font>
      <sz val="12"/>
      <color theme="1"/>
      <name val="Times New Roman"/>
      <family val="1"/>
      <charset val="204"/>
    </font>
    <font>
      <sz val="12"/>
      <name val="Times New Roman"/>
      <family val="1"/>
      <charset val="204"/>
    </font>
    <font>
      <i/>
      <sz val="12"/>
      <name val="Times New Roman"/>
      <family val="1"/>
      <charset val="204"/>
    </font>
    <font>
      <sz val="12"/>
      <color theme="0"/>
      <name val="Times New Roman"/>
      <family val="1"/>
      <charset val="204"/>
    </font>
    <font>
      <b/>
      <sz val="14"/>
      <name val="Times New Roman"/>
      <family val="1"/>
      <charset val="204"/>
    </font>
    <font>
      <sz val="11"/>
      <name val="Times New Roman"/>
      <family val="1"/>
      <charset val="204"/>
    </font>
    <font>
      <b/>
      <sz val="11"/>
      <name val="Times New Roman"/>
      <family val="1"/>
      <charset val="204"/>
    </font>
    <font>
      <b/>
      <sz val="12"/>
      <color theme="1"/>
      <name val="Times New Roman"/>
      <family val="1"/>
      <charset val="204"/>
    </font>
    <font>
      <b/>
      <sz val="14"/>
      <color theme="1"/>
      <name val="Times New Roman"/>
      <family val="1"/>
      <charset val="204"/>
    </font>
    <font>
      <sz val="10"/>
      <color theme="1"/>
      <name val="Times New Roman"/>
      <family val="1"/>
      <charset val="204"/>
    </font>
    <font>
      <b/>
      <sz val="10"/>
      <color theme="1"/>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color rgb="FFFF0000"/>
      <name val="Times New Roman"/>
      <family val="1"/>
      <charset val="204"/>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rgb="FFBDD6EE"/>
        <bgColor rgb="FFBDD6EE"/>
      </patternFill>
    </fill>
    <fill>
      <patternFill patternType="solid">
        <fgColor rgb="FFA8D08D"/>
        <bgColor rgb="FFA8D08D"/>
      </patternFill>
    </fill>
    <fill>
      <patternFill patternType="solid">
        <fgColor rgb="FF9CC2E5"/>
        <bgColor rgb="FF9CC2E5"/>
      </patternFill>
    </fill>
    <fill>
      <patternFill patternType="solid">
        <fgColor theme="9" tint="0.39994506668294322"/>
        <bgColor indexed="64"/>
      </patternFill>
    </fill>
    <fill>
      <patternFill patternType="solid">
        <fgColor rgb="FFDEEAF6"/>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theme="0"/>
        <bgColor rgb="FFBDD6EE"/>
      </patternFill>
    </fill>
    <fill>
      <patternFill patternType="solid">
        <fgColor theme="2"/>
        <bgColor indexed="64"/>
      </patternFill>
    </fill>
    <fill>
      <patternFill patternType="solid">
        <fgColor rgb="FF00B0F0"/>
        <bgColor indexed="64"/>
      </patternFill>
    </fill>
    <fill>
      <patternFill patternType="solid">
        <fgColor theme="0"/>
        <bgColor rgb="FFA8D08D"/>
      </patternFill>
    </fill>
    <fill>
      <patternFill patternType="solid">
        <fgColor theme="0"/>
        <bgColor rgb="FF9CC2E5"/>
      </patternFill>
    </fill>
  </fills>
  <borders count="18">
    <border>
      <left/>
      <right/>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top/>
      <bottom/>
      <diagonal/>
    </border>
    <border>
      <left style="thin">
        <color auto="1"/>
      </left>
      <right/>
      <top/>
      <bottom/>
      <diagonal/>
    </border>
    <border>
      <left style="thin">
        <color rgb="FF000000"/>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725">
    <xf numFmtId="0" fontId="0" fillId="0" borderId="0" xfId="0"/>
    <xf numFmtId="0" fontId="1" fillId="0" borderId="0" xfId="0" applyFont="1" applyAlignment="1">
      <alignment vertical="top"/>
    </xf>
    <xf numFmtId="0" fontId="2" fillId="2" borderId="0" xfId="0" applyFont="1" applyFill="1" applyAlignment="1">
      <alignment vertical="top"/>
    </xf>
    <xf numFmtId="0" fontId="2" fillId="3" borderId="0" xfId="0" applyFont="1" applyFill="1" applyAlignment="1">
      <alignment vertical="top"/>
    </xf>
    <xf numFmtId="0" fontId="2" fillId="4" borderId="0" xfId="0" applyFont="1" applyFill="1" applyAlignment="1">
      <alignment vertical="top"/>
    </xf>
    <xf numFmtId="0" fontId="3" fillId="2" borderId="0" xfId="0" applyFont="1" applyFill="1" applyAlignment="1">
      <alignment vertical="top"/>
    </xf>
    <xf numFmtId="0" fontId="3" fillId="3" borderId="0" xfId="0" applyFont="1" applyFill="1" applyAlignment="1">
      <alignment vertical="top"/>
    </xf>
    <xf numFmtId="0" fontId="3" fillId="0" borderId="0" xfId="0" applyFont="1" applyAlignment="1">
      <alignment vertical="top"/>
    </xf>
    <xf numFmtId="0" fontId="4" fillId="3" borderId="0" xfId="0" applyFont="1" applyFill="1" applyAlignment="1">
      <alignment horizontal="left" vertical="top"/>
    </xf>
    <xf numFmtId="0" fontId="4" fillId="2" borderId="0" xfId="0" applyFont="1" applyFill="1" applyAlignment="1">
      <alignment vertical="top"/>
    </xf>
    <xf numFmtId="0" fontId="5" fillId="0" borderId="0" xfId="0" applyFont="1" applyAlignment="1">
      <alignment vertical="top"/>
    </xf>
    <xf numFmtId="0" fontId="5" fillId="2" borderId="0" xfId="0" applyFont="1" applyFill="1" applyAlignment="1">
      <alignment vertical="top"/>
    </xf>
    <xf numFmtId="0" fontId="2" fillId="3" borderId="0" xfId="0" applyFont="1" applyFill="1" applyBorder="1" applyAlignment="1">
      <alignment vertical="top"/>
    </xf>
    <xf numFmtId="0" fontId="2" fillId="0" borderId="0" xfId="0" applyFont="1" applyBorder="1" applyAlignment="1">
      <alignment vertical="top"/>
    </xf>
    <xf numFmtId="0" fontId="4" fillId="5" borderId="0" xfId="0" applyFont="1" applyFill="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4" fillId="0" borderId="0" xfId="0" applyFont="1" applyBorder="1" applyAlignment="1">
      <alignment horizontal="center" vertical="top"/>
    </xf>
    <xf numFmtId="0" fontId="2" fillId="0" borderId="0" xfId="0" applyFont="1" applyBorder="1" applyAlignment="1">
      <alignment horizontal="center" vertical="top"/>
    </xf>
    <xf numFmtId="0" fontId="2" fillId="0" borderId="0" xfId="0" applyFont="1" applyAlignment="1">
      <alignment horizontal="center" vertical="top"/>
    </xf>
    <xf numFmtId="0" fontId="4" fillId="0" borderId="0" xfId="0" applyFont="1" applyAlignment="1">
      <alignment horizontal="center" vertical="top"/>
    </xf>
    <xf numFmtId="0" fontId="2" fillId="0" borderId="1" xfId="0" applyFont="1" applyBorder="1" applyAlignment="1">
      <alignment horizontal="center" vertical="top" wrapText="1"/>
    </xf>
    <xf numFmtId="0" fontId="4" fillId="0" borderId="2" xfId="0" applyFont="1" applyBorder="1" applyAlignment="1">
      <alignment horizontal="center" vertical="top" wrapText="1"/>
    </xf>
    <xf numFmtId="0" fontId="7" fillId="0" borderId="2" xfId="0" applyFont="1" applyBorder="1" applyAlignment="1">
      <alignment horizontal="center" vertical="top" wrapText="1"/>
    </xf>
    <xf numFmtId="0" fontId="2" fillId="0" borderId="2" xfId="0" applyFont="1" applyBorder="1" applyAlignment="1">
      <alignment vertical="top"/>
    </xf>
    <xf numFmtId="0" fontId="4" fillId="0" borderId="2" xfId="0" applyFont="1" applyBorder="1" applyAlignment="1">
      <alignment horizontal="left" vertical="top" wrapText="1"/>
    </xf>
    <xf numFmtId="0" fontId="4" fillId="0" borderId="0" xfId="0" applyFont="1" applyAlignment="1">
      <alignment vertical="top"/>
    </xf>
    <xf numFmtId="0" fontId="2" fillId="0" borderId="3" xfId="0" applyFont="1" applyBorder="1" applyAlignment="1">
      <alignment horizontal="center" vertical="top" wrapText="1"/>
    </xf>
    <xf numFmtId="0" fontId="2" fillId="6" borderId="4" xfId="0" applyFont="1" applyFill="1" applyBorder="1" applyAlignment="1">
      <alignment horizontal="center" vertical="top" wrapText="1"/>
    </xf>
    <xf numFmtId="0" fontId="4" fillId="6" borderId="2" xfId="0" applyFont="1" applyFill="1" applyBorder="1" applyAlignment="1">
      <alignment vertical="top" wrapText="1"/>
    </xf>
    <xf numFmtId="0" fontId="4" fillId="6" borderId="2" xfId="0" applyFont="1" applyFill="1" applyBorder="1" applyAlignment="1">
      <alignment horizontal="center" vertical="top" wrapText="1"/>
    </xf>
    <xf numFmtId="0" fontId="4" fillId="6" borderId="2" xfId="0" applyFont="1" applyFill="1" applyBorder="1" applyAlignment="1">
      <alignment horizontal="left" vertical="top" wrapText="1"/>
    </xf>
    <xf numFmtId="0" fontId="2" fillId="7" borderId="4" xfId="0" applyFont="1" applyFill="1" applyBorder="1" applyAlignment="1">
      <alignment horizontal="center" vertical="top" wrapText="1"/>
    </xf>
    <xf numFmtId="0" fontId="4" fillId="7" borderId="2" xfId="0" applyFont="1" applyFill="1" applyBorder="1" applyAlignment="1">
      <alignment horizontal="left" vertical="top"/>
    </xf>
    <xf numFmtId="0" fontId="2" fillId="7" borderId="2" xfId="0" applyFont="1" applyFill="1" applyBorder="1" applyAlignment="1">
      <alignment horizontal="center" vertical="top" wrapText="1"/>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0" borderId="0" xfId="0" applyFont="1" applyBorder="1" applyAlignment="1">
      <alignment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left" vertical="top"/>
    </xf>
    <xf numFmtId="0" fontId="2" fillId="0" borderId="4" xfId="0" applyFont="1" applyBorder="1" applyAlignment="1">
      <alignment horizontal="center" vertical="top"/>
    </xf>
    <xf numFmtId="0" fontId="4" fillId="0" borderId="2" xfId="0" applyFont="1" applyBorder="1" applyAlignment="1">
      <alignment vertical="top"/>
    </xf>
    <xf numFmtId="0" fontId="4" fillId="0" borderId="2" xfId="0" applyFont="1" applyBorder="1" applyAlignment="1">
      <alignment vertical="top" wrapText="1"/>
    </xf>
    <xf numFmtId="0" fontId="8" fillId="3" borderId="2" xfId="0" applyFont="1" applyFill="1" applyBorder="1" applyAlignment="1">
      <alignment horizontal="center" vertical="top"/>
    </xf>
    <xf numFmtId="0" fontId="4" fillId="0" borderId="2" xfId="0" applyFont="1" applyBorder="1" applyAlignment="1">
      <alignment horizontal="left" vertical="top"/>
    </xf>
    <xf numFmtId="0" fontId="9" fillId="0" borderId="2" xfId="0" applyFont="1" applyBorder="1" applyAlignment="1">
      <alignment horizontal="center" vertical="top" wrapText="1"/>
    </xf>
    <xf numFmtId="0" fontId="10" fillId="0" borderId="2" xfId="0" applyFont="1" applyBorder="1" applyAlignment="1">
      <alignment horizontal="center" vertical="top" wrapText="1"/>
    </xf>
    <xf numFmtId="0" fontId="4" fillId="0" borderId="2" xfId="0" applyFont="1" applyBorder="1" applyAlignment="1">
      <alignment horizontal="center" vertical="top"/>
    </xf>
    <xf numFmtId="0" fontId="2" fillId="0" borderId="0" xfId="0" applyFont="1" applyAlignment="1">
      <alignment horizontal="center" vertical="top" wrapText="1"/>
    </xf>
    <xf numFmtId="0" fontId="1" fillId="0" borderId="2" xfId="0" applyFont="1" applyBorder="1" applyAlignment="1">
      <alignment horizontal="center" vertical="top" wrapText="1"/>
    </xf>
    <xf numFmtId="3" fontId="2" fillId="0" borderId="2" xfId="0" applyNumberFormat="1" applyFont="1" applyBorder="1" applyAlignment="1">
      <alignment horizontal="center" vertical="top" wrapText="1"/>
    </xf>
    <xf numFmtId="0" fontId="9" fillId="0" borderId="5" xfId="0" applyFont="1" applyBorder="1" applyAlignment="1">
      <alignment horizontal="center" vertical="top" wrapText="1"/>
    </xf>
    <xf numFmtId="0" fontId="7" fillId="0" borderId="2" xfId="0" applyFont="1" applyBorder="1" applyAlignment="1">
      <alignment horizontal="left" vertical="top" wrapText="1"/>
    </xf>
    <xf numFmtId="0" fontId="9" fillId="0" borderId="2" xfId="0" applyFont="1" applyBorder="1" applyAlignment="1">
      <alignment horizontal="left" vertical="top" wrapText="1"/>
    </xf>
    <xf numFmtId="0" fontId="11" fillId="0" borderId="2" xfId="0" applyFont="1" applyBorder="1" applyAlignment="1">
      <alignment horizontal="left" vertical="top" wrapText="1"/>
    </xf>
    <xf numFmtId="164" fontId="9" fillId="0" borderId="2" xfId="0" applyNumberFormat="1" applyFont="1" applyBorder="1" applyAlignment="1">
      <alignment horizontal="center" vertical="top" wrapText="1"/>
    </xf>
    <xf numFmtId="0" fontId="11" fillId="0" borderId="7" xfId="0" applyFont="1" applyBorder="1" applyAlignment="1">
      <alignment horizontal="center" vertical="top" wrapText="1"/>
    </xf>
    <xf numFmtId="0" fontId="11" fillId="0" borderId="2" xfId="0" applyFont="1" applyBorder="1" applyAlignment="1">
      <alignment horizontal="center" vertical="top" wrapText="1"/>
    </xf>
    <xf numFmtId="164" fontId="11" fillId="0" borderId="2" xfId="0" applyNumberFormat="1" applyFont="1" applyBorder="1" applyAlignment="1">
      <alignment horizontal="center" vertical="top" wrapText="1"/>
    </xf>
    <xf numFmtId="3" fontId="1" fillId="0" borderId="2"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0" xfId="0" applyFont="1" applyAlignment="1">
      <alignment horizontal="center" vertical="top" wrapText="1"/>
    </xf>
    <xf numFmtId="165" fontId="2" fillId="0" borderId="2" xfId="0" applyNumberFormat="1" applyFont="1" applyBorder="1" applyAlignment="1">
      <alignment horizontal="center" vertical="top" wrapText="1"/>
    </xf>
    <xf numFmtId="0" fontId="1" fillId="0" borderId="2" xfId="0" applyFont="1" applyBorder="1" applyAlignment="1">
      <alignment horizontal="center" vertical="top"/>
    </xf>
    <xf numFmtId="0" fontId="12" fillId="0" borderId="2" xfId="0" applyFont="1" applyBorder="1" applyAlignment="1">
      <alignment horizontal="center" vertical="top"/>
    </xf>
    <xf numFmtId="0" fontId="12" fillId="0" borderId="2" xfId="0" applyFont="1" applyBorder="1" applyAlignment="1">
      <alignment horizontal="left" vertical="top"/>
    </xf>
    <xf numFmtId="0" fontId="12" fillId="0" borderId="0" xfId="0" applyFont="1" applyAlignment="1">
      <alignment horizontal="center" vertical="top"/>
    </xf>
    <xf numFmtId="164" fontId="2" fillId="0" borderId="2" xfId="0" applyNumberFormat="1" applyFont="1" applyBorder="1" applyAlignment="1">
      <alignment horizontal="center" vertical="top" wrapText="1"/>
    </xf>
    <xf numFmtId="0" fontId="2" fillId="2" borderId="1" xfId="0" applyFont="1" applyFill="1" applyBorder="1" applyAlignment="1">
      <alignment horizontal="center" vertical="top" wrapText="1"/>
    </xf>
    <xf numFmtId="0" fontId="4" fillId="2"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center" vertical="top"/>
    </xf>
    <xf numFmtId="0" fontId="2" fillId="2" borderId="2" xfId="0" applyFont="1" applyFill="1" applyBorder="1" applyAlignment="1">
      <alignment horizontal="left" vertical="top"/>
    </xf>
    <xf numFmtId="0" fontId="2" fillId="2" borderId="2" xfId="0" applyFont="1" applyFill="1" applyBorder="1" applyAlignment="1">
      <alignment vertical="top"/>
    </xf>
    <xf numFmtId="0" fontId="2"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2" xfId="0" applyFont="1" applyFill="1" applyBorder="1" applyAlignment="1">
      <alignment horizontal="left" vertical="top" wrapText="1"/>
    </xf>
    <xf numFmtId="164" fontId="5" fillId="3" borderId="2" xfId="0" applyNumberFormat="1" applyFont="1" applyFill="1" applyBorder="1" applyAlignment="1">
      <alignment horizontal="center" vertical="top" wrapText="1"/>
    </xf>
    <xf numFmtId="0" fontId="2" fillId="3" borderId="2" xfId="0" applyFont="1" applyFill="1" applyBorder="1" applyAlignment="1">
      <alignment horizontal="center" vertical="top"/>
    </xf>
    <xf numFmtId="0" fontId="2" fillId="3" borderId="2" xfId="0" applyFont="1" applyFill="1" applyBorder="1" applyAlignment="1">
      <alignment horizontal="left" vertical="top"/>
    </xf>
    <xf numFmtId="0" fontId="2" fillId="3" borderId="2" xfId="0" applyFont="1" applyFill="1" applyBorder="1" applyAlignment="1">
      <alignment vertical="top"/>
    </xf>
    <xf numFmtId="0" fontId="5" fillId="3" borderId="2" xfId="0" applyFont="1" applyFill="1" applyBorder="1" applyAlignment="1">
      <alignment horizontal="center" vertical="top"/>
    </xf>
    <xf numFmtId="0" fontId="2" fillId="3" borderId="2" xfId="0" applyFont="1" applyFill="1" applyBorder="1" applyAlignment="1">
      <alignment horizontal="left" vertical="top" wrapText="1" readingOrder="1"/>
    </xf>
    <xf numFmtId="0" fontId="5" fillId="3" borderId="2" xfId="0" applyFont="1" applyFill="1" applyBorder="1" applyAlignment="1">
      <alignment horizontal="center" vertical="top" wrapText="1"/>
    </xf>
    <xf numFmtId="0" fontId="2" fillId="0" borderId="5" xfId="0" applyFont="1" applyBorder="1" applyAlignment="1">
      <alignment horizontal="center" vertical="top" wrapText="1"/>
    </xf>
    <xf numFmtId="0" fontId="2" fillId="2" borderId="8"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 xfId="0" applyFont="1" applyFill="1" applyBorder="1" applyAlignment="1">
      <alignment vertical="top" wrapText="1"/>
    </xf>
    <xf numFmtId="2" fontId="2" fillId="3" borderId="2" xfId="0" applyNumberFormat="1" applyFont="1" applyFill="1" applyBorder="1" applyAlignment="1">
      <alignment horizontal="center" vertical="top" wrapText="1"/>
    </xf>
    <xf numFmtId="164" fontId="2" fillId="3" borderId="2" xfId="0" applyNumberFormat="1" applyFont="1" applyFill="1" applyBorder="1" applyAlignment="1">
      <alignment horizontal="center" vertical="top" wrapText="1"/>
    </xf>
    <xf numFmtId="1" fontId="2" fillId="3" borderId="2" xfId="0" applyNumberFormat="1" applyFont="1" applyFill="1" applyBorder="1" applyAlignment="1">
      <alignment horizontal="center" vertical="top" wrapText="1"/>
    </xf>
    <xf numFmtId="0" fontId="2" fillId="0" borderId="6" xfId="0" applyFont="1" applyBorder="1" applyAlignment="1">
      <alignment horizontal="center" vertical="top" wrapText="1"/>
    </xf>
    <xf numFmtId="0" fontId="2" fillId="2" borderId="6" xfId="0" applyFont="1" applyFill="1" applyBorder="1" applyAlignment="1">
      <alignment horizontal="center" vertical="top" wrapText="1"/>
    </xf>
    <xf numFmtId="0" fontId="2" fillId="3" borderId="3" xfId="0" applyFont="1" applyFill="1" applyBorder="1" applyAlignment="1">
      <alignment horizontal="center" vertical="top" wrapText="1"/>
    </xf>
    <xf numFmtId="164" fontId="2" fillId="3" borderId="2" xfId="0" applyNumberFormat="1" applyFont="1" applyFill="1" applyBorder="1" applyAlignment="1">
      <alignment horizontal="center" vertical="top"/>
    </xf>
    <xf numFmtId="165" fontId="2" fillId="0" borderId="2" xfId="0" applyNumberFormat="1" applyFont="1" applyBorder="1" applyAlignment="1">
      <alignment horizontal="center" vertical="top"/>
    </xf>
    <xf numFmtId="3" fontId="2" fillId="0" borderId="2" xfId="0" applyNumberFormat="1" applyFont="1" applyBorder="1" applyAlignment="1">
      <alignment horizontal="center" vertical="top"/>
    </xf>
    <xf numFmtId="165" fontId="2" fillId="3" borderId="2" xfId="0" applyNumberFormat="1" applyFont="1" applyFill="1" applyBorder="1" applyAlignment="1">
      <alignment horizontal="center" vertical="top"/>
    </xf>
    <xf numFmtId="3" fontId="2" fillId="3" borderId="2" xfId="0" applyNumberFormat="1" applyFont="1" applyFill="1" applyBorder="1" applyAlignment="1">
      <alignment horizontal="center" vertical="top"/>
    </xf>
    <xf numFmtId="0" fontId="2" fillId="3" borderId="2" xfId="0" applyFont="1" applyFill="1" applyBorder="1" applyAlignment="1">
      <alignment horizontal="center" vertical="top" wrapText="1" readingOrder="1"/>
    </xf>
    <xf numFmtId="4" fontId="2" fillId="0" borderId="2" xfId="0" applyNumberFormat="1" applyFont="1" applyBorder="1" applyAlignment="1">
      <alignment horizontal="left" vertical="top" wrapText="1"/>
    </xf>
    <xf numFmtId="4" fontId="2" fillId="0" borderId="2" xfId="0" applyNumberFormat="1" applyFont="1" applyBorder="1" applyAlignment="1">
      <alignment horizontal="center" vertical="top" wrapText="1"/>
    </xf>
    <xf numFmtId="0" fontId="2" fillId="4" borderId="4" xfId="0" applyFont="1" applyFill="1" applyBorder="1" applyAlignment="1">
      <alignment horizontal="center" vertical="top" wrapText="1"/>
    </xf>
    <xf numFmtId="0" fontId="4" fillId="4" borderId="2" xfId="0" applyFont="1" applyFill="1" applyBorder="1" applyAlignment="1">
      <alignment horizontal="left" vertical="top" wrapText="1"/>
    </xf>
    <xf numFmtId="0" fontId="2" fillId="4" borderId="2" xfId="0" applyFont="1" applyFill="1" applyBorder="1" applyAlignment="1">
      <alignment horizontal="center" vertical="top" wrapText="1"/>
    </xf>
    <xf numFmtId="0" fontId="2" fillId="4" borderId="2" xfId="0" applyFont="1" applyFill="1" applyBorder="1" applyAlignment="1">
      <alignment horizontal="center" vertical="top"/>
    </xf>
    <xf numFmtId="165" fontId="2" fillId="4" borderId="2" xfId="0" applyNumberFormat="1" applyFont="1" applyFill="1" applyBorder="1" applyAlignment="1">
      <alignment horizontal="center" vertical="top"/>
    </xf>
    <xf numFmtId="0" fontId="2" fillId="4" borderId="2" xfId="0" applyFont="1" applyFill="1" applyBorder="1" applyAlignment="1">
      <alignment horizontal="left" vertical="top"/>
    </xf>
    <xf numFmtId="0" fontId="2" fillId="4" borderId="0" xfId="0" applyFont="1" applyFill="1" applyBorder="1" applyAlignment="1">
      <alignment horizontal="center" vertical="top"/>
    </xf>
    <xf numFmtId="0" fontId="2" fillId="4" borderId="1" xfId="0" applyFont="1" applyFill="1" applyBorder="1" applyAlignment="1">
      <alignment horizontal="center" vertical="top" wrapText="1"/>
    </xf>
    <xf numFmtId="0" fontId="2" fillId="4" borderId="2" xfId="0" applyFont="1" applyFill="1" applyBorder="1" applyAlignment="1">
      <alignment horizontal="left" vertical="top" wrapText="1"/>
    </xf>
    <xf numFmtId="164" fontId="2" fillId="4" borderId="2" xfId="0" applyNumberFormat="1" applyFont="1" applyFill="1" applyBorder="1" applyAlignment="1">
      <alignment horizontal="center" vertical="top" wrapText="1"/>
    </xf>
    <xf numFmtId="0" fontId="4" fillId="4" borderId="2" xfId="0" applyFont="1" applyFill="1" applyBorder="1" applyAlignment="1">
      <alignment horizontal="center" vertical="top"/>
    </xf>
    <xf numFmtId="0" fontId="4" fillId="4" borderId="2" xfId="0" applyFont="1" applyFill="1" applyBorder="1" applyAlignment="1">
      <alignment horizontal="left" vertical="top"/>
    </xf>
    <xf numFmtId="0" fontId="4" fillId="4" borderId="0" xfId="0" applyFont="1" applyFill="1" applyBorder="1" applyAlignment="1">
      <alignment horizontal="center" vertical="top"/>
    </xf>
    <xf numFmtId="0" fontId="2" fillId="2" borderId="5" xfId="0" applyFont="1" applyFill="1" applyBorder="1" applyAlignment="1">
      <alignment horizontal="center" vertical="top" wrapText="1"/>
    </xf>
    <xf numFmtId="165" fontId="2" fillId="3" borderId="2" xfId="0" applyNumberFormat="1" applyFont="1" applyFill="1" applyBorder="1" applyAlignment="1">
      <alignment horizontal="center" vertical="top" wrapText="1"/>
    </xf>
    <xf numFmtId="3" fontId="2" fillId="3" borderId="2" xfId="0" applyNumberFormat="1" applyFont="1" applyFill="1" applyBorder="1" applyAlignment="1">
      <alignment horizontal="center" vertical="top" wrapText="1"/>
    </xf>
    <xf numFmtId="0" fontId="4" fillId="3" borderId="2" xfId="0" applyFont="1" applyFill="1" applyBorder="1" applyAlignment="1">
      <alignment horizontal="left" vertical="top" wrapText="1"/>
    </xf>
    <xf numFmtId="0" fontId="9" fillId="3" borderId="2" xfId="0" applyFont="1" applyFill="1" applyBorder="1" applyAlignment="1">
      <alignment horizontal="center" vertical="top" wrapText="1"/>
    </xf>
    <xf numFmtId="49" fontId="13" fillId="3" borderId="2" xfId="0" applyNumberFormat="1" applyFont="1" applyFill="1" applyBorder="1" applyAlignment="1">
      <alignmen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center" vertical="top" wrapText="1"/>
    </xf>
    <xf numFmtId="0" fontId="3" fillId="2" borderId="2" xfId="0" applyFont="1" applyFill="1" applyBorder="1" applyAlignment="1">
      <alignment horizontal="center" vertical="top"/>
    </xf>
    <xf numFmtId="0" fontId="3" fillId="2" borderId="2" xfId="0" applyFont="1" applyFill="1" applyBorder="1" applyAlignment="1">
      <alignment horizontal="left" vertical="top"/>
    </xf>
    <xf numFmtId="0" fontId="3" fillId="2" borderId="2" xfId="0" applyFont="1" applyFill="1" applyBorder="1" applyAlignment="1">
      <alignment vertical="top"/>
    </xf>
    <xf numFmtId="0" fontId="3" fillId="3" borderId="2"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2" xfId="0" applyFont="1" applyFill="1" applyBorder="1" applyAlignment="1">
      <alignment horizontal="center" vertical="top"/>
    </xf>
    <xf numFmtId="0" fontId="3" fillId="3" borderId="2" xfId="0" applyFont="1" applyFill="1" applyBorder="1" applyAlignment="1">
      <alignment horizontal="left" vertical="top"/>
    </xf>
    <xf numFmtId="0" fontId="3" fillId="3" borderId="2" xfId="0" applyFont="1" applyFill="1" applyBorder="1" applyAlignment="1">
      <alignment vertical="top"/>
    </xf>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2" xfId="0" applyNumberFormat="1" applyFont="1" applyBorder="1" applyAlignment="1">
      <alignment horizontal="center" vertical="top"/>
    </xf>
    <xf numFmtId="0" fontId="3" fillId="0" borderId="2" xfId="0" applyFont="1" applyBorder="1" applyAlignment="1">
      <alignment horizontal="center" vertical="top"/>
    </xf>
    <xf numFmtId="0" fontId="3" fillId="0" borderId="2" xfId="0" applyFont="1" applyBorder="1" applyAlignment="1">
      <alignment horizontal="left" vertical="top"/>
    </xf>
    <xf numFmtId="0" fontId="3" fillId="0" borderId="2" xfId="0" applyFont="1" applyBorder="1" applyAlignment="1">
      <alignment vertical="top"/>
    </xf>
    <xf numFmtId="4" fontId="3" fillId="0" borderId="2" xfId="0" applyNumberFormat="1" applyFont="1" applyBorder="1" applyAlignment="1">
      <alignment horizontal="left" vertical="top" wrapText="1"/>
    </xf>
    <xf numFmtId="0" fontId="2" fillId="2" borderId="4" xfId="0" applyFont="1" applyFill="1" applyBorder="1" applyAlignment="1">
      <alignment horizontal="center" vertical="top" wrapText="1"/>
    </xf>
    <xf numFmtId="166" fontId="2" fillId="4" borderId="2" xfId="0" applyNumberFormat="1" applyFont="1" applyFill="1" applyBorder="1" applyAlignment="1">
      <alignment horizontal="center" vertical="top" wrapText="1"/>
    </xf>
    <xf numFmtId="0" fontId="2" fillId="4" borderId="0" xfId="0" applyFont="1" applyFill="1" applyAlignment="1">
      <alignment horizontal="center" vertical="top"/>
    </xf>
    <xf numFmtId="0" fontId="2" fillId="3" borderId="8" xfId="0" applyFont="1" applyFill="1" applyBorder="1" applyAlignment="1">
      <alignment horizontal="center" vertical="top" wrapText="1"/>
    </xf>
    <xf numFmtId="164" fontId="2" fillId="0" borderId="2" xfId="0" applyNumberFormat="1" applyFont="1" applyBorder="1" applyAlignment="1">
      <alignment horizontal="center" vertical="top"/>
    </xf>
    <xf numFmtId="4" fontId="2" fillId="0" borderId="2" xfId="0" applyNumberFormat="1" applyFont="1" applyBorder="1" applyAlignment="1">
      <alignment horizontal="center" vertical="top"/>
    </xf>
    <xf numFmtId="4" fontId="2" fillId="3" borderId="2" xfId="0" applyNumberFormat="1" applyFont="1" applyFill="1" applyBorder="1" applyAlignment="1">
      <alignment vertical="top" wrapText="1"/>
    </xf>
    <xf numFmtId="4" fontId="2" fillId="3" borderId="2" xfId="0" applyNumberFormat="1" applyFont="1" applyFill="1" applyBorder="1" applyAlignment="1">
      <alignment vertical="top"/>
    </xf>
    <xf numFmtId="4" fontId="2" fillId="3" borderId="2" xfId="0" applyNumberFormat="1" applyFont="1" applyFill="1" applyBorder="1" applyAlignment="1">
      <alignment horizontal="center" vertical="top" wrapText="1"/>
    </xf>
    <xf numFmtId="4" fontId="2" fillId="3" borderId="2" xfId="0" applyNumberFormat="1" applyFont="1" applyFill="1" applyBorder="1" applyAlignment="1">
      <alignment horizontal="center" vertical="top"/>
    </xf>
    <xf numFmtId="0" fontId="2" fillId="3" borderId="4" xfId="0" applyFont="1" applyFill="1" applyBorder="1" applyAlignment="1">
      <alignment horizontal="center" vertical="top" wrapText="1"/>
    </xf>
    <xf numFmtId="0" fontId="2" fillId="3" borderId="0" xfId="0" applyFont="1" applyFill="1" applyAlignment="1">
      <alignment horizontal="center" vertical="top"/>
    </xf>
    <xf numFmtId="0" fontId="3" fillId="3" borderId="4" xfId="0" applyFont="1" applyFill="1" applyBorder="1" applyAlignment="1">
      <alignment horizontal="center" vertical="top" wrapText="1"/>
    </xf>
    <xf numFmtId="0" fontId="15" fillId="3" borderId="2" xfId="0" applyFont="1" applyFill="1" applyBorder="1" applyAlignment="1">
      <alignment horizontal="left" vertical="top" wrapText="1"/>
    </xf>
    <xf numFmtId="166" fontId="3" fillId="3" borderId="2" xfId="0" applyNumberFormat="1" applyFont="1" applyFill="1" applyBorder="1" applyAlignment="1">
      <alignment horizontal="center" vertical="top" wrapText="1"/>
    </xf>
    <xf numFmtId="0" fontId="3" fillId="3" borderId="0" xfId="0" applyFont="1" applyFill="1" applyAlignment="1">
      <alignment horizontal="center" vertical="top"/>
    </xf>
    <xf numFmtId="0" fontId="2" fillId="3" borderId="6" xfId="0" applyFont="1" applyFill="1" applyBorder="1" applyAlignment="1">
      <alignment horizontal="center" vertical="top"/>
    </xf>
    <xf numFmtId="0" fontId="13" fillId="3" borderId="2" xfId="0" applyFont="1" applyFill="1" applyBorder="1" applyAlignment="1">
      <alignment horizontal="left" vertical="top" wrapText="1" readingOrder="1"/>
    </xf>
    <xf numFmtId="0" fontId="4" fillId="3" borderId="2" xfId="0" applyFont="1" applyFill="1" applyBorder="1" applyAlignment="1">
      <alignment horizontal="center" vertical="top" wrapText="1"/>
    </xf>
    <xf numFmtId="0" fontId="2" fillId="3" borderId="0" xfId="0" applyFont="1" applyFill="1" applyBorder="1" applyAlignment="1">
      <alignment horizontal="center" vertical="top"/>
    </xf>
    <xf numFmtId="0" fontId="2" fillId="4" borderId="5" xfId="0" applyFont="1" applyFill="1" applyBorder="1" applyAlignment="1">
      <alignment horizontal="center" vertical="top" wrapText="1"/>
    </xf>
    <xf numFmtId="0" fontId="16" fillId="4" borderId="2" xfId="0" applyFont="1" applyFill="1" applyBorder="1" applyAlignment="1">
      <alignment vertical="top" wrapText="1"/>
    </xf>
    <xf numFmtId="0" fontId="17" fillId="4" borderId="2" xfId="0" applyFont="1" applyFill="1" applyBorder="1" applyAlignment="1">
      <alignment vertical="top" wrapText="1"/>
    </xf>
    <xf numFmtId="0" fontId="18" fillId="0" borderId="2" xfId="0" applyFont="1" applyBorder="1" applyAlignment="1">
      <alignment horizontal="center" vertical="top" wrapText="1"/>
    </xf>
    <xf numFmtId="0" fontId="2" fillId="3" borderId="0"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2" xfId="0" applyFont="1" applyFill="1" applyBorder="1" applyAlignment="1">
      <alignment horizontal="center" vertical="top"/>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xf>
    <xf numFmtId="0" fontId="4" fillId="2" borderId="2" xfId="0" applyFont="1" applyFill="1" applyBorder="1" applyAlignment="1">
      <alignment vertical="top"/>
    </xf>
    <xf numFmtId="164" fontId="19" fillId="3" borderId="2" xfId="0" applyNumberFormat="1" applyFont="1" applyFill="1" applyBorder="1" applyAlignment="1">
      <alignment horizontal="center" vertical="top" wrapText="1" readingOrder="1"/>
    </xf>
    <xf numFmtId="0" fontId="5" fillId="0" borderId="2" xfId="0" applyFont="1" applyBorder="1" applyAlignment="1">
      <alignment horizontal="center" vertical="top" wrapText="1"/>
    </xf>
    <xf numFmtId="4" fontId="5" fillId="0" borderId="2" xfId="0" applyNumberFormat="1" applyFont="1" applyBorder="1" applyAlignment="1">
      <alignment horizontal="center" vertical="top" wrapText="1"/>
    </xf>
    <xf numFmtId="4" fontId="5" fillId="0" borderId="2" xfId="0" applyNumberFormat="1" applyFont="1" applyBorder="1" applyAlignment="1">
      <alignment horizontal="center" vertical="top"/>
    </xf>
    <xf numFmtId="0" fontId="5" fillId="0" borderId="2" xfId="0" applyFont="1" applyBorder="1" applyAlignment="1">
      <alignment horizontal="center" vertical="top"/>
    </xf>
    <xf numFmtId="165" fontId="5" fillId="0" borderId="2" xfId="0" applyNumberFormat="1" applyFont="1" applyBorder="1" applyAlignment="1">
      <alignment horizontal="center" vertical="top"/>
    </xf>
    <xf numFmtId="0" fontId="5" fillId="0" borderId="2" xfId="0" applyFont="1" applyBorder="1" applyAlignment="1">
      <alignment horizontal="left" vertical="top"/>
    </xf>
    <xf numFmtId="0" fontId="2" fillId="2" borderId="3" xfId="0" applyFont="1" applyFill="1" applyBorder="1" applyAlignment="1">
      <alignment horizontal="center" vertical="top" wrapText="1"/>
    </xf>
    <xf numFmtId="0" fontId="5" fillId="2" borderId="2" xfId="0" applyFont="1" applyFill="1" applyBorder="1" applyAlignment="1">
      <alignment horizontal="center" vertical="top" wrapText="1"/>
    </xf>
    <xf numFmtId="4" fontId="5" fillId="2" borderId="2" xfId="0" applyNumberFormat="1" applyFont="1" applyFill="1" applyBorder="1" applyAlignment="1">
      <alignment horizontal="center" vertical="top" wrapText="1"/>
    </xf>
    <xf numFmtId="165" fontId="2" fillId="2" borderId="2" xfId="0" applyNumberFormat="1" applyFont="1" applyFill="1" applyBorder="1" applyAlignment="1">
      <alignment horizontal="center" vertical="top" wrapText="1"/>
    </xf>
    <xf numFmtId="4" fontId="5" fillId="2" borderId="2" xfId="0" applyNumberFormat="1" applyFont="1" applyFill="1" applyBorder="1" applyAlignment="1">
      <alignment horizontal="center" vertical="top"/>
    </xf>
    <xf numFmtId="0" fontId="5" fillId="2" borderId="2" xfId="0" applyFont="1" applyFill="1" applyBorder="1" applyAlignment="1">
      <alignment horizontal="center" vertical="top"/>
    </xf>
    <xf numFmtId="165" fontId="2" fillId="2" borderId="2" xfId="0" applyNumberFormat="1" applyFont="1" applyFill="1" applyBorder="1" applyAlignment="1">
      <alignment horizontal="center" vertical="top"/>
    </xf>
    <xf numFmtId="0" fontId="5" fillId="2" borderId="2" xfId="0" applyFont="1" applyFill="1" applyBorder="1" applyAlignment="1">
      <alignment vertical="top"/>
    </xf>
    <xf numFmtId="4" fontId="1" fillId="0" borderId="2" xfId="0" applyNumberFormat="1" applyFont="1" applyBorder="1" applyAlignment="1">
      <alignment horizontal="center" vertical="top" wrapText="1"/>
    </xf>
    <xf numFmtId="0" fontId="2" fillId="7" borderId="2" xfId="0" applyFont="1" applyFill="1" applyBorder="1" applyAlignment="1">
      <alignment horizontal="left" vertical="top" wrapText="1"/>
    </xf>
    <xf numFmtId="0" fontId="3" fillId="0" borderId="4" xfId="0" applyFont="1" applyBorder="1" applyAlignment="1">
      <alignment horizontal="center" vertical="top" wrapText="1"/>
    </xf>
    <xf numFmtId="0" fontId="15" fillId="0" borderId="2" xfId="0" applyFont="1" applyBorder="1" applyAlignment="1">
      <alignment horizontal="left" vertical="top" wrapText="1"/>
    </xf>
    <xf numFmtId="0" fontId="18" fillId="3" borderId="2" xfId="0" applyFont="1" applyFill="1" applyBorder="1" applyAlignment="1">
      <alignment horizontal="center" vertical="top" wrapText="1"/>
    </xf>
    <xf numFmtId="0" fontId="20" fillId="3" borderId="2" xfId="0" applyFont="1" applyFill="1" applyBorder="1" applyAlignment="1">
      <alignment horizontal="center" vertical="top" wrapText="1"/>
    </xf>
    <xf numFmtId="165" fontId="20" fillId="3" borderId="2" xfId="0" applyNumberFormat="1" applyFont="1" applyFill="1" applyBorder="1" applyAlignment="1">
      <alignment horizontal="center" vertical="top" wrapText="1"/>
    </xf>
    <xf numFmtId="0" fontId="21" fillId="3" borderId="2" xfId="0" applyFont="1" applyFill="1" applyBorder="1" applyAlignment="1">
      <alignment vertical="top"/>
    </xf>
    <xf numFmtId="164" fontId="20" fillId="3" borderId="2" xfId="0" applyNumberFormat="1" applyFont="1" applyFill="1" applyBorder="1" applyAlignment="1">
      <alignment horizontal="center" vertical="top" wrapText="1"/>
    </xf>
    <xf numFmtId="3" fontId="2" fillId="2" borderId="2" xfId="0" applyNumberFormat="1" applyFont="1" applyFill="1" applyBorder="1" applyAlignment="1">
      <alignment horizontal="center" vertical="top" wrapText="1"/>
    </xf>
    <xf numFmtId="3" fontId="2" fillId="2" borderId="2" xfId="0" applyNumberFormat="1" applyFont="1" applyFill="1" applyBorder="1" applyAlignment="1">
      <alignment horizontal="center" vertical="top"/>
    </xf>
    <xf numFmtId="0" fontId="2" fillId="2" borderId="0" xfId="0" applyFont="1" applyFill="1" applyBorder="1" applyAlignment="1">
      <alignment vertical="top"/>
    </xf>
    <xf numFmtId="0" fontId="22" fillId="3" borderId="2" xfId="0" applyFont="1" applyFill="1" applyBorder="1" applyAlignment="1">
      <alignment horizontal="center" vertical="top"/>
    </xf>
    <xf numFmtId="164" fontId="22" fillId="3" borderId="2" xfId="0" applyNumberFormat="1" applyFont="1" applyFill="1" applyBorder="1" applyAlignment="1">
      <alignment horizontal="center" vertical="top"/>
    </xf>
    <xf numFmtId="0" fontId="3" fillId="0" borderId="0" xfId="0" applyFont="1" applyBorder="1" applyAlignment="1">
      <alignment vertical="top"/>
    </xf>
    <xf numFmtId="164" fontId="1" fillId="0" borderId="2" xfId="0" applyNumberFormat="1" applyFont="1" applyBorder="1" applyAlignment="1">
      <alignment horizontal="center" vertical="top" wrapText="1"/>
    </xf>
    <xf numFmtId="0" fontId="2" fillId="8" borderId="4" xfId="0" applyFont="1" applyFill="1" applyBorder="1" applyAlignment="1">
      <alignment horizontal="center" vertical="top" wrapText="1"/>
    </xf>
    <xf numFmtId="0" fontId="4" fillId="8" borderId="2" xfId="0" applyFont="1" applyFill="1" applyBorder="1" applyAlignment="1">
      <alignment horizontal="left" vertical="top" wrapText="1"/>
    </xf>
    <xf numFmtId="0" fontId="2" fillId="8" borderId="2" xfId="0" applyFont="1" applyFill="1" applyBorder="1" applyAlignment="1">
      <alignment horizontal="center" vertical="top" wrapText="1"/>
    </xf>
    <xf numFmtId="0" fontId="2" fillId="6" borderId="2" xfId="0" applyFont="1" applyFill="1" applyBorder="1" applyAlignment="1">
      <alignment horizontal="center" vertical="top"/>
    </xf>
    <xf numFmtId="0" fontId="2" fillId="6" borderId="2" xfId="0" applyFont="1" applyFill="1" applyBorder="1" applyAlignment="1">
      <alignment horizontal="left" vertical="top"/>
    </xf>
    <xf numFmtId="0" fontId="2" fillId="6" borderId="2" xfId="0" applyFont="1" applyFill="1" applyBorder="1" applyAlignment="1">
      <alignment vertical="top"/>
    </xf>
    <xf numFmtId="0" fontId="2" fillId="6" borderId="0" xfId="0" applyFont="1" applyFill="1" applyBorder="1" applyAlignment="1">
      <alignment vertical="top"/>
    </xf>
    <xf numFmtId="0" fontId="5" fillId="3" borderId="2" xfId="0" applyFont="1" applyFill="1" applyBorder="1" applyAlignment="1">
      <alignment horizontal="left" vertical="top"/>
    </xf>
    <xf numFmtId="0" fontId="4" fillId="3" borderId="2" xfId="0" applyFont="1" applyFill="1" applyBorder="1" applyAlignment="1">
      <alignment horizontal="left" vertical="top"/>
    </xf>
    <xf numFmtId="0" fontId="4" fillId="3" borderId="2" xfId="0" applyFont="1" applyFill="1" applyBorder="1" applyAlignment="1">
      <alignment horizontal="center" vertical="top"/>
    </xf>
    <xf numFmtId="0" fontId="4" fillId="3" borderId="0" xfId="0" applyFont="1" applyFill="1" applyAlignment="1">
      <alignment horizontal="center" vertical="top"/>
    </xf>
    <xf numFmtId="0" fontId="4" fillId="3" borderId="0" xfId="0" applyFont="1" applyFill="1" applyBorder="1" applyAlignment="1">
      <alignment horizontal="center" vertical="top"/>
    </xf>
    <xf numFmtId="0" fontId="1" fillId="0" borderId="5" xfId="0" applyFont="1" applyBorder="1" applyAlignment="1">
      <alignment vertical="top"/>
    </xf>
    <xf numFmtId="0" fontId="1" fillId="0" borderId="2" xfId="0" applyFont="1" applyBorder="1" applyAlignment="1">
      <alignment vertical="top"/>
    </xf>
    <xf numFmtId="0" fontId="1" fillId="0" borderId="2" xfId="0" applyFont="1" applyBorder="1" applyAlignment="1">
      <alignment horizontal="left" vertical="top"/>
    </xf>
    <xf numFmtId="4" fontId="1" fillId="0" borderId="2" xfId="0" applyNumberFormat="1" applyFont="1" applyBorder="1" applyAlignment="1">
      <alignment vertical="top"/>
    </xf>
    <xf numFmtId="164" fontId="1" fillId="0" borderId="2" xfId="0" applyNumberFormat="1" applyFont="1" applyBorder="1" applyAlignment="1">
      <alignment vertical="top"/>
    </xf>
    <xf numFmtId="0" fontId="12" fillId="0" borderId="2" xfId="0" applyFont="1" applyBorder="1" applyAlignment="1">
      <alignment vertical="top" wrapText="1"/>
    </xf>
    <xf numFmtId="0" fontId="12" fillId="0" borderId="2" xfId="0" applyFont="1" applyBorder="1" applyAlignment="1">
      <alignment vertical="top"/>
    </xf>
    <xf numFmtId="165" fontId="1" fillId="0" borderId="2" xfId="0" applyNumberFormat="1" applyFont="1" applyBorder="1" applyAlignment="1">
      <alignment horizontal="center" vertical="top" wrapText="1"/>
    </xf>
    <xf numFmtId="165" fontId="4" fillId="0" borderId="2" xfId="0" applyNumberFormat="1" applyFont="1" applyBorder="1" applyAlignment="1">
      <alignment horizontal="center" vertical="top" wrapText="1"/>
    </xf>
    <xf numFmtId="0" fontId="12" fillId="0" borderId="0" xfId="0" applyFont="1" applyBorder="1" applyAlignment="1">
      <alignment vertical="top"/>
    </xf>
    <xf numFmtId="0" fontId="2" fillId="0" borderId="3" xfId="0" applyFont="1" applyBorder="1" applyAlignment="1">
      <alignment horizontal="center" vertical="top"/>
    </xf>
    <xf numFmtId="0" fontId="2" fillId="3" borderId="4" xfId="0" applyFont="1" applyFill="1" applyBorder="1" applyAlignment="1">
      <alignment horizontal="center" vertical="top"/>
    </xf>
    <xf numFmtId="0" fontId="4" fillId="3" borderId="2" xfId="0" applyFont="1" applyFill="1" applyBorder="1" applyAlignment="1">
      <alignment vertical="top" wrapText="1"/>
    </xf>
    <xf numFmtId="0" fontId="2" fillId="9" borderId="5" xfId="0" applyFont="1" applyFill="1" applyBorder="1" applyAlignment="1">
      <alignment horizontal="left" vertical="top"/>
    </xf>
    <xf numFmtId="0" fontId="4" fillId="5" borderId="2" xfId="0" applyFont="1" applyFill="1" applyBorder="1" applyAlignment="1">
      <alignment horizontal="left" vertical="top"/>
    </xf>
    <xf numFmtId="0" fontId="2" fillId="0" borderId="5" xfId="0" applyFont="1" applyBorder="1" applyAlignment="1">
      <alignment vertical="top"/>
    </xf>
    <xf numFmtId="0" fontId="2" fillId="0" borderId="5" xfId="0" applyFont="1" applyBorder="1" applyAlignment="1">
      <alignment horizontal="center" vertical="top"/>
    </xf>
    <xf numFmtId="0" fontId="2" fillId="2" borderId="5" xfId="0" applyFont="1" applyFill="1" applyBorder="1" applyAlignment="1">
      <alignment horizontal="center" vertical="top"/>
    </xf>
    <xf numFmtId="0" fontId="4" fillId="2" borderId="2" xfId="0" applyFont="1" applyFill="1" applyBorder="1" applyAlignment="1">
      <alignment vertical="top" wrapText="1"/>
    </xf>
    <xf numFmtId="0" fontId="2" fillId="3" borderId="7" xfId="0" applyFont="1" applyFill="1" applyBorder="1" applyAlignment="1">
      <alignment horizontal="center" vertical="top"/>
    </xf>
    <xf numFmtId="164" fontId="2" fillId="3" borderId="2" xfId="0" applyNumberFormat="1" applyFont="1" applyFill="1" applyBorder="1" applyAlignment="1">
      <alignment horizontal="center" vertical="top" wrapText="1" readingOrder="1"/>
    </xf>
    <xf numFmtId="0" fontId="2" fillId="3" borderId="5" xfId="0" applyFont="1" applyFill="1" applyBorder="1" applyAlignment="1">
      <alignment horizontal="center" vertical="top"/>
    </xf>
    <xf numFmtId="0" fontId="14" fillId="3" borderId="2" xfId="0" applyFont="1" applyFill="1" applyBorder="1" applyAlignment="1">
      <alignment horizontal="left" vertical="top" wrapText="1" readingOrder="1"/>
    </xf>
    <xf numFmtId="0" fontId="9" fillId="3" borderId="2" xfId="0" applyFont="1" applyFill="1" applyBorder="1" applyAlignment="1">
      <alignment horizontal="center" vertical="top" wrapText="1" readingOrder="1"/>
    </xf>
    <xf numFmtId="165" fontId="1" fillId="0" borderId="2" xfId="0" applyNumberFormat="1" applyFont="1" applyBorder="1" applyAlignment="1">
      <alignment vertical="top"/>
    </xf>
    <xf numFmtId="0" fontId="23" fillId="3" borderId="0" xfId="0" applyFont="1" applyFill="1"/>
    <xf numFmtId="0" fontId="24" fillId="3" borderId="0" xfId="0" applyFont="1" applyFill="1" applyAlignment="1">
      <alignment vertical="top"/>
    </xf>
    <xf numFmtId="0" fontId="2" fillId="0" borderId="0" xfId="0" applyFont="1" applyAlignment="1">
      <alignment vertical="center"/>
    </xf>
    <xf numFmtId="0" fontId="23" fillId="3" borderId="0" xfId="0" applyFont="1" applyFill="1" applyAlignment="1">
      <alignment vertical="top"/>
    </xf>
    <xf numFmtId="0" fontId="24" fillId="0" borderId="0" xfId="0" applyFont="1" applyAlignment="1">
      <alignment horizontal="center"/>
    </xf>
    <xf numFmtId="0" fontId="24" fillId="0" borderId="0" xfId="0" applyFont="1"/>
    <xf numFmtId="0" fontId="25" fillId="0" borderId="11" xfId="0" applyFont="1" applyBorder="1" applyAlignment="1">
      <alignment horizontal="center"/>
    </xf>
    <xf numFmtId="0" fontId="23" fillId="3"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27" fillId="3" borderId="2" xfId="0" applyFont="1" applyFill="1" applyBorder="1" applyAlignment="1">
      <alignment horizontal="center" vertical="top" wrapText="1"/>
    </xf>
    <xf numFmtId="0" fontId="28" fillId="3" borderId="2" xfId="0" applyFont="1" applyFill="1" applyBorder="1" applyAlignment="1">
      <alignment vertical="center" wrapText="1"/>
    </xf>
    <xf numFmtId="0" fontId="29" fillId="3" borderId="2" xfId="0" applyFont="1" applyFill="1" applyBorder="1" applyAlignment="1">
      <alignment horizontal="center" vertical="top" wrapText="1"/>
    </xf>
    <xf numFmtId="164" fontId="29" fillId="3" borderId="2" xfId="0" applyNumberFormat="1" applyFont="1" applyFill="1" applyBorder="1" applyAlignment="1">
      <alignment horizontal="center" vertical="center" wrapText="1"/>
    </xf>
    <xf numFmtId="0" fontId="29" fillId="3" borderId="2" xfId="0" applyFont="1" applyFill="1" applyBorder="1" applyAlignment="1">
      <alignment horizontal="center" vertical="center" wrapText="1"/>
    </xf>
    <xf numFmtId="164" fontId="26" fillId="3" borderId="2" xfId="0" applyNumberFormat="1" applyFont="1" applyFill="1" applyBorder="1" applyAlignment="1">
      <alignment horizontal="center" vertical="center" wrapText="1"/>
    </xf>
    <xf numFmtId="0" fontId="30" fillId="3" borderId="2" xfId="0" applyFont="1" applyFill="1" applyBorder="1" applyAlignment="1">
      <alignment vertical="center" wrapText="1"/>
    </xf>
    <xf numFmtId="0" fontId="26" fillId="3" borderId="2" xfId="0" applyFont="1" applyFill="1" applyBorder="1" applyAlignment="1">
      <alignment horizontal="center" vertical="top" wrapText="1"/>
    </xf>
    <xf numFmtId="0" fontId="26" fillId="3" borderId="2" xfId="0" applyFont="1" applyFill="1" applyBorder="1" applyAlignment="1">
      <alignment horizontal="center" vertical="center" wrapText="1"/>
    </xf>
    <xf numFmtId="164" fontId="26" fillId="11" borderId="2" xfId="0" applyNumberFormat="1" applyFont="1" applyFill="1" applyBorder="1" applyAlignment="1">
      <alignment horizontal="center" vertical="center" wrapText="1"/>
    </xf>
    <xf numFmtId="0" fontId="23" fillId="3" borderId="0" xfId="0" applyFont="1" applyFill="1" applyAlignment="1">
      <alignment horizontal="left" vertical="top"/>
    </xf>
    <xf numFmtId="0" fontId="31" fillId="3" borderId="2" xfId="0" applyFont="1" applyFill="1" applyBorder="1" applyAlignment="1">
      <alignment vertical="center" wrapText="1"/>
    </xf>
    <xf numFmtId="0" fontId="32" fillId="3" borderId="2" xfId="0" applyFont="1" applyFill="1" applyBorder="1" applyAlignment="1">
      <alignment horizontal="center" vertical="top" wrapText="1"/>
    </xf>
    <xf numFmtId="164" fontId="32" fillId="3" borderId="2" xfId="0" applyNumberFormat="1" applyFont="1" applyFill="1" applyBorder="1" applyAlignment="1">
      <alignment horizontal="center" vertical="center" wrapText="1"/>
    </xf>
    <xf numFmtId="0" fontId="32" fillId="3" borderId="2" xfId="0" applyFont="1" applyFill="1" applyBorder="1" applyAlignment="1">
      <alignment horizontal="center" vertical="center" wrapText="1"/>
    </xf>
    <xf numFmtId="0" fontId="33" fillId="3" borderId="2" xfId="0" applyFont="1" applyFill="1" applyBorder="1" applyAlignment="1">
      <alignment horizontal="center" vertical="center" wrapText="1"/>
    </xf>
    <xf numFmtId="165" fontId="32" fillId="3" borderId="2" xfId="0" applyNumberFormat="1" applyFont="1" applyFill="1" applyBorder="1" applyAlignment="1">
      <alignment horizontal="center" vertical="center" wrapText="1"/>
    </xf>
    <xf numFmtId="0" fontId="24" fillId="3" borderId="2" xfId="0" applyFont="1" applyFill="1" applyBorder="1" applyAlignment="1">
      <alignment vertical="top"/>
    </xf>
    <xf numFmtId="164" fontId="33" fillId="3" borderId="2" xfId="0" applyNumberFormat="1" applyFont="1" applyFill="1" applyBorder="1" applyAlignment="1">
      <alignment horizontal="center" vertical="center" wrapText="1"/>
    </xf>
    <xf numFmtId="0" fontId="27" fillId="3" borderId="0" xfId="0" applyFont="1" applyFill="1" applyBorder="1" applyAlignment="1">
      <alignment horizontal="center" vertical="top" wrapText="1"/>
    </xf>
    <xf numFmtId="0" fontId="32" fillId="3" borderId="0" xfId="0" applyFont="1" applyFill="1" applyAlignment="1">
      <alignment vertical="top"/>
    </xf>
    <xf numFmtId="164" fontId="26" fillId="2" borderId="2" xfId="0" applyNumberFormat="1" applyFont="1" applyFill="1" applyBorder="1" applyAlignment="1">
      <alignment horizontal="center" vertical="center" wrapText="1"/>
    </xf>
    <xf numFmtId="0" fontId="34" fillId="3" borderId="2" xfId="0" applyFont="1" applyFill="1" applyBorder="1" applyAlignment="1">
      <alignment vertical="center" wrapText="1"/>
    </xf>
    <xf numFmtId="0" fontId="23" fillId="3" borderId="2" xfId="0" applyFont="1" applyFill="1" applyBorder="1" applyAlignment="1">
      <alignment horizontal="center" vertical="top" wrapText="1"/>
    </xf>
    <xf numFmtId="0" fontId="27" fillId="3" borderId="2" xfId="0" applyFont="1" applyFill="1" applyBorder="1" applyAlignment="1">
      <alignment horizontal="center" vertical="center" wrapText="1"/>
    </xf>
    <xf numFmtId="0" fontId="32" fillId="0" borderId="2" xfId="0" applyFont="1" applyBorder="1" applyAlignment="1">
      <alignment horizontal="justify" vertical="center" wrapText="1"/>
    </xf>
    <xf numFmtId="0" fontId="26" fillId="3" borderId="2" xfId="0" applyFont="1" applyFill="1" applyBorder="1" applyAlignment="1">
      <alignment horizontal="center" vertical="top"/>
    </xf>
    <xf numFmtId="0" fontId="27" fillId="3" borderId="5" xfId="0" applyFont="1" applyFill="1" applyBorder="1" applyAlignment="1">
      <alignment horizontal="center" vertical="top" wrapText="1"/>
    </xf>
    <xf numFmtId="0" fontId="24" fillId="0" borderId="2" xfId="0" applyFont="1" applyBorder="1" applyAlignment="1">
      <alignment horizontal="center" vertical="center" wrapText="1"/>
    </xf>
    <xf numFmtId="2" fontId="35" fillId="12" borderId="2" xfId="0" applyNumberFormat="1" applyFont="1" applyFill="1" applyBorder="1" applyAlignment="1">
      <alignment horizontal="center" vertical="center" wrapText="1"/>
    </xf>
    <xf numFmtId="0" fontId="24" fillId="12" borderId="2"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2" fillId="0" borderId="2" xfId="0" applyFont="1" applyBorder="1" applyAlignment="1">
      <alignment horizontal="center" vertical="center" wrapText="1"/>
    </xf>
    <xf numFmtId="0" fontId="32" fillId="12" borderId="2" xfId="0" applyFont="1" applyFill="1" applyBorder="1" applyAlignment="1">
      <alignment horizontal="center" vertical="center" wrapText="1"/>
    </xf>
    <xf numFmtId="0" fontId="33" fillId="12" borderId="2" xfId="0" applyFont="1" applyFill="1" applyBorder="1" applyAlignment="1">
      <alignment horizontal="center" vertical="center" wrapText="1"/>
    </xf>
    <xf numFmtId="0" fontId="31" fillId="12" borderId="2" xfId="0" applyFont="1" applyFill="1" applyBorder="1" applyAlignment="1">
      <alignment vertical="center" wrapText="1"/>
    </xf>
    <xf numFmtId="164" fontId="32" fillId="12" borderId="2" xfId="0" applyNumberFormat="1" applyFont="1" applyFill="1" applyBorder="1" applyAlignment="1">
      <alignment horizontal="center" vertical="center" wrapText="1"/>
    </xf>
    <xf numFmtId="0" fontId="35" fillId="12" borderId="2" xfId="0" applyFont="1" applyFill="1" applyBorder="1" applyAlignment="1">
      <alignment vertical="center" wrapText="1"/>
    </xf>
    <xf numFmtId="164" fontId="35" fillId="12" borderId="2" xfId="0" applyNumberFormat="1" applyFont="1" applyFill="1" applyBorder="1" applyAlignment="1">
      <alignment horizontal="center" vertical="center" wrapText="1"/>
    </xf>
    <xf numFmtId="0" fontId="36" fillId="12" borderId="2" xfId="0" applyFont="1" applyFill="1" applyBorder="1" applyAlignment="1">
      <alignment horizontal="center" vertical="center" wrapText="1"/>
    </xf>
    <xf numFmtId="2" fontId="24" fillId="12" borderId="2" xfId="0" applyNumberFormat="1" applyFont="1" applyFill="1" applyBorder="1" applyAlignment="1">
      <alignment horizontal="center" vertical="center" wrapText="1"/>
    </xf>
    <xf numFmtId="0" fontId="35" fillId="0" borderId="2" xfId="0" applyFont="1" applyBorder="1" applyAlignment="1">
      <alignment horizontal="center" vertical="center"/>
    </xf>
    <xf numFmtId="0" fontId="29" fillId="0" borderId="2" xfId="0" applyFont="1" applyBorder="1" applyAlignment="1">
      <alignment horizontal="center" vertical="center" wrapText="1"/>
    </xf>
    <xf numFmtId="164" fontId="31" fillId="12" borderId="2" xfId="0" applyNumberFormat="1" applyFont="1" applyFill="1" applyBorder="1" applyAlignment="1">
      <alignment horizontal="center" vertical="center" wrapText="1"/>
    </xf>
    <xf numFmtId="0" fontId="31" fillId="0" borderId="2" xfId="0" applyFont="1" applyBorder="1" applyAlignment="1">
      <alignment horizontal="center" vertical="center"/>
    </xf>
    <xf numFmtId="0" fontId="31" fillId="12" borderId="2" xfId="0" applyFont="1" applyFill="1" applyBorder="1" applyAlignment="1">
      <alignment horizontal="center" vertical="center" wrapText="1"/>
    </xf>
    <xf numFmtId="0" fontId="28" fillId="12" borderId="2" xfId="0" applyFont="1" applyFill="1" applyBorder="1" applyAlignment="1">
      <alignment vertical="center" wrapText="1"/>
    </xf>
    <xf numFmtId="0" fontId="29" fillId="12" borderId="2" xfId="0" applyFont="1" applyFill="1" applyBorder="1" applyAlignment="1">
      <alignment horizontal="center" vertical="center" wrapText="1"/>
    </xf>
    <xf numFmtId="0" fontId="29" fillId="0" borderId="2" xfId="0" applyFont="1" applyBorder="1" applyAlignment="1">
      <alignment horizontal="center" vertical="center"/>
    </xf>
    <xf numFmtId="0" fontId="24" fillId="0" borderId="2" xfId="0" applyFont="1" applyBorder="1" applyAlignment="1">
      <alignment horizontal="center" vertical="center"/>
    </xf>
    <xf numFmtId="0" fontId="9" fillId="3" borderId="0" xfId="0" applyFont="1" applyFill="1" applyAlignment="1">
      <alignment vertical="top"/>
    </xf>
    <xf numFmtId="0" fontId="1" fillId="3" borderId="0" xfId="0" applyFont="1" applyFill="1" applyAlignment="1">
      <alignment vertical="top"/>
    </xf>
    <xf numFmtId="0" fontId="12" fillId="3" borderId="0" xfId="0" applyFont="1" applyFill="1" applyAlignment="1">
      <alignment vertical="top"/>
    </xf>
    <xf numFmtId="0" fontId="4" fillId="3" borderId="0" xfId="0" applyFont="1" applyFill="1" applyAlignment="1">
      <alignment vertical="top"/>
    </xf>
    <xf numFmtId="0" fontId="14" fillId="3" borderId="0" xfId="0" applyFont="1" applyFill="1" applyAlignment="1">
      <alignment vertical="top"/>
    </xf>
    <xf numFmtId="0" fontId="2" fillId="3" borderId="0" xfId="0" applyFont="1" applyFill="1" applyAlignment="1">
      <alignment horizontal="left" vertical="top"/>
    </xf>
    <xf numFmtId="0" fontId="4" fillId="3" borderId="0" xfId="0" applyFont="1" applyFill="1" applyBorder="1" applyAlignment="1">
      <alignment vertical="top"/>
    </xf>
    <xf numFmtId="0" fontId="2" fillId="3" borderId="0" xfId="0" applyFont="1" applyFill="1" applyBorder="1" applyAlignment="1">
      <alignment horizontal="left" vertical="top"/>
    </xf>
    <xf numFmtId="0" fontId="2" fillId="3" borderId="16" xfId="0" applyFont="1" applyFill="1" applyBorder="1" applyAlignment="1">
      <alignment horizontal="center" vertical="top"/>
    </xf>
    <xf numFmtId="0" fontId="4" fillId="3" borderId="14" xfId="0" applyFont="1" applyFill="1" applyBorder="1" applyAlignment="1">
      <alignment vertical="top"/>
    </xf>
    <xf numFmtId="0" fontId="4" fillId="3" borderId="2" xfId="0" applyFont="1" applyFill="1" applyBorder="1" applyAlignment="1">
      <alignment vertical="top"/>
    </xf>
    <xf numFmtId="0" fontId="7" fillId="3" borderId="2" xfId="0" applyFont="1" applyFill="1" applyBorder="1" applyAlignment="1">
      <alignment horizontal="center" vertical="top" wrapText="1"/>
    </xf>
    <xf numFmtId="0" fontId="9" fillId="3" borderId="2" xfId="0" applyFont="1" applyFill="1" applyBorder="1" applyAlignment="1">
      <alignment vertical="top"/>
    </xf>
    <xf numFmtId="0" fontId="9" fillId="3" borderId="2" xfId="0" applyFont="1" applyFill="1" applyBorder="1" applyAlignment="1">
      <alignment horizontal="left" vertical="top"/>
    </xf>
    <xf numFmtId="0" fontId="9" fillId="3" borderId="0" xfId="0" applyFont="1" applyFill="1" applyBorder="1" applyAlignment="1">
      <alignment vertical="top"/>
    </xf>
    <xf numFmtId="0" fontId="7" fillId="3" borderId="2" xfId="0" applyFont="1" applyFill="1" applyBorder="1" applyAlignment="1">
      <alignment horizontal="left" vertical="top" wrapText="1"/>
    </xf>
    <xf numFmtId="0" fontId="9" fillId="2" borderId="2" xfId="0" applyFont="1" applyFill="1" applyBorder="1" applyAlignment="1">
      <alignment horizontal="center" vertical="top" wrapText="1"/>
    </xf>
    <xf numFmtId="0" fontId="4" fillId="14" borderId="2" xfId="0" applyFont="1" applyFill="1" applyBorder="1" applyAlignment="1">
      <alignment horizontal="center" vertical="top" wrapText="1"/>
    </xf>
    <xf numFmtId="0" fontId="4" fillId="14" borderId="2" xfId="0" applyFont="1" applyFill="1" applyBorder="1" applyAlignment="1">
      <alignment horizontal="left" vertical="top" wrapText="1"/>
    </xf>
    <xf numFmtId="0" fontId="2" fillId="14" borderId="2" xfId="0" applyFont="1" applyFill="1" applyBorder="1" applyAlignment="1">
      <alignment horizontal="center" vertical="top" wrapText="1"/>
    </xf>
    <xf numFmtId="0" fontId="1" fillId="3" borderId="2" xfId="0" applyFont="1" applyFill="1" applyBorder="1" applyAlignment="1">
      <alignment horizontal="left" vertical="top" wrapText="1"/>
    </xf>
    <xf numFmtId="0" fontId="1" fillId="3" borderId="2" xfId="0" applyFont="1" applyFill="1" applyBorder="1" applyAlignment="1">
      <alignment horizontal="center" vertical="top"/>
    </xf>
    <xf numFmtId="0" fontId="4" fillId="3" borderId="4" xfId="0" applyFont="1" applyFill="1" applyBorder="1" applyAlignment="1">
      <alignment horizontal="center" vertical="top" wrapText="1"/>
    </xf>
    <xf numFmtId="0" fontId="2" fillId="3" borderId="1" xfId="0" applyFont="1" applyFill="1" applyBorder="1" applyAlignment="1">
      <alignment horizontal="center" vertical="top"/>
    </xf>
    <xf numFmtId="0" fontId="2" fillId="3" borderId="0" xfId="0" applyFont="1" applyFill="1" applyAlignment="1">
      <alignment horizontal="center" vertical="top" wrapText="1"/>
    </xf>
    <xf numFmtId="0" fontId="1" fillId="3" borderId="2" xfId="0" applyFont="1" applyFill="1" applyBorder="1" applyAlignment="1">
      <alignment horizontal="center" vertical="top" wrapText="1"/>
    </xf>
    <xf numFmtId="3" fontId="1" fillId="3" borderId="2" xfId="0" applyNumberFormat="1" applyFont="1" applyFill="1" applyBorder="1" applyAlignment="1">
      <alignment horizontal="center" vertical="top" wrapText="1"/>
    </xf>
    <xf numFmtId="0" fontId="1" fillId="3" borderId="0" xfId="0" applyFont="1" applyFill="1" applyBorder="1" applyAlignment="1">
      <alignment horizontal="center" vertical="top" wrapText="1"/>
    </xf>
    <xf numFmtId="0" fontId="1" fillId="3" borderId="0" xfId="0" applyFont="1" applyFill="1" applyAlignment="1">
      <alignment horizontal="center" vertical="top" wrapText="1"/>
    </xf>
    <xf numFmtId="0" fontId="12" fillId="3" borderId="2" xfId="0" applyFont="1" applyFill="1" applyBorder="1" applyAlignment="1">
      <alignment horizontal="center" vertical="top"/>
    </xf>
    <xf numFmtId="0" fontId="12" fillId="3" borderId="2" xfId="0" applyFont="1" applyFill="1" applyBorder="1" applyAlignment="1">
      <alignment horizontal="left" vertical="top"/>
    </xf>
    <xf numFmtId="0" fontId="12" fillId="3" borderId="0" xfId="0" applyFont="1" applyFill="1" applyBorder="1" applyAlignment="1">
      <alignment horizontal="center" vertical="top"/>
    </xf>
    <xf numFmtId="0" fontId="12" fillId="3" borderId="0" xfId="0" applyFont="1" applyFill="1" applyAlignment="1">
      <alignment horizontal="center" vertical="top"/>
    </xf>
    <xf numFmtId="0" fontId="12" fillId="3" borderId="2" xfId="0" applyFont="1" applyFill="1" applyBorder="1" applyAlignment="1">
      <alignment horizontal="center" vertical="top" wrapText="1"/>
    </xf>
    <xf numFmtId="0" fontId="12" fillId="3" borderId="2" xfId="0" applyFont="1" applyFill="1" applyBorder="1" applyAlignment="1">
      <alignment horizontal="left" vertical="top" wrapText="1"/>
    </xf>
    <xf numFmtId="0" fontId="12" fillId="3" borderId="0" xfId="0" applyFont="1" applyFill="1" applyBorder="1" applyAlignment="1">
      <alignment vertical="top"/>
    </xf>
    <xf numFmtId="164" fontId="12" fillId="3" borderId="2" xfId="0" applyNumberFormat="1" applyFont="1" applyFill="1" applyBorder="1" applyAlignment="1">
      <alignment horizontal="center" vertical="top" wrapText="1"/>
    </xf>
    <xf numFmtId="164" fontId="12" fillId="3" borderId="2" xfId="0" applyNumberFormat="1" applyFont="1" applyFill="1" applyBorder="1" applyAlignment="1">
      <alignment horizontal="center" vertical="top"/>
    </xf>
    <xf numFmtId="1" fontId="2" fillId="3" borderId="2" xfId="0" applyNumberFormat="1" applyFont="1" applyFill="1" applyBorder="1" applyAlignment="1">
      <alignment horizontal="center" vertical="top"/>
    </xf>
    <xf numFmtId="1" fontId="4" fillId="3" borderId="2" xfId="0" applyNumberFormat="1" applyFont="1" applyFill="1" applyBorder="1" applyAlignment="1">
      <alignment horizontal="center" vertical="top" wrapText="1"/>
    </xf>
    <xf numFmtId="164" fontId="4" fillId="3" borderId="2" xfId="0" applyNumberFormat="1" applyFont="1" applyFill="1" applyBorder="1" applyAlignment="1">
      <alignment horizontal="center" vertical="top"/>
    </xf>
    <xf numFmtId="1" fontId="2" fillId="3" borderId="2" xfId="0" applyNumberFormat="1" applyFont="1" applyFill="1" applyBorder="1" applyAlignment="1">
      <alignment horizontal="center" vertical="top" wrapText="1" readingOrder="1"/>
    </xf>
    <xf numFmtId="0" fontId="4" fillId="3" borderId="0" xfId="0" applyFont="1" applyFill="1" applyBorder="1" applyAlignment="1">
      <alignment horizontal="left" vertical="top"/>
    </xf>
    <xf numFmtId="165" fontId="4" fillId="3" borderId="2" xfId="0" applyNumberFormat="1" applyFont="1" applyFill="1" applyBorder="1" applyAlignment="1">
      <alignment horizontal="center" vertical="top" wrapText="1"/>
    </xf>
    <xf numFmtId="4" fontId="2" fillId="3" borderId="2" xfId="0" applyNumberFormat="1" applyFont="1" applyFill="1" applyBorder="1" applyAlignment="1">
      <alignment horizontal="left" vertical="top" wrapText="1"/>
    </xf>
    <xf numFmtId="165" fontId="12" fillId="3" borderId="2" xfId="0" applyNumberFormat="1" applyFont="1" applyFill="1" applyBorder="1" applyAlignment="1">
      <alignment horizontal="center" vertical="top"/>
    </xf>
    <xf numFmtId="0" fontId="1" fillId="3" borderId="2" xfId="0" applyFont="1" applyFill="1" applyBorder="1" applyAlignment="1">
      <alignment horizontal="left" vertical="top"/>
    </xf>
    <xf numFmtId="0" fontId="1" fillId="3" borderId="0" xfId="0" applyFont="1" applyFill="1" applyBorder="1" applyAlignment="1">
      <alignment vertical="top"/>
    </xf>
    <xf numFmtId="0" fontId="4" fillId="3" borderId="2" xfId="0" applyFont="1" applyFill="1" applyBorder="1" applyAlignment="1">
      <alignment horizontal="left" vertical="top" wrapText="1" readingOrder="1"/>
    </xf>
    <xf numFmtId="165" fontId="4" fillId="3" borderId="2" xfId="0" applyNumberFormat="1" applyFont="1" applyFill="1" applyBorder="1" applyAlignment="1">
      <alignment horizontal="center" vertical="top"/>
    </xf>
    <xf numFmtId="4" fontId="12" fillId="3" borderId="2" xfId="0" applyNumberFormat="1" applyFont="1" applyFill="1" applyBorder="1" applyAlignment="1">
      <alignment horizontal="left" vertical="top" wrapText="1"/>
    </xf>
    <xf numFmtId="4" fontId="12" fillId="3" borderId="2" xfId="0" applyNumberFormat="1" applyFont="1" applyFill="1" applyBorder="1" applyAlignment="1">
      <alignment horizontal="center" vertical="top" wrapText="1"/>
    </xf>
    <xf numFmtId="164" fontId="4" fillId="3" borderId="2" xfId="0" applyNumberFormat="1" applyFont="1" applyFill="1" applyBorder="1" applyAlignment="1">
      <alignment horizontal="center" vertical="top" wrapText="1"/>
    </xf>
    <xf numFmtId="169" fontId="2" fillId="3" borderId="2" xfId="0" applyNumberFormat="1" applyFont="1" applyFill="1" applyBorder="1" applyAlignment="1">
      <alignment horizontal="center" vertical="top" wrapText="1"/>
    </xf>
    <xf numFmtId="0" fontId="13" fillId="3" borderId="2" xfId="0" applyFont="1" applyFill="1" applyBorder="1" applyAlignment="1">
      <alignment horizontal="center" vertical="top" wrapText="1"/>
    </xf>
    <xf numFmtId="0" fontId="14" fillId="3" borderId="2" xfId="0" applyFont="1" applyFill="1" applyBorder="1" applyAlignment="1">
      <alignment vertical="top"/>
    </xf>
    <xf numFmtId="0" fontId="13" fillId="3" borderId="2" xfId="0" applyFont="1" applyFill="1" applyBorder="1" applyAlignment="1">
      <alignment horizontal="left" vertical="top" wrapText="1"/>
    </xf>
    <xf numFmtId="0" fontId="14" fillId="3" borderId="2" xfId="0" applyFont="1" applyFill="1" applyBorder="1" applyAlignment="1">
      <alignment horizontal="center" vertical="top" wrapText="1"/>
    </xf>
    <xf numFmtId="0" fontId="14" fillId="3" borderId="0" xfId="0" applyFont="1" applyFill="1" applyBorder="1" applyAlignment="1">
      <alignment vertical="top"/>
    </xf>
    <xf numFmtId="164" fontId="13" fillId="3" borderId="2" xfId="0" applyNumberFormat="1" applyFont="1" applyFill="1" applyBorder="1" applyAlignment="1">
      <alignment horizontal="center" vertical="top" wrapText="1"/>
    </xf>
    <xf numFmtId="0" fontId="13" fillId="3" borderId="2" xfId="0" applyFont="1" applyFill="1" applyBorder="1" applyAlignment="1">
      <alignment horizontal="center" vertical="top"/>
    </xf>
    <xf numFmtId="0" fontId="13" fillId="3" borderId="2" xfId="0" applyFont="1" applyFill="1" applyBorder="1" applyAlignment="1">
      <alignment horizontal="left" vertical="top"/>
    </xf>
    <xf numFmtId="165" fontId="1" fillId="3" borderId="2" xfId="0" applyNumberFormat="1" applyFont="1" applyFill="1" applyBorder="1" applyAlignment="1">
      <alignment horizontal="center" vertical="top" wrapText="1"/>
    </xf>
    <xf numFmtId="165" fontId="9" fillId="3" borderId="2" xfId="0" applyNumberFormat="1" applyFont="1" applyFill="1" applyBorder="1" applyAlignment="1">
      <alignment horizontal="center" vertical="top"/>
    </xf>
    <xf numFmtId="0" fontId="9" fillId="3" borderId="2" xfId="0" applyFont="1" applyFill="1" applyBorder="1" applyAlignment="1">
      <alignment vertical="top" wrapText="1"/>
    </xf>
    <xf numFmtId="164" fontId="18" fillId="3" borderId="2" xfId="0" applyNumberFormat="1" applyFont="1" applyFill="1" applyBorder="1" applyAlignment="1">
      <alignment horizontal="center" vertical="top" wrapText="1"/>
    </xf>
    <xf numFmtId="0" fontId="9" fillId="3" borderId="2" xfId="0" applyFont="1" applyFill="1" applyBorder="1" applyAlignment="1">
      <alignment horizontal="center" vertical="top"/>
    </xf>
    <xf numFmtId="164" fontId="2" fillId="3" borderId="2" xfId="0" applyNumberFormat="1" applyFont="1" applyFill="1" applyBorder="1" applyAlignment="1">
      <alignment vertical="top" wrapText="1"/>
    </xf>
    <xf numFmtId="0" fontId="12" fillId="3" borderId="2" xfId="0" applyFont="1" applyFill="1" applyBorder="1" applyAlignment="1">
      <alignment vertical="top"/>
    </xf>
    <xf numFmtId="3" fontId="2" fillId="3" borderId="2" xfId="0" applyNumberFormat="1" applyFont="1" applyFill="1" applyBorder="1" applyAlignment="1">
      <alignment vertical="top" wrapText="1"/>
    </xf>
    <xf numFmtId="164" fontId="1" fillId="3" borderId="2" xfId="0" applyNumberFormat="1" applyFont="1" applyFill="1" applyBorder="1" applyAlignment="1">
      <alignment horizontal="center" vertical="top" wrapText="1"/>
    </xf>
    <xf numFmtId="164" fontId="1" fillId="3" borderId="2" xfId="0" applyNumberFormat="1" applyFont="1" applyFill="1" applyBorder="1" applyAlignment="1">
      <alignment horizontal="center" vertical="top"/>
    </xf>
    <xf numFmtId="165" fontId="2" fillId="3" borderId="0" xfId="0" applyNumberFormat="1" applyFont="1" applyFill="1" applyAlignment="1">
      <alignment vertical="top"/>
    </xf>
    <xf numFmtId="0" fontId="1" fillId="5" borderId="0" xfId="0" applyFont="1" applyFill="1" applyAlignment="1">
      <alignment vertical="top"/>
    </xf>
    <xf numFmtId="0" fontId="2" fillId="5" borderId="0" xfId="0" applyFont="1" applyFill="1" applyAlignment="1">
      <alignment vertical="top"/>
    </xf>
    <xf numFmtId="0" fontId="2" fillId="5" borderId="0" xfId="0" applyFont="1" applyFill="1" applyBorder="1" applyAlignment="1">
      <alignment vertical="top"/>
    </xf>
    <xf numFmtId="0" fontId="5" fillId="3" borderId="0" xfId="0" applyFont="1" applyFill="1" applyAlignment="1">
      <alignment vertical="top"/>
    </xf>
    <xf numFmtId="0" fontId="12" fillId="5" borderId="0" xfId="0" applyFont="1" applyFill="1" applyAlignment="1">
      <alignment vertical="top"/>
    </xf>
    <xf numFmtId="0" fontId="41" fillId="5" borderId="0" xfId="0" applyFont="1" applyFill="1" applyAlignment="1">
      <alignment vertical="top"/>
    </xf>
    <xf numFmtId="0" fontId="5" fillId="5" borderId="0" xfId="0" applyFont="1" applyFill="1" applyAlignment="1">
      <alignment vertical="top"/>
    </xf>
    <xf numFmtId="0" fontId="3" fillId="5" borderId="0" xfId="0" applyFont="1" applyFill="1" applyAlignment="1">
      <alignment vertical="top"/>
    </xf>
    <xf numFmtId="0" fontId="22" fillId="5" borderId="0" xfId="0" applyFont="1" applyFill="1" applyAlignment="1">
      <alignment vertical="top"/>
    </xf>
    <xf numFmtId="0" fontId="12" fillId="16" borderId="0" xfId="0" applyFont="1" applyFill="1" applyAlignment="1">
      <alignment vertical="top"/>
    </xf>
    <xf numFmtId="0" fontId="2" fillId="16" borderId="0" xfId="0" applyFont="1" applyFill="1" applyAlignment="1">
      <alignment vertical="top"/>
    </xf>
    <xf numFmtId="0" fontId="12" fillId="13" borderId="0" xfId="0" applyFont="1" applyFill="1" applyAlignment="1">
      <alignment vertical="top"/>
    </xf>
    <xf numFmtId="0" fontId="1" fillId="13" borderId="0" xfId="0" applyFont="1" applyFill="1" applyAlignment="1">
      <alignment vertical="top"/>
    </xf>
    <xf numFmtId="0" fontId="37" fillId="3" borderId="0" xfId="0" applyFont="1" applyFill="1" applyAlignment="1">
      <alignment horizontal="center" vertical="top"/>
    </xf>
    <xf numFmtId="0" fontId="37" fillId="3" borderId="0" xfId="0" applyFont="1" applyFill="1" applyAlignment="1">
      <alignment vertical="top"/>
    </xf>
    <xf numFmtId="0" fontId="2" fillId="17" borderId="2" xfId="0" applyFont="1" applyFill="1" applyBorder="1" applyAlignment="1">
      <alignment horizontal="center" vertical="top" wrapText="1"/>
    </xf>
    <xf numFmtId="0" fontId="4" fillId="17" borderId="2" xfId="0" applyFont="1" applyFill="1" applyBorder="1" applyAlignment="1">
      <alignment horizontal="left" vertical="top"/>
    </xf>
    <xf numFmtId="0" fontId="2" fillId="3" borderId="0" xfId="0" applyFont="1" applyFill="1" applyBorder="1" applyAlignment="1">
      <alignment vertical="top" wrapText="1"/>
    </xf>
    <xf numFmtId="0" fontId="1" fillId="5" borderId="2" xfId="0" applyFont="1" applyFill="1" applyBorder="1" applyAlignment="1">
      <alignment horizontal="center" vertical="top"/>
    </xf>
    <xf numFmtId="0" fontId="1" fillId="5" borderId="2" xfId="0" applyFont="1" applyFill="1" applyBorder="1" applyAlignment="1">
      <alignment horizontal="left" vertical="top" wrapText="1"/>
    </xf>
    <xf numFmtId="0" fontId="1" fillId="5" borderId="2" xfId="0" applyFont="1" applyFill="1" applyBorder="1" applyAlignment="1">
      <alignment horizontal="center" vertical="top" wrapText="1"/>
    </xf>
    <xf numFmtId="0" fontId="1" fillId="5" borderId="2" xfId="0" applyFont="1" applyFill="1" applyBorder="1" applyAlignment="1">
      <alignment horizontal="left" vertical="top"/>
    </xf>
    <xf numFmtId="0" fontId="2" fillId="5" borderId="2" xfId="0" applyFont="1" applyFill="1" applyBorder="1" applyAlignment="1">
      <alignment horizontal="center" vertical="top"/>
    </xf>
    <xf numFmtId="0" fontId="2" fillId="5" borderId="2" xfId="0" applyFont="1" applyFill="1" applyBorder="1" applyAlignment="1">
      <alignment horizontal="center" vertical="top" wrapText="1"/>
    </xf>
    <xf numFmtId="0" fontId="2" fillId="5" borderId="2" xfId="0" applyFont="1" applyFill="1" applyBorder="1" applyAlignment="1">
      <alignment horizontal="left" vertical="top"/>
    </xf>
    <xf numFmtId="0" fontId="10" fillId="3" borderId="2" xfId="0" applyFont="1" applyFill="1" applyBorder="1" applyAlignment="1">
      <alignment horizontal="center" vertical="top" wrapText="1"/>
    </xf>
    <xf numFmtId="164" fontId="9" fillId="3" borderId="2" xfId="0" applyNumberFormat="1" applyFont="1" applyFill="1" applyBorder="1" applyAlignment="1">
      <alignment horizontal="center" vertical="top" wrapText="1"/>
    </xf>
    <xf numFmtId="164" fontId="1" fillId="5" borderId="2" xfId="0" applyNumberFormat="1" applyFont="1" applyFill="1" applyBorder="1" applyAlignment="1">
      <alignment horizontal="center" vertical="top"/>
    </xf>
    <xf numFmtId="0" fontId="11" fillId="5" borderId="2" xfId="0" applyFont="1" applyFill="1" applyBorder="1" applyAlignment="1">
      <alignment horizontal="center" vertical="top" wrapText="1"/>
    </xf>
    <xf numFmtId="164" fontId="11" fillId="5" borderId="2" xfId="0" applyNumberFormat="1" applyFont="1" applyFill="1" applyBorder="1" applyAlignment="1">
      <alignment horizontal="center" vertical="top" wrapText="1"/>
    </xf>
    <xf numFmtId="3" fontId="1" fillId="5" borderId="2" xfId="0" applyNumberFormat="1" applyFont="1" applyFill="1" applyBorder="1" applyAlignment="1">
      <alignment horizontal="center" vertical="top" wrapText="1"/>
    </xf>
    <xf numFmtId="0" fontId="1" fillId="5" borderId="0" xfId="0" applyFont="1" applyFill="1" applyAlignment="1">
      <alignment horizontal="center" vertical="top" wrapText="1"/>
    </xf>
    <xf numFmtId="0" fontId="4" fillId="5" borderId="2" xfId="0" applyFont="1" applyFill="1" applyBorder="1" applyAlignment="1">
      <alignment horizontal="left" vertical="top" wrapText="1"/>
    </xf>
    <xf numFmtId="0" fontId="2" fillId="5" borderId="0" xfId="0" applyFont="1" applyFill="1" applyBorder="1" applyAlignment="1">
      <alignment horizontal="center" vertical="top"/>
    </xf>
    <xf numFmtId="0" fontId="8" fillId="3" borderId="0" xfId="0" applyFont="1" applyFill="1" applyAlignment="1">
      <alignment vertical="top"/>
    </xf>
    <xf numFmtId="0" fontId="2" fillId="5" borderId="2" xfId="0" applyFont="1" applyFill="1" applyBorder="1" applyAlignment="1">
      <alignment vertical="top"/>
    </xf>
    <xf numFmtId="0" fontId="8" fillId="5" borderId="0" xfId="0" applyFont="1" applyFill="1" applyAlignment="1">
      <alignment vertical="top"/>
    </xf>
    <xf numFmtId="164" fontId="9" fillId="3" borderId="2" xfId="0" applyNumberFormat="1" applyFont="1" applyFill="1" applyBorder="1" applyAlignment="1">
      <alignment horizontal="center" vertical="top" wrapText="1" readingOrder="1"/>
    </xf>
    <xf numFmtId="0" fontId="13" fillId="3" borderId="2" xfId="0" applyFont="1" applyFill="1" applyBorder="1" applyAlignment="1">
      <alignment vertical="top" wrapText="1"/>
    </xf>
    <xf numFmtId="0" fontId="42" fillId="5" borderId="2" xfId="0" applyFont="1" applyFill="1" applyBorder="1" applyAlignment="1">
      <alignment horizontal="left" vertical="top"/>
    </xf>
    <xf numFmtId="3" fontId="2" fillId="5" borderId="2" xfId="0" applyNumberFormat="1" applyFont="1" applyFill="1" applyBorder="1" applyAlignment="1">
      <alignment horizontal="center" vertical="top"/>
    </xf>
    <xf numFmtId="165" fontId="2" fillId="5" borderId="2" xfId="0" applyNumberFormat="1" applyFont="1" applyFill="1" applyBorder="1" applyAlignment="1">
      <alignment horizontal="center" vertical="top"/>
    </xf>
    <xf numFmtId="4" fontId="2" fillId="5" borderId="2" xfId="0" applyNumberFormat="1" applyFont="1" applyFill="1" applyBorder="1" applyAlignment="1">
      <alignment horizontal="left" vertical="top" wrapText="1"/>
    </xf>
    <xf numFmtId="4" fontId="2" fillId="5" borderId="2" xfId="0" applyNumberFormat="1" applyFont="1" applyFill="1" applyBorder="1" applyAlignment="1">
      <alignment horizontal="center" vertical="top" wrapText="1"/>
    </xf>
    <xf numFmtId="0" fontId="42" fillId="3" borderId="2" xfId="0" applyFont="1" applyFill="1" applyBorder="1" applyAlignment="1">
      <alignment horizontal="left" vertical="top"/>
    </xf>
    <xf numFmtId="0" fontId="43" fillId="3" borderId="2" xfId="0" applyFont="1" applyFill="1" applyBorder="1" applyAlignment="1">
      <alignment horizontal="left" vertical="top"/>
    </xf>
    <xf numFmtId="0" fontId="25" fillId="3" borderId="2" xfId="0" applyFont="1" applyFill="1" applyBorder="1" applyAlignment="1">
      <alignment horizontal="left" vertical="top" wrapText="1"/>
    </xf>
    <xf numFmtId="0" fontId="42" fillId="0" borderId="2" xfId="0" applyFont="1" applyBorder="1" applyAlignment="1">
      <alignment horizontal="left" vertical="top"/>
    </xf>
    <xf numFmtId="0" fontId="2" fillId="15" borderId="2" xfId="0" applyFont="1" applyFill="1" applyBorder="1" applyAlignment="1">
      <alignment horizontal="center" vertical="top" wrapText="1"/>
    </xf>
    <xf numFmtId="0" fontId="37" fillId="5" borderId="2" xfId="0" applyFont="1" applyFill="1" applyBorder="1" applyAlignment="1">
      <alignment horizontal="left" vertical="top" wrapText="1"/>
    </xf>
    <xf numFmtId="0" fontId="2" fillId="5" borderId="0" xfId="0" applyFont="1" applyFill="1" applyAlignment="1">
      <alignment horizontal="center" vertical="top"/>
    </xf>
    <xf numFmtId="0" fontId="25" fillId="3" borderId="2" xfId="0" applyFont="1" applyFill="1" applyBorder="1" applyAlignment="1">
      <alignment horizontal="left" vertical="top"/>
    </xf>
    <xf numFmtId="4" fontId="5" fillId="3" borderId="2" xfId="0" applyNumberFormat="1" applyFont="1" applyFill="1" applyBorder="1" applyAlignment="1">
      <alignment horizontal="center" vertical="top" wrapText="1"/>
    </xf>
    <xf numFmtId="4" fontId="5" fillId="3" borderId="2" xfId="0" applyNumberFormat="1" applyFont="1" applyFill="1" applyBorder="1" applyAlignment="1">
      <alignment horizontal="center" vertical="top"/>
    </xf>
    <xf numFmtId="0" fontId="5" fillId="3" borderId="2" xfId="0" applyFont="1" applyFill="1" applyBorder="1" applyAlignment="1">
      <alignment vertical="top"/>
    </xf>
    <xf numFmtId="166" fontId="2" fillId="3" borderId="2" xfId="0" applyNumberFormat="1" applyFont="1" applyFill="1" applyBorder="1" applyAlignment="1">
      <alignment horizontal="center" vertical="top" wrapText="1"/>
    </xf>
    <xf numFmtId="4" fontId="4" fillId="3" borderId="2" xfId="0" applyNumberFormat="1" applyFont="1" applyFill="1" applyBorder="1" applyAlignment="1">
      <alignment horizontal="center" vertical="top" wrapText="1"/>
    </xf>
    <xf numFmtId="49" fontId="44" fillId="3" borderId="2" xfId="0" applyNumberFormat="1" applyFont="1" applyFill="1" applyBorder="1" applyAlignment="1">
      <alignment horizontal="left" vertical="top" wrapText="1"/>
    </xf>
    <xf numFmtId="165" fontId="2" fillId="5" borderId="2" xfId="0" applyNumberFormat="1" applyFont="1" applyFill="1" applyBorder="1" applyAlignment="1">
      <alignment horizontal="center" vertical="top" wrapText="1"/>
    </xf>
    <xf numFmtId="171" fontId="2" fillId="3" borderId="2" xfId="0" applyNumberFormat="1" applyFont="1" applyFill="1" applyBorder="1" applyAlignment="1">
      <alignment horizontal="center" vertical="top" wrapText="1"/>
    </xf>
    <xf numFmtId="0" fontId="12" fillId="5" borderId="2" xfId="0" applyFont="1" applyFill="1" applyBorder="1" applyAlignment="1">
      <alignment horizontal="center" vertical="top" wrapText="1"/>
    </xf>
    <xf numFmtId="0" fontId="12" fillId="5" borderId="2" xfId="0" applyFont="1" applyFill="1" applyBorder="1" applyAlignment="1">
      <alignment horizontal="left" vertical="top" wrapText="1"/>
    </xf>
    <xf numFmtId="164" fontId="12" fillId="5" borderId="2" xfId="0" applyNumberFormat="1" applyFont="1" applyFill="1" applyBorder="1" applyAlignment="1">
      <alignment horizontal="center" vertical="top" wrapText="1"/>
    </xf>
    <xf numFmtId="0" fontId="12" fillId="5" borderId="2" xfId="0" applyFont="1" applyFill="1" applyBorder="1" applyAlignment="1">
      <alignment horizontal="center" vertical="top"/>
    </xf>
    <xf numFmtId="0" fontId="12" fillId="5" borderId="2" xfId="0" applyFont="1" applyFill="1" applyBorder="1" applyAlignment="1">
      <alignment horizontal="left" vertical="top"/>
    </xf>
    <xf numFmtId="0" fontId="12" fillId="5" borderId="0" xfId="0" applyFont="1" applyFill="1" applyBorder="1" applyAlignment="1">
      <alignment vertical="top"/>
    </xf>
    <xf numFmtId="164" fontId="1" fillId="5" borderId="2" xfId="0" applyNumberFormat="1" applyFont="1" applyFill="1" applyBorder="1" applyAlignment="1">
      <alignment horizontal="center" vertical="top" wrapText="1"/>
    </xf>
    <xf numFmtId="164" fontId="2" fillId="5" borderId="2" xfId="0" applyNumberFormat="1" applyFont="1" applyFill="1" applyBorder="1" applyAlignment="1">
      <alignment horizontal="center" vertical="top" wrapText="1"/>
    </xf>
    <xf numFmtId="0" fontId="41" fillId="5" borderId="2" xfId="0" applyFont="1" applyFill="1" applyBorder="1" applyAlignment="1">
      <alignment horizontal="center" vertical="top" wrapText="1"/>
    </xf>
    <xf numFmtId="165" fontId="1" fillId="5" borderId="2" xfId="0" applyNumberFormat="1" applyFont="1" applyFill="1" applyBorder="1" applyAlignment="1">
      <alignment horizontal="center" vertical="top" wrapText="1"/>
    </xf>
    <xf numFmtId="0" fontId="5" fillId="5" borderId="2" xfId="0" applyFont="1" applyFill="1" applyBorder="1" applyAlignment="1">
      <alignment horizontal="center" vertical="top" wrapText="1"/>
    </xf>
    <xf numFmtId="0" fontId="2" fillId="17" borderId="2" xfId="0" applyFont="1" applyFill="1" applyBorder="1" applyAlignment="1">
      <alignment horizontal="left" vertical="top" wrapText="1"/>
    </xf>
    <xf numFmtId="0" fontId="17" fillId="5" borderId="2" xfId="0" applyFont="1" applyFill="1" applyBorder="1" applyAlignment="1">
      <alignment horizontal="center" vertical="top" wrapText="1"/>
    </xf>
    <xf numFmtId="0" fontId="18" fillId="5" borderId="2" xfId="0" applyFont="1" applyFill="1" applyBorder="1" applyAlignment="1">
      <alignment horizontal="center" vertical="top" wrapText="1"/>
    </xf>
    <xf numFmtId="0" fontId="3" fillId="5" borderId="2" xfId="0" applyFont="1" applyFill="1" applyBorder="1" applyAlignment="1">
      <alignment horizontal="center" vertical="top" wrapText="1"/>
    </xf>
    <xf numFmtId="0" fontId="3" fillId="5" borderId="2" xfId="0" applyFont="1" applyFill="1" applyBorder="1" applyAlignment="1">
      <alignment horizontal="left" vertical="top" wrapText="1"/>
    </xf>
    <xf numFmtId="0" fontId="3" fillId="5" borderId="2" xfId="0" applyFont="1" applyFill="1" applyBorder="1" applyAlignment="1">
      <alignment horizontal="center" vertical="top"/>
    </xf>
    <xf numFmtId="0" fontId="3" fillId="5" borderId="2" xfId="0" applyFont="1" applyFill="1" applyBorder="1" applyAlignment="1">
      <alignment horizontal="left" vertical="top"/>
    </xf>
    <xf numFmtId="0" fontId="3" fillId="5" borderId="0" xfId="0" applyFont="1" applyFill="1" applyBorder="1" applyAlignment="1">
      <alignment vertical="top"/>
    </xf>
    <xf numFmtId="0" fontId="22" fillId="5" borderId="2" xfId="0" applyFont="1" applyFill="1" applyBorder="1" applyAlignment="1">
      <alignment horizontal="center" vertical="top" wrapText="1"/>
    </xf>
    <xf numFmtId="0" fontId="22" fillId="5" borderId="2" xfId="0" applyFont="1" applyFill="1" applyBorder="1" applyAlignment="1">
      <alignment horizontal="left" vertical="top" wrapText="1"/>
    </xf>
    <xf numFmtId="0" fontId="22" fillId="5" borderId="2" xfId="0" applyFont="1" applyFill="1" applyBorder="1" applyAlignment="1">
      <alignment horizontal="center" vertical="top"/>
    </xf>
    <xf numFmtId="0" fontId="22" fillId="5" borderId="2" xfId="0" applyFont="1" applyFill="1" applyBorder="1" applyAlignment="1">
      <alignment horizontal="left" vertical="top"/>
    </xf>
    <xf numFmtId="0" fontId="22" fillId="5" borderId="0" xfId="0" applyFont="1" applyFill="1" applyBorder="1" applyAlignment="1">
      <alignment vertical="top"/>
    </xf>
    <xf numFmtId="0" fontId="2" fillId="18" borderId="2" xfId="0" applyFont="1" applyFill="1" applyBorder="1" applyAlignment="1">
      <alignment horizontal="center" vertical="top" wrapText="1"/>
    </xf>
    <xf numFmtId="0" fontId="4" fillId="18" borderId="2" xfId="0" applyFont="1" applyFill="1" applyBorder="1" applyAlignment="1">
      <alignment horizontal="left" vertical="top" wrapText="1"/>
    </xf>
    <xf numFmtId="0" fontId="2" fillId="14" borderId="2" xfId="0" applyFont="1" applyFill="1" applyBorder="1" applyAlignment="1">
      <alignment horizontal="center" vertical="top"/>
    </xf>
    <xf numFmtId="0" fontId="2" fillId="14" borderId="2" xfId="0" applyFont="1" applyFill="1" applyBorder="1" applyAlignment="1">
      <alignment horizontal="left" vertical="top"/>
    </xf>
    <xf numFmtId="0" fontId="2" fillId="14" borderId="0" xfId="0" applyFont="1" applyFill="1" applyBorder="1" applyAlignment="1">
      <alignment vertical="top"/>
    </xf>
    <xf numFmtId="165" fontId="1" fillId="5" borderId="2" xfId="0" applyNumberFormat="1" applyFont="1" applyFill="1" applyBorder="1" applyAlignment="1">
      <alignment horizontal="center" vertical="top"/>
    </xf>
    <xf numFmtId="0" fontId="2" fillId="5" borderId="2" xfId="0" applyFont="1" applyFill="1" applyBorder="1" applyAlignment="1">
      <alignment horizontal="left" vertical="top" wrapText="1"/>
    </xf>
    <xf numFmtId="0" fontId="12" fillId="3" borderId="2" xfId="0" applyFont="1" applyFill="1" applyBorder="1" applyAlignment="1">
      <alignment vertical="top" wrapText="1"/>
    </xf>
    <xf numFmtId="0" fontId="12" fillId="16" borderId="2" xfId="0" applyFont="1" applyFill="1" applyBorder="1" applyAlignment="1">
      <alignment horizontal="center" vertical="top"/>
    </xf>
    <xf numFmtId="0" fontId="12" fillId="16" borderId="2" xfId="0" applyFont="1" applyFill="1" applyBorder="1" applyAlignment="1">
      <alignment horizontal="left" vertical="top" wrapText="1"/>
    </xf>
    <xf numFmtId="0" fontId="12" fillId="16" borderId="2" xfId="0" applyFont="1" applyFill="1" applyBorder="1" applyAlignment="1">
      <alignment horizontal="center" vertical="top" wrapText="1"/>
    </xf>
    <xf numFmtId="165" fontId="12" fillId="16" borderId="2" xfId="0" applyNumberFormat="1" applyFont="1" applyFill="1" applyBorder="1" applyAlignment="1">
      <alignment horizontal="center" vertical="top"/>
    </xf>
    <xf numFmtId="0" fontId="12" fillId="16" borderId="2" xfId="0" applyFont="1" applyFill="1" applyBorder="1" applyAlignment="1">
      <alignment horizontal="left" vertical="top"/>
    </xf>
    <xf numFmtId="0" fontId="13" fillId="3" borderId="2" xfId="0" applyFont="1" applyFill="1" applyBorder="1" applyAlignment="1">
      <alignment horizontal="center" vertical="top" wrapText="1" readingOrder="1"/>
    </xf>
    <xf numFmtId="0" fontId="1" fillId="5" borderId="0" xfId="0" applyFont="1" applyFill="1" applyBorder="1" applyAlignment="1">
      <alignment vertical="top"/>
    </xf>
    <xf numFmtId="0" fontId="2" fillId="16" borderId="2" xfId="0" applyFont="1" applyFill="1" applyBorder="1" applyAlignment="1">
      <alignment horizontal="center" vertical="top" wrapText="1"/>
    </xf>
    <xf numFmtId="0" fontId="2" fillId="16" borderId="2" xfId="0" applyFont="1" applyFill="1" applyBorder="1" applyAlignment="1">
      <alignment horizontal="center" vertical="top"/>
    </xf>
    <xf numFmtId="0" fontId="2" fillId="16" borderId="2" xfId="0" applyFont="1" applyFill="1" applyBorder="1" applyAlignment="1">
      <alignment horizontal="left" vertical="top"/>
    </xf>
    <xf numFmtId="0" fontId="2" fillId="16" borderId="0" xfId="0" applyFont="1" applyFill="1" applyBorder="1" applyAlignment="1">
      <alignment vertical="top"/>
    </xf>
    <xf numFmtId="0" fontId="1" fillId="16" borderId="2" xfId="0" applyFont="1" applyFill="1" applyBorder="1" applyAlignment="1">
      <alignment horizontal="center" vertical="top" wrapText="1"/>
    </xf>
    <xf numFmtId="0" fontId="12" fillId="13" borderId="2" xfId="0" applyFont="1" applyFill="1" applyBorder="1" applyAlignment="1">
      <alignment horizontal="center" vertical="top"/>
    </xf>
    <xf numFmtId="0" fontId="12" fillId="13" borderId="2" xfId="0" applyFont="1" applyFill="1" applyBorder="1" applyAlignment="1">
      <alignment vertical="top"/>
    </xf>
    <xf numFmtId="165" fontId="12" fillId="13" borderId="2" xfId="0" applyNumberFormat="1" applyFont="1" applyFill="1" applyBorder="1" applyAlignment="1">
      <alignment vertical="top"/>
    </xf>
    <xf numFmtId="0" fontId="12" fillId="13" borderId="2" xfId="0" applyFont="1" applyFill="1" applyBorder="1" applyAlignment="1">
      <alignment horizontal="left" vertical="top"/>
    </xf>
    <xf numFmtId="0" fontId="1" fillId="13" borderId="2" xfId="0" applyFont="1" applyFill="1" applyBorder="1" applyAlignment="1">
      <alignment vertical="top"/>
    </xf>
    <xf numFmtId="0" fontId="1" fillId="13" borderId="2" xfId="0" applyFont="1" applyFill="1" applyBorder="1" applyAlignment="1">
      <alignment horizontal="center" vertical="top"/>
    </xf>
    <xf numFmtId="0" fontId="1" fillId="13" borderId="2" xfId="0" applyFont="1" applyFill="1" applyBorder="1" applyAlignment="1">
      <alignment horizontal="left" vertical="top"/>
    </xf>
    <xf numFmtId="0" fontId="1" fillId="3" borderId="2" xfId="0" applyFont="1" applyFill="1" applyBorder="1" applyAlignment="1">
      <alignment vertical="top" wrapText="1"/>
    </xf>
    <xf numFmtId="164" fontId="2" fillId="3" borderId="2" xfId="0" applyNumberFormat="1" applyFont="1" applyFill="1" applyBorder="1" applyAlignment="1">
      <alignment vertical="top"/>
    </xf>
    <xf numFmtId="0" fontId="1" fillId="3" borderId="0" xfId="0" applyFont="1" applyFill="1" applyBorder="1" applyAlignment="1">
      <alignment vertical="top" wrapText="1"/>
    </xf>
    <xf numFmtId="0" fontId="45" fillId="3" borderId="0" xfId="0" applyFont="1" applyFill="1" applyAlignment="1">
      <alignment vertical="top"/>
    </xf>
    <xf numFmtId="0" fontId="22" fillId="3" borderId="0" xfId="0" applyFont="1" applyFill="1" applyAlignment="1">
      <alignment vertical="top"/>
    </xf>
    <xf numFmtId="0" fontId="22" fillId="2" borderId="0" xfId="0" applyFont="1" applyFill="1" applyAlignment="1">
      <alignment vertical="top"/>
    </xf>
    <xf numFmtId="0" fontId="5" fillId="3" borderId="2" xfId="0" applyFont="1" applyFill="1" applyBorder="1" applyAlignment="1">
      <alignment horizontal="left" vertical="top" wrapText="1"/>
    </xf>
    <xf numFmtId="1" fontId="9" fillId="0" borderId="2" xfId="0" applyNumberFormat="1" applyFont="1" applyBorder="1" applyAlignment="1">
      <alignment horizontal="center" vertical="center" wrapText="1"/>
    </xf>
    <xf numFmtId="1" fontId="9" fillId="3" borderId="2" xfId="0" applyNumberFormat="1" applyFont="1" applyFill="1" applyBorder="1" applyAlignment="1">
      <alignment horizontal="center" vertical="center" wrapText="1"/>
    </xf>
    <xf numFmtId="164" fontId="9" fillId="3" borderId="2" xfId="0" applyNumberFormat="1" applyFont="1" applyFill="1" applyBorder="1" applyAlignment="1">
      <alignment horizontal="center" vertical="center" wrapText="1"/>
    </xf>
    <xf numFmtId="0" fontId="22" fillId="3" borderId="2" xfId="0" applyFont="1" applyFill="1" applyBorder="1" applyAlignment="1">
      <alignment horizontal="center" vertical="top" wrapText="1"/>
    </xf>
    <xf numFmtId="0" fontId="22" fillId="3" borderId="2" xfId="0" applyFont="1" applyFill="1" applyBorder="1" applyAlignment="1">
      <alignment horizontal="left" vertical="top"/>
    </xf>
    <xf numFmtId="0" fontId="22" fillId="3" borderId="0" xfId="0" applyFont="1" applyFill="1" applyBorder="1" applyAlignment="1">
      <alignment vertical="top"/>
    </xf>
    <xf numFmtId="0" fontId="7" fillId="3" borderId="2" xfId="0" applyFont="1" applyFill="1" applyBorder="1" applyAlignment="1">
      <alignment vertical="top" wrapText="1"/>
    </xf>
    <xf numFmtId="0" fontId="9" fillId="2" borderId="2" xfId="0" applyFont="1" applyFill="1" applyBorder="1" applyAlignment="1">
      <alignment vertical="top" wrapText="1"/>
    </xf>
    <xf numFmtId="0" fontId="22"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22" fillId="2" borderId="2" xfId="0" applyFont="1" applyFill="1" applyBorder="1" applyAlignment="1">
      <alignment horizontal="center" vertical="top"/>
    </xf>
    <xf numFmtId="0" fontId="22" fillId="2" borderId="2" xfId="0" applyFont="1" applyFill="1" applyBorder="1" applyAlignment="1">
      <alignment horizontal="left" vertical="top"/>
    </xf>
    <xf numFmtId="0" fontId="22" fillId="2" borderId="0" xfId="0" applyFont="1" applyFill="1" applyBorder="1" applyAlignment="1">
      <alignment vertical="top"/>
    </xf>
    <xf numFmtId="0" fontId="48" fillId="3" borderId="2" xfId="0" applyFont="1" applyFill="1" applyBorder="1" applyAlignment="1">
      <alignment horizontal="left" vertical="top" wrapText="1"/>
    </xf>
    <xf numFmtId="0" fontId="49" fillId="3" borderId="2" xfId="0" applyFont="1" applyFill="1" applyBorder="1" applyAlignment="1">
      <alignment horizontal="center" vertical="top" wrapText="1"/>
    </xf>
    <xf numFmtId="0" fontId="48" fillId="14" borderId="2" xfId="0" applyFont="1" applyFill="1" applyBorder="1" applyAlignment="1">
      <alignment horizontal="left" vertical="top" wrapText="1"/>
    </xf>
    <xf numFmtId="0" fontId="50" fillId="14" borderId="2" xfId="0" applyFont="1" applyFill="1" applyBorder="1" applyAlignment="1">
      <alignment horizontal="center" vertical="top" wrapText="1"/>
    </xf>
    <xf numFmtId="0" fontId="50" fillId="3" borderId="2" xfId="0" applyFont="1" applyFill="1" applyBorder="1" applyAlignment="1">
      <alignment horizontal="center" vertical="top" wrapText="1"/>
    </xf>
    <xf numFmtId="0" fontId="48" fillId="3" borderId="2" xfId="0" applyFont="1" applyFill="1" applyBorder="1" applyAlignment="1">
      <alignment vertical="top" wrapText="1"/>
    </xf>
    <xf numFmtId="0" fontId="50" fillId="3" borderId="2" xfId="0" applyFont="1" applyFill="1" applyBorder="1" applyAlignment="1">
      <alignment horizontal="center" vertical="top" wrapText="1"/>
    </xf>
    <xf numFmtId="0" fontId="50" fillId="3" borderId="2" xfId="0" applyFont="1" applyFill="1" applyBorder="1" applyAlignment="1">
      <alignment horizontal="center" vertical="top"/>
    </xf>
    <xf numFmtId="165" fontId="50" fillId="3" borderId="2" xfId="0" applyNumberFormat="1" applyFont="1" applyFill="1" applyBorder="1" applyAlignment="1">
      <alignment horizontal="center" vertical="top" wrapText="1"/>
    </xf>
    <xf numFmtId="0" fontId="48" fillId="3" borderId="2" xfId="0" applyFont="1" applyFill="1" applyBorder="1" applyAlignment="1">
      <alignment horizontal="left" vertical="top"/>
    </xf>
    <xf numFmtId="0" fontId="48" fillId="3" borderId="2" xfId="0" applyFont="1" applyFill="1" applyBorder="1" applyAlignment="1">
      <alignment horizontal="left" vertical="top" wrapText="1"/>
    </xf>
    <xf numFmtId="0" fontId="55" fillId="3" borderId="2" xfId="0" applyFont="1" applyFill="1" applyBorder="1" applyAlignment="1">
      <alignment horizontal="left" vertical="top" wrapText="1"/>
    </xf>
    <xf numFmtId="0" fontId="54" fillId="3" borderId="2" xfId="0" applyFont="1" applyFill="1" applyBorder="1" applyAlignment="1">
      <alignment horizontal="center" vertical="top" wrapText="1"/>
    </xf>
    <xf numFmtId="0" fontId="56" fillId="3" borderId="2" xfId="0" applyFont="1" applyFill="1" applyBorder="1" applyAlignment="1">
      <alignment horizontal="left" vertical="top" wrapText="1"/>
    </xf>
    <xf numFmtId="0" fontId="58" fillId="0" borderId="0" xfId="0" applyFont="1" applyAlignment="1">
      <alignment vertical="top"/>
    </xf>
    <xf numFmtId="0" fontId="57" fillId="0" borderId="11" xfId="0" applyFont="1" applyBorder="1" applyAlignment="1">
      <alignment horizontal="center" vertical="top"/>
    </xf>
    <xf numFmtId="0" fontId="59" fillId="3" borderId="0" xfId="0" applyFont="1" applyFill="1" applyAlignment="1">
      <alignment vertical="top"/>
    </xf>
    <xf numFmtId="0" fontId="59" fillId="3" borderId="2" xfId="0" applyFont="1" applyFill="1" applyBorder="1" applyAlignment="1">
      <alignment horizontal="center" vertical="top" wrapText="1"/>
    </xf>
    <xf numFmtId="0" fontId="58" fillId="3" borderId="0" xfId="0" applyFont="1" applyFill="1" applyAlignment="1">
      <alignment vertical="top"/>
    </xf>
    <xf numFmtId="0" fontId="60" fillId="0" borderId="2" xfId="0" applyFont="1" applyBorder="1" applyAlignment="1">
      <alignment horizontal="center" vertical="top" wrapText="1"/>
    </xf>
    <xf numFmtId="0" fontId="50" fillId="0" borderId="0" xfId="0" applyFont="1" applyAlignment="1">
      <alignment vertical="top"/>
    </xf>
    <xf numFmtId="0" fontId="60" fillId="0" borderId="5" xfId="0" applyFont="1" applyBorder="1" applyAlignment="1">
      <alignment horizontal="center" vertical="top" wrapText="1"/>
    </xf>
    <xf numFmtId="0" fontId="60" fillId="0" borderId="2" xfId="0" applyFont="1" applyBorder="1" applyAlignment="1">
      <alignment horizontal="justify" vertical="top" wrapText="1"/>
    </xf>
    <xf numFmtId="164" fontId="60" fillId="3" borderId="2" xfId="0" applyNumberFormat="1" applyFont="1" applyFill="1" applyBorder="1" applyAlignment="1">
      <alignment horizontal="center" vertical="top" wrapText="1"/>
    </xf>
    <xf numFmtId="164" fontId="61" fillId="3" borderId="2" xfId="0" applyNumberFormat="1" applyFont="1" applyFill="1" applyBorder="1" applyAlignment="1">
      <alignment horizontal="center" vertical="top" wrapText="1"/>
    </xf>
    <xf numFmtId="0" fontId="60" fillId="3" borderId="2" xfId="0" applyFont="1" applyFill="1" applyBorder="1" applyAlignment="1">
      <alignment horizontal="center" vertical="top"/>
    </xf>
    <xf numFmtId="0" fontId="62" fillId="0" borderId="2" xfId="0" applyFont="1" applyBorder="1" applyAlignment="1">
      <alignment horizontal="justify" vertical="top" wrapText="1"/>
    </xf>
    <xf numFmtId="0" fontId="62" fillId="0" borderId="2" xfId="0" applyFont="1" applyBorder="1" applyAlignment="1">
      <alignment horizontal="center" vertical="top" wrapText="1"/>
    </xf>
    <xf numFmtId="164" fontId="62" fillId="3" borderId="2" xfId="0" applyNumberFormat="1" applyFont="1" applyFill="1" applyBorder="1" applyAlignment="1">
      <alignment horizontal="center" vertical="top" wrapText="1"/>
    </xf>
    <xf numFmtId="164" fontId="62" fillId="11" borderId="2" xfId="0" applyNumberFormat="1" applyFont="1" applyFill="1" applyBorder="1" applyAlignment="1">
      <alignment horizontal="center" vertical="top" wrapText="1"/>
    </xf>
    <xf numFmtId="0" fontId="62" fillId="3" borderId="2" xfId="0" applyFont="1" applyFill="1" applyBorder="1" applyAlignment="1">
      <alignment horizontal="center" vertical="top"/>
    </xf>
    <xf numFmtId="1" fontId="60" fillId="3" borderId="2" xfId="0" applyNumberFormat="1" applyFont="1" applyFill="1" applyBorder="1" applyAlignment="1">
      <alignment horizontal="center" vertical="top"/>
    </xf>
    <xf numFmtId="0" fontId="60" fillId="3" borderId="2" xfId="0" applyFont="1" applyFill="1" applyBorder="1" applyAlignment="1">
      <alignment horizontal="center" vertical="top" wrapText="1"/>
    </xf>
    <xf numFmtId="0" fontId="62" fillId="3" borderId="2" xfId="0" applyFont="1" applyFill="1" applyBorder="1" applyAlignment="1">
      <alignment vertical="top" wrapText="1"/>
    </xf>
    <xf numFmtId="0" fontId="62" fillId="3" borderId="2" xfId="0" applyFont="1" applyFill="1" applyBorder="1" applyAlignment="1">
      <alignment horizontal="center" vertical="top" wrapText="1"/>
    </xf>
    <xf numFmtId="164" fontId="62" fillId="5" borderId="2" xfId="0" applyNumberFormat="1" applyFont="1" applyFill="1" applyBorder="1" applyAlignment="1">
      <alignment horizontal="center" vertical="top" wrapText="1"/>
    </xf>
    <xf numFmtId="164" fontId="62" fillId="2" borderId="2" xfId="0" applyNumberFormat="1" applyFont="1" applyFill="1" applyBorder="1" applyAlignment="1">
      <alignment horizontal="center" vertical="top" wrapText="1"/>
    </xf>
    <xf numFmtId="0" fontId="63" fillId="0" borderId="0" xfId="0" applyFont="1" applyAlignment="1">
      <alignment vertical="top"/>
    </xf>
    <xf numFmtId="164" fontId="60" fillId="3" borderId="2" xfId="0" applyNumberFormat="1" applyFont="1" applyFill="1" applyBorder="1" applyAlignment="1">
      <alignment horizontal="center" vertical="top"/>
    </xf>
    <xf numFmtId="164" fontId="60" fillId="0" borderId="2" xfId="0" applyNumberFormat="1" applyFont="1" applyBorder="1" applyAlignment="1">
      <alignment horizontal="center" vertical="top" wrapText="1"/>
    </xf>
    <xf numFmtId="164" fontId="62" fillId="0" borderId="2" xfId="0" applyNumberFormat="1" applyFont="1" applyBorder="1" applyAlignment="1">
      <alignment horizontal="center" vertical="top" wrapText="1"/>
    </xf>
    <xf numFmtId="2" fontId="62" fillId="3" borderId="2" xfId="0" applyNumberFormat="1" applyFont="1" applyFill="1" applyBorder="1" applyAlignment="1">
      <alignment horizontal="center" vertical="top"/>
    </xf>
    <xf numFmtId="164" fontId="62" fillId="3" borderId="2" xfId="0" applyNumberFormat="1" applyFont="1" applyFill="1" applyBorder="1" applyAlignment="1">
      <alignment horizontal="center" vertical="top"/>
    </xf>
    <xf numFmtId="0" fontId="58" fillId="0" borderId="0" xfId="0" applyFont="1" applyAlignment="1">
      <alignment horizontal="center" vertical="top"/>
    </xf>
    <xf numFmtId="0" fontId="50" fillId="3" borderId="0" xfId="0" applyFont="1" applyFill="1" applyAlignment="1">
      <alignment horizontal="center" vertical="top"/>
    </xf>
    <xf numFmtId="0" fontId="50" fillId="3" borderId="2" xfId="0" applyFont="1" applyFill="1" applyBorder="1" applyAlignment="1">
      <alignment horizontal="left" vertical="top"/>
    </xf>
    <xf numFmtId="164" fontId="4" fillId="3" borderId="2" xfId="0" applyNumberFormat="1" applyFont="1" applyFill="1" applyBorder="1" applyAlignment="1">
      <alignment vertical="top"/>
    </xf>
    <xf numFmtId="165" fontId="52" fillId="3" borderId="2" xfId="0" applyNumberFormat="1" applyFont="1" applyFill="1" applyBorder="1" applyAlignment="1">
      <alignment horizontal="center" vertical="top"/>
    </xf>
    <xf numFmtId="0" fontId="2" fillId="3" borderId="2" xfId="0" applyFont="1" applyFill="1" applyBorder="1" applyAlignment="1">
      <alignment horizontal="justify" vertical="top" wrapText="1"/>
    </xf>
    <xf numFmtId="167" fontId="2" fillId="3" borderId="2" xfId="0" applyNumberFormat="1" applyFont="1" applyFill="1" applyBorder="1" applyAlignment="1">
      <alignment horizontal="center" vertical="top" wrapText="1"/>
    </xf>
    <xf numFmtId="4" fontId="4" fillId="3" borderId="2" xfId="0" applyNumberFormat="1" applyFont="1" applyFill="1" applyBorder="1" applyAlignment="1">
      <alignment horizontal="left" vertical="top" wrapText="1"/>
    </xf>
    <xf numFmtId="3" fontId="4" fillId="3" borderId="2" xfId="0" applyNumberFormat="1" applyFont="1" applyFill="1" applyBorder="1" applyAlignment="1">
      <alignment horizontal="center" vertical="top"/>
    </xf>
    <xf numFmtId="168" fontId="2" fillId="3" borderId="2" xfId="0" applyNumberFormat="1" applyFont="1" applyFill="1" applyBorder="1" applyAlignment="1">
      <alignment horizontal="center" vertical="top" wrapText="1"/>
    </xf>
    <xf numFmtId="165" fontId="12" fillId="3" borderId="2" xfId="0" applyNumberFormat="1" applyFont="1" applyFill="1" applyBorder="1" applyAlignment="1">
      <alignment horizontal="center" vertical="top" wrapText="1"/>
    </xf>
    <xf numFmtId="3" fontId="4" fillId="3" borderId="2" xfId="0" applyNumberFormat="1" applyFont="1" applyFill="1" applyBorder="1" applyAlignment="1">
      <alignment horizontal="center" vertical="top" wrapText="1"/>
    </xf>
    <xf numFmtId="0" fontId="38" fillId="3" borderId="2" xfId="0" applyFont="1" applyFill="1" applyBorder="1" applyAlignment="1">
      <alignment horizontal="center" vertical="top" wrapText="1"/>
    </xf>
    <xf numFmtId="0" fontId="39" fillId="3" borderId="2" xfId="0" applyFont="1" applyFill="1" applyBorder="1" applyAlignment="1">
      <alignment horizontal="left" vertical="top" wrapText="1"/>
    </xf>
    <xf numFmtId="0" fontId="38" fillId="3" borderId="2" xfId="0" applyFont="1" applyFill="1" applyBorder="1" applyAlignment="1">
      <alignment horizontal="center" vertical="top"/>
    </xf>
    <xf numFmtId="164" fontId="12" fillId="3" borderId="0" xfId="0" applyNumberFormat="1" applyFont="1" applyFill="1" applyBorder="1" applyAlignment="1">
      <alignment vertical="top"/>
    </xf>
    <xf numFmtId="164" fontId="12" fillId="3" borderId="2" xfId="0" applyNumberFormat="1" applyFont="1" applyFill="1" applyBorder="1" applyAlignment="1">
      <alignment horizontal="left" vertical="top"/>
    </xf>
    <xf numFmtId="0" fontId="40" fillId="3" borderId="0" xfId="0" applyFont="1" applyFill="1" applyAlignment="1">
      <alignment vertical="top"/>
    </xf>
    <xf numFmtId="165" fontId="40" fillId="3" borderId="0" xfId="0" applyNumberFormat="1" applyFont="1" applyFill="1" applyAlignment="1">
      <alignment vertical="top"/>
    </xf>
    <xf numFmtId="0" fontId="50" fillId="3" borderId="2" xfId="0" applyFont="1" applyFill="1" applyBorder="1" applyAlignment="1">
      <alignment horizontal="center" vertical="top" wrapText="1"/>
    </xf>
    <xf numFmtId="169" fontId="12" fillId="3" borderId="2" xfId="0" applyNumberFormat="1" applyFont="1" applyFill="1" applyBorder="1" applyAlignment="1">
      <alignment horizontal="center" vertical="top" wrapText="1"/>
    </xf>
    <xf numFmtId="0" fontId="37" fillId="3" borderId="0" xfId="0" applyFont="1" applyFill="1" applyAlignment="1">
      <alignment horizontal="center" vertical="top"/>
    </xf>
    <xf numFmtId="0" fontId="37" fillId="3" borderId="0" xfId="0" applyFont="1" applyFill="1" applyBorder="1" applyAlignment="1">
      <alignment horizontal="center" vertical="top"/>
    </xf>
    <xf numFmtId="0" fontId="37" fillId="3" borderId="0" xfId="0" applyFont="1" applyFill="1" applyAlignment="1">
      <alignment horizontal="right" vertical="top"/>
    </xf>
    <xf numFmtId="0" fontId="4" fillId="3" borderId="0" xfId="0" applyFont="1" applyFill="1" applyBorder="1" applyAlignment="1">
      <alignment horizontal="center" vertical="top"/>
    </xf>
    <xf numFmtId="0" fontId="2" fillId="3" borderId="0" xfId="0" applyFont="1" applyFill="1" applyBorder="1" applyAlignment="1">
      <alignment vertical="top"/>
    </xf>
    <xf numFmtId="0" fontId="6" fillId="3" borderId="0" xfId="0" applyFont="1" applyFill="1" applyBorder="1" applyAlignment="1">
      <alignment horizontal="center" vertical="top"/>
    </xf>
    <xf numFmtId="0" fontId="5" fillId="3" borderId="0" xfId="0" applyFont="1" applyFill="1" applyBorder="1" applyAlignment="1">
      <alignment horizontal="center" vertical="top"/>
    </xf>
    <xf numFmtId="0" fontId="4" fillId="3" borderId="2" xfId="0" applyFont="1" applyFill="1" applyBorder="1" applyAlignment="1">
      <alignment horizontal="center" vertical="top" wrapText="1"/>
    </xf>
    <xf numFmtId="0" fontId="2" fillId="3" borderId="2" xfId="0" applyFont="1" applyFill="1" applyBorder="1" applyAlignment="1">
      <alignment vertical="top"/>
    </xf>
    <xf numFmtId="0" fontId="4" fillId="14" borderId="2"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2" xfId="0" applyFont="1" applyFill="1" applyBorder="1" applyAlignment="1">
      <alignment horizontal="left" vertical="top"/>
    </xf>
    <xf numFmtId="0" fontId="2" fillId="3" borderId="2" xfId="0" applyFont="1" applyFill="1" applyBorder="1" applyAlignment="1">
      <alignment horizontal="center" vertical="top" wrapText="1"/>
    </xf>
    <xf numFmtId="0" fontId="45" fillId="3" borderId="0" xfId="0" applyFont="1" applyFill="1" applyAlignment="1">
      <alignment horizontal="center" vertical="top"/>
    </xf>
    <xf numFmtId="0" fontId="46" fillId="3" borderId="0" xfId="0" applyFont="1" applyFill="1" applyAlignment="1">
      <alignment horizontal="center" vertical="top"/>
    </xf>
    <xf numFmtId="0" fontId="9" fillId="3" borderId="2" xfId="0" applyFont="1" applyFill="1" applyBorder="1" applyAlignment="1">
      <alignment horizontal="center" vertical="top" wrapText="1"/>
    </xf>
    <xf numFmtId="0" fontId="2" fillId="3" borderId="2" xfId="0" applyFont="1" applyFill="1" applyBorder="1" applyAlignment="1">
      <alignment horizontal="center" vertical="top"/>
    </xf>
    <xf numFmtId="0" fontId="2" fillId="3" borderId="15"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5" xfId="0" applyFont="1" applyFill="1" applyBorder="1" applyAlignment="1">
      <alignment horizontal="center" vertical="top"/>
    </xf>
    <xf numFmtId="0" fontId="2" fillId="3" borderId="12" xfId="0" applyFont="1" applyFill="1" applyBorder="1" applyAlignment="1">
      <alignment horizontal="center" vertical="top"/>
    </xf>
    <xf numFmtId="0" fontId="11" fillId="3" borderId="2" xfId="0" applyFont="1" applyFill="1" applyBorder="1" applyAlignment="1">
      <alignment horizontal="left" vertical="top" wrapText="1"/>
    </xf>
    <xf numFmtId="0" fontId="11" fillId="3" borderId="2" xfId="0" applyFont="1" applyFill="1" applyBorder="1" applyAlignment="1">
      <alignment vertical="top" wrapText="1"/>
    </xf>
    <xf numFmtId="0" fontId="9"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2" xfId="0" applyFont="1" applyFill="1" applyBorder="1" applyAlignment="1">
      <alignment vertical="top" wrapText="1"/>
    </xf>
    <xf numFmtId="0" fontId="13" fillId="3" borderId="2" xfId="0" applyFont="1" applyFill="1" applyBorder="1" applyAlignment="1">
      <alignment horizontal="left" vertical="top" wrapText="1"/>
    </xf>
    <xf numFmtId="0" fontId="2" fillId="3" borderId="2" xfId="0" applyFont="1" applyFill="1" applyBorder="1" applyAlignment="1">
      <alignment horizontal="left" vertical="top" wrapText="1" readingOrder="1"/>
    </xf>
    <xf numFmtId="0" fontId="2" fillId="3" borderId="2" xfId="0" applyFont="1" applyFill="1" applyBorder="1" applyAlignment="1">
      <alignment horizontal="center" vertical="top" wrapText="1" readingOrder="1"/>
    </xf>
    <xf numFmtId="49" fontId="13" fillId="3" borderId="2" xfId="0" applyNumberFormat="1" applyFont="1" applyFill="1" applyBorder="1" applyAlignment="1">
      <alignment horizontal="left" vertical="top" wrapText="1"/>
    </xf>
    <xf numFmtId="49" fontId="14" fillId="3" borderId="2" xfId="0" applyNumberFormat="1" applyFont="1" applyFill="1" applyBorder="1" applyAlignment="1">
      <alignment horizontal="left" vertical="top" wrapText="1"/>
    </xf>
    <xf numFmtId="0" fontId="2" fillId="3" borderId="15" xfId="0" applyFont="1" applyFill="1" applyBorder="1" applyAlignment="1">
      <alignment vertical="top" wrapText="1"/>
    </xf>
    <xf numFmtId="0" fontId="2" fillId="3" borderId="12" xfId="0" applyFont="1" applyFill="1" applyBorder="1" applyAlignment="1">
      <alignment vertical="top" wrapText="1"/>
    </xf>
    <xf numFmtId="0" fontId="13" fillId="3" borderId="2" xfId="0" applyFont="1" applyFill="1" applyBorder="1" applyAlignment="1">
      <alignment vertical="top" wrapText="1" readingOrder="1"/>
    </xf>
    <xf numFmtId="0" fontId="13" fillId="3" borderId="2" xfId="0" applyFont="1" applyFill="1" applyBorder="1" applyAlignment="1">
      <alignment horizontal="left" vertical="top" wrapText="1" readingOrder="1"/>
    </xf>
    <xf numFmtId="0" fontId="5" fillId="3" borderId="2" xfId="0" applyFont="1" applyFill="1" applyBorder="1" applyAlignment="1">
      <alignment horizontal="center" vertical="top" wrapText="1"/>
    </xf>
    <xf numFmtId="0" fontId="2" fillId="0" borderId="2" xfId="0" applyFont="1" applyBorder="1" applyAlignment="1">
      <alignment horizontal="center" vertical="top" wrapText="1"/>
    </xf>
    <xf numFmtId="0" fontId="18" fillId="3" borderId="15" xfId="0" applyFont="1" applyFill="1" applyBorder="1" applyAlignment="1">
      <alignment horizontal="center" vertical="top" wrapText="1"/>
    </xf>
    <xf numFmtId="0" fontId="18" fillId="3" borderId="12" xfId="0" applyFont="1" applyFill="1" applyBorder="1" applyAlignment="1">
      <alignment horizontal="center" vertical="top" wrapText="1"/>
    </xf>
    <xf numFmtId="4" fontId="2" fillId="3" borderId="2" xfId="0" applyNumberFormat="1" applyFont="1" applyFill="1" applyBorder="1" applyAlignment="1">
      <alignment horizontal="center" vertical="top" wrapText="1"/>
    </xf>
    <xf numFmtId="0" fontId="7" fillId="3" borderId="2" xfId="0" applyFont="1" applyFill="1" applyBorder="1" applyAlignment="1">
      <alignment horizontal="center" vertical="top" wrapText="1"/>
    </xf>
    <xf numFmtId="0" fontId="50" fillId="3" borderId="0" xfId="0" applyFont="1" applyFill="1" applyAlignment="1">
      <alignment horizontal="center" vertical="top"/>
    </xf>
    <xf numFmtId="0" fontId="50" fillId="3" borderId="0" xfId="0" applyFont="1" applyFill="1" applyBorder="1" applyAlignment="1">
      <alignment horizontal="center" vertical="top"/>
    </xf>
    <xf numFmtId="0" fontId="48" fillId="3" borderId="0" xfId="0" applyFont="1" applyFill="1" applyBorder="1" applyAlignment="1">
      <alignment horizontal="center" vertical="top"/>
    </xf>
    <xf numFmtId="0" fontId="2" fillId="3" borderId="0" xfId="0" applyFont="1" applyFill="1" applyBorder="1" applyAlignment="1">
      <alignment horizontal="center" vertical="top"/>
    </xf>
    <xf numFmtId="0" fontId="48" fillId="14" borderId="2" xfId="0" applyFont="1" applyFill="1" applyBorder="1" applyAlignment="1">
      <alignment horizontal="center" vertical="top" wrapText="1"/>
    </xf>
    <xf numFmtId="0" fontId="53" fillId="3" borderId="5" xfId="0" applyFont="1" applyFill="1" applyBorder="1" applyAlignment="1">
      <alignment horizontal="center" vertical="top" wrapText="1"/>
    </xf>
    <xf numFmtId="0" fontId="1" fillId="3" borderId="13" xfId="0" applyFont="1" applyFill="1" applyBorder="1" applyAlignment="1">
      <alignment horizontal="center" vertical="top" wrapText="1"/>
    </xf>
    <xf numFmtId="0" fontId="1" fillId="3" borderId="14" xfId="0" applyFont="1" applyFill="1" applyBorder="1" applyAlignment="1">
      <alignment horizontal="center" vertical="top" wrapText="1"/>
    </xf>
    <xf numFmtId="0" fontId="48" fillId="3" borderId="2" xfId="0" applyFont="1" applyFill="1" applyBorder="1" applyAlignment="1">
      <alignment horizontal="left" vertical="top" wrapText="1"/>
    </xf>
    <xf numFmtId="0" fontId="4" fillId="17" borderId="2" xfId="0" applyFont="1" applyFill="1" applyBorder="1" applyAlignment="1">
      <alignment horizontal="center" vertical="top"/>
    </xf>
    <xf numFmtId="0" fontId="48" fillId="3" borderId="2" xfId="0" applyFont="1" applyFill="1" applyBorder="1" applyAlignment="1">
      <alignment horizontal="center" vertical="top" wrapText="1"/>
    </xf>
    <xf numFmtId="0" fontId="48" fillId="3" borderId="2" xfId="0" applyFont="1" applyFill="1" applyBorder="1" applyAlignment="1">
      <alignment horizontal="left" vertical="top"/>
    </xf>
    <xf numFmtId="49" fontId="50" fillId="3" borderId="2" xfId="0" applyNumberFormat="1" applyFont="1" applyFill="1" applyBorder="1" applyAlignment="1">
      <alignment horizontal="center" vertical="top" wrapText="1"/>
    </xf>
    <xf numFmtId="49" fontId="2" fillId="3" borderId="2" xfId="0" applyNumberFormat="1" applyFont="1" applyFill="1" applyBorder="1" applyAlignment="1">
      <alignment horizontal="center" vertical="top" wrapText="1"/>
    </xf>
    <xf numFmtId="170" fontId="2" fillId="3" borderId="2" xfId="0" applyNumberFormat="1" applyFont="1" applyFill="1" applyBorder="1" applyAlignment="1">
      <alignment horizontal="center" vertical="top" wrapText="1"/>
    </xf>
    <xf numFmtId="0" fontId="13" fillId="3" borderId="2" xfId="0" applyFont="1" applyFill="1" applyBorder="1" applyAlignment="1">
      <alignment horizontal="center" vertical="top" wrapText="1"/>
    </xf>
    <xf numFmtId="0" fontId="2" fillId="3" borderId="2" xfId="0" applyFont="1" applyFill="1" applyBorder="1" applyAlignment="1">
      <alignment horizontal="justify" vertical="top" wrapText="1" readingOrder="1"/>
    </xf>
    <xf numFmtId="0" fontId="12" fillId="3" borderId="2" xfId="0" applyFont="1" applyFill="1" applyBorder="1" applyAlignment="1">
      <alignment horizontal="left" vertical="top" wrapText="1" readingOrder="1"/>
    </xf>
    <xf numFmtId="0" fontId="50" fillId="3" borderId="2" xfId="0" applyFont="1" applyFill="1" applyBorder="1" applyAlignment="1">
      <alignment horizontal="left" vertical="top" wrapText="1"/>
    </xf>
    <xf numFmtId="49" fontId="2" fillId="3" borderId="2" xfId="0" applyNumberFormat="1" applyFont="1" applyFill="1" applyBorder="1" applyAlignment="1">
      <alignment horizontal="left" vertical="top" wrapText="1"/>
    </xf>
    <xf numFmtId="49" fontId="4" fillId="3" borderId="2" xfId="0" applyNumberFormat="1" applyFont="1" applyFill="1" applyBorder="1" applyAlignment="1">
      <alignment horizontal="left" vertical="top" wrapText="1"/>
    </xf>
    <xf numFmtId="0" fontId="55" fillId="3" borderId="2" xfId="0" applyFont="1" applyFill="1" applyBorder="1" applyAlignment="1">
      <alignment horizontal="left" vertical="top" wrapText="1"/>
    </xf>
    <xf numFmtId="0" fontId="2" fillId="3" borderId="17" xfId="0" applyFont="1" applyFill="1" applyBorder="1" applyAlignment="1">
      <alignment horizontal="center" vertical="top" wrapText="1"/>
    </xf>
    <xf numFmtId="0" fontId="50" fillId="3" borderId="2" xfId="0" applyFont="1" applyFill="1" applyBorder="1" applyAlignment="1">
      <alignment horizontal="center" vertical="top" wrapText="1"/>
    </xf>
    <xf numFmtId="0" fontId="54" fillId="3" borderId="2" xfId="0" applyFont="1" applyFill="1" applyBorder="1" applyAlignment="1">
      <alignment horizontal="center" vertical="top" wrapText="1"/>
    </xf>
    <xf numFmtId="0" fontId="13" fillId="3" borderId="2" xfId="0" applyFont="1" applyFill="1" applyBorder="1" applyAlignment="1">
      <alignment horizontal="center" vertical="top"/>
    </xf>
    <xf numFmtId="0" fontId="12" fillId="3" borderId="2" xfId="0" applyFont="1" applyFill="1" applyBorder="1" applyAlignment="1">
      <alignment horizontal="center" vertical="top" wrapText="1"/>
    </xf>
    <xf numFmtId="0" fontId="50"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4" fillId="3" borderId="2" xfId="0" applyFont="1" applyFill="1" applyBorder="1" applyAlignment="1">
      <alignment horizontal="center" vertical="top" wrapText="1"/>
    </xf>
    <xf numFmtId="0" fontId="9" fillId="3" borderId="15" xfId="0" applyFont="1" applyFill="1" applyBorder="1" applyAlignment="1">
      <alignment horizontal="center" vertical="top" wrapText="1"/>
    </xf>
    <xf numFmtId="0" fontId="9" fillId="3" borderId="12" xfId="0" applyFont="1" applyFill="1" applyBorder="1" applyAlignment="1">
      <alignment horizontal="center" vertical="top" wrapText="1"/>
    </xf>
    <xf numFmtId="0" fontId="2" fillId="3" borderId="17" xfId="0" applyFont="1" applyFill="1" applyBorder="1" applyAlignment="1">
      <alignment vertical="top" wrapText="1"/>
    </xf>
    <xf numFmtId="0" fontId="57" fillId="0" borderId="0" xfId="0" applyFont="1" applyAlignment="1">
      <alignment horizontal="center" vertical="top" wrapText="1"/>
    </xf>
    <xf numFmtId="0" fontId="57" fillId="0" borderId="0" xfId="0" applyFont="1" applyAlignment="1">
      <alignment horizontal="center" vertical="top"/>
    </xf>
    <xf numFmtId="0" fontId="59" fillId="3" borderId="12" xfId="0" applyFont="1" applyFill="1" applyBorder="1" applyAlignment="1">
      <alignment horizontal="center" vertical="top" wrapText="1"/>
    </xf>
    <xf numFmtId="0" fontId="59" fillId="10" borderId="2" xfId="0" applyFont="1" applyFill="1" applyBorder="1" applyAlignment="1">
      <alignment horizontal="center" vertical="top" wrapText="1"/>
    </xf>
    <xf numFmtId="0" fontId="59" fillId="3" borderId="5" xfId="0" applyFont="1" applyFill="1" applyBorder="1" applyAlignment="1">
      <alignment horizontal="center" vertical="top" wrapText="1"/>
    </xf>
    <xf numFmtId="0" fontId="59" fillId="3" borderId="13" xfId="0" applyFont="1" applyFill="1" applyBorder="1" applyAlignment="1">
      <alignment horizontal="center" vertical="top" wrapText="1"/>
    </xf>
    <xf numFmtId="0" fontId="59" fillId="3" borderId="14" xfId="0" applyFont="1" applyFill="1" applyBorder="1" applyAlignment="1">
      <alignment horizontal="center" vertical="top" wrapText="1"/>
    </xf>
    <xf numFmtId="0" fontId="59" fillId="3" borderId="2" xfId="0" applyFont="1" applyFill="1" applyBorder="1" applyAlignment="1">
      <alignment horizontal="center" vertical="top" wrapText="1"/>
    </xf>
    <xf numFmtId="0" fontId="59" fillId="0" borderId="5" xfId="0" applyFont="1" applyBorder="1" applyAlignment="1">
      <alignment horizontal="center" vertical="top" wrapText="1"/>
    </xf>
    <xf numFmtId="0" fontId="59" fillId="0" borderId="13" xfId="0" applyFont="1" applyBorder="1" applyAlignment="1">
      <alignment horizontal="center" vertical="top" wrapText="1"/>
    </xf>
    <xf numFmtId="0" fontId="59" fillId="0" borderId="14" xfId="0" applyFont="1" applyBorder="1" applyAlignment="1">
      <alignment horizontal="center" vertical="top" wrapText="1"/>
    </xf>
    <xf numFmtId="0" fontId="60" fillId="0" borderId="5" xfId="0" applyFont="1" applyBorder="1" applyAlignment="1">
      <alignment horizontal="center" vertical="top" wrapText="1"/>
    </xf>
    <xf numFmtId="0" fontId="60" fillId="0" borderId="13" xfId="0" applyFont="1" applyBorder="1" applyAlignment="1">
      <alignment horizontal="center" vertical="top" wrapText="1"/>
    </xf>
    <xf numFmtId="0" fontId="60" fillId="0" borderId="14" xfId="0" applyFont="1" applyBorder="1" applyAlignment="1">
      <alignment horizontal="center" vertical="top" wrapText="1"/>
    </xf>
    <xf numFmtId="0" fontId="25" fillId="0" borderId="0" xfId="0" applyFont="1" applyAlignment="1">
      <alignment horizont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23" fillId="10" borderId="5"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10" borderId="14" xfId="0" applyFont="1" applyFill="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3" borderId="5" xfId="0" applyFont="1" applyFill="1" applyBorder="1" applyAlignment="1">
      <alignment horizontal="center" vertical="top" wrapText="1"/>
    </xf>
    <xf numFmtId="0" fontId="23" fillId="3" borderId="13" xfId="0" applyFont="1" applyFill="1" applyBorder="1" applyAlignment="1">
      <alignment horizontal="center" vertical="top" wrapText="1"/>
    </xf>
    <xf numFmtId="0" fontId="23" fillId="3" borderId="14" xfId="0" applyFont="1" applyFill="1" applyBorder="1" applyAlignment="1">
      <alignment horizontal="center" vertical="top" wrapText="1"/>
    </xf>
    <xf numFmtId="0" fontId="23" fillId="3" borderId="15"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5" fillId="0" borderId="0" xfId="0" applyFont="1" applyAlignment="1">
      <alignment horizontal="center"/>
    </xf>
    <xf numFmtId="0" fontId="23" fillId="10" borderId="2"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4" fillId="0" borderId="0" xfId="0" applyFont="1" applyBorder="1" applyAlignment="1">
      <alignment horizontal="center" vertical="top"/>
    </xf>
    <xf numFmtId="0" fontId="2" fillId="0" borderId="0" xfId="0" applyFont="1" applyBorder="1" applyAlignment="1">
      <alignment vertical="top"/>
    </xf>
    <xf numFmtId="0" fontId="6" fillId="0" borderId="0" xfId="0" applyFont="1" applyBorder="1" applyAlignment="1">
      <alignment horizontal="center" vertical="top"/>
    </xf>
    <xf numFmtId="0" fontId="5" fillId="0" borderId="0" xfId="0" applyFont="1" applyBorder="1" applyAlignment="1">
      <alignment horizontal="center" vertical="top"/>
    </xf>
    <xf numFmtId="0" fontId="4" fillId="0" borderId="2" xfId="0" applyFont="1" applyBorder="1" applyAlignment="1">
      <alignment horizontal="center" vertical="top" wrapText="1"/>
    </xf>
    <xf numFmtId="0" fontId="2" fillId="0" borderId="2" xfId="0" applyFont="1" applyBorder="1" applyAlignment="1">
      <alignment vertical="top"/>
    </xf>
    <xf numFmtId="0" fontId="4" fillId="0" borderId="2" xfId="0" applyFont="1" applyBorder="1" applyAlignment="1">
      <alignment horizontal="left" vertical="top" wrapText="1"/>
    </xf>
    <xf numFmtId="0" fontId="4" fillId="9" borderId="2"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2" fillId="3" borderId="1"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0" borderId="8" xfId="0" applyFont="1" applyBorder="1" applyAlignment="1">
      <alignment horizontal="center" vertical="top" wrapText="1"/>
    </xf>
    <xf numFmtId="0" fontId="2" fillId="0" borderId="6" xfId="0" applyFont="1" applyBorder="1" applyAlignment="1">
      <alignment horizontal="center" vertical="top" wrapText="1"/>
    </xf>
    <xf numFmtId="0" fontId="2"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0" borderId="7" xfId="0" applyFont="1" applyBorder="1" applyAlignment="1">
      <alignment horizontal="center" vertical="top" wrapText="1"/>
    </xf>
    <xf numFmtId="0" fontId="2" fillId="3" borderId="9"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0" borderId="8" xfId="0" applyFont="1" applyBorder="1" applyAlignment="1">
      <alignment horizontal="center" vertical="top" wrapText="1"/>
    </xf>
    <xf numFmtId="0" fontId="3" fillId="0" borderId="3" xfId="0" applyFont="1" applyBorder="1" applyAlignment="1">
      <alignment horizontal="center" vertical="top" wrapText="1"/>
    </xf>
    <xf numFmtId="0" fontId="2" fillId="3" borderId="8"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10"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3" xfId="0" applyFont="1" applyFill="1" applyBorder="1" applyAlignment="1">
      <alignment horizontal="center" vertical="top" wrapText="1"/>
    </xf>
    <xf numFmtId="0" fontId="2" fillId="3" borderId="6" xfId="0" applyFont="1" applyFill="1" applyBorder="1" applyAlignment="1">
      <alignment horizontal="center" vertical="top"/>
    </xf>
    <xf numFmtId="0" fontId="2" fillId="3" borderId="9" xfId="0" applyFont="1" applyFill="1" applyBorder="1" applyAlignment="1">
      <alignment horizontal="center" vertical="top"/>
    </xf>
    <xf numFmtId="0" fontId="2" fillId="3" borderId="7" xfId="0" applyFont="1" applyFill="1" applyBorder="1" applyAlignment="1">
      <alignment horizontal="center" vertical="top"/>
    </xf>
    <xf numFmtId="0" fontId="11" fillId="0" borderId="2" xfId="0" applyFont="1" applyBorder="1" applyAlignment="1">
      <alignment horizontal="left" vertical="top" wrapText="1"/>
    </xf>
    <xf numFmtId="0" fontId="11" fillId="0" borderId="2" xfId="0" applyFont="1" applyBorder="1" applyAlignment="1">
      <alignment vertical="top" wrapText="1"/>
    </xf>
    <xf numFmtId="0" fontId="9"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horizontal="left" vertical="top" wrapText="1" readingOrder="1"/>
    </xf>
    <xf numFmtId="0" fontId="15" fillId="2"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vertical="top" wrapText="1"/>
    </xf>
    <xf numFmtId="0" fontId="9" fillId="0" borderId="2" xfId="0" applyFont="1" applyBorder="1" applyAlignment="1">
      <alignment horizontal="center" vertical="top" wrapText="1"/>
    </xf>
    <xf numFmtId="0" fontId="3" fillId="0" borderId="2" xfId="0" applyFont="1" applyBorder="1" applyAlignment="1">
      <alignment horizontal="center" vertical="top" wrapText="1"/>
    </xf>
    <xf numFmtId="0" fontId="2" fillId="0" borderId="2" xfId="0" applyFont="1" applyBorder="1" applyAlignment="1">
      <alignment horizontal="center" vertical="top"/>
    </xf>
    <xf numFmtId="0" fontId="5" fillId="0" borderId="2" xfId="0" applyFont="1" applyBorder="1" applyAlignment="1">
      <alignment horizontal="center" vertical="top" wrapText="1"/>
    </xf>
    <xf numFmtId="0" fontId="3" fillId="3" borderId="2" xfId="0" applyFont="1" applyFill="1" applyBorder="1" applyAlignment="1">
      <alignment horizontal="center" vertical="top" wrapText="1"/>
    </xf>
    <xf numFmtId="0" fontId="7" fillId="0" borderId="2" xfId="0" applyFont="1" applyBorder="1" applyAlignment="1">
      <alignment horizontal="center" vertical="top" wrapText="1"/>
    </xf>
    <xf numFmtId="0" fontId="2" fillId="3" borderId="2" xfId="0" applyFont="1" applyFill="1" applyBorder="1" applyAlignment="1">
      <alignment horizontal="left" vertical="top"/>
    </xf>
    <xf numFmtId="4" fontId="2" fillId="0" borderId="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506"/>
  <sheetViews>
    <sheetView view="pageBreakPreview" zoomScale="60" zoomScaleNormal="60" workbookViewId="0">
      <pane xSplit="2" ySplit="13" topLeftCell="F425" activePane="bottomRight" state="frozen"/>
      <selection pane="topRight"/>
      <selection pane="bottomLeft"/>
      <selection pane="bottomRight" activeCell="B441" sqref="B441:B444"/>
    </sheetView>
  </sheetViews>
  <sheetFormatPr defaultColWidth="14.42578125" defaultRowHeight="15" customHeight="1"/>
  <cols>
    <col min="1" max="1" width="5.85546875" style="154" customWidth="1"/>
    <col min="2" max="2" width="60.42578125" style="3" customWidth="1"/>
    <col min="3" max="3" width="19.7109375" style="3" customWidth="1"/>
    <col min="4" max="4" width="17.140625" style="3" customWidth="1"/>
    <col min="5" max="5" width="16" style="3" customWidth="1"/>
    <col min="6" max="6" width="16.42578125" style="3" customWidth="1"/>
    <col min="7" max="8" width="15.7109375" style="3" customWidth="1"/>
    <col min="9" max="9" width="16.42578125" style="3" customWidth="1"/>
    <col min="10" max="10" width="13" style="3" customWidth="1"/>
    <col min="11" max="11" width="11.5703125" style="3" customWidth="1"/>
    <col min="12" max="13" width="10.42578125" style="3" customWidth="1"/>
    <col min="14" max="14" width="14" style="3" customWidth="1"/>
    <col min="15" max="15" width="19.42578125" style="305" customWidth="1"/>
    <col min="16" max="16" width="45.42578125" style="154" customWidth="1"/>
    <col min="17" max="34" width="9.140625" style="3" customWidth="1"/>
    <col min="35" max="16384" width="14.42578125" style="3"/>
  </cols>
  <sheetData>
    <row r="1" spans="1:34" ht="24.75" customHeight="1">
      <c r="M1" s="386"/>
      <c r="N1" s="387" t="s">
        <v>0</v>
      </c>
      <c r="O1" s="387"/>
    </row>
    <row r="2" spans="1:34" ht="6" customHeight="1">
      <c r="M2" s="386"/>
      <c r="N2" s="568"/>
      <c r="O2" s="568"/>
    </row>
    <row r="3" spans="1:34" ht="30" customHeight="1">
      <c r="M3" s="569" t="s">
        <v>1</v>
      </c>
      <c r="N3" s="569"/>
      <c r="O3" s="569"/>
      <c r="R3" s="305"/>
    </row>
    <row r="4" spans="1:34" ht="15" customHeight="1">
      <c r="M4" s="570"/>
      <c r="N4" s="570"/>
      <c r="O4" s="570"/>
    </row>
    <row r="5" spans="1:34" ht="28.5" customHeight="1">
      <c r="M5" s="386"/>
      <c r="N5" s="387" t="s">
        <v>2</v>
      </c>
      <c r="O5" s="387"/>
    </row>
    <row r="6" spans="1:34" ht="15" customHeight="1">
      <c r="M6" s="214"/>
      <c r="N6" s="214"/>
      <c r="O6" s="214"/>
    </row>
    <row r="7" spans="1:34" ht="15.75" customHeight="1">
      <c r="A7" s="162"/>
      <c r="B7" s="571" t="s">
        <v>3</v>
      </c>
      <c r="C7" s="571"/>
      <c r="D7" s="571"/>
      <c r="E7" s="572"/>
      <c r="F7" s="572"/>
      <c r="G7" s="572"/>
      <c r="H7" s="572"/>
      <c r="I7" s="572"/>
      <c r="J7" s="572"/>
      <c r="K7" s="572"/>
      <c r="L7" s="572"/>
      <c r="M7" s="572"/>
      <c r="N7" s="12"/>
    </row>
    <row r="8" spans="1:34" ht="15.75" customHeight="1">
      <c r="A8" s="573"/>
      <c r="B8" s="574"/>
      <c r="C8" s="574"/>
      <c r="D8" s="574"/>
      <c r="E8" s="574"/>
      <c r="F8" s="574"/>
      <c r="G8" s="574"/>
      <c r="H8" s="574"/>
      <c r="I8" s="574"/>
      <c r="J8" s="574"/>
      <c r="K8" s="574"/>
      <c r="L8" s="162"/>
      <c r="M8" s="162"/>
      <c r="N8" s="154"/>
    </row>
    <row r="9" spans="1:34" ht="15.75" customHeight="1">
      <c r="B9" s="305"/>
      <c r="C9" s="305"/>
      <c r="D9" s="305"/>
      <c r="E9" s="214"/>
      <c r="F9" s="214"/>
      <c r="G9" s="154"/>
      <c r="H9" s="154"/>
      <c r="I9" s="154"/>
      <c r="J9" s="154"/>
      <c r="K9" s="154"/>
      <c r="L9" s="154"/>
      <c r="M9" s="154"/>
      <c r="N9" s="154"/>
    </row>
    <row r="10" spans="1:34" ht="36" customHeight="1">
      <c r="A10" s="580" t="s">
        <v>4</v>
      </c>
      <c r="B10" s="575" t="s">
        <v>5</v>
      </c>
      <c r="C10" s="575" t="s">
        <v>6</v>
      </c>
      <c r="D10" s="575" t="s">
        <v>7</v>
      </c>
      <c r="E10" s="575" t="s">
        <v>8</v>
      </c>
      <c r="F10" s="575" t="s">
        <v>9</v>
      </c>
      <c r="G10" s="161" t="s">
        <v>10</v>
      </c>
      <c r="H10" s="161">
        <v>2025</v>
      </c>
      <c r="I10" s="575" t="s">
        <v>11</v>
      </c>
      <c r="J10" s="576"/>
      <c r="K10" s="576"/>
      <c r="L10" s="576"/>
      <c r="M10" s="576"/>
      <c r="N10" s="575" t="s">
        <v>12</v>
      </c>
      <c r="O10" s="578" t="s">
        <v>13</v>
      </c>
      <c r="P10" s="575" t="s">
        <v>14</v>
      </c>
      <c r="Q10" s="303"/>
      <c r="R10" s="303"/>
      <c r="S10" s="303"/>
      <c r="T10" s="303"/>
      <c r="U10" s="303"/>
      <c r="V10" s="303"/>
      <c r="W10" s="303"/>
      <c r="X10" s="303"/>
      <c r="Y10" s="303"/>
      <c r="Z10" s="303"/>
      <c r="AA10" s="303"/>
      <c r="AB10" s="303"/>
      <c r="AC10" s="303"/>
      <c r="AD10" s="303"/>
      <c r="AE10" s="303"/>
      <c r="AF10" s="303"/>
      <c r="AG10" s="303"/>
      <c r="AH10" s="303"/>
    </row>
    <row r="11" spans="1:34" ht="126" customHeight="1">
      <c r="A11" s="580"/>
      <c r="B11" s="575"/>
      <c r="C11" s="575"/>
      <c r="D11" s="575"/>
      <c r="E11" s="575"/>
      <c r="F11" s="575"/>
      <c r="G11" s="161">
        <v>2024</v>
      </c>
      <c r="H11" s="161" t="s">
        <v>15</v>
      </c>
      <c r="I11" s="161">
        <v>2026</v>
      </c>
      <c r="J11" s="161">
        <v>2027</v>
      </c>
      <c r="K11" s="161">
        <v>2028</v>
      </c>
      <c r="L11" s="161">
        <v>2029</v>
      </c>
      <c r="M11" s="161">
        <v>2030</v>
      </c>
      <c r="N11" s="575"/>
      <c r="O11" s="578"/>
      <c r="P11" s="575"/>
      <c r="Q11" s="303"/>
      <c r="R11" s="303"/>
      <c r="S11" s="303"/>
      <c r="T11" s="303"/>
      <c r="U11" s="303"/>
      <c r="V11" s="303"/>
      <c r="W11" s="303"/>
      <c r="X11" s="303"/>
      <c r="Y11" s="303"/>
      <c r="Z11" s="303"/>
      <c r="AA11" s="303"/>
      <c r="AB11" s="303"/>
      <c r="AC11" s="303"/>
      <c r="AD11" s="303"/>
      <c r="AE11" s="303"/>
      <c r="AF11" s="303"/>
      <c r="AG11" s="303"/>
      <c r="AH11" s="303"/>
    </row>
    <row r="12" spans="1:34" s="303" customFormat="1" ht="19.5" customHeight="1">
      <c r="A12" s="161">
        <v>1</v>
      </c>
      <c r="B12" s="161">
        <v>2</v>
      </c>
      <c r="C12" s="161">
        <v>3</v>
      </c>
      <c r="D12" s="161">
        <v>4</v>
      </c>
      <c r="E12" s="161">
        <v>5</v>
      </c>
      <c r="F12" s="161">
        <v>6</v>
      </c>
      <c r="G12" s="161">
        <v>7</v>
      </c>
      <c r="H12" s="161">
        <v>8</v>
      </c>
      <c r="I12" s="161">
        <v>9</v>
      </c>
      <c r="J12" s="161">
        <v>10</v>
      </c>
      <c r="K12" s="161">
        <v>11</v>
      </c>
      <c r="L12" s="161">
        <v>12</v>
      </c>
      <c r="M12" s="161">
        <v>13</v>
      </c>
      <c r="N12" s="161">
        <v>14</v>
      </c>
      <c r="O12" s="161">
        <v>15</v>
      </c>
      <c r="P12" s="161">
        <v>16</v>
      </c>
    </row>
    <row r="13" spans="1:34" ht="22.5" customHeight="1">
      <c r="A13" s="319"/>
      <c r="B13" s="577" t="s">
        <v>16</v>
      </c>
      <c r="C13" s="577"/>
      <c r="D13" s="577"/>
      <c r="E13" s="577"/>
      <c r="F13" s="577"/>
      <c r="G13" s="577"/>
      <c r="H13" s="577"/>
      <c r="I13" s="577"/>
      <c r="J13" s="577"/>
      <c r="K13" s="577"/>
      <c r="L13" s="577"/>
      <c r="M13" s="577"/>
      <c r="N13" s="577"/>
      <c r="O13" s="577"/>
      <c r="P13" s="577"/>
    </row>
    <row r="14" spans="1:34" ht="21.75" customHeight="1">
      <c r="A14" s="388"/>
      <c r="B14" s="389" t="s">
        <v>17</v>
      </c>
      <c r="C14" s="389"/>
      <c r="D14" s="389"/>
      <c r="E14" s="388"/>
      <c r="F14" s="388"/>
      <c r="G14" s="388"/>
      <c r="H14" s="388"/>
      <c r="I14" s="388"/>
      <c r="J14" s="388"/>
      <c r="K14" s="388"/>
      <c r="L14" s="388"/>
      <c r="M14" s="388"/>
      <c r="N14" s="388"/>
      <c r="O14" s="80"/>
      <c r="P14" s="79"/>
      <c r="Q14" s="390"/>
      <c r="R14" s="390"/>
      <c r="S14" s="390"/>
      <c r="T14" s="390"/>
      <c r="U14" s="390"/>
      <c r="V14" s="390"/>
      <c r="W14" s="390"/>
      <c r="X14" s="390"/>
      <c r="Y14" s="390"/>
      <c r="Z14" s="390"/>
      <c r="AA14" s="390"/>
      <c r="AB14" s="390"/>
      <c r="AC14" s="390"/>
      <c r="AD14" s="390"/>
      <c r="AE14" s="390"/>
      <c r="AF14" s="390"/>
      <c r="AG14" s="390"/>
      <c r="AH14" s="390"/>
    </row>
    <row r="15" spans="1:34" ht="66" customHeight="1">
      <c r="A15" s="161">
        <v>1</v>
      </c>
      <c r="B15" s="80" t="s">
        <v>18</v>
      </c>
      <c r="C15" s="79" t="s">
        <v>19</v>
      </c>
      <c r="D15" s="79" t="s">
        <v>20</v>
      </c>
      <c r="E15" s="79" t="s">
        <v>21</v>
      </c>
      <c r="F15" s="79"/>
      <c r="G15" s="79">
        <v>75.44</v>
      </c>
      <c r="H15" s="79">
        <v>75.8</v>
      </c>
      <c r="I15" s="79">
        <v>76.099999999999994</v>
      </c>
      <c r="J15" s="79">
        <v>76.44</v>
      </c>
      <c r="K15" s="79">
        <v>76.7</v>
      </c>
      <c r="L15" s="82">
        <v>77</v>
      </c>
      <c r="M15" s="82"/>
      <c r="N15" s="82"/>
      <c r="O15" s="83"/>
      <c r="P15" s="82"/>
      <c r="Q15" s="12"/>
      <c r="R15" s="12"/>
      <c r="S15" s="12"/>
      <c r="T15" s="12"/>
      <c r="U15" s="12"/>
      <c r="V15" s="12"/>
      <c r="W15" s="12"/>
      <c r="X15" s="12"/>
      <c r="Y15" s="12"/>
      <c r="Z15" s="12"/>
      <c r="AA15" s="12"/>
      <c r="AB15" s="12"/>
      <c r="AC15" s="12"/>
      <c r="AD15" s="12"/>
      <c r="AE15" s="12"/>
      <c r="AF15" s="12"/>
      <c r="AG15" s="12"/>
      <c r="AH15" s="12"/>
    </row>
    <row r="16" spans="1:34" ht="56.25" customHeight="1">
      <c r="A16" s="79"/>
      <c r="B16" s="122" t="s">
        <v>22</v>
      </c>
      <c r="C16" s="79"/>
      <c r="D16" s="79" t="s">
        <v>20</v>
      </c>
      <c r="E16" s="79" t="s">
        <v>21</v>
      </c>
      <c r="F16" s="79"/>
      <c r="G16" s="79">
        <v>74.069999999999993</v>
      </c>
      <c r="H16" s="79">
        <v>74.400000000000006</v>
      </c>
      <c r="I16" s="79">
        <v>74.7</v>
      </c>
      <c r="J16" s="79">
        <v>75.099999999999994</v>
      </c>
      <c r="K16" s="79">
        <v>75.3</v>
      </c>
      <c r="L16" s="82">
        <v>75.599999999999994</v>
      </c>
      <c r="M16" s="82"/>
      <c r="N16" s="82"/>
      <c r="O16" s="83"/>
      <c r="P16" s="82"/>
      <c r="Q16" s="12"/>
      <c r="R16" s="12"/>
      <c r="S16" s="12"/>
      <c r="T16" s="12"/>
      <c r="U16" s="12"/>
      <c r="V16" s="12"/>
      <c r="W16" s="12"/>
      <c r="X16" s="12"/>
      <c r="Y16" s="12"/>
      <c r="Z16" s="12"/>
      <c r="AA16" s="12"/>
      <c r="AB16" s="12"/>
      <c r="AC16" s="12"/>
      <c r="AD16" s="12"/>
      <c r="AE16" s="12"/>
      <c r="AF16" s="12"/>
      <c r="AG16" s="12"/>
      <c r="AH16" s="12"/>
    </row>
    <row r="17" spans="1:34" ht="17.25" customHeight="1">
      <c r="A17" s="82"/>
      <c r="B17" s="310" t="s">
        <v>23</v>
      </c>
      <c r="C17" s="310"/>
      <c r="D17" s="310"/>
      <c r="E17" s="82"/>
      <c r="F17" s="82"/>
      <c r="G17" s="82"/>
      <c r="H17" s="82"/>
      <c r="I17" s="82"/>
      <c r="J17" s="82"/>
      <c r="K17" s="82"/>
      <c r="L17" s="82"/>
      <c r="M17" s="82"/>
      <c r="N17" s="82"/>
      <c r="O17" s="83"/>
      <c r="P17" s="82"/>
      <c r="Q17" s="12"/>
      <c r="R17" s="12"/>
      <c r="S17" s="12"/>
      <c r="T17" s="12"/>
      <c r="U17" s="12"/>
      <c r="V17" s="12"/>
      <c r="W17" s="12"/>
      <c r="X17" s="12"/>
      <c r="Y17" s="12"/>
      <c r="Z17" s="12"/>
      <c r="AA17" s="12"/>
      <c r="AB17" s="12"/>
      <c r="AC17" s="12"/>
      <c r="AD17" s="12"/>
      <c r="AE17" s="12"/>
      <c r="AF17" s="12"/>
      <c r="AG17" s="12"/>
      <c r="AH17" s="12"/>
    </row>
    <row r="18" spans="1:34" ht="56.25" customHeight="1">
      <c r="A18" s="82"/>
      <c r="B18" s="228" t="s">
        <v>24</v>
      </c>
      <c r="C18" s="79" t="s">
        <v>25</v>
      </c>
      <c r="D18" s="79" t="s">
        <v>26</v>
      </c>
      <c r="E18" s="79" t="s">
        <v>27</v>
      </c>
      <c r="F18" s="79"/>
      <c r="G18" s="45">
        <v>14.5</v>
      </c>
      <c r="H18" s="45">
        <v>20.7</v>
      </c>
      <c r="I18" s="82">
        <v>20.7</v>
      </c>
      <c r="J18" s="82">
        <v>20.6</v>
      </c>
      <c r="K18" s="82">
        <v>20.5</v>
      </c>
      <c r="L18" s="82">
        <v>20.399999999999999</v>
      </c>
      <c r="M18" s="82"/>
      <c r="N18" s="82"/>
      <c r="O18" s="83"/>
      <c r="P18" s="82"/>
      <c r="Q18" s="12"/>
      <c r="R18" s="12"/>
      <c r="S18" s="12"/>
      <c r="T18" s="12"/>
      <c r="U18" s="12"/>
      <c r="V18" s="12"/>
      <c r="W18" s="12"/>
      <c r="X18" s="12"/>
      <c r="Y18" s="12"/>
      <c r="Z18" s="12"/>
      <c r="AA18" s="12"/>
      <c r="AB18" s="12"/>
      <c r="AC18" s="12"/>
      <c r="AD18" s="12"/>
      <c r="AE18" s="12"/>
      <c r="AF18" s="12"/>
      <c r="AG18" s="12"/>
      <c r="AH18" s="12"/>
    </row>
    <row r="19" spans="1:34" s="373" customFormat="1" ht="15.75">
      <c r="A19" s="391"/>
      <c r="B19" s="392" t="s">
        <v>28</v>
      </c>
      <c r="C19" s="393"/>
      <c r="D19" s="393"/>
      <c r="E19" s="393"/>
      <c r="F19" s="393"/>
      <c r="G19" s="391">
        <v>0</v>
      </c>
      <c r="H19" s="391">
        <v>0</v>
      </c>
      <c r="I19" s="391">
        <v>0</v>
      </c>
      <c r="J19" s="391">
        <v>0</v>
      </c>
      <c r="K19" s="391">
        <v>0</v>
      </c>
      <c r="L19" s="391">
        <v>0</v>
      </c>
      <c r="M19" s="391">
        <v>0</v>
      </c>
      <c r="N19" s="391"/>
      <c r="O19" s="394"/>
      <c r="P19" s="391"/>
    </row>
    <row r="20" spans="1:34" s="374" customFormat="1" ht="15.75">
      <c r="A20" s="395"/>
      <c r="B20" s="392" t="s">
        <v>29</v>
      </c>
      <c r="C20" s="396"/>
      <c r="D20" s="396"/>
      <c r="E20" s="396"/>
      <c r="F20" s="396"/>
      <c r="G20" s="391">
        <v>0</v>
      </c>
      <c r="H20" s="391">
        <v>0</v>
      </c>
      <c r="I20" s="391">
        <v>0</v>
      </c>
      <c r="J20" s="391">
        <v>0</v>
      </c>
      <c r="K20" s="391">
        <v>0</v>
      </c>
      <c r="L20" s="391">
        <v>0</v>
      </c>
      <c r="M20" s="391">
        <v>0</v>
      </c>
      <c r="N20" s="395"/>
      <c r="O20" s="397"/>
      <c r="P20" s="395"/>
      <c r="Q20" s="375"/>
      <c r="R20" s="375"/>
      <c r="S20" s="375"/>
      <c r="T20" s="375"/>
      <c r="U20" s="375"/>
      <c r="V20" s="375"/>
      <c r="W20" s="375"/>
      <c r="X20" s="375"/>
      <c r="Y20" s="375"/>
      <c r="Z20" s="375"/>
      <c r="AA20" s="375"/>
      <c r="AB20" s="375"/>
      <c r="AC20" s="375"/>
      <c r="AD20" s="375"/>
      <c r="AE20" s="375"/>
      <c r="AF20" s="375"/>
      <c r="AG20" s="375"/>
      <c r="AH20" s="375"/>
    </row>
    <row r="21" spans="1:34" s="374" customFormat="1" ht="15.75">
      <c r="A21" s="395"/>
      <c r="B21" s="392" t="s">
        <v>30</v>
      </c>
      <c r="C21" s="396"/>
      <c r="D21" s="396"/>
      <c r="E21" s="396"/>
      <c r="F21" s="396"/>
      <c r="G21" s="391">
        <v>0</v>
      </c>
      <c r="H21" s="391">
        <v>0</v>
      </c>
      <c r="I21" s="391">
        <v>0</v>
      </c>
      <c r="J21" s="391">
        <v>0</v>
      </c>
      <c r="K21" s="391">
        <v>0</v>
      </c>
      <c r="L21" s="391">
        <v>0</v>
      </c>
      <c r="M21" s="391">
        <v>0</v>
      </c>
      <c r="N21" s="395"/>
      <c r="O21" s="397"/>
      <c r="P21" s="395"/>
      <c r="Q21" s="375"/>
      <c r="R21" s="375"/>
      <c r="S21" s="375"/>
      <c r="T21" s="375"/>
      <c r="U21" s="375"/>
      <c r="V21" s="375"/>
      <c r="W21" s="375"/>
      <c r="X21" s="375"/>
      <c r="Y21" s="375"/>
      <c r="Z21" s="375"/>
      <c r="AA21" s="375"/>
      <c r="AB21" s="375"/>
      <c r="AC21" s="375"/>
      <c r="AD21" s="375"/>
      <c r="AE21" s="375"/>
      <c r="AF21" s="375"/>
      <c r="AG21" s="375"/>
      <c r="AH21" s="375"/>
    </row>
    <row r="22" spans="1:34" s="374" customFormat="1" ht="15.75">
      <c r="A22" s="395"/>
      <c r="B22" s="392" t="s">
        <v>31</v>
      </c>
      <c r="C22" s="396"/>
      <c r="D22" s="396"/>
      <c r="E22" s="396"/>
      <c r="F22" s="396"/>
      <c r="G22" s="391">
        <v>0</v>
      </c>
      <c r="H22" s="391">
        <v>0</v>
      </c>
      <c r="I22" s="391">
        <v>0</v>
      </c>
      <c r="J22" s="391">
        <v>0</v>
      </c>
      <c r="K22" s="391">
        <v>0</v>
      </c>
      <c r="L22" s="391">
        <v>0</v>
      </c>
      <c r="M22" s="391">
        <v>0</v>
      </c>
      <c r="N22" s="395"/>
      <c r="O22" s="397"/>
      <c r="P22" s="395"/>
      <c r="Q22" s="375"/>
      <c r="R22" s="375"/>
      <c r="S22" s="375"/>
      <c r="T22" s="375"/>
      <c r="U22" s="375"/>
      <c r="V22" s="375"/>
      <c r="W22" s="375"/>
      <c r="X22" s="375"/>
      <c r="Y22" s="375"/>
      <c r="Z22" s="375"/>
      <c r="AA22" s="375"/>
      <c r="AB22" s="375"/>
      <c r="AC22" s="375"/>
      <c r="AD22" s="375"/>
      <c r="AE22" s="375"/>
      <c r="AF22" s="375"/>
      <c r="AG22" s="375"/>
      <c r="AH22" s="375"/>
    </row>
    <row r="23" spans="1:34" s="374" customFormat="1" ht="15.75">
      <c r="A23" s="395"/>
      <c r="B23" s="392" t="s">
        <v>32</v>
      </c>
      <c r="C23" s="396"/>
      <c r="D23" s="396"/>
      <c r="E23" s="396"/>
      <c r="F23" s="396"/>
      <c r="G23" s="391">
        <v>0</v>
      </c>
      <c r="H23" s="391">
        <v>0</v>
      </c>
      <c r="I23" s="391">
        <v>0</v>
      </c>
      <c r="J23" s="391">
        <v>0</v>
      </c>
      <c r="K23" s="391">
        <v>0</v>
      </c>
      <c r="L23" s="391">
        <v>0</v>
      </c>
      <c r="M23" s="391">
        <v>0</v>
      </c>
      <c r="N23" s="395"/>
      <c r="O23" s="397"/>
      <c r="P23" s="395"/>
      <c r="Q23" s="375"/>
      <c r="R23" s="375"/>
      <c r="S23" s="375"/>
      <c r="T23" s="375"/>
      <c r="U23" s="375"/>
      <c r="V23" s="375"/>
      <c r="W23" s="375"/>
      <c r="X23" s="375"/>
      <c r="Y23" s="375"/>
      <c r="Z23" s="375"/>
      <c r="AA23" s="375"/>
      <c r="AB23" s="375"/>
      <c r="AC23" s="375"/>
      <c r="AD23" s="375"/>
      <c r="AE23" s="375"/>
      <c r="AF23" s="375"/>
      <c r="AG23" s="375"/>
      <c r="AH23" s="375"/>
    </row>
    <row r="24" spans="1:34" s="374" customFormat="1" ht="15.75">
      <c r="A24" s="395"/>
      <c r="B24" s="392" t="s">
        <v>33</v>
      </c>
      <c r="C24" s="396"/>
      <c r="D24" s="396"/>
      <c r="E24" s="396"/>
      <c r="F24" s="396"/>
      <c r="G24" s="391">
        <v>0</v>
      </c>
      <c r="H24" s="391">
        <v>0</v>
      </c>
      <c r="I24" s="391">
        <v>0</v>
      </c>
      <c r="J24" s="391">
        <v>0</v>
      </c>
      <c r="K24" s="391">
        <v>0</v>
      </c>
      <c r="L24" s="391">
        <v>0</v>
      </c>
      <c r="M24" s="391">
        <v>0</v>
      </c>
      <c r="N24" s="395"/>
      <c r="O24" s="397"/>
      <c r="P24" s="395"/>
      <c r="Q24" s="375"/>
      <c r="R24" s="375"/>
      <c r="S24" s="375"/>
      <c r="T24" s="375"/>
      <c r="U24" s="375"/>
      <c r="V24" s="375"/>
      <c r="W24" s="375"/>
      <c r="X24" s="375"/>
      <c r="Y24" s="375"/>
      <c r="Z24" s="375"/>
      <c r="AA24" s="375"/>
      <c r="AB24" s="375"/>
      <c r="AC24" s="375"/>
      <c r="AD24" s="375"/>
      <c r="AE24" s="375"/>
      <c r="AF24" s="375"/>
      <c r="AG24" s="375"/>
      <c r="AH24" s="375"/>
    </row>
    <row r="25" spans="1:34" ht="70.5" customHeight="1">
      <c r="A25" s="213">
        <v>2</v>
      </c>
      <c r="B25" s="228" t="s">
        <v>34</v>
      </c>
      <c r="C25" s="79" t="s">
        <v>35</v>
      </c>
      <c r="D25" s="79"/>
      <c r="E25" s="79"/>
      <c r="F25" s="79"/>
      <c r="G25" s="82">
        <v>3.9</v>
      </c>
      <c r="H25" s="82">
        <v>3.8</v>
      </c>
      <c r="I25" s="82">
        <v>3.8</v>
      </c>
      <c r="J25" s="82">
        <v>3.6</v>
      </c>
      <c r="K25" s="82">
        <v>3.6</v>
      </c>
      <c r="L25" s="82">
        <v>3.6</v>
      </c>
      <c r="M25" s="82"/>
      <c r="N25" s="82"/>
      <c r="O25" s="83"/>
      <c r="P25" s="82"/>
      <c r="Q25" s="12"/>
      <c r="R25" s="12"/>
      <c r="S25" s="12"/>
      <c r="T25" s="12"/>
      <c r="U25" s="12"/>
      <c r="V25" s="12"/>
      <c r="W25" s="12"/>
      <c r="X25" s="12"/>
      <c r="Y25" s="12"/>
      <c r="Z25" s="12"/>
      <c r="AA25" s="12"/>
      <c r="AB25" s="12"/>
      <c r="AC25" s="12"/>
      <c r="AD25" s="12"/>
      <c r="AE25" s="12"/>
      <c r="AF25" s="12"/>
      <c r="AG25" s="12"/>
      <c r="AH25" s="12"/>
    </row>
    <row r="26" spans="1:34" ht="27" customHeight="1">
      <c r="A26" s="79"/>
      <c r="B26" s="212" t="s">
        <v>36</v>
      </c>
      <c r="C26" s="212"/>
      <c r="D26" s="212"/>
      <c r="E26" s="79"/>
      <c r="F26" s="79"/>
      <c r="G26" s="79"/>
      <c r="H26" s="79"/>
      <c r="I26" s="79"/>
      <c r="J26" s="79"/>
      <c r="K26" s="79"/>
      <c r="L26" s="82"/>
      <c r="M26" s="82"/>
      <c r="N26" s="82"/>
      <c r="O26" s="83"/>
      <c r="P26" s="82"/>
    </row>
    <row r="27" spans="1:34" ht="118.5" customHeight="1">
      <c r="A27" s="79"/>
      <c r="B27" s="122" t="s">
        <v>37</v>
      </c>
      <c r="C27" s="123" t="s">
        <v>38</v>
      </c>
      <c r="D27" s="123" t="s">
        <v>39</v>
      </c>
      <c r="E27" s="123" t="s">
        <v>40</v>
      </c>
      <c r="F27" s="123"/>
      <c r="G27" s="123">
        <v>4.8</v>
      </c>
      <c r="H27" s="398">
        <v>4.8</v>
      </c>
      <c r="I27" s="398">
        <v>4.8</v>
      </c>
      <c r="J27" s="398">
        <v>4.8</v>
      </c>
      <c r="K27" s="398">
        <v>4.7</v>
      </c>
      <c r="L27" s="398">
        <v>4.7</v>
      </c>
      <c r="M27" s="398">
        <v>4.7</v>
      </c>
      <c r="N27" s="82"/>
      <c r="O27" s="83"/>
      <c r="P27" s="82"/>
    </row>
    <row r="28" spans="1:34" ht="23.25" customHeight="1">
      <c r="A28" s="79"/>
      <c r="B28" s="310" t="s">
        <v>41</v>
      </c>
      <c r="C28" s="310"/>
      <c r="D28" s="310"/>
      <c r="E28" s="213"/>
      <c r="F28" s="213"/>
      <c r="G28" s="213"/>
      <c r="H28" s="213"/>
      <c r="I28" s="213"/>
      <c r="J28" s="213"/>
      <c r="K28" s="213"/>
      <c r="L28" s="79"/>
      <c r="M28" s="79"/>
      <c r="N28" s="79"/>
      <c r="O28" s="80"/>
      <c r="P28" s="79"/>
      <c r="Q28" s="324"/>
      <c r="R28" s="324"/>
      <c r="S28" s="324"/>
      <c r="T28" s="324"/>
      <c r="U28" s="324"/>
      <c r="V28" s="324"/>
      <c r="W28" s="324"/>
      <c r="X28" s="324"/>
      <c r="Y28" s="324"/>
      <c r="Z28" s="324"/>
      <c r="AA28" s="324"/>
      <c r="AB28" s="324"/>
      <c r="AC28" s="324"/>
      <c r="AD28" s="324"/>
      <c r="AE28" s="324"/>
      <c r="AF28" s="324"/>
      <c r="AG28" s="324"/>
      <c r="AH28" s="324"/>
    </row>
    <row r="29" spans="1:34" ht="106.5" customHeight="1">
      <c r="A29" s="79"/>
      <c r="B29" s="80" t="s">
        <v>42</v>
      </c>
      <c r="C29" s="79" t="s">
        <v>38</v>
      </c>
      <c r="D29" s="79" t="s">
        <v>43</v>
      </c>
      <c r="E29" s="79" t="s">
        <v>44</v>
      </c>
      <c r="F29" s="79" t="s">
        <v>45</v>
      </c>
      <c r="G29" s="325">
        <v>1861</v>
      </c>
      <c r="H29" s="325">
        <v>1611</v>
      </c>
      <c r="I29" s="325">
        <v>1909</v>
      </c>
      <c r="J29" s="325">
        <v>1909</v>
      </c>
      <c r="K29" s="325">
        <v>1909</v>
      </c>
      <c r="L29" s="325">
        <v>1995</v>
      </c>
      <c r="M29" s="325">
        <v>1995</v>
      </c>
      <c r="N29" s="79"/>
      <c r="O29" s="80"/>
      <c r="P29" s="79"/>
      <c r="Q29" s="324"/>
      <c r="R29" s="324"/>
      <c r="S29" s="324"/>
      <c r="T29" s="324"/>
      <c r="U29" s="324"/>
      <c r="V29" s="324"/>
      <c r="W29" s="324"/>
      <c r="X29" s="324"/>
      <c r="Y29" s="324"/>
      <c r="Z29" s="324"/>
      <c r="AA29" s="324"/>
      <c r="AB29" s="324"/>
      <c r="AC29" s="324"/>
      <c r="AD29" s="324"/>
      <c r="AE29" s="324"/>
      <c r="AF29" s="324"/>
      <c r="AG29" s="324"/>
      <c r="AH29" s="324"/>
    </row>
    <row r="30" spans="1:34" ht="17.25" customHeight="1">
      <c r="A30" s="79"/>
      <c r="B30" s="80" t="s">
        <v>46</v>
      </c>
      <c r="C30" s="80"/>
      <c r="D30" s="80"/>
      <c r="E30" s="79" t="s">
        <v>47</v>
      </c>
      <c r="F30" s="79"/>
      <c r="G30" s="79">
        <v>829</v>
      </c>
      <c r="H30" s="79">
        <v>843</v>
      </c>
      <c r="I30" s="121">
        <v>649</v>
      </c>
      <c r="J30" s="121">
        <v>649</v>
      </c>
      <c r="K30" s="121">
        <v>649</v>
      </c>
      <c r="L30" s="121">
        <v>818</v>
      </c>
      <c r="M30" s="121">
        <v>818</v>
      </c>
      <c r="N30" s="121"/>
      <c r="O30" s="80"/>
      <c r="P30" s="79"/>
      <c r="Q30" s="324"/>
      <c r="R30" s="324"/>
      <c r="S30" s="324"/>
      <c r="T30" s="324"/>
      <c r="U30" s="324"/>
      <c r="V30" s="324"/>
      <c r="W30" s="324"/>
      <c r="X30" s="324"/>
      <c r="Y30" s="324"/>
      <c r="Z30" s="324"/>
      <c r="AA30" s="324"/>
      <c r="AB30" s="324"/>
      <c r="AC30" s="324"/>
      <c r="AD30" s="324"/>
      <c r="AE30" s="324"/>
      <c r="AF30" s="324"/>
      <c r="AG30" s="324"/>
      <c r="AH30" s="324"/>
    </row>
    <row r="31" spans="1:34" ht="17.25" customHeight="1">
      <c r="A31" s="123"/>
      <c r="B31" s="315" t="s">
        <v>48</v>
      </c>
      <c r="C31" s="123"/>
      <c r="D31" s="123"/>
      <c r="E31" s="123"/>
      <c r="F31" s="123"/>
      <c r="G31" s="123"/>
      <c r="H31" s="123"/>
      <c r="I31" s="123"/>
      <c r="J31" s="123"/>
      <c r="K31" s="123"/>
      <c r="L31" s="123"/>
      <c r="M31" s="123"/>
      <c r="N31" s="121"/>
      <c r="O31" s="80"/>
      <c r="P31" s="79"/>
      <c r="Q31" s="324"/>
      <c r="R31" s="324"/>
      <c r="S31" s="324"/>
      <c r="T31" s="324"/>
      <c r="U31" s="324"/>
      <c r="V31" s="324"/>
      <c r="W31" s="324"/>
      <c r="X31" s="324"/>
      <c r="Y31" s="324"/>
      <c r="Z31" s="324"/>
      <c r="AA31" s="324"/>
      <c r="AB31" s="324"/>
      <c r="AC31" s="324"/>
      <c r="AD31" s="324"/>
      <c r="AE31" s="324"/>
      <c r="AF31" s="324"/>
      <c r="AG31" s="324"/>
      <c r="AH31" s="324"/>
    </row>
    <row r="32" spans="1:34" ht="17.25" customHeight="1">
      <c r="A32" s="123">
        <v>1</v>
      </c>
      <c r="B32" s="78" t="s">
        <v>49</v>
      </c>
      <c r="C32" s="123" t="s">
        <v>50</v>
      </c>
      <c r="D32" s="123" t="s">
        <v>43</v>
      </c>
      <c r="E32" s="123" t="s">
        <v>51</v>
      </c>
      <c r="F32" s="123" t="s">
        <v>52</v>
      </c>
      <c r="G32" s="123">
        <v>1861</v>
      </c>
      <c r="H32" s="123">
        <v>1611</v>
      </c>
      <c r="I32" s="123">
        <v>1396</v>
      </c>
      <c r="J32" s="123">
        <v>1396</v>
      </c>
      <c r="K32" s="123">
        <v>1396</v>
      </c>
      <c r="L32" s="123">
        <v>1459</v>
      </c>
      <c r="M32" s="123">
        <v>1459</v>
      </c>
      <c r="N32" s="121"/>
      <c r="O32" s="80"/>
      <c r="P32" s="79"/>
      <c r="Q32" s="324"/>
      <c r="R32" s="324"/>
      <c r="S32" s="324"/>
      <c r="T32" s="324"/>
      <c r="U32" s="324"/>
      <c r="V32" s="324"/>
      <c r="W32" s="324"/>
      <c r="X32" s="324"/>
      <c r="Y32" s="324"/>
      <c r="Z32" s="324"/>
      <c r="AA32" s="324"/>
      <c r="AB32" s="324"/>
      <c r="AC32" s="324"/>
      <c r="AD32" s="324"/>
      <c r="AE32" s="324"/>
      <c r="AF32" s="324"/>
      <c r="AG32" s="324"/>
      <c r="AH32" s="324"/>
    </row>
    <row r="33" spans="1:34" ht="17.25" customHeight="1">
      <c r="A33" s="123">
        <v>2</v>
      </c>
      <c r="B33" s="78" t="s">
        <v>53</v>
      </c>
      <c r="C33" s="123"/>
      <c r="D33" s="123"/>
      <c r="E33" s="123"/>
      <c r="F33" s="123"/>
      <c r="G33" s="123"/>
      <c r="H33" s="123"/>
      <c r="I33" s="123"/>
      <c r="J33" s="123"/>
      <c r="K33" s="123"/>
      <c r="L33" s="123"/>
      <c r="M33" s="123"/>
      <c r="N33" s="121"/>
      <c r="O33" s="80"/>
      <c r="P33" s="79"/>
      <c r="Q33" s="324"/>
      <c r="R33" s="324"/>
      <c r="S33" s="324"/>
      <c r="T33" s="324"/>
      <c r="U33" s="324"/>
      <c r="V33" s="324"/>
      <c r="W33" s="324"/>
      <c r="X33" s="324"/>
      <c r="Y33" s="324"/>
      <c r="Z33" s="324"/>
      <c r="AA33" s="324"/>
      <c r="AB33" s="324"/>
      <c r="AC33" s="324"/>
      <c r="AD33" s="324"/>
      <c r="AE33" s="324"/>
      <c r="AF33" s="324"/>
      <c r="AG33" s="324"/>
      <c r="AH33" s="324"/>
    </row>
    <row r="34" spans="1:34" ht="17.25" customHeight="1">
      <c r="A34" s="123"/>
      <c r="B34" s="78" t="s">
        <v>54</v>
      </c>
      <c r="C34" s="123"/>
      <c r="D34" s="123"/>
      <c r="E34" s="123"/>
      <c r="F34" s="123"/>
      <c r="G34" s="123"/>
      <c r="H34" s="123"/>
      <c r="I34" s="123"/>
      <c r="J34" s="123"/>
      <c r="K34" s="123"/>
      <c r="L34" s="123"/>
      <c r="M34" s="123"/>
      <c r="N34" s="121"/>
      <c r="O34" s="80"/>
      <c r="P34" s="79"/>
      <c r="Q34" s="324"/>
      <c r="R34" s="324"/>
      <c r="S34" s="324"/>
      <c r="T34" s="324"/>
      <c r="U34" s="324"/>
      <c r="V34" s="324"/>
      <c r="W34" s="324"/>
      <c r="X34" s="324"/>
      <c r="Y34" s="324"/>
      <c r="Z34" s="324"/>
      <c r="AA34" s="324"/>
      <c r="AB34" s="324"/>
      <c r="AC34" s="324"/>
      <c r="AD34" s="324"/>
      <c r="AE34" s="324"/>
      <c r="AF34" s="324"/>
      <c r="AG34" s="324"/>
      <c r="AH34" s="324"/>
    </row>
    <row r="35" spans="1:34" ht="17.25" customHeight="1">
      <c r="A35" s="583"/>
      <c r="B35" s="589" t="s">
        <v>55</v>
      </c>
      <c r="C35" s="583" t="s">
        <v>56</v>
      </c>
      <c r="D35" s="583" t="s">
        <v>43</v>
      </c>
      <c r="E35" s="123" t="s">
        <v>44</v>
      </c>
      <c r="F35" s="583" t="s">
        <v>52</v>
      </c>
      <c r="G35" s="123">
        <v>206</v>
      </c>
      <c r="H35" s="123">
        <v>191</v>
      </c>
      <c r="I35" s="123">
        <v>110</v>
      </c>
      <c r="J35" s="123">
        <v>110</v>
      </c>
      <c r="K35" s="123">
        <v>110</v>
      </c>
      <c r="L35" s="123">
        <v>115</v>
      </c>
      <c r="M35" s="123">
        <v>115</v>
      </c>
      <c r="N35" s="121"/>
      <c r="O35" s="592" t="s">
        <v>57</v>
      </c>
      <c r="P35" s="79"/>
      <c r="Q35" s="324"/>
      <c r="R35" s="324"/>
      <c r="S35" s="324"/>
      <c r="T35" s="324"/>
      <c r="U35" s="324"/>
      <c r="V35" s="324"/>
      <c r="W35" s="324"/>
      <c r="X35" s="324"/>
      <c r="Y35" s="324"/>
      <c r="Z35" s="324"/>
      <c r="AA35" s="324"/>
      <c r="AB35" s="324"/>
      <c r="AC35" s="324"/>
      <c r="AD35" s="324"/>
      <c r="AE35" s="324"/>
      <c r="AF35" s="324"/>
      <c r="AG35" s="324"/>
      <c r="AH35" s="324"/>
    </row>
    <row r="36" spans="1:34" ht="17.25" customHeight="1">
      <c r="A36" s="583"/>
      <c r="B36" s="589"/>
      <c r="C36" s="583"/>
      <c r="D36" s="583"/>
      <c r="E36" s="123" t="s">
        <v>58</v>
      </c>
      <c r="F36" s="583"/>
      <c r="G36" s="311"/>
      <c r="H36" s="311"/>
      <c r="I36" s="399">
        <v>98.555999999999997</v>
      </c>
      <c r="J36" s="399">
        <v>103.474</v>
      </c>
      <c r="K36" s="399">
        <v>108.654</v>
      </c>
      <c r="L36" s="399">
        <v>119.28100000000001</v>
      </c>
      <c r="M36" s="399">
        <v>125.24299999999999</v>
      </c>
      <c r="N36" s="121"/>
      <c r="O36" s="592"/>
      <c r="P36" s="79"/>
      <c r="Q36" s="324"/>
      <c r="R36" s="324"/>
      <c r="S36" s="324"/>
      <c r="T36" s="324"/>
      <c r="U36" s="324"/>
      <c r="V36" s="324"/>
      <c r="W36" s="324"/>
      <c r="X36" s="324"/>
      <c r="Y36" s="324"/>
      <c r="Z36" s="324"/>
      <c r="AA36" s="324"/>
      <c r="AB36" s="324"/>
      <c r="AC36" s="324"/>
      <c r="AD36" s="324"/>
      <c r="AE36" s="324"/>
      <c r="AF36" s="324"/>
      <c r="AG36" s="324"/>
      <c r="AH36" s="324"/>
    </row>
    <row r="37" spans="1:34" ht="17.25" customHeight="1">
      <c r="A37" s="583"/>
      <c r="B37" s="590" t="s">
        <v>59</v>
      </c>
      <c r="C37" s="583" t="s">
        <v>56</v>
      </c>
      <c r="D37" s="583" t="s">
        <v>43</v>
      </c>
      <c r="E37" s="123" t="s">
        <v>44</v>
      </c>
      <c r="F37" s="583" t="s">
        <v>52</v>
      </c>
      <c r="G37" s="123">
        <v>191</v>
      </c>
      <c r="H37" s="123">
        <v>194</v>
      </c>
      <c r="I37" s="123">
        <v>130</v>
      </c>
      <c r="J37" s="123">
        <v>130</v>
      </c>
      <c r="K37" s="123">
        <v>130</v>
      </c>
      <c r="L37" s="123">
        <v>135</v>
      </c>
      <c r="M37" s="123">
        <v>135</v>
      </c>
      <c r="N37" s="121"/>
      <c r="O37" s="592"/>
      <c r="P37" s="79"/>
      <c r="Q37" s="324"/>
      <c r="R37" s="324"/>
      <c r="S37" s="324"/>
      <c r="T37" s="324"/>
      <c r="U37" s="324"/>
      <c r="V37" s="324"/>
      <c r="W37" s="324"/>
      <c r="X37" s="324"/>
      <c r="Y37" s="324"/>
      <c r="Z37" s="324"/>
      <c r="AA37" s="324"/>
      <c r="AB37" s="324"/>
      <c r="AC37" s="324"/>
      <c r="AD37" s="324"/>
      <c r="AE37" s="324"/>
      <c r="AF37" s="324"/>
      <c r="AG37" s="324"/>
      <c r="AH37" s="324"/>
    </row>
    <row r="38" spans="1:34" ht="17.25" customHeight="1">
      <c r="A38" s="583"/>
      <c r="B38" s="590"/>
      <c r="C38" s="583"/>
      <c r="D38" s="583"/>
      <c r="E38" s="123" t="s">
        <v>58</v>
      </c>
      <c r="F38" s="583"/>
      <c r="G38" s="123"/>
      <c r="H38" s="123"/>
      <c r="I38" s="399">
        <v>97.063000000000002</v>
      </c>
      <c r="J38" s="399">
        <v>101.907</v>
      </c>
      <c r="K38" s="399">
        <v>107.008</v>
      </c>
      <c r="L38" s="399">
        <v>116.68899999999999</v>
      </c>
      <c r="M38" s="399">
        <v>122.521</v>
      </c>
      <c r="N38" s="121"/>
      <c r="O38" s="592"/>
      <c r="P38" s="79"/>
      <c r="Q38" s="324"/>
      <c r="R38" s="324"/>
      <c r="S38" s="324"/>
      <c r="T38" s="324"/>
      <c r="U38" s="324"/>
      <c r="V38" s="324"/>
      <c r="W38" s="324"/>
      <c r="X38" s="324"/>
      <c r="Y38" s="324"/>
      <c r="Z38" s="324"/>
      <c r="AA38" s="324"/>
      <c r="AB38" s="324"/>
      <c r="AC38" s="324"/>
      <c r="AD38" s="324"/>
      <c r="AE38" s="324"/>
      <c r="AF38" s="324"/>
      <c r="AG38" s="324"/>
      <c r="AH38" s="324"/>
    </row>
    <row r="39" spans="1:34" ht="17.25" customHeight="1">
      <c r="A39" s="583"/>
      <c r="B39" s="590" t="s">
        <v>60</v>
      </c>
      <c r="C39" s="583" t="s">
        <v>56</v>
      </c>
      <c r="D39" s="583" t="s">
        <v>43</v>
      </c>
      <c r="E39" s="123" t="s">
        <v>44</v>
      </c>
      <c r="F39" s="583" t="s">
        <v>52</v>
      </c>
      <c r="G39" s="399">
        <v>92</v>
      </c>
      <c r="H39" s="399">
        <v>110</v>
      </c>
      <c r="I39" s="399">
        <v>48</v>
      </c>
      <c r="J39" s="399">
        <v>48</v>
      </c>
      <c r="K39" s="399">
        <v>48</v>
      </c>
      <c r="L39" s="399">
        <v>51</v>
      </c>
      <c r="M39" s="399">
        <v>51</v>
      </c>
      <c r="N39" s="121"/>
      <c r="O39" s="592"/>
      <c r="P39" s="79"/>
      <c r="Q39" s="324"/>
      <c r="R39" s="324"/>
      <c r="S39" s="324"/>
      <c r="T39" s="324"/>
      <c r="U39" s="324"/>
      <c r="V39" s="324"/>
      <c r="W39" s="324"/>
      <c r="X39" s="324"/>
      <c r="Y39" s="324"/>
      <c r="Z39" s="324"/>
      <c r="AA39" s="324"/>
      <c r="AB39" s="324"/>
      <c r="AC39" s="324"/>
      <c r="AD39" s="324"/>
      <c r="AE39" s="324"/>
      <c r="AF39" s="324"/>
      <c r="AG39" s="324"/>
      <c r="AH39" s="324"/>
    </row>
    <row r="40" spans="1:34" ht="17.25" customHeight="1">
      <c r="A40" s="583"/>
      <c r="B40" s="590"/>
      <c r="C40" s="583"/>
      <c r="D40" s="583"/>
      <c r="E40" s="123" t="s">
        <v>58</v>
      </c>
      <c r="F40" s="583"/>
      <c r="G40" s="399"/>
      <c r="H40" s="399"/>
      <c r="I40" s="399">
        <v>53.758000000000003</v>
      </c>
      <c r="J40" s="399">
        <v>56.44</v>
      </c>
      <c r="K40" s="399">
        <v>59.265999999999998</v>
      </c>
      <c r="L40" s="399">
        <v>66.123999999999995</v>
      </c>
      <c r="M40" s="399">
        <v>69.427999999999997</v>
      </c>
      <c r="N40" s="121"/>
      <c r="O40" s="592"/>
      <c r="P40" s="79"/>
      <c r="Q40" s="324"/>
      <c r="R40" s="324"/>
      <c r="S40" s="324"/>
      <c r="T40" s="324"/>
      <c r="U40" s="324"/>
      <c r="V40" s="324"/>
      <c r="W40" s="324"/>
      <c r="X40" s="324"/>
      <c r="Y40" s="324"/>
      <c r="Z40" s="324"/>
      <c r="AA40" s="324"/>
      <c r="AB40" s="324"/>
      <c r="AC40" s="324"/>
      <c r="AD40" s="324"/>
      <c r="AE40" s="324"/>
      <c r="AF40" s="324"/>
      <c r="AG40" s="324"/>
      <c r="AH40" s="324"/>
    </row>
    <row r="41" spans="1:34" ht="17.25" customHeight="1">
      <c r="A41" s="583"/>
      <c r="B41" s="590" t="s">
        <v>61</v>
      </c>
      <c r="C41" s="583" t="s">
        <v>56</v>
      </c>
      <c r="D41" s="583" t="s">
        <v>43</v>
      </c>
      <c r="E41" s="123" t="s">
        <v>44</v>
      </c>
      <c r="F41" s="583" t="s">
        <v>52</v>
      </c>
      <c r="G41" s="123">
        <v>270</v>
      </c>
      <c r="H41" s="123">
        <v>258</v>
      </c>
      <c r="I41" s="399">
        <v>225</v>
      </c>
      <c r="J41" s="399">
        <v>225</v>
      </c>
      <c r="K41" s="399">
        <v>225</v>
      </c>
      <c r="L41" s="399">
        <v>235</v>
      </c>
      <c r="M41" s="399">
        <v>235</v>
      </c>
      <c r="N41" s="121"/>
      <c r="O41" s="592"/>
      <c r="P41" s="79"/>
      <c r="Q41" s="324"/>
      <c r="R41" s="324"/>
      <c r="S41" s="324"/>
      <c r="T41" s="324"/>
      <c r="U41" s="324"/>
      <c r="V41" s="324"/>
      <c r="W41" s="324"/>
      <c r="X41" s="324"/>
      <c r="Y41" s="324"/>
      <c r="Z41" s="324"/>
      <c r="AA41" s="324"/>
      <c r="AB41" s="324"/>
      <c r="AC41" s="324"/>
      <c r="AD41" s="324"/>
      <c r="AE41" s="324"/>
      <c r="AF41" s="324"/>
      <c r="AG41" s="324"/>
      <c r="AH41" s="324"/>
    </row>
    <row r="42" spans="1:34" ht="17.25" customHeight="1">
      <c r="A42" s="583"/>
      <c r="B42" s="590"/>
      <c r="C42" s="583"/>
      <c r="D42" s="583"/>
      <c r="E42" s="123" t="s">
        <v>58</v>
      </c>
      <c r="F42" s="583"/>
      <c r="G42" s="123"/>
      <c r="H42" s="123"/>
      <c r="I42" s="399">
        <v>223.99199999999999</v>
      </c>
      <c r="J42" s="399">
        <v>235.17</v>
      </c>
      <c r="K42" s="399">
        <v>246.94200000000001</v>
      </c>
      <c r="L42" s="399">
        <v>270.83300000000003</v>
      </c>
      <c r="M42" s="399">
        <v>284.36900000000003</v>
      </c>
      <c r="N42" s="121"/>
      <c r="O42" s="592"/>
      <c r="P42" s="79"/>
      <c r="Q42" s="324"/>
      <c r="R42" s="324"/>
      <c r="S42" s="324"/>
      <c r="T42" s="324"/>
      <c r="U42" s="324"/>
      <c r="V42" s="324"/>
      <c r="W42" s="324"/>
      <c r="X42" s="324"/>
      <c r="Y42" s="324"/>
      <c r="Z42" s="324"/>
      <c r="AA42" s="324"/>
      <c r="AB42" s="324"/>
      <c r="AC42" s="324"/>
      <c r="AD42" s="324"/>
      <c r="AE42" s="324"/>
      <c r="AF42" s="324"/>
      <c r="AG42" s="324"/>
      <c r="AH42" s="324"/>
    </row>
    <row r="43" spans="1:34" ht="17.25" customHeight="1">
      <c r="A43" s="583">
        <v>3</v>
      </c>
      <c r="B43" s="591" t="s">
        <v>62</v>
      </c>
      <c r="C43" s="583" t="s">
        <v>56</v>
      </c>
      <c r="D43" s="583" t="s">
        <v>43</v>
      </c>
      <c r="E43" s="123" t="s">
        <v>44</v>
      </c>
      <c r="F43" s="583" t="s">
        <v>52</v>
      </c>
      <c r="G43" s="399">
        <v>50</v>
      </c>
      <c r="H43" s="399">
        <v>63</v>
      </c>
      <c r="I43" s="399">
        <v>54</v>
      </c>
      <c r="J43" s="399">
        <v>54</v>
      </c>
      <c r="K43" s="399">
        <v>54</v>
      </c>
      <c r="L43" s="399">
        <v>54</v>
      </c>
      <c r="M43" s="399">
        <v>54</v>
      </c>
      <c r="N43" s="121"/>
      <c r="O43" s="80"/>
      <c r="P43" s="79"/>
      <c r="Q43" s="324"/>
      <c r="R43" s="324"/>
      <c r="S43" s="324"/>
      <c r="T43" s="324"/>
      <c r="U43" s="324"/>
      <c r="V43" s="324"/>
      <c r="W43" s="324"/>
      <c r="X43" s="324"/>
      <c r="Y43" s="324"/>
      <c r="Z43" s="324"/>
      <c r="AA43" s="324"/>
      <c r="AB43" s="324"/>
      <c r="AC43" s="324"/>
      <c r="AD43" s="324"/>
      <c r="AE43" s="324"/>
      <c r="AF43" s="324"/>
      <c r="AG43" s="324"/>
      <c r="AH43" s="324"/>
    </row>
    <row r="44" spans="1:34" ht="17.25" customHeight="1">
      <c r="A44" s="583"/>
      <c r="B44" s="591"/>
      <c r="C44" s="583"/>
      <c r="D44" s="583"/>
      <c r="E44" s="123" t="s">
        <v>58</v>
      </c>
      <c r="F44" s="583"/>
      <c r="G44" s="399">
        <v>73.84</v>
      </c>
      <c r="H44" s="399">
        <v>99.085999999999999</v>
      </c>
      <c r="I44" s="399">
        <v>89.596000000000004</v>
      </c>
      <c r="J44" s="399">
        <v>94.067999999999998</v>
      </c>
      <c r="K44" s="399">
        <v>98.775999999999996</v>
      </c>
      <c r="L44" s="399">
        <v>103.723</v>
      </c>
      <c r="M44" s="399">
        <v>108.907</v>
      </c>
      <c r="N44" s="121"/>
      <c r="O44" s="80"/>
      <c r="P44" s="79"/>
      <c r="Q44" s="324"/>
      <c r="R44" s="324"/>
      <c r="S44" s="324"/>
      <c r="T44" s="324"/>
      <c r="U44" s="324"/>
      <c r="V44" s="324"/>
      <c r="W44" s="324"/>
      <c r="X44" s="324"/>
      <c r="Y44" s="324"/>
      <c r="Z44" s="324"/>
      <c r="AA44" s="324"/>
      <c r="AB44" s="324"/>
      <c r="AC44" s="324"/>
      <c r="AD44" s="324"/>
      <c r="AE44" s="324"/>
      <c r="AF44" s="324"/>
      <c r="AG44" s="324"/>
      <c r="AH44" s="324"/>
    </row>
    <row r="45" spans="1:34" s="373" customFormat="1" ht="15.75">
      <c r="A45" s="391"/>
      <c r="B45" s="392" t="s">
        <v>28</v>
      </c>
      <c r="C45" s="393"/>
      <c r="D45" s="393"/>
      <c r="E45" s="393"/>
      <c r="F45" s="393"/>
      <c r="G45" s="400">
        <f>G46+G47+G48+G49+G50</f>
        <v>73.84</v>
      </c>
      <c r="H45" s="400">
        <f t="shared" ref="H45:M45" si="0">H46+H47+H48+H49+H50</f>
        <v>99.085999999999999</v>
      </c>
      <c r="I45" s="400">
        <f t="shared" si="0"/>
        <v>562.96500000000003</v>
      </c>
      <c r="J45" s="400">
        <f t="shared" si="0"/>
        <v>591.05899999999997</v>
      </c>
      <c r="K45" s="400">
        <f t="shared" si="0"/>
        <v>620.64599999999996</v>
      </c>
      <c r="L45" s="400">
        <f t="shared" si="0"/>
        <v>676.65</v>
      </c>
      <c r="M45" s="400">
        <f t="shared" si="0"/>
        <v>710.46799999999996</v>
      </c>
      <c r="N45" s="391"/>
      <c r="O45" s="394"/>
      <c r="P45" s="391"/>
    </row>
    <row r="46" spans="1:34" s="373" customFormat="1" ht="17.25" customHeight="1">
      <c r="A46" s="401"/>
      <c r="B46" s="392" t="s">
        <v>29</v>
      </c>
      <c r="C46" s="401"/>
      <c r="D46" s="401"/>
      <c r="E46" s="401"/>
      <c r="F46" s="401"/>
      <c r="G46" s="402">
        <v>0</v>
      </c>
      <c r="H46" s="402">
        <v>0</v>
      </c>
      <c r="I46" s="402">
        <v>0</v>
      </c>
      <c r="J46" s="402">
        <v>0</v>
      </c>
      <c r="K46" s="402">
        <v>0</v>
      </c>
      <c r="L46" s="402">
        <v>0</v>
      </c>
      <c r="M46" s="402">
        <v>0</v>
      </c>
      <c r="N46" s="403"/>
      <c r="O46" s="392"/>
      <c r="P46" s="393"/>
      <c r="Q46" s="404"/>
      <c r="R46" s="404"/>
      <c r="S46" s="404"/>
      <c r="T46" s="404"/>
      <c r="U46" s="404"/>
      <c r="V46" s="404"/>
      <c r="W46" s="404"/>
      <c r="X46" s="404"/>
      <c r="Y46" s="404"/>
      <c r="Z46" s="404"/>
      <c r="AA46" s="404"/>
      <c r="AB46" s="404"/>
      <c r="AC46" s="404"/>
      <c r="AD46" s="404"/>
      <c r="AE46" s="404"/>
      <c r="AF46" s="404"/>
      <c r="AG46" s="404"/>
      <c r="AH46" s="404"/>
    </row>
    <row r="47" spans="1:34" s="373" customFormat="1" ht="17.25" customHeight="1">
      <c r="A47" s="401"/>
      <c r="B47" s="392" t="s">
        <v>30</v>
      </c>
      <c r="C47" s="401"/>
      <c r="D47" s="401"/>
      <c r="E47" s="401"/>
      <c r="F47" s="401"/>
      <c r="G47" s="402">
        <v>0</v>
      </c>
      <c r="H47" s="402">
        <v>0</v>
      </c>
      <c r="I47" s="402">
        <v>0</v>
      </c>
      <c r="J47" s="402">
        <v>0</v>
      </c>
      <c r="K47" s="402">
        <v>0</v>
      </c>
      <c r="L47" s="402">
        <v>0</v>
      </c>
      <c r="M47" s="402">
        <v>0</v>
      </c>
      <c r="N47" s="403"/>
      <c r="O47" s="392"/>
      <c r="P47" s="393"/>
      <c r="Q47" s="404"/>
      <c r="R47" s="404"/>
      <c r="S47" s="404"/>
      <c r="T47" s="404"/>
      <c r="U47" s="404"/>
      <c r="V47" s="404"/>
      <c r="W47" s="404"/>
      <c r="X47" s="404"/>
      <c r="Y47" s="404"/>
      <c r="Z47" s="404"/>
      <c r="AA47" s="404"/>
      <c r="AB47" s="404"/>
      <c r="AC47" s="404"/>
      <c r="AD47" s="404"/>
      <c r="AE47" s="404"/>
      <c r="AF47" s="404"/>
      <c r="AG47" s="404"/>
      <c r="AH47" s="404"/>
    </row>
    <row r="48" spans="1:34" s="373" customFormat="1" ht="17.25" customHeight="1">
      <c r="A48" s="401"/>
      <c r="B48" s="392" t="s">
        <v>31</v>
      </c>
      <c r="C48" s="401"/>
      <c r="D48" s="401"/>
      <c r="E48" s="401"/>
      <c r="F48" s="401"/>
      <c r="G48" s="402">
        <f t="shared" ref="G48:I48" si="1">G36+G38+G40+G42+G44</f>
        <v>73.84</v>
      </c>
      <c r="H48" s="402">
        <f t="shared" si="1"/>
        <v>99.085999999999999</v>
      </c>
      <c r="I48" s="402">
        <f t="shared" si="1"/>
        <v>562.96500000000003</v>
      </c>
      <c r="J48" s="402">
        <f t="shared" ref="J48:M48" si="2">J36+J38+J40+J42+J44</f>
        <v>591.05899999999997</v>
      </c>
      <c r="K48" s="402">
        <f t="shared" si="2"/>
        <v>620.64599999999996</v>
      </c>
      <c r="L48" s="402">
        <f t="shared" si="2"/>
        <v>676.65</v>
      </c>
      <c r="M48" s="402">
        <f t="shared" si="2"/>
        <v>710.46799999999996</v>
      </c>
      <c r="N48" s="403"/>
      <c r="O48" s="392"/>
      <c r="P48" s="393"/>
      <c r="Q48" s="404"/>
      <c r="R48" s="404"/>
      <c r="S48" s="404"/>
      <c r="T48" s="404"/>
      <c r="U48" s="404"/>
      <c r="V48" s="404"/>
      <c r="W48" s="404"/>
      <c r="X48" s="404"/>
      <c r="Y48" s="404"/>
      <c r="Z48" s="404"/>
      <c r="AA48" s="404"/>
      <c r="AB48" s="404"/>
      <c r="AC48" s="404"/>
      <c r="AD48" s="404"/>
      <c r="AE48" s="404"/>
      <c r="AF48" s="404"/>
      <c r="AG48" s="404"/>
      <c r="AH48" s="404"/>
    </row>
    <row r="49" spans="1:34" s="373" customFormat="1" ht="17.25" customHeight="1">
      <c r="A49" s="401"/>
      <c r="B49" s="392" t="s">
        <v>32</v>
      </c>
      <c r="C49" s="401"/>
      <c r="D49" s="401"/>
      <c r="E49" s="401"/>
      <c r="F49" s="401"/>
      <c r="G49" s="402">
        <v>0</v>
      </c>
      <c r="H49" s="402">
        <v>0</v>
      </c>
      <c r="I49" s="402">
        <v>0</v>
      </c>
      <c r="J49" s="402">
        <v>0</v>
      </c>
      <c r="K49" s="402">
        <v>0</v>
      </c>
      <c r="L49" s="402">
        <v>0</v>
      </c>
      <c r="M49" s="402">
        <v>0</v>
      </c>
      <c r="N49" s="403"/>
      <c r="O49" s="392"/>
      <c r="P49" s="393"/>
      <c r="Q49" s="404"/>
      <c r="R49" s="404"/>
      <c r="S49" s="404"/>
      <c r="T49" s="404"/>
      <c r="U49" s="404"/>
      <c r="V49" s="404"/>
      <c r="W49" s="404"/>
      <c r="X49" s="404"/>
      <c r="Y49" s="404"/>
      <c r="Z49" s="404"/>
      <c r="AA49" s="404"/>
      <c r="AB49" s="404"/>
      <c r="AC49" s="404"/>
      <c r="AD49" s="404"/>
      <c r="AE49" s="404"/>
      <c r="AF49" s="404"/>
      <c r="AG49" s="404"/>
      <c r="AH49" s="404"/>
    </row>
    <row r="50" spans="1:34" s="373" customFormat="1" ht="17.25" customHeight="1">
      <c r="A50" s="401"/>
      <c r="B50" s="392" t="s">
        <v>33</v>
      </c>
      <c r="C50" s="401"/>
      <c r="D50" s="401"/>
      <c r="E50" s="401"/>
      <c r="F50" s="401"/>
      <c r="G50" s="402">
        <v>0</v>
      </c>
      <c r="H50" s="402">
        <v>0</v>
      </c>
      <c r="I50" s="402">
        <v>0</v>
      </c>
      <c r="J50" s="402">
        <v>0</v>
      </c>
      <c r="K50" s="402">
        <v>0</v>
      </c>
      <c r="L50" s="402">
        <v>0</v>
      </c>
      <c r="M50" s="402">
        <v>0</v>
      </c>
      <c r="N50" s="403"/>
      <c r="O50" s="392"/>
      <c r="P50" s="393"/>
      <c r="Q50" s="404"/>
      <c r="R50" s="404"/>
      <c r="S50" s="404"/>
      <c r="T50" s="404"/>
      <c r="U50" s="404"/>
      <c r="V50" s="404"/>
      <c r="W50" s="404"/>
      <c r="X50" s="404"/>
      <c r="Y50" s="404"/>
      <c r="Z50" s="404"/>
      <c r="AA50" s="404"/>
      <c r="AB50" s="404"/>
      <c r="AC50" s="404"/>
      <c r="AD50" s="404"/>
      <c r="AE50" s="404"/>
      <c r="AF50" s="404"/>
      <c r="AG50" s="404"/>
      <c r="AH50" s="404"/>
    </row>
    <row r="51" spans="1:34" ht="68.25" customHeight="1">
      <c r="A51" s="161">
        <v>3</v>
      </c>
      <c r="B51" s="80" t="s">
        <v>63</v>
      </c>
      <c r="C51" s="79" t="s">
        <v>35</v>
      </c>
      <c r="D51" s="79" t="s">
        <v>64</v>
      </c>
      <c r="E51" s="79" t="s">
        <v>40</v>
      </c>
      <c r="F51" s="79"/>
      <c r="G51" s="120">
        <v>90.4</v>
      </c>
      <c r="H51" s="120">
        <v>91.6</v>
      </c>
      <c r="I51" s="120">
        <v>92.7</v>
      </c>
      <c r="J51" s="120">
        <v>93.9</v>
      </c>
      <c r="K51" s="120">
        <v>95.2</v>
      </c>
      <c r="L51" s="82">
        <v>96</v>
      </c>
      <c r="M51" s="82">
        <v>96</v>
      </c>
      <c r="N51" s="329"/>
      <c r="O51" s="330"/>
      <c r="P51" s="329"/>
      <c r="Q51" s="332"/>
      <c r="R51" s="332"/>
      <c r="S51" s="332"/>
      <c r="T51" s="332"/>
      <c r="U51" s="332"/>
      <c r="V51" s="332"/>
      <c r="W51" s="332"/>
      <c r="X51" s="332"/>
      <c r="Y51" s="332"/>
      <c r="Z51" s="332"/>
      <c r="AA51" s="332"/>
      <c r="AB51" s="332"/>
      <c r="AC51" s="332"/>
      <c r="AD51" s="332"/>
      <c r="AE51" s="332"/>
      <c r="AF51" s="332"/>
      <c r="AG51" s="332"/>
      <c r="AH51" s="332"/>
    </row>
    <row r="52" spans="1:34" ht="72" customHeight="1">
      <c r="A52" s="161">
        <v>4</v>
      </c>
      <c r="B52" s="80" t="s">
        <v>65</v>
      </c>
      <c r="C52" s="79" t="s">
        <v>35</v>
      </c>
      <c r="D52" s="79" t="s">
        <v>64</v>
      </c>
      <c r="E52" s="79" t="s">
        <v>40</v>
      </c>
      <c r="F52" s="79"/>
      <c r="G52" s="79">
        <v>65.5</v>
      </c>
      <c r="H52" s="79">
        <v>66.599999999999994</v>
      </c>
      <c r="I52" s="79">
        <v>67.599999999999994</v>
      </c>
      <c r="J52" s="79">
        <v>68.7</v>
      </c>
      <c r="K52" s="79">
        <v>69.8</v>
      </c>
      <c r="L52" s="82">
        <v>71</v>
      </c>
      <c r="M52" s="82">
        <v>71</v>
      </c>
      <c r="N52" s="82"/>
      <c r="O52" s="83"/>
      <c r="P52" s="82"/>
    </row>
    <row r="53" spans="1:34" ht="42.75" customHeight="1">
      <c r="A53" s="79"/>
      <c r="B53" s="578" t="s">
        <v>66</v>
      </c>
      <c r="C53" s="578"/>
      <c r="D53" s="578"/>
      <c r="E53" s="576"/>
      <c r="F53" s="576"/>
      <c r="G53" s="576"/>
      <c r="H53" s="576"/>
      <c r="I53" s="576"/>
      <c r="J53" s="576"/>
      <c r="K53" s="576"/>
      <c r="L53" s="82"/>
      <c r="M53" s="82"/>
      <c r="N53" s="82"/>
      <c r="O53" s="83"/>
      <c r="P53" s="82"/>
      <c r="Q53" s="12"/>
      <c r="R53" s="12"/>
      <c r="S53" s="12"/>
      <c r="T53" s="12"/>
      <c r="U53" s="12"/>
      <c r="V53" s="12"/>
      <c r="W53" s="12"/>
      <c r="X53" s="12"/>
      <c r="Y53" s="12"/>
      <c r="Z53" s="12"/>
      <c r="AA53" s="12"/>
      <c r="AB53" s="12"/>
      <c r="AC53" s="12"/>
      <c r="AD53" s="12"/>
      <c r="AE53" s="12"/>
      <c r="AF53" s="12"/>
      <c r="AG53" s="12"/>
      <c r="AH53" s="12"/>
    </row>
    <row r="54" spans="1:34" ht="84.75" customHeight="1">
      <c r="A54" s="79"/>
      <c r="B54" s="122" t="s">
        <v>67</v>
      </c>
      <c r="C54" s="79" t="s">
        <v>68</v>
      </c>
      <c r="D54" s="79" t="s">
        <v>69</v>
      </c>
      <c r="E54" s="79" t="s">
        <v>40</v>
      </c>
      <c r="F54" s="79"/>
      <c r="G54" s="79"/>
      <c r="H54" s="79"/>
      <c r="I54" s="79"/>
      <c r="J54" s="79"/>
      <c r="K54" s="79"/>
      <c r="L54" s="82"/>
      <c r="M54" s="82"/>
      <c r="N54" s="82"/>
      <c r="O54" s="83"/>
      <c r="P54" s="82"/>
    </row>
    <row r="55" spans="1:34" ht="17.25" customHeight="1">
      <c r="A55" s="79"/>
      <c r="B55" s="334" t="s">
        <v>70</v>
      </c>
      <c r="C55" s="122"/>
      <c r="D55" s="122"/>
      <c r="E55" s="79"/>
      <c r="F55" s="79"/>
      <c r="G55" s="79">
        <v>94.5</v>
      </c>
      <c r="H55" s="79">
        <v>94.7</v>
      </c>
      <c r="I55" s="79">
        <v>94.9</v>
      </c>
      <c r="J55" s="79">
        <v>95.1</v>
      </c>
      <c r="K55" s="79">
        <v>95.3</v>
      </c>
      <c r="L55" s="82">
        <v>95.5</v>
      </c>
      <c r="M55" s="82"/>
      <c r="N55" s="82"/>
      <c r="O55" s="83"/>
      <c r="P55" s="82"/>
      <c r="Q55" s="12"/>
      <c r="R55" s="12"/>
      <c r="S55" s="12"/>
      <c r="T55" s="12"/>
      <c r="U55" s="12"/>
      <c r="V55" s="12"/>
      <c r="W55" s="12"/>
      <c r="X55" s="12"/>
      <c r="Y55" s="12"/>
      <c r="Z55" s="12"/>
      <c r="AA55" s="12"/>
      <c r="AB55" s="12"/>
      <c r="AC55" s="12"/>
      <c r="AD55" s="12"/>
      <c r="AE55" s="12"/>
      <c r="AF55" s="12"/>
      <c r="AG55" s="12"/>
      <c r="AH55" s="12"/>
    </row>
    <row r="56" spans="1:34" ht="24" customHeight="1">
      <c r="A56" s="79"/>
      <c r="B56" s="334" t="s">
        <v>71</v>
      </c>
      <c r="C56" s="122"/>
      <c r="D56" s="122"/>
      <c r="E56" s="79"/>
      <c r="F56" s="79"/>
      <c r="G56" s="93">
        <v>67</v>
      </c>
      <c r="H56" s="93">
        <v>66.599999999999994</v>
      </c>
      <c r="I56" s="93">
        <v>66.8</v>
      </c>
      <c r="J56" s="93">
        <v>67</v>
      </c>
      <c r="K56" s="93">
        <v>67.2</v>
      </c>
      <c r="L56" s="82">
        <v>67.5</v>
      </c>
      <c r="M56" s="82"/>
      <c r="N56" s="82"/>
      <c r="O56" s="83"/>
      <c r="P56" s="82"/>
      <c r="Q56" s="12"/>
      <c r="R56" s="12"/>
      <c r="S56" s="12"/>
      <c r="T56" s="12"/>
      <c r="U56" s="12"/>
      <c r="V56" s="12"/>
      <c r="W56" s="12"/>
      <c r="X56" s="12"/>
      <c r="Y56" s="12"/>
      <c r="Z56" s="12"/>
      <c r="AA56" s="12"/>
      <c r="AB56" s="12"/>
      <c r="AC56" s="12"/>
      <c r="AD56" s="12"/>
      <c r="AE56" s="12"/>
      <c r="AF56" s="12"/>
      <c r="AG56" s="12"/>
      <c r="AH56" s="12"/>
    </row>
    <row r="57" spans="1:34" ht="21.75" customHeight="1">
      <c r="A57" s="79"/>
      <c r="B57" s="310" t="s">
        <v>72</v>
      </c>
      <c r="C57" s="310"/>
      <c r="D57" s="310"/>
      <c r="E57" s="213"/>
      <c r="F57" s="213"/>
      <c r="G57" s="213"/>
      <c r="H57" s="213"/>
      <c r="I57" s="213"/>
      <c r="J57" s="213"/>
      <c r="K57" s="213"/>
      <c r="L57" s="82"/>
      <c r="M57" s="82"/>
      <c r="N57" s="82"/>
      <c r="O57" s="83"/>
      <c r="P57" s="82"/>
      <c r="Q57" s="12"/>
      <c r="R57" s="12"/>
      <c r="S57" s="12"/>
      <c r="T57" s="12"/>
      <c r="U57" s="12"/>
      <c r="V57" s="12"/>
      <c r="W57" s="12"/>
      <c r="X57" s="12"/>
      <c r="Y57" s="12"/>
      <c r="Z57" s="12"/>
      <c r="AA57" s="12"/>
      <c r="AB57" s="12"/>
      <c r="AC57" s="12"/>
      <c r="AD57" s="12"/>
      <c r="AE57" s="12"/>
      <c r="AF57" s="12"/>
      <c r="AG57" s="12"/>
      <c r="AH57" s="12"/>
    </row>
    <row r="58" spans="1:34" s="374" customFormat="1" ht="22.5" customHeight="1">
      <c r="A58" s="396"/>
      <c r="B58" s="405" t="s">
        <v>73</v>
      </c>
      <c r="C58" s="405"/>
      <c r="D58" s="405"/>
      <c r="E58" s="396"/>
      <c r="F58" s="396"/>
      <c r="G58" s="396"/>
      <c r="H58" s="396"/>
      <c r="I58" s="396"/>
      <c r="J58" s="396"/>
      <c r="K58" s="396"/>
      <c r="L58" s="395"/>
      <c r="M58" s="395"/>
      <c r="N58" s="395"/>
      <c r="O58" s="397"/>
      <c r="P58" s="395"/>
      <c r="Q58" s="406"/>
      <c r="R58" s="406"/>
      <c r="S58" s="406"/>
      <c r="T58" s="406"/>
      <c r="U58" s="406"/>
      <c r="V58" s="406"/>
      <c r="W58" s="406"/>
      <c r="X58" s="406"/>
      <c r="Y58" s="406"/>
      <c r="Z58" s="406"/>
      <c r="AA58" s="406"/>
      <c r="AB58" s="406"/>
      <c r="AC58" s="406"/>
      <c r="AD58" s="406"/>
      <c r="AE58" s="406"/>
      <c r="AF58" s="406"/>
      <c r="AG58" s="406"/>
      <c r="AH58" s="406"/>
    </row>
    <row r="59" spans="1:34" ht="86.25" customHeight="1">
      <c r="A59" s="79"/>
      <c r="B59" s="80" t="s">
        <v>74</v>
      </c>
      <c r="C59" s="79" t="s">
        <v>75</v>
      </c>
      <c r="D59" s="79"/>
      <c r="E59" s="79"/>
      <c r="F59" s="79"/>
      <c r="G59" s="79"/>
      <c r="H59" s="79"/>
      <c r="I59" s="79"/>
      <c r="J59" s="79"/>
      <c r="K59" s="79"/>
      <c r="L59" s="82"/>
      <c r="M59" s="82"/>
      <c r="N59" s="82"/>
      <c r="O59" s="83"/>
      <c r="P59" s="82"/>
      <c r="Q59" s="162"/>
      <c r="R59" s="162"/>
      <c r="S59" s="162"/>
      <c r="T59" s="162"/>
      <c r="U59" s="162"/>
      <c r="V59" s="162"/>
      <c r="W59" s="162"/>
      <c r="X59" s="162"/>
      <c r="Y59" s="162"/>
      <c r="Z59" s="162"/>
      <c r="AA59" s="162"/>
      <c r="AB59" s="162"/>
      <c r="AC59" s="162"/>
      <c r="AD59" s="162"/>
      <c r="AE59" s="162"/>
      <c r="AF59" s="162"/>
      <c r="AG59" s="162"/>
      <c r="AH59" s="162"/>
    </row>
    <row r="60" spans="1:34" ht="88.5" customHeight="1">
      <c r="A60" s="79"/>
      <c r="B60" s="80" t="s">
        <v>76</v>
      </c>
      <c r="C60" s="79" t="s">
        <v>75</v>
      </c>
      <c r="D60" s="79" t="s">
        <v>77</v>
      </c>
      <c r="E60" s="79" t="s">
        <v>78</v>
      </c>
      <c r="F60" s="79"/>
      <c r="G60" s="79">
        <v>34</v>
      </c>
      <c r="H60" s="79">
        <v>34</v>
      </c>
      <c r="I60" s="79">
        <v>34</v>
      </c>
      <c r="J60" s="79">
        <v>34</v>
      </c>
      <c r="K60" s="79">
        <v>34</v>
      </c>
      <c r="L60" s="82">
        <v>36</v>
      </c>
      <c r="M60" s="82">
        <v>36</v>
      </c>
      <c r="N60" s="82"/>
      <c r="O60" s="83"/>
      <c r="P60" s="82"/>
      <c r="Q60" s="154"/>
      <c r="R60" s="154"/>
      <c r="S60" s="154"/>
      <c r="T60" s="154"/>
      <c r="U60" s="154"/>
      <c r="V60" s="154"/>
      <c r="W60" s="154"/>
      <c r="X60" s="154"/>
      <c r="Y60" s="154"/>
      <c r="Z60" s="154"/>
      <c r="AA60" s="154"/>
      <c r="AB60" s="154"/>
      <c r="AC60" s="154"/>
      <c r="AD60" s="154"/>
      <c r="AE60" s="154"/>
      <c r="AF60" s="154"/>
      <c r="AG60" s="154"/>
      <c r="AH60" s="154"/>
    </row>
    <row r="61" spans="1:34" ht="21.75" customHeight="1">
      <c r="A61" s="79"/>
      <c r="B61" s="122" t="s">
        <v>48</v>
      </c>
      <c r="C61" s="80"/>
      <c r="D61" s="80"/>
      <c r="E61" s="79"/>
      <c r="F61" s="79"/>
      <c r="G61" s="79"/>
      <c r="H61" s="79"/>
      <c r="I61" s="79"/>
      <c r="J61" s="79"/>
      <c r="K61" s="79"/>
      <c r="L61" s="82"/>
      <c r="M61" s="82"/>
      <c r="N61" s="82"/>
      <c r="O61" s="83"/>
      <c r="P61" s="82"/>
    </row>
    <row r="62" spans="1:34" ht="36.75" customHeight="1">
      <c r="A62" s="79"/>
      <c r="B62" s="122" t="s">
        <v>79</v>
      </c>
      <c r="C62" s="80"/>
      <c r="D62" s="80"/>
      <c r="E62" s="79"/>
      <c r="F62" s="79"/>
      <c r="G62" s="79"/>
      <c r="H62" s="79"/>
      <c r="I62" s="79"/>
      <c r="J62" s="79"/>
      <c r="K62" s="79"/>
      <c r="L62" s="82"/>
      <c r="M62" s="82"/>
      <c r="N62" s="82"/>
      <c r="O62" s="83"/>
      <c r="P62" s="82"/>
    </row>
    <row r="63" spans="1:34" ht="21.75" customHeight="1">
      <c r="A63" s="79"/>
      <c r="B63" s="122" t="s">
        <v>80</v>
      </c>
      <c r="C63" s="80"/>
      <c r="D63" s="80"/>
      <c r="E63" s="79"/>
      <c r="F63" s="79"/>
      <c r="G63" s="79"/>
      <c r="H63" s="79"/>
      <c r="I63" s="79"/>
      <c r="J63" s="79"/>
      <c r="K63" s="79"/>
      <c r="L63" s="82"/>
      <c r="M63" s="82"/>
      <c r="N63" s="82"/>
      <c r="O63" s="83"/>
      <c r="P63" s="82"/>
    </row>
    <row r="64" spans="1:34" ht="21.75" customHeight="1">
      <c r="A64" s="580">
        <v>1</v>
      </c>
      <c r="B64" s="592" t="s">
        <v>81</v>
      </c>
      <c r="C64" s="580" t="s">
        <v>82</v>
      </c>
      <c r="D64" s="580"/>
      <c r="E64" s="580" t="s">
        <v>58</v>
      </c>
      <c r="F64" s="580" t="s">
        <v>83</v>
      </c>
      <c r="G64" s="79"/>
      <c r="H64" s="79"/>
      <c r="I64" s="79"/>
      <c r="J64" s="79"/>
      <c r="K64" s="93">
        <v>5</v>
      </c>
      <c r="L64" s="82"/>
      <c r="M64" s="82"/>
      <c r="N64" s="82" t="s">
        <v>84</v>
      </c>
      <c r="O64" s="83" t="s">
        <v>85</v>
      </c>
      <c r="P64" s="580" t="s">
        <v>86</v>
      </c>
    </row>
    <row r="65" spans="1:34" ht="240" customHeight="1">
      <c r="A65" s="580"/>
      <c r="B65" s="592"/>
      <c r="C65" s="580"/>
      <c r="D65" s="580"/>
      <c r="E65" s="580"/>
      <c r="F65" s="580"/>
      <c r="G65" s="79"/>
      <c r="H65" s="79"/>
      <c r="I65" s="79"/>
      <c r="J65" s="79"/>
      <c r="K65" s="79"/>
      <c r="L65" s="82">
        <v>676.3</v>
      </c>
      <c r="M65" s="82"/>
      <c r="N65" s="82" t="s">
        <v>87</v>
      </c>
      <c r="O65" s="83" t="s">
        <v>88</v>
      </c>
      <c r="P65" s="580"/>
    </row>
    <row r="66" spans="1:34" ht="25.5" customHeight="1">
      <c r="A66" s="79"/>
      <c r="B66" s="122" t="s">
        <v>89</v>
      </c>
      <c r="C66" s="79"/>
      <c r="D66" s="79"/>
      <c r="E66" s="79"/>
      <c r="F66" s="79"/>
      <c r="G66" s="79"/>
      <c r="H66" s="79"/>
      <c r="I66" s="79"/>
      <c r="J66" s="79"/>
      <c r="K66" s="79"/>
      <c r="L66" s="82"/>
      <c r="M66" s="82"/>
      <c r="N66" s="82"/>
      <c r="O66" s="83"/>
      <c r="P66" s="79"/>
    </row>
    <row r="67" spans="1:34" ht="24" customHeight="1">
      <c r="A67" s="580">
        <v>2</v>
      </c>
      <c r="B67" s="592" t="s">
        <v>90</v>
      </c>
      <c r="C67" s="580" t="s">
        <v>82</v>
      </c>
      <c r="D67" s="580"/>
      <c r="E67" s="580" t="s">
        <v>58</v>
      </c>
      <c r="F67" s="580" t="s">
        <v>83</v>
      </c>
      <c r="G67" s="79"/>
      <c r="H67" s="79"/>
      <c r="I67" s="79"/>
      <c r="J67" s="79"/>
      <c r="K67" s="79">
        <v>10</v>
      </c>
      <c r="L67" s="82"/>
      <c r="M67" s="82"/>
      <c r="N67" s="82" t="s">
        <v>84</v>
      </c>
      <c r="O67" s="83" t="s">
        <v>88</v>
      </c>
      <c r="P67" s="79"/>
    </row>
    <row r="68" spans="1:34" ht="180" customHeight="1">
      <c r="A68" s="580"/>
      <c r="B68" s="592"/>
      <c r="C68" s="580"/>
      <c r="D68" s="580"/>
      <c r="E68" s="580"/>
      <c r="F68" s="580"/>
      <c r="G68" s="82"/>
      <c r="H68" s="82"/>
      <c r="I68" s="82"/>
      <c r="J68" s="82"/>
      <c r="K68" s="82"/>
      <c r="L68" s="82">
        <v>500</v>
      </c>
      <c r="M68" s="82"/>
      <c r="N68" s="82" t="s">
        <v>87</v>
      </c>
      <c r="O68" s="83" t="s">
        <v>88</v>
      </c>
      <c r="P68" s="79" t="s">
        <v>91</v>
      </c>
    </row>
    <row r="69" spans="1:34" ht="15.75">
      <c r="A69" s="79"/>
      <c r="B69" s="122" t="s">
        <v>92</v>
      </c>
      <c r="C69" s="79"/>
      <c r="D69" s="79"/>
      <c r="E69" s="79"/>
      <c r="F69" s="79"/>
      <c r="G69" s="82"/>
      <c r="H69" s="82"/>
      <c r="I69" s="82"/>
      <c r="J69" s="82"/>
      <c r="K69" s="82"/>
      <c r="L69" s="82"/>
      <c r="M69" s="82"/>
      <c r="N69" s="82"/>
      <c r="O69" s="83"/>
      <c r="P69" s="79"/>
    </row>
    <row r="70" spans="1:34" ht="15.75">
      <c r="A70" s="580">
        <v>3</v>
      </c>
      <c r="B70" s="592" t="s">
        <v>93</v>
      </c>
      <c r="C70" s="580" t="s">
        <v>82</v>
      </c>
      <c r="D70" s="580"/>
      <c r="E70" s="580" t="s">
        <v>58</v>
      </c>
      <c r="F70" s="580" t="s">
        <v>94</v>
      </c>
      <c r="G70" s="82"/>
      <c r="H70" s="82"/>
      <c r="I70" s="82"/>
      <c r="J70" s="82"/>
      <c r="K70" s="82"/>
      <c r="L70" s="98">
        <v>5</v>
      </c>
      <c r="M70" s="82"/>
      <c r="N70" s="82" t="s">
        <v>84</v>
      </c>
      <c r="O70" s="83" t="s">
        <v>85</v>
      </c>
      <c r="P70" s="580" t="s">
        <v>95</v>
      </c>
    </row>
    <row r="71" spans="1:34" ht="241.5" customHeight="1">
      <c r="A71" s="580"/>
      <c r="B71" s="592"/>
      <c r="C71" s="580"/>
      <c r="D71" s="580"/>
      <c r="E71" s="580"/>
      <c r="F71" s="580"/>
      <c r="G71" s="82"/>
      <c r="H71" s="82"/>
      <c r="I71" s="82"/>
      <c r="J71" s="82"/>
      <c r="K71" s="82"/>
      <c r="L71" s="82"/>
      <c r="M71" s="82">
        <v>524</v>
      </c>
      <c r="N71" s="82" t="s">
        <v>87</v>
      </c>
      <c r="O71" s="83" t="s">
        <v>88</v>
      </c>
      <c r="P71" s="580"/>
    </row>
    <row r="72" spans="1:34" ht="36.75" customHeight="1">
      <c r="A72" s="79"/>
      <c r="B72" s="122" t="s">
        <v>96</v>
      </c>
      <c r="C72" s="79"/>
      <c r="D72" s="79"/>
      <c r="E72" s="79"/>
      <c r="F72" s="79"/>
      <c r="G72" s="82"/>
      <c r="H72" s="82"/>
      <c r="I72" s="82"/>
      <c r="J72" s="82"/>
      <c r="K72" s="82"/>
      <c r="L72" s="82"/>
      <c r="M72" s="82"/>
      <c r="N72" s="82"/>
      <c r="O72" s="83"/>
      <c r="P72" s="79"/>
    </row>
    <row r="73" spans="1:34" s="376" customFormat="1" ht="61.5" customHeight="1">
      <c r="A73" s="87">
        <v>4</v>
      </c>
      <c r="B73" s="490" t="s">
        <v>97</v>
      </c>
      <c r="C73" s="87" t="s">
        <v>98</v>
      </c>
      <c r="D73" s="490"/>
      <c r="E73" s="87" t="s">
        <v>58</v>
      </c>
      <c r="F73" s="87" t="s">
        <v>99</v>
      </c>
      <c r="G73" s="87"/>
      <c r="H73" s="87"/>
      <c r="I73" s="87"/>
      <c r="J73" s="87">
        <v>55</v>
      </c>
      <c r="K73" s="87"/>
      <c r="L73" s="87"/>
      <c r="M73" s="85"/>
      <c r="N73" s="85" t="s">
        <v>84</v>
      </c>
      <c r="O73" s="211" t="s">
        <v>100</v>
      </c>
      <c r="P73" s="87" t="s">
        <v>101</v>
      </c>
    </row>
    <row r="74" spans="1:34" ht="44.25" customHeight="1">
      <c r="A74" s="79"/>
      <c r="B74" s="122" t="s">
        <v>102</v>
      </c>
      <c r="C74" s="122"/>
      <c r="D74" s="122"/>
      <c r="E74" s="79"/>
      <c r="F74" s="79"/>
      <c r="G74" s="79"/>
      <c r="H74" s="79"/>
      <c r="I74" s="79"/>
      <c r="J74" s="79"/>
      <c r="K74" s="79"/>
      <c r="L74" s="82"/>
      <c r="M74" s="82"/>
      <c r="N74" s="82"/>
      <c r="O74" s="83"/>
      <c r="P74" s="82"/>
      <c r="Q74" s="162"/>
      <c r="R74" s="162"/>
      <c r="S74" s="162"/>
      <c r="T74" s="162"/>
      <c r="U74" s="162"/>
      <c r="V74" s="162"/>
      <c r="W74" s="162"/>
      <c r="X74" s="162"/>
      <c r="Y74" s="162"/>
      <c r="Z74" s="162"/>
      <c r="AA74" s="162"/>
      <c r="AB74" s="162"/>
      <c r="AC74" s="162"/>
      <c r="AD74" s="162"/>
      <c r="AE74" s="162"/>
      <c r="AF74" s="162"/>
      <c r="AG74" s="162"/>
      <c r="AH74" s="162"/>
    </row>
    <row r="75" spans="1:34" ht="41.25" customHeight="1">
      <c r="A75" s="79">
        <v>1</v>
      </c>
      <c r="B75" s="80" t="s">
        <v>103</v>
      </c>
      <c r="C75" s="79"/>
      <c r="D75" s="80"/>
      <c r="E75" s="79" t="s">
        <v>58</v>
      </c>
      <c r="F75" s="79" t="s">
        <v>104</v>
      </c>
      <c r="G75" s="79"/>
      <c r="H75" s="79">
        <v>1</v>
      </c>
      <c r="I75" s="79">
        <v>2</v>
      </c>
      <c r="J75" s="79"/>
      <c r="K75" s="79"/>
      <c r="L75" s="82"/>
      <c r="M75" s="82"/>
      <c r="N75" s="82" t="s">
        <v>84</v>
      </c>
      <c r="O75" s="83" t="s">
        <v>105</v>
      </c>
      <c r="P75" s="79" t="s">
        <v>106</v>
      </c>
      <c r="Q75" s="162"/>
      <c r="R75" s="162"/>
      <c r="S75" s="162"/>
      <c r="T75" s="162"/>
      <c r="U75" s="162"/>
      <c r="V75" s="162"/>
      <c r="W75" s="162"/>
      <c r="X75" s="162"/>
      <c r="Y75" s="162"/>
      <c r="Z75" s="162"/>
      <c r="AA75" s="162"/>
      <c r="AB75" s="162"/>
      <c r="AC75" s="162"/>
      <c r="AD75" s="162"/>
      <c r="AE75" s="162"/>
      <c r="AF75" s="162"/>
      <c r="AG75" s="162"/>
      <c r="AH75" s="162"/>
    </row>
    <row r="76" spans="1:34" ht="43.5" customHeight="1">
      <c r="A76" s="79"/>
      <c r="B76" s="122" t="s">
        <v>107</v>
      </c>
      <c r="C76" s="79"/>
      <c r="D76" s="79"/>
      <c r="E76" s="79"/>
      <c r="F76" s="79"/>
      <c r="G76" s="93"/>
      <c r="H76" s="93"/>
      <c r="I76" s="93"/>
      <c r="J76" s="93"/>
      <c r="K76" s="93"/>
      <c r="L76" s="82"/>
      <c r="M76" s="82"/>
      <c r="N76" s="213"/>
      <c r="O76" s="212"/>
      <c r="P76" s="213"/>
      <c r="Q76" s="215"/>
      <c r="R76" s="215"/>
      <c r="S76" s="215"/>
      <c r="T76" s="215"/>
      <c r="U76" s="215"/>
      <c r="V76" s="215"/>
      <c r="W76" s="215"/>
      <c r="X76" s="215"/>
      <c r="Y76" s="215"/>
      <c r="Z76" s="215"/>
      <c r="AA76" s="215"/>
      <c r="AB76" s="215"/>
      <c r="AC76" s="215"/>
      <c r="AD76" s="215"/>
      <c r="AE76" s="215"/>
      <c r="AF76" s="215"/>
      <c r="AG76" s="215"/>
      <c r="AH76" s="215"/>
    </row>
    <row r="77" spans="1:34" ht="21.75" customHeight="1">
      <c r="A77" s="580">
        <v>1</v>
      </c>
      <c r="B77" s="592" t="s">
        <v>108</v>
      </c>
      <c r="C77" s="580" t="s">
        <v>82</v>
      </c>
      <c r="D77" s="580"/>
      <c r="E77" s="580" t="s">
        <v>58</v>
      </c>
      <c r="F77" s="580" t="s">
        <v>109</v>
      </c>
      <c r="G77" s="79"/>
      <c r="H77" s="93">
        <v>2.5</v>
      </c>
      <c r="I77" s="82"/>
      <c r="J77" s="82"/>
      <c r="K77" s="82"/>
      <c r="L77" s="82"/>
      <c r="M77" s="82"/>
      <c r="N77" s="82" t="s">
        <v>84</v>
      </c>
      <c r="O77" s="80" t="s">
        <v>110</v>
      </c>
      <c r="P77" s="580" t="s">
        <v>111</v>
      </c>
    </row>
    <row r="78" spans="1:34" ht="219.75" customHeight="1">
      <c r="A78" s="580"/>
      <c r="B78" s="592"/>
      <c r="C78" s="580"/>
      <c r="D78" s="580"/>
      <c r="E78" s="580"/>
      <c r="F78" s="580"/>
      <c r="G78" s="79"/>
      <c r="H78" s="79"/>
      <c r="I78" s="98">
        <v>351.2</v>
      </c>
      <c r="J78" s="82"/>
      <c r="K78" s="82"/>
      <c r="L78" s="82"/>
      <c r="M78" s="82"/>
      <c r="N78" s="79" t="s">
        <v>87</v>
      </c>
      <c r="O78" s="80" t="s">
        <v>112</v>
      </c>
      <c r="P78" s="580"/>
      <c r="Q78" s="407">
        <v>427</v>
      </c>
      <c r="R78" s="407"/>
    </row>
    <row r="79" spans="1:34" ht="21.75" customHeight="1">
      <c r="A79" s="580">
        <v>2</v>
      </c>
      <c r="B79" s="592" t="s">
        <v>113</v>
      </c>
      <c r="C79" s="580" t="s">
        <v>82</v>
      </c>
      <c r="D79" s="580"/>
      <c r="E79" s="580" t="s">
        <v>58</v>
      </c>
      <c r="F79" s="580" t="s">
        <v>109</v>
      </c>
      <c r="G79" s="79"/>
      <c r="H79" s="79">
        <v>2.5</v>
      </c>
      <c r="I79" s="79"/>
      <c r="J79" s="82"/>
      <c r="K79" s="82"/>
      <c r="L79" s="82"/>
      <c r="M79" s="82"/>
      <c r="N79" s="82" t="s">
        <v>84</v>
      </c>
      <c r="O79" s="80" t="s">
        <v>110</v>
      </c>
      <c r="P79" s="580" t="s">
        <v>111</v>
      </c>
      <c r="Q79" s="407"/>
      <c r="R79" s="407"/>
    </row>
    <row r="80" spans="1:34" ht="221.25" customHeight="1">
      <c r="A80" s="580"/>
      <c r="B80" s="592"/>
      <c r="C80" s="580"/>
      <c r="D80" s="580"/>
      <c r="E80" s="580"/>
      <c r="F80" s="580"/>
      <c r="G80" s="79"/>
      <c r="H80" s="79"/>
      <c r="I80" s="98">
        <v>350</v>
      </c>
      <c r="J80" s="82"/>
      <c r="K80" s="82"/>
      <c r="L80" s="82"/>
      <c r="M80" s="82"/>
      <c r="N80" s="79" t="s">
        <v>87</v>
      </c>
      <c r="O80" s="80" t="s">
        <v>112</v>
      </c>
      <c r="P80" s="580"/>
      <c r="Q80" s="407">
        <v>441</v>
      </c>
      <c r="R80" s="407"/>
    </row>
    <row r="81" spans="1:18" ht="21.75" customHeight="1">
      <c r="A81" s="580">
        <v>3</v>
      </c>
      <c r="B81" s="592" t="s">
        <v>114</v>
      </c>
      <c r="C81" s="580" t="s">
        <v>82</v>
      </c>
      <c r="D81" s="580"/>
      <c r="E81" s="580" t="s">
        <v>58</v>
      </c>
      <c r="F81" s="580" t="s">
        <v>109</v>
      </c>
      <c r="G81" s="79"/>
      <c r="H81" s="79">
        <v>2.5</v>
      </c>
      <c r="I81" s="79">
        <v>0</v>
      </c>
      <c r="J81" s="82"/>
      <c r="K81" s="82"/>
      <c r="L81" s="82"/>
      <c r="M81" s="82"/>
      <c r="N81" s="82" t="s">
        <v>84</v>
      </c>
      <c r="O81" s="80" t="s">
        <v>110</v>
      </c>
      <c r="P81" s="580" t="s">
        <v>111</v>
      </c>
      <c r="Q81" s="407"/>
      <c r="R81" s="407"/>
    </row>
    <row r="82" spans="1:18" ht="213" customHeight="1">
      <c r="A82" s="580"/>
      <c r="B82" s="592"/>
      <c r="C82" s="580"/>
      <c r="D82" s="580"/>
      <c r="E82" s="580"/>
      <c r="F82" s="580"/>
      <c r="G82" s="79"/>
      <c r="H82" s="79"/>
      <c r="I82" s="98">
        <v>350</v>
      </c>
      <c r="J82" s="82"/>
      <c r="K82" s="82"/>
      <c r="L82" s="82"/>
      <c r="M82" s="82"/>
      <c r="N82" s="79" t="s">
        <v>87</v>
      </c>
      <c r="O82" s="80" t="s">
        <v>112</v>
      </c>
      <c r="P82" s="580"/>
      <c r="Q82" s="407">
        <v>449</v>
      </c>
      <c r="R82" s="407"/>
    </row>
    <row r="83" spans="1:18" ht="21.75" customHeight="1">
      <c r="A83" s="580">
        <v>4</v>
      </c>
      <c r="B83" s="592" t="s">
        <v>115</v>
      </c>
      <c r="C83" s="580" t="s">
        <v>82</v>
      </c>
      <c r="D83" s="580"/>
      <c r="E83" s="580" t="s">
        <v>58</v>
      </c>
      <c r="F83" s="580" t="s">
        <v>109</v>
      </c>
      <c r="G83" s="79"/>
      <c r="H83" s="79">
        <v>2.2000000000000002</v>
      </c>
      <c r="I83" s="79">
        <v>0</v>
      </c>
      <c r="J83" s="82"/>
      <c r="K83" s="82"/>
      <c r="L83" s="82"/>
      <c r="M83" s="82"/>
      <c r="N83" s="82" t="s">
        <v>84</v>
      </c>
      <c r="O83" s="80" t="s">
        <v>110</v>
      </c>
      <c r="P83" s="580" t="s">
        <v>111</v>
      </c>
      <c r="Q83" s="407"/>
      <c r="R83" s="407"/>
    </row>
    <row r="84" spans="1:18" ht="220.5" customHeight="1">
      <c r="A84" s="580"/>
      <c r="B84" s="592"/>
      <c r="C84" s="580"/>
      <c r="D84" s="580"/>
      <c r="E84" s="580"/>
      <c r="F84" s="580"/>
      <c r="G84" s="79"/>
      <c r="H84" s="79"/>
      <c r="I84" s="98">
        <v>377</v>
      </c>
      <c r="J84" s="82"/>
      <c r="K84" s="82"/>
      <c r="L84" s="82"/>
      <c r="M84" s="82"/>
      <c r="N84" s="79" t="s">
        <v>87</v>
      </c>
      <c r="O84" s="80" t="s">
        <v>112</v>
      </c>
      <c r="P84" s="580"/>
      <c r="Q84" s="407">
        <v>437</v>
      </c>
      <c r="R84" s="407"/>
    </row>
    <row r="85" spans="1:18" ht="218.25" customHeight="1">
      <c r="A85" s="79">
        <v>5</v>
      </c>
      <c r="B85" s="80" t="s">
        <v>116</v>
      </c>
      <c r="C85" s="79" t="s">
        <v>82</v>
      </c>
      <c r="D85" s="79"/>
      <c r="E85" s="79" t="s">
        <v>58</v>
      </c>
      <c r="F85" s="79" t="s">
        <v>117</v>
      </c>
      <c r="G85" s="79"/>
      <c r="H85" s="79">
        <v>500</v>
      </c>
      <c r="I85" s="98">
        <v>841.94799999999998</v>
      </c>
      <c r="J85" s="82"/>
      <c r="K85" s="82"/>
      <c r="L85" s="82"/>
      <c r="M85" s="82"/>
      <c r="N85" s="79" t="s">
        <v>118</v>
      </c>
      <c r="O85" s="80"/>
      <c r="P85" s="79" t="s">
        <v>119</v>
      </c>
      <c r="Q85" s="407"/>
      <c r="R85" s="407"/>
    </row>
    <row r="86" spans="1:18" ht="210" customHeight="1">
      <c r="A86" s="79">
        <v>6</v>
      </c>
      <c r="B86" s="80" t="s">
        <v>120</v>
      </c>
      <c r="C86" s="79" t="s">
        <v>82</v>
      </c>
      <c r="D86" s="80"/>
      <c r="E86" s="79" t="s">
        <v>58</v>
      </c>
      <c r="F86" s="79" t="s">
        <v>121</v>
      </c>
      <c r="G86" s="79"/>
      <c r="H86" s="79"/>
      <c r="I86" s="79"/>
      <c r="J86" s="84"/>
      <c r="K86" s="79">
        <v>185.7</v>
      </c>
      <c r="L86" s="82"/>
      <c r="M86" s="82"/>
      <c r="N86" s="82" t="s">
        <v>87</v>
      </c>
      <c r="O86" s="83" t="s">
        <v>112</v>
      </c>
      <c r="P86" s="79" t="s">
        <v>122</v>
      </c>
      <c r="Q86" s="407"/>
      <c r="R86" s="407"/>
    </row>
    <row r="87" spans="1:18" ht="15.75" customHeight="1">
      <c r="A87" s="580">
        <v>7</v>
      </c>
      <c r="B87" s="593" t="s">
        <v>123</v>
      </c>
      <c r="C87" s="580" t="s">
        <v>82</v>
      </c>
      <c r="D87" s="580" t="s">
        <v>58</v>
      </c>
      <c r="E87" s="580" t="s">
        <v>124</v>
      </c>
      <c r="F87" s="79"/>
      <c r="G87" s="79"/>
      <c r="H87" s="79"/>
      <c r="I87" s="79"/>
      <c r="J87" s="84"/>
      <c r="K87" s="79"/>
      <c r="L87" s="98">
        <v>5</v>
      </c>
      <c r="M87" s="82"/>
      <c r="N87" s="82" t="s">
        <v>84</v>
      </c>
      <c r="O87" s="83" t="s">
        <v>110</v>
      </c>
      <c r="P87" s="604" t="s">
        <v>125</v>
      </c>
      <c r="Q87" s="407"/>
      <c r="R87" s="407"/>
    </row>
    <row r="88" spans="1:18" ht="222.75" customHeight="1">
      <c r="A88" s="580"/>
      <c r="B88" s="593"/>
      <c r="C88" s="580"/>
      <c r="D88" s="580"/>
      <c r="E88" s="580"/>
      <c r="F88" s="79"/>
      <c r="G88" s="79"/>
      <c r="H88" s="79"/>
      <c r="I88" s="79"/>
      <c r="J88" s="84"/>
      <c r="K88" s="79"/>
      <c r="L88" s="82"/>
      <c r="M88" s="82">
        <v>519</v>
      </c>
      <c r="N88" s="82" t="s">
        <v>87</v>
      </c>
      <c r="O88" s="83" t="s">
        <v>112</v>
      </c>
      <c r="P88" s="604"/>
      <c r="Q88" s="407"/>
      <c r="R88" s="407"/>
    </row>
    <row r="89" spans="1:18" ht="15.75" customHeight="1">
      <c r="A89" s="580">
        <v>8</v>
      </c>
      <c r="B89" s="592" t="s">
        <v>126</v>
      </c>
      <c r="C89" s="580" t="s">
        <v>82</v>
      </c>
      <c r="D89" s="580" t="s">
        <v>58</v>
      </c>
      <c r="E89" s="580" t="s">
        <v>124</v>
      </c>
      <c r="F89" s="79"/>
      <c r="G89" s="79"/>
      <c r="H89" s="79"/>
      <c r="I89" s="79"/>
      <c r="J89" s="84"/>
      <c r="K89" s="79"/>
      <c r="L89" s="98">
        <v>5</v>
      </c>
      <c r="M89" s="82"/>
      <c r="N89" s="82" t="s">
        <v>84</v>
      </c>
      <c r="O89" s="83" t="s">
        <v>110</v>
      </c>
      <c r="P89" s="604" t="s">
        <v>125</v>
      </c>
      <c r="Q89" s="407"/>
      <c r="R89" s="407"/>
    </row>
    <row r="90" spans="1:18" ht="222" customHeight="1">
      <c r="A90" s="580"/>
      <c r="B90" s="592"/>
      <c r="C90" s="580"/>
      <c r="D90" s="580"/>
      <c r="E90" s="580"/>
      <c r="F90" s="79"/>
      <c r="G90" s="79"/>
      <c r="H90" s="79"/>
      <c r="I90" s="79"/>
      <c r="J90" s="84"/>
      <c r="K90" s="79"/>
      <c r="L90" s="82"/>
      <c r="M90" s="82">
        <v>522</v>
      </c>
      <c r="N90" s="82" t="s">
        <v>87</v>
      </c>
      <c r="O90" s="83" t="s">
        <v>112</v>
      </c>
      <c r="P90" s="604"/>
      <c r="Q90" s="407"/>
      <c r="R90" s="407"/>
    </row>
    <row r="91" spans="1:18" s="374" customFormat="1" ht="15.75">
      <c r="A91" s="396"/>
      <c r="B91" s="405" t="s">
        <v>127</v>
      </c>
      <c r="C91" s="396"/>
      <c r="D91" s="396"/>
      <c r="E91" s="396"/>
      <c r="F91" s="396"/>
      <c r="G91" s="396"/>
      <c r="H91" s="396"/>
      <c r="I91" s="396"/>
      <c r="J91" s="408"/>
      <c r="K91" s="396"/>
      <c r="L91" s="395"/>
      <c r="M91" s="395"/>
      <c r="N91" s="395"/>
      <c r="O91" s="397"/>
      <c r="P91" s="396"/>
      <c r="Q91" s="409"/>
      <c r="R91" s="409"/>
    </row>
    <row r="92" spans="1:18" ht="89.25" customHeight="1">
      <c r="A92" s="79"/>
      <c r="B92" s="122" t="s">
        <v>128</v>
      </c>
      <c r="C92" s="79" t="s">
        <v>129</v>
      </c>
      <c r="D92" s="79"/>
      <c r="E92" s="79"/>
      <c r="F92" s="79"/>
      <c r="G92" s="79"/>
      <c r="H92" s="79"/>
      <c r="I92" s="79"/>
      <c r="J92" s="84"/>
      <c r="K92" s="79"/>
      <c r="L92" s="82"/>
      <c r="M92" s="82"/>
      <c r="N92" s="82"/>
      <c r="O92" s="83"/>
      <c r="P92" s="39"/>
      <c r="Q92" s="407"/>
      <c r="R92" s="407"/>
    </row>
    <row r="93" spans="1:18" ht="15.75">
      <c r="A93" s="79"/>
      <c r="B93" s="334" t="s">
        <v>130</v>
      </c>
      <c r="C93" s="79"/>
      <c r="D93" s="79"/>
      <c r="E93" s="79"/>
      <c r="F93" s="79"/>
      <c r="G93" s="79"/>
      <c r="H93" s="79"/>
      <c r="I93" s="79"/>
      <c r="J93" s="84"/>
      <c r="K93" s="79"/>
      <c r="L93" s="82"/>
      <c r="M93" s="82"/>
      <c r="N93" s="82"/>
      <c r="O93" s="83"/>
      <c r="P93" s="39"/>
      <c r="Q93" s="407"/>
      <c r="R93" s="407"/>
    </row>
    <row r="94" spans="1:18" ht="15.75">
      <c r="A94" s="79"/>
      <c r="B94" s="334" t="s">
        <v>131</v>
      </c>
      <c r="C94" s="79"/>
      <c r="D94" s="79"/>
      <c r="E94" s="79"/>
      <c r="F94" s="79"/>
      <c r="G94" s="79"/>
      <c r="H94" s="79"/>
      <c r="I94" s="79"/>
      <c r="J94" s="84"/>
      <c r="K94" s="79"/>
      <c r="L94" s="82"/>
      <c r="M94" s="82"/>
      <c r="N94" s="82"/>
      <c r="O94" s="83"/>
      <c r="P94" s="39"/>
      <c r="Q94" s="407"/>
      <c r="R94" s="407"/>
    </row>
    <row r="95" spans="1:18" ht="36.75" customHeight="1">
      <c r="A95" s="79"/>
      <c r="B95" s="122" t="s">
        <v>132</v>
      </c>
      <c r="C95" s="79"/>
      <c r="D95" s="79"/>
      <c r="E95" s="79"/>
      <c r="F95" s="79"/>
      <c r="G95" s="79"/>
      <c r="H95" s="79"/>
      <c r="I95" s="79"/>
      <c r="J95" s="84"/>
      <c r="K95" s="79"/>
      <c r="L95" s="82"/>
      <c r="M95" s="82"/>
      <c r="N95" s="82"/>
      <c r="O95" s="83"/>
      <c r="P95" s="39"/>
      <c r="Q95" s="407"/>
      <c r="R95" s="407"/>
    </row>
    <row r="96" spans="1:18" ht="22.5" customHeight="1">
      <c r="A96" s="82"/>
      <c r="B96" s="228" t="s">
        <v>133</v>
      </c>
      <c r="C96" s="82"/>
      <c r="D96" s="84"/>
      <c r="E96" s="82"/>
      <c r="F96" s="84"/>
      <c r="G96" s="84"/>
      <c r="H96" s="84"/>
      <c r="I96" s="84"/>
      <c r="J96" s="84"/>
      <c r="K96" s="84"/>
      <c r="L96" s="84"/>
      <c r="M96" s="84"/>
      <c r="N96" s="84"/>
      <c r="O96" s="83"/>
      <c r="P96" s="82"/>
    </row>
    <row r="97" spans="1:16" ht="39" customHeight="1">
      <c r="A97" s="82"/>
      <c r="B97" s="228" t="s">
        <v>134</v>
      </c>
      <c r="C97" s="82"/>
      <c r="D97" s="84"/>
      <c r="E97" s="82"/>
      <c r="F97" s="84"/>
      <c r="G97" s="84"/>
      <c r="H97" s="84"/>
      <c r="I97" s="84"/>
      <c r="J97" s="84"/>
      <c r="K97" s="84"/>
      <c r="L97" s="84"/>
      <c r="M97" s="84"/>
      <c r="N97" s="84"/>
      <c r="O97" s="83"/>
      <c r="P97" s="82"/>
    </row>
    <row r="98" spans="1:16" s="8" customFormat="1" ht="69.75" customHeight="1">
      <c r="A98" s="82">
        <v>1</v>
      </c>
      <c r="B98" s="160" t="s">
        <v>135</v>
      </c>
      <c r="C98" s="79" t="s">
        <v>82</v>
      </c>
      <c r="D98" s="161"/>
      <c r="E98" s="79" t="s">
        <v>58</v>
      </c>
      <c r="F98" s="79" t="s">
        <v>136</v>
      </c>
      <c r="G98" s="161"/>
      <c r="H98" s="79">
        <v>451.2</v>
      </c>
      <c r="I98" s="103">
        <v>774.9</v>
      </c>
      <c r="J98" s="239"/>
      <c r="K98" s="239"/>
      <c r="L98" s="239"/>
      <c r="M98" s="239"/>
      <c r="N98" s="79" t="s">
        <v>118</v>
      </c>
      <c r="O98" s="122"/>
      <c r="P98" s="79" t="s">
        <v>137</v>
      </c>
    </row>
    <row r="99" spans="1:16" s="8" customFormat="1" ht="74.25" customHeight="1">
      <c r="A99" s="82">
        <v>2</v>
      </c>
      <c r="B99" s="160" t="s">
        <v>138</v>
      </c>
      <c r="C99" s="79" t="s">
        <v>82</v>
      </c>
      <c r="D99" s="161"/>
      <c r="E99" s="79" t="s">
        <v>58</v>
      </c>
      <c r="F99" s="79" t="s">
        <v>136</v>
      </c>
      <c r="G99" s="161"/>
      <c r="H99" s="79"/>
      <c r="I99" s="79"/>
      <c r="J99" s="79">
        <v>975.8</v>
      </c>
      <c r="K99" s="239"/>
      <c r="L99" s="239"/>
      <c r="M99" s="239"/>
      <c r="N99" s="79" t="s">
        <v>87</v>
      </c>
      <c r="O99" s="80" t="s">
        <v>139</v>
      </c>
      <c r="P99" s="79" t="s">
        <v>137</v>
      </c>
    </row>
    <row r="100" spans="1:16" s="8" customFormat="1" ht="58.5" customHeight="1">
      <c r="A100" s="82"/>
      <c r="B100" s="228" t="s">
        <v>140</v>
      </c>
      <c r="C100" s="79"/>
      <c r="D100" s="161"/>
      <c r="E100" s="79"/>
      <c r="F100" s="79"/>
      <c r="G100" s="161"/>
      <c r="H100" s="79"/>
      <c r="I100" s="410"/>
      <c r="J100" s="239"/>
      <c r="K100" s="239"/>
      <c r="L100" s="239"/>
      <c r="M100" s="239"/>
      <c r="N100" s="82"/>
      <c r="O100" s="80"/>
      <c r="P100" s="79"/>
    </row>
    <row r="101" spans="1:16" s="8" customFormat="1" ht="54.75" customHeight="1">
      <c r="A101" s="82">
        <v>3</v>
      </c>
      <c r="B101" s="238" t="s">
        <v>141</v>
      </c>
      <c r="C101" s="79" t="s">
        <v>142</v>
      </c>
      <c r="D101" s="161"/>
      <c r="E101" s="79" t="s">
        <v>58</v>
      </c>
      <c r="F101" s="79" t="s">
        <v>136</v>
      </c>
      <c r="G101" s="161"/>
      <c r="H101" s="79"/>
      <c r="I101" s="239">
        <v>342.9</v>
      </c>
      <c r="J101" s="239">
        <v>253.7</v>
      </c>
      <c r="K101" s="239"/>
      <c r="L101" s="239"/>
      <c r="M101" s="239"/>
      <c r="N101" s="82" t="s">
        <v>84</v>
      </c>
      <c r="O101" s="80" t="s">
        <v>143</v>
      </c>
      <c r="P101" s="79" t="s">
        <v>144</v>
      </c>
    </row>
    <row r="102" spans="1:16" s="8" customFormat="1" ht="37.5" customHeight="1">
      <c r="A102" s="82"/>
      <c r="B102" s="228" t="s">
        <v>145</v>
      </c>
      <c r="C102" s="79"/>
      <c r="D102" s="161"/>
      <c r="E102" s="79"/>
      <c r="F102" s="79"/>
      <c r="G102" s="161"/>
      <c r="H102" s="79"/>
      <c r="I102" s="410"/>
      <c r="J102" s="239"/>
      <c r="K102" s="239"/>
      <c r="L102" s="239"/>
      <c r="M102" s="239"/>
      <c r="N102" s="82"/>
      <c r="O102" s="80"/>
      <c r="P102" s="79"/>
    </row>
    <row r="103" spans="1:16" s="8" customFormat="1" ht="18.75" customHeight="1">
      <c r="A103" s="584">
        <v>4</v>
      </c>
      <c r="B103" s="594" t="s">
        <v>146</v>
      </c>
      <c r="C103" s="580" t="s">
        <v>142</v>
      </c>
      <c r="D103" s="575"/>
      <c r="E103" s="580" t="s">
        <v>58</v>
      </c>
      <c r="F103" s="580" t="s">
        <v>147</v>
      </c>
      <c r="G103" s="161"/>
      <c r="H103" s="79"/>
      <c r="I103" s="410"/>
      <c r="J103" s="410">
        <v>2</v>
      </c>
      <c r="K103" s="239"/>
      <c r="L103" s="239"/>
      <c r="M103" s="239"/>
      <c r="N103" s="79" t="s">
        <v>84</v>
      </c>
      <c r="O103" s="80" t="s">
        <v>143</v>
      </c>
      <c r="P103" s="580" t="s">
        <v>144</v>
      </c>
    </row>
    <row r="104" spans="1:16" s="8" customFormat="1" ht="81" customHeight="1">
      <c r="A104" s="584"/>
      <c r="B104" s="594"/>
      <c r="C104" s="580"/>
      <c r="D104" s="575"/>
      <c r="E104" s="580"/>
      <c r="F104" s="580"/>
      <c r="G104" s="161"/>
      <c r="H104" s="79"/>
      <c r="I104" s="93"/>
      <c r="J104" s="93"/>
      <c r="K104" s="410">
        <v>192.55799999999999</v>
      </c>
      <c r="L104" s="239"/>
      <c r="M104" s="239"/>
      <c r="N104" s="79" t="s">
        <v>87</v>
      </c>
      <c r="O104" s="80" t="s">
        <v>139</v>
      </c>
      <c r="P104" s="580"/>
    </row>
    <row r="105" spans="1:16" s="8" customFormat="1" ht="57.75" customHeight="1">
      <c r="A105" s="82">
        <v>5</v>
      </c>
      <c r="B105" s="411" t="s">
        <v>148</v>
      </c>
      <c r="C105" s="79" t="s">
        <v>142</v>
      </c>
      <c r="D105" s="161"/>
      <c r="E105" s="79" t="s">
        <v>58</v>
      </c>
      <c r="F105" s="79" t="s">
        <v>136</v>
      </c>
      <c r="G105" s="161"/>
      <c r="H105" s="79"/>
      <c r="I105" s="79"/>
      <c r="J105" s="93">
        <v>75.149000000000001</v>
      </c>
      <c r="K105" s="239"/>
      <c r="L105" s="239"/>
      <c r="M105" s="239"/>
      <c r="N105" s="79" t="s">
        <v>84</v>
      </c>
      <c r="O105" s="80" t="s">
        <v>143</v>
      </c>
      <c r="P105" s="79" t="s">
        <v>144</v>
      </c>
    </row>
    <row r="106" spans="1:16" s="374" customFormat="1" ht="19.5" customHeight="1">
      <c r="A106" s="396"/>
      <c r="B106" s="412" t="s">
        <v>149</v>
      </c>
      <c r="C106" s="396"/>
      <c r="D106" s="396"/>
      <c r="E106" s="396"/>
      <c r="F106" s="396"/>
      <c r="G106" s="395"/>
      <c r="H106" s="395"/>
      <c r="I106" s="395"/>
      <c r="J106" s="396"/>
      <c r="K106" s="413"/>
      <c r="L106" s="413"/>
      <c r="M106" s="413"/>
      <c r="N106" s="414"/>
      <c r="O106" s="415"/>
      <c r="P106" s="416"/>
    </row>
    <row r="107" spans="1:16" ht="19.5" customHeight="1">
      <c r="A107" s="79"/>
      <c r="B107" s="417" t="s">
        <v>150</v>
      </c>
      <c r="C107" s="79"/>
      <c r="D107" s="79"/>
      <c r="E107" s="79"/>
      <c r="F107" s="79"/>
      <c r="G107" s="82"/>
      <c r="H107" s="82"/>
      <c r="I107" s="82"/>
      <c r="J107" s="79"/>
      <c r="K107" s="102"/>
      <c r="L107" s="102"/>
      <c r="M107" s="102"/>
      <c r="N107" s="101"/>
      <c r="O107" s="344"/>
      <c r="P107" s="151"/>
    </row>
    <row r="108" spans="1:16" ht="19.5" customHeight="1">
      <c r="A108" s="79"/>
      <c r="B108" s="418" t="s">
        <v>130</v>
      </c>
      <c r="C108" s="79"/>
      <c r="D108" s="79"/>
      <c r="E108" s="79"/>
      <c r="F108" s="79"/>
      <c r="G108" s="82"/>
      <c r="H108" s="82"/>
      <c r="I108" s="82"/>
      <c r="J108" s="79"/>
      <c r="K108" s="102"/>
      <c r="L108" s="102"/>
      <c r="M108" s="102"/>
      <c r="N108" s="101"/>
      <c r="O108" s="344"/>
      <c r="P108" s="151"/>
    </row>
    <row r="109" spans="1:16" ht="19.5" customHeight="1">
      <c r="A109" s="79"/>
      <c r="B109" s="418" t="s">
        <v>131</v>
      </c>
      <c r="C109" s="79"/>
      <c r="D109" s="79"/>
      <c r="E109" s="79"/>
      <c r="F109" s="79"/>
      <c r="G109" s="82"/>
      <c r="H109" s="82"/>
      <c r="I109" s="82"/>
      <c r="J109" s="79"/>
      <c r="K109" s="102"/>
      <c r="L109" s="102"/>
      <c r="M109" s="102"/>
      <c r="N109" s="101"/>
      <c r="O109" s="344"/>
      <c r="P109" s="151"/>
    </row>
    <row r="110" spans="1:16" ht="89.25" customHeight="1">
      <c r="A110" s="79"/>
      <c r="B110" s="419" t="s">
        <v>151</v>
      </c>
      <c r="C110" s="79" t="s">
        <v>129</v>
      </c>
      <c r="D110" s="79"/>
      <c r="E110" s="79"/>
      <c r="F110" s="79"/>
      <c r="G110" s="82"/>
      <c r="H110" s="82"/>
      <c r="I110" s="82"/>
      <c r="J110" s="79"/>
      <c r="K110" s="102"/>
      <c r="L110" s="102"/>
      <c r="M110" s="102"/>
      <c r="N110" s="101"/>
      <c r="O110" s="344"/>
      <c r="P110" s="151"/>
    </row>
    <row r="111" spans="1:16" s="12" customFormat="1" ht="19.5" customHeight="1">
      <c r="A111" s="79"/>
      <c r="B111" s="420" t="s">
        <v>48</v>
      </c>
      <c r="C111" s="79"/>
      <c r="D111" s="79"/>
      <c r="E111" s="79"/>
      <c r="F111" s="79"/>
      <c r="G111" s="82"/>
      <c r="H111" s="82"/>
      <c r="I111" s="82"/>
      <c r="J111" s="79"/>
      <c r="K111" s="102"/>
      <c r="L111" s="102"/>
      <c r="M111" s="102"/>
      <c r="N111" s="101"/>
      <c r="O111" s="344"/>
      <c r="P111" s="151"/>
    </row>
    <row r="112" spans="1:16" s="12" customFormat="1" ht="19.5" customHeight="1">
      <c r="A112" s="79"/>
      <c r="B112" s="419" t="s">
        <v>152</v>
      </c>
      <c r="C112" s="79"/>
      <c r="D112" s="79"/>
      <c r="E112" s="79"/>
      <c r="F112" s="79"/>
      <c r="G112" s="82"/>
      <c r="H112" s="82"/>
      <c r="I112" s="82"/>
      <c r="J112" s="79"/>
      <c r="K112" s="102"/>
      <c r="L112" s="102"/>
      <c r="M112" s="102"/>
      <c r="N112" s="101"/>
      <c r="O112" s="344"/>
      <c r="P112" s="151"/>
    </row>
    <row r="113" spans="1:79" s="12" customFormat="1" ht="19.5" customHeight="1">
      <c r="A113" s="580">
        <v>1</v>
      </c>
      <c r="B113" s="592" t="s">
        <v>153</v>
      </c>
      <c r="C113" s="580" t="s">
        <v>142</v>
      </c>
      <c r="D113" s="580"/>
      <c r="E113" s="79" t="s">
        <v>51</v>
      </c>
      <c r="F113" s="580" t="s">
        <v>136</v>
      </c>
      <c r="G113" s="82"/>
      <c r="H113" s="82"/>
      <c r="I113" s="82">
        <v>30</v>
      </c>
      <c r="J113" s="79">
        <v>30</v>
      </c>
      <c r="K113" s="102">
        <v>10</v>
      </c>
      <c r="L113" s="102"/>
      <c r="M113" s="102"/>
      <c r="N113" s="101"/>
      <c r="O113" s="344"/>
      <c r="P113" s="580" t="s">
        <v>154</v>
      </c>
    </row>
    <row r="114" spans="1:79" s="12" customFormat="1" ht="69.75" customHeight="1">
      <c r="A114" s="580"/>
      <c r="B114" s="592"/>
      <c r="C114" s="580"/>
      <c r="D114" s="580"/>
      <c r="E114" s="79" t="s">
        <v>58</v>
      </c>
      <c r="F114" s="580"/>
      <c r="G114" s="79"/>
      <c r="H114" s="79"/>
      <c r="I114" s="79">
        <v>150</v>
      </c>
      <c r="J114" s="79">
        <v>150</v>
      </c>
      <c r="K114" s="79">
        <v>50</v>
      </c>
      <c r="L114" s="82"/>
      <c r="M114" s="82"/>
      <c r="N114" s="82" t="s">
        <v>84</v>
      </c>
      <c r="O114" s="83" t="s">
        <v>143</v>
      </c>
      <c r="P114" s="580"/>
    </row>
    <row r="115" spans="1:79" s="84" customFormat="1" ht="34.5" customHeight="1">
      <c r="A115" s="79"/>
      <c r="B115" s="122" t="s">
        <v>155</v>
      </c>
      <c r="P115" s="79"/>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row>
    <row r="116" spans="1:79" s="12" customFormat="1" ht="59.25" customHeight="1">
      <c r="A116" s="79">
        <v>2</v>
      </c>
      <c r="B116" s="80" t="s">
        <v>156</v>
      </c>
      <c r="C116" s="79" t="s">
        <v>157</v>
      </c>
      <c r="D116" s="79"/>
      <c r="E116" s="79" t="s">
        <v>58</v>
      </c>
      <c r="F116" s="421" t="s">
        <v>136</v>
      </c>
      <c r="G116" s="79">
        <v>22.9</v>
      </c>
      <c r="H116" s="79">
        <v>22.9</v>
      </c>
      <c r="I116" s="79">
        <v>25.2</v>
      </c>
      <c r="J116" s="79">
        <v>26</v>
      </c>
      <c r="K116" s="79">
        <v>26</v>
      </c>
      <c r="L116" s="82">
        <v>26</v>
      </c>
      <c r="M116" s="82">
        <v>26</v>
      </c>
      <c r="N116" s="82" t="s">
        <v>84</v>
      </c>
      <c r="O116" s="83" t="s">
        <v>158</v>
      </c>
      <c r="P116" s="79" t="s">
        <v>159</v>
      </c>
    </row>
    <row r="117" spans="1:79" s="374" customFormat="1" ht="17.25" customHeight="1">
      <c r="A117" s="396"/>
      <c r="B117" s="422" t="s">
        <v>160</v>
      </c>
      <c r="C117" s="405"/>
      <c r="D117" s="405"/>
      <c r="E117" s="396"/>
      <c r="F117" s="396"/>
      <c r="G117" s="396"/>
      <c r="H117" s="396"/>
      <c r="I117" s="396"/>
      <c r="J117" s="396"/>
      <c r="K117" s="396"/>
      <c r="L117" s="395"/>
      <c r="M117" s="395"/>
      <c r="N117" s="395"/>
      <c r="O117" s="397"/>
      <c r="P117" s="395"/>
      <c r="Q117" s="423"/>
      <c r="R117" s="423"/>
      <c r="S117" s="423"/>
      <c r="T117" s="423"/>
      <c r="U117" s="423"/>
      <c r="V117" s="423"/>
      <c r="W117" s="423"/>
      <c r="X117" s="423"/>
      <c r="Y117" s="423"/>
      <c r="Z117" s="423"/>
      <c r="AA117" s="423"/>
      <c r="AB117" s="423"/>
      <c r="AC117" s="423"/>
      <c r="AD117" s="423"/>
      <c r="AE117" s="423"/>
      <c r="AF117" s="423"/>
      <c r="AG117" s="423"/>
      <c r="AH117" s="423"/>
    </row>
    <row r="118" spans="1:79" ht="90.75" customHeight="1">
      <c r="A118" s="79"/>
      <c r="B118" s="80" t="s">
        <v>161</v>
      </c>
      <c r="C118" s="79" t="s">
        <v>129</v>
      </c>
      <c r="D118" s="79" t="s">
        <v>77</v>
      </c>
      <c r="E118" s="79" t="s">
        <v>40</v>
      </c>
      <c r="F118" s="79"/>
      <c r="G118" s="120"/>
      <c r="H118" s="120"/>
      <c r="I118" s="120"/>
      <c r="J118" s="120"/>
      <c r="K118" s="120"/>
      <c r="L118" s="120"/>
      <c r="M118" s="120"/>
      <c r="N118" s="82"/>
      <c r="O118" s="83"/>
      <c r="P118" s="82"/>
      <c r="Q118" s="154"/>
      <c r="R118" s="154"/>
      <c r="S118" s="154"/>
      <c r="T118" s="154"/>
      <c r="U118" s="154"/>
      <c r="V118" s="154"/>
      <c r="W118" s="154"/>
      <c r="X118" s="154"/>
      <c r="Y118" s="154"/>
      <c r="Z118" s="154"/>
      <c r="AA118" s="154"/>
      <c r="AB118" s="154"/>
      <c r="AC118" s="154"/>
      <c r="AD118" s="154"/>
      <c r="AE118" s="154"/>
      <c r="AF118" s="154"/>
      <c r="AG118" s="154"/>
      <c r="AH118" s="154"/>
    </row>
    <row r="119" spans="1:79" ht="19.5">
      <c r="A119" s="79"/>
      <c r="B119" s="418" t="s">
        <v>130</v>
      </c>
      <c r="C119" s="79"/>
      <c r="D119" s="79"/>
      <c r="E119" s="79"/>
      <c r="F119" s="79"/>
      <c r="G119" s="120"/>
      <c r="H119" s="120"/>
      <c r="I119" s="120"/>
      <c r="J119" s="120"/>
      <c r="K119" s="120"/>
      <c r="L119" s="120"/>
      <c r="M119" s="120"/>
      <c r="N119" s="82"/>
      <c r="O119" s="83"/>
      <c r="P119" s="82"/>
      <c r="Q119" s="154"/>
      <c r="R119" s="154"/>
      <c r="S119" s="154"/>
      <c r="T119" s="154"/>
      <c r="U119" s="154"/>
      <c r="V119" s="154"/>
      <c r="W119" s="154"/>
      <c r="X119" s="154"/>
      <c r="Y119" s="154"/>
      <c r="Z119" s="154"/>
      <c r="AA119" s="154"/>
      <c r="AB119" s="154"/>
      <c r="AC119" s="154"/>
      <c r="AD119" s="154"/>
      <c r="AE119" s="154"/>
      <c r="AF119" s="154"/>
      <c r="AG119" s="154"/>
      <c r="AH119" s="154"/>
    </row>
    <row r="120" spans="1:79" ht="19.5">
      <c r="A120" s="79"/>
      <c r="B120" s="418" t="s">
        <v>131</v>
      </c>
      <c r="C120" s="79"/>
      <c r="D120" s="79"/>
      <c r="E120" s="79"/>
      <c r="F120" s="79"/>
      <c r="G120" s="120"/>
      <c r="H120" s="120"/>
      <c r="I120" s="120"/>
      <c r="J120" s="120"/>
      <c r="K120" s="120"/>
      <c r="L120" s="120"/>
      <c r="M120" s="120"/>
      <c r="N120" s="82"/>
      <c r="O120" s="83"/>
      <c r="P120" s="82"/>
      <c r="Q120" s="154"/>
      <c r="R120" s="154"/>
      <c r="S120" s="154"/>
      <c r="T120" s="154"/>
      <c r="U120" s="154"/>
      <c r="V120" s="154"/>
      <c r="W120" s="154"/>
      <c r="X120" s="154"/>
      <c r="Y120" s="154"/>
      <c r="Z120" s="154"/>
      <c r="AA120" s="154"/>
      <c r="AB120" s="154"/>
      <c r="AC120" s="154"/>
      <c r="AD120" s="154"/>
      <c r="AE120" s="154"/>
      <c r="AF120" s="154"/>
      <c r="AG120" s="154"/>
      <c r="AH120" s="154"/>
    </row>
    <row r="121" spans="1:79" ht="90.75" customHeight="1">
      <c r="A121" s="79"/>
      <c r="B121" s="419" t="s">
        <v>162</v>
      </c>
      <c r="C121" s="79" t="s">
        <v>129</v>
      </c>
      <c r="D121" s="79"/>
      <c r="E121" s="79"/>
      <c r="F121" s="79"/>
      <c r="G121" s="120"/>
      <c r="H121" s="120"/>
      <c r="I121" s="120"/>
      <c r="J121" s="120"/>
      <c r="K121" s="120"/>
      <c r="L121" s="120"/>
      <c r="M121" s="120"/>
      <c r="N121" s="82"/>
      <c r="O121" s="83"/>
      <c r="P121" s="82"/>
      <c r="Q121" s="154"/>
      <c r="R121" s="154"/>
      <c r="S121" s="154"/>
      <c r="T121" s="154"/>
      <c r="U121" s="154"/>
      <c r="V121" s="154"/>
      <c r="W121" s="154"/>
      <c r="X121" s="154"/>
      <c r="Y121" s="154"/>
      <c r="Z121" s="154"/>
      <c r="AA121" s="154"/>
      <c r="AB121" s="154"/>
      <c r="AC121" s="154"/>
      <c r="AD121" s="154"/>
      <c r="AE121" s="154"/>
      <c r="AF121" s="154"/>
      <c r="AG121" s="154"/>
      <c r="AH121" s="154"/>
    </row>
    <row r="122" spans="1:79" ht="21.75" customHeight="1">
      <c r="A122" s="79"/>
      <c r="B122" s="122" t="s">
        <v>48</v>
      </c>
      <c r="C122" s="80"/>
      <c r="D122" s="80"/>
      <c r="E122" s="79"/>
      <c r="F122" s="79"/>
      <c r="G122" s="79"/>
      <c r="H122" s="79"/>
      <c r="I122" s="79"/>
      <c r="J122" s="79"/>
      <c r="K122" s="79"/>
      <c r="L122" s="82"/>
      <c r="M122" s="82"/>
      <c r="N122" s="82"/>
      <c r="O122" s="83"/>
      <c r="P122" s="82"/>
    </row>
    <row r="123" spans="1:79" ht="21.75" customHeight="1">
      <c r="A123" s="79"/>
      <c r="B123" s="122" t="s">
        <v>163</v>
      </c>
      <c r="C123" s="80"/>
      <c r="D123" s="80"/>
      <c r="E123" s="79" t="s">
        <v>164</v>
      </c>
      <c r="F123" s="79"/>
      <c r="G123" s="93">
        <f>G125+G127+G134+G136+G139+G141+G143+G146+G149+G152+G155+G157+G161+G164+G167+G170+G173</f>
        <v>0</v>
      </c>
      <c r="H123" s="93">
        <f t="shared" ref="H123:M123" si="3">H125+H127+H134+H136+H139+H141+H143+H146+H149+H152+H155+H157+H161+H164+H167+H170+H173</f>
        <v>0</v>
      </c>
      <c r="I123" s="93">
        <f t="shared" si="3"/>
        <v>7.4320000000000004</v>
      </c>
      <c r="J123" s="93">
        <f t="shared" si="3"/>
        <v>65.994</v>
      </c>
      <c r="K123" s="93">
        <f t="shared" si="3"/>
        <v>1.45</v>
      </c>
      <c r="L123" s="93">
        <f t="shared" si="3"/>
        <v>0</v>
      </c>
      <c r="M123" s="93">
        <f t="shared" si="3"/>
        <v>0</v>
      </c>
      <c r="N123" s="82"/>
      <c r="O123" s="83"/>
      <c r="P123" s="82"/>
    </row>
    <row r="124" spans="1:79" ht="21.75" customHeight="1">
      <c r="A124" s="79"/>
      <c r="B124" s="122" t="s">
        <v>80</v>
      </c>
      <c r="C124" s="80"/>
      <c r="D124" s="80"/>
      <c r="E124" s="79"/>
      <c r="F124" s="79"/>
      <c r="G124" s="79"/>
      <c r="H124" s="79"/>
      <c r="I124" s="79"/>
      <c r="J124" s="79"/>
      <c r="K124" s="79"/>
      <c r="L124" s="82"/>
      <c r="M124" s="82"/>
      <c r="N124" s="82"/>
      <c r="O124" s="83"/>
      <c r="P124" s="82"/>
    </row>
    <row r="125" spans="1:79" ht="15.75" customHeight="1">
      <c r="A125" s="580">
        <v>1</v>
      </c>
      <c r="B125" s="592" t="s">
        <v>165</v>
      </c>
      <c r="C125" s="580" t="s">
        <v>142</v>
      </c>
      <c r="D125" s="580"/>
      <c r="E125" s="79" t="s">
        <v>164</v>
      </c>
      <c r="F125" s="580" t="s">
        <v>121</v>
      </c>
      <c r="G125" s="82"/>
      <c r="H125" s="82"/>
      <c r="I125" s="101">
        <v>3.12</v>
      </c>
      <c r="J125" s="102"/>
      <c r="K125" s="102"/>
      <c r="L125" s="102"/>
      <c r="M125" s="102"/>
      <c r="N125" s="101"/>
      <c r="O125" s="83"/>
      <c r="P125" s="580" t="s">
        <v>166</v>
      </c>
      <c r="Q125" s="12"/>
      <c r="R125" s="12"/>
      <c r="S125" s="12"/>
      <c r="T125" s="12"/>
      <c r="U125" s="12"/>
      <c r="V125" s="12"/>
      <c r="W125" s="12"/>
      <c r="X125" s="12"/>
      <c r="Y125" s="12"/>
      <c r="Z125" s="12"/>
      <c r="AA125" s="12"/>
      <c r="AB125" s="12"/>
      <c r="AC125" s="12"/>
      <c r="AD125" s="12"/>
      <c r="AE125" s="12"/>
      <c r="AF125" s="12"/>
      <c r="AG125" s="12"/>
      <c r="AH125" s="12"/>
    </row>
    <row r="126" spans="1:79" ht="28.5" customHeight="1">
      <c r="A126" s="580"/>
      <c r="B126" s="592"/>
      <c r="C126" s="580"/>
      <c r="D126" s="580"/>
      <c r="E126" s="79" t="s">
        <v>58</v>
      </c>
      <c r="F126" s="580"/>
      <c r="G126" s="82"/>
      <c r="H126" s="82"/>
      <c r="I126" s="102">
        <v>433</v>
      </c>
      <c r="J126" s="102"/>
      <c r="K126" s="102"/>
      <c r="L126" s="102"/>
      <c r="M126" s="102"/>
      <c r="N126" s="101" t="s">
        <v>87</v>
      </c>
      <c r="O126" s="83" t="s">
        <v>167</v>
      </c>
      <c r="P126" s="580"/>
      <c r="Q126" s="12"/>
      <c r="R126" s="12"/>
      <c r="S126" s="12"/>
      <c r="T126" s="12"/>
      <c r="U126" s="12"/>
      <c r="V126" s="12"/>
      <c r="W126" s="12"/>
      <c r="X126" s="12"/>
      <c r="Y126" s="12"/>
      <c r="Z126" s="12"/>
      <c r="AA126" s="12"/>
      <c r="AB126" s="12"/>
      <c r="AC126" s="12"/>
      <c r="AD126" s="12"/>
      <c r="AE126" s="12"/>
      <c r="AF126" s="12"/>
      <c r="AG126" s="12"/>
      <c r="AH126" s="12"/>
    </row>
    <row r="127" spans="1:79" ht="25.5" customHeight="1">
      <c r="A127" s="580">
        <v>2</v>
      </c>
      <c r="B127" s="592" t="s">
        <v>168</v>
      </c>
      <c r="C127" s="580" t="s">
        <v>142</v>
      </c>
      <c r="D127" s="580"/>
      <c r="E127" s="79" t="s">
        <v>164</v>
      </c>
      <c r="F127" s="580" t="s">
        <v>121</v>
      </c>
      <c r="G127" s="82"/>
      <c r="H127" s="82"/>
      <c r="I127" s="101">
        <v>4.3120000000000003</v>
      </c>
      <c r="J127" s="102"/>
      <c r="K127" s="102"/>
      <c r="L127" s="102"/>
      <c r="M127" s="102"/>
      <c r="N127" s="101"/>
      <c r="O127" s="83"/>
      <c r="P127" s="580" t="s">
        <v>169</v>
      </c>
      <c r="Q127" s="12"/>
      <c r="R127" s="12"/>
      <c r="S127" s="12"/>
      <c r="T127" s="12"/>
      <c r="U127" s="12"/>
      <c r="V127" s="12"/>
      <c r="W127" s="12"/>
      <c r="X127" s="12"/>
      <c r="Y127" s="12"/>
      <c r="Z127" s="12"/>
      <c r="AA127" s="12"/>
      <c r="AB127" s="12"/>
      <c r="AC127" s="12"/>
      <c r="AD127" s="12"/>
      <c r="AE127" s="12"/>
      <c r="AF127" s="12"/>
      <c r="AG127" s="12"/>
      <c r="AH127" s="12"/>
    </row>
    <row r="128" spans="1:79" ht="33" customHeight="1">
      <c r="A128" s="580"/>
      <c r="B128" s="592"/>
      <c r="C128" s="580"/>
      <c r="D128" s="580"/>
      <c r="E128" s="79" t="s">
        <v>58</v>
      </c>
      <c r="F128" s="580"/>
      <c r="G128" s="82"/>
      <c r="H128" s="82"/>
      <c r="I128" s="101">
        <v>354</v>
      </c>
      <c r="J128" s="102"/>
      <c r="K128" s="102"/>
      <c r="L128" s="102"/>
      <c r="M128" s="102"/>
      <c r="N128" s="101" t="s">
        <v>87</v>
      </c>
      <c r="O128" s="83" t="s">
        <v>167</v>
      </c>
      <c r="P128" s="580"/>
      <c r="Q128" s="12"/>
      <c r="R128" s="12"/>
      <c r="S128" s="12"/>
      <c r="T128" s="12"/>
      <c r="U128" s="12"/>
      <c r="V128" s="12"/>
      <c r="W128" s="12"/>
      <c r="X128" s="12"/>
      <c r="Y128" s="12"/>
      <c r="Z128" s="12"/>
      <c r="AA128" s="12"/>
      <c r="AB128" s="12"/>
      <c r="AC128" s="12"/>
      <c r="AD128" s="12"/>
      <c r="AE128" s="12"/>
      <c r="AF128" s="12"/>
      <c r="AG128" s="12"/>
      <c r="AH128" s="12"/>
    </row>
    <row r="129" spans="1:34" ht="20.25" customHeight="1">
      <c r="A129" s="580">
        <v>3</v>
      </c>
      <c r="B129" s="595" t="s">
        <v>170</v>
      </c>
      <c r="C129" s="580" t="s">
        <v>142</v>
      </c>
      <c r="D129" s="580"/>
      <c r="E129" s="79" t="s">
        <v>171</v>
      </c>
      <c r="F129" s="580" t="s">
        <v>99</v>
      </c>
      <c r="G129" s="82"/>
      <c r="H129" s="82"/>
      <c r="I129" s="101">
        <v>25</v>
      </c>
      <c r="J129" s="101">
        <v>25</v>
      </c>
      <c r="K129" s="101">
        <v>25</v>
      </c>
      <c r="L129" s="102"/>
      <c r="M129" s="102"/>
      <c r="N129" s="101"/>
      <c r="O129" s="83"/>
      <c r="P129" s="580" t="s">
        <v>172</v>
      </c>
      <c r="Q129" s="12"/>
      <c r="R129" s="12"/>
      <c r="S129" s="12"/>
      <c r="T129" s="12"/>
      <c r="U129" s="12"/>
      <c r="V129" s="12"/>
      <c r="W129" s="12"/>
      <c r="X129" s="12"/>
      <c r="Y129" s="12"/>
      <c r="Z129" s="12"/>
      <c r="AA129" s="12"/>
      <c r="AB129" s="12"/>
      <c r="AC129" s="12"/>
      <c r="AD129" s="12"/>
      <c r="AE129" s="12"/>
      <c r="AF129" s="12"/>
      <c r="AG129" s="12"/>
      <c r="AH129" s="12"/>
    </row>
    <row r="130" spans="1:34" ht="40.5" customHeight="1">
      <c r="A130" s="580"/>
      <c r="B130" s="595"/>
      <c r="C130" s="580"/>
      <c r="D130" s="580"/>
      <c r="E130" s="79" t="s">
        <v>58</v>
      </c>
      <c r="F130" s="580"/>
      <c r="G130" s="82"/>
      <c r="H130" s="82"/>
      <c r="I130" s="101">
        <v>300</v>
      </c>
      <c r="J130" s="101">
        <v>300</v>
      </c>
      <c r="K130" s="101">
        <v>300</v>
      </c>
      <c r="L130" s="102"/>
      <c r="M130" s="102"/>
      <c r="N130" s="101" t="s">
        <v>84</v>
      </c>
      <c r="O130" s="83" t="s">
        <v>173</v>
      </c>
      <c r="P130" s="580"/>
      <c r="Q130" s="12"/>
      <c r="R130" s="12"/>
      <c r="S130" s="12"/>
      <c r="T130" s="12"/>
      <c r="U130" s="12"/>
      <c r="V130" s="12"/>
      <c r="W130" s="12"/>
      <c r="X130" s="12"/>
      <c r="Y130" s="12"/>
      <c r="Z130" s="12"/>
      <c r="AA130" s="12"/>
      <c r="AB130" s="12"/>
      <c r="AC130" s="12"/>
      <c r="AD130" s="12"/>
      <c r="AE130" s="12"/>
      <c r="AF130" s="12"/>
      <c r="AG130" s="12"/>
      <c r="AH130" s="12"/>
    </row>
    <row r="131" spans="1:34" ht="21.75" customHeight="1">
      <c r="A131" s="580">
        <v>4</v>
      </c>
      <c r="B131" s="595" t="s">
        <v>174</v>
      </c>
      <c r="C131" s="580" t="s">
        <v>142</v>
      </c>
      <c r="D131" s="580"/>
      <c r="E131" s="79" t="s">
        <v>175</v>
      </c>
      <c r="F131" s="580" t="s">
        <v>99</v>
      </c>
      <c r="G131" s="82"/>
      <c r="H131" s="82"/>
      <c r="I131" s="98">
        <v>20</v>
      </c>
      <c r="J131" s="101">
        <v>20</v>
      </c>
      <c r="K131" s="102"/>
      <c r="L131" s="102"/>
      <c r="M131" s="102"/>
      <c r="N131" s="101"/>
      <c r="O131" s="83"/>
      <c r="P131" s="580" t="s">
        <v>176</v>
      </c>
      <c r="Q131" s="12"/>
      <c r="R131" s="12"/>
      <c r="S131" s="12"/>
      <c r="T131" s="12"/>
      <c r="U131" s="12"/>
      <c r="V131" s="12"/>
      <c r="W131" s="12"/>
      <c r="X131" s="12"/>
      <c r="Y131" s="12"/>
      <c r="Z131" s="12"/>
      <c r="AA131" s="12"/>
      <c r="AB131" s="12"/>
      <c r="AC131" s="12"/>
      <c r="AD131" s="12"/>
      <c r="AE131" s="12"/>
      <c r="AF131" s="12"/>
      <c r="AG131" s="12"/>
      <c r="AH131" s="12"/>
    </row>
    <row r="132" spans="1:34" ht="36" customHeight="1">
      <c r="A132" s="580"/>
      <c r="B132" s="595"/>
      <c r="C132" s="580"/>
      <c r="D132" s="580"/>
      <c r="E132" s="79" t="s">
        <v>58</v>
      </c>
      <c r="F132" s="580"/>
      <c r="G132" s="82"/>
      <c r="H132" s="82"/>
      <c r="I132" s="101">
        <v>300</v>
      </c>
      <c r="J132" s="101">
        <v>300</v>
      </c>
      <c r="K132" s="102"/>
      <c r="L132" s="102"/>
      <c r="M132" s="102"/>
      <c r="N132" s="101" t="s">
        <v>84</v>
      </c>
      <c r="O132" s="83" t="s">
        <v>173</v>
      </c>
      <c r="P132" s="580"/>
      <c r="Q132" s="12"/>
      <c r="R132" s="12"/>
      <c r="S132" s="12"/>
      <c r="T132" s="12"/>
      <c r="U132" s="12"/>
      <c r="V132" s="12"/>
      <c r="W132" s="12"/>
      <c r="X132" s="12"/>
      <c r="Y132" s="12"/>
      <c r="Z132" s="12"/>
      <c r="AA132" s="12"/>
      <c r="AB132" s="12"/>
      <c r="AC132" s="12"/>
      <c r="AD132" s="12"/>
      <c r="AE132" s="12"/>
      <c r="AF132" s="12"/>
      <c r="AG132" s="12"/>
      <c r="AH132" s="12"/>
    </row>
    <row r="133" spans="1:34" ht="23.25" customHeight="1">
      <c r="A133" s="79"/>
      <c r="B133" s="348" t="s">
        <v>92</v>
      </c>
      <c r="C133" s="79"/>
      <c r="D133" s="79"/>
      <c r="E133" s="79"/>
      <c r="F133" s="79"/>
      <c r="G133" s="82"/>
      <c r="H133" s="82"/>
      <c r="I133" s="101"/>
      <c r="J133" s="101"/>
      <c r="K133" s="102"/>
      <c r="L133" s="102"/>
      <c r="M133" s="102"/>
      <c r="N133" s="101"/>
      <c r="O133" s="83"/>
      <c r="P133" s="79"/>
      <c r="Q133" s="12"/>
      <c r="R133" s="12"/>
      <c r="S133" s="12"/>
      <c r="T133" s="12"/>
      <c r="U133" s="12"/>
      <c r="V133" s="12"/>
      <c r="W133" s="12"/>
      <c r="X133" s="12"/>
      <c r="Y133" s="12"/>
      <c r="Z133" s="12"/>
      <c r="AA133" s="12"/>
      <c r="AB133" s="12"/>
      <c r="AC133" s="12"/>
      <c r="AD133" s="12"/>
      <c r="AE133" s="12"/>
      <c r="AF133" s="12"/>
      <c r="AG133" s="12"/>
      <c r="AH133" s="12"/>
    </row>
    <row r="134" spans="1:34" ht="29.25" customHeight="1">
      <c r="A134" s="580">
        <v>5</v>
      </c>
      <c r="B134" s="595" t="s">
        <v>177</v>
      </c>
      <c r="C134" s="580" t="s">
        <v>178</v>
      </c>
      <c r="D134" s="580"/>
      <c r="E134" s="79" t="s">
        <v>164</v>
      </c>
      <c r="F134" s="580" t="s">
        <v>121</v>
      </c>
      <c r="G134" s="82"/>
      <c r="H134" s="82"/>
      <c r="I134" s="82"/>
      <c r="J134" s="101">
        <v>4.17</v>
      </c>
      <c r="K134" s="102"/>
      <c r="L134" s="102"/>
      <c r="M134" s="102"/>
      <c r="N134" s="101"/>
      <c r="O134" s="83"/>
      <c r="P134" s="580" t="s">
        <v>179</v>
      </c>
      <c r="Q134" s="12"/>
      <c r="R134" s="12"/>
      <c r="S134" s="12"/>
      <c r="T134" s="12"/>
      <c r="U134" s="12"/>
      <c r="V134" s="12"/>
      <c r="W134" s="12"/>
      <c r="X134" s="12"/>
      <c r="Y134" s="12"/>
      <c r="Z134" s="12"/>
      <c r="AA134" s="12"/>
      <c r="AB134" s="12"/>
      <c r="AC134" s="12"/>
      <c r="AD134" s="12"/>
      <c r="AE134" s="12"/>
      <c r="AF134" s="12"/>
      <c r="AG134" s="12"/>
      <c r="AH134" s="12"/>
    </row>
    <row r="135" spans="1:34" ht="64.5" customHeight="1">
      <c r="A135" s="580"/>
      <c r="B135" s="595"/>
      <c r="C135" s="580"/>
      <c r="D135" s="580"/>
      <c r="E135" s="79" t="s">
        <v>58</v>
      </c>
      <c r="F135" s="580"/>
      <c r="G135" s="82"/>
      <c r="H135" s="82"/>
      <c r="I135" s="82"/>
      <c r="J135" s="101">
        <v>197.1</v>
      </c>
      <c r="K135" s="102"/>
      <c r="L135" s="102"/>
      <c r="M135" s="102"/>
      <c r="N135" s="101" t="s">
        <v>87</v>
      </c>
      <c r="O135" s="83" t="s">
        <v>180</v>
      </c>
      <c r="P135" s="580"/>
      <c r="Q135" s="12"/>
      <c r="R135" s="12"/>
      <c r="S135" s="12"/>
      <c r="T135" s="12"/>
      <c r="U135" s="12"/>
      <c r="V135" s="12"/>
      <c r="W135" s="12"/>
      <c r="X135" s="12"/>
      <c r="Y135" s="12"/>
      <c r="Z135" s="12"/>
      <c r="AA135" s="12"/>
      <c r="AB135" s="12"/>
      <c r="AC135" s="12"/>
      <c r="AD135" s="12"/>
      <c r="AE135" s="12"/>
      <c r="AF135" s="12"/>
      <c r="AG135" s="12"/>
      <c r="AH135" s="12"/>
    </row>
    <row r="136" spans="1:34" ht="15.75" customHeight="1">
      <c r="A136" s="580">
        <v>6</v>
      </c>
      <c r="B136" s="595" t="s">
        <v>181</v>
      </c>
      <c r="C136" s="580"/>
      <c r="D136" s="580"/>
      <c r="E136" s="79" t="s">
        <v>164</v>
      </c>
      <c r="F136" s="580" t="s">
        <v>121</v>
      </c>
      <c r="G136" s="82"/>
      <c r="H136" s="82"/>
      <c r="I136" s="82"/>
      <c r="J136" s="101">
        <v>3</v>
      </c>
      <c r="K136" s="102"/>
      <c r="L136" s="102"/>
      <c r="M136" s="102"/>
      <c r="N136" s="101"/>
      <c r="O136" s="83"/>
      <c r="P136" s="580" t="s">
        <v>182</v>
      </c>
      <c r="Q136" s="12"/>
      <c r="R136" s="12"/>
      <c r="S136" s="12"/>
      <c r="T136" s="12"/>
      <c r="U136" s="12"/>
      <c r="V136" s="12"/>
      <c r="W136" s="12"/>
      <c r="X136" s="12"/>
      <c r="Y136" s="12"/>
      <c r="Z136" s="12"/>
      <c r="AA136" s="12"/>
      <c r="AB136" s="12"/>
      <c r="AC136" s="12"/>
      <c r="AD136" s="12"/>
      <c r="AE136" s="12"/>
      <c r="AF136" s="12"/>
      <c r="AG136" s="12"/>
      <c r="AH136" s="12"/>
    </row>
    <row r="137" spans="1:34" ht="48.75" customHeight="1">
      <c r="A137" s="580"/>
      <c r="B137" s="595"/>
      <c r="C137" s="580"/>
      <c r="D137" s="580"/>
      <c r="E137" s="79" t="s">
        <v>58</v>
      </c>
      <c r="F137" s="580"/>
      <c r="G137" s="82"/>
      <c r="H137" s="82"/>
      <c r="I137" s="82"/>
      <c r="J137" s="101">
        <v>195.8</v>
      </c>
      <c r="K137" s="102"/>
      <c r="L137" s="102"/>
      <c r="M137" s="102"/>
      <c r="N137" s="101" t="s">
        <v>87</v>
      </c>
      <c r="O137" s="344" t="s">
        <v>180</v>
      </c>
      <c r="P137" s="580"/>
      <c r="Q137" s="12"/>
      <c r="R137" s="12"/>
      <c r="S137" s="12"/>
      <c r="T137" s="12"/>
      <c r="U137" s="12"/>
      <c r="V137" s="12"/>
      <c r="W137" s="12"/>
      <c r="X137" s="12"/>
      <c r="Y137" s="12"/>
      <c r="Z137" s="12"/>
      <c r="AA137" s="12"/>
      <c r="AB137" s="12"/>
      <c r="AC137" s="12"/>
      <c r="AD137" s="12"/>
      <c r="AE137" s="12"/>
      <c r="AF137" s="12"/>
      <c r="AG137" s="12"/>
      <c r="AH137" s="12"/>
    </row>
    <row r="138" spans="1:34" ht="21.75" customHeight="1">
      <c r="A138" s="79"/>
      <c r="B138" s="348" t="s">
        <v>183</v>
      </c>
      <c r="C138" s="580"/>
      <c r="D138" s="79"/>
      <c r="E138" s="79"/>
      <c r="F138" s="79"/>
      <c r="G138" s="82"/>
      <c r="H138" s="82"/>
      <c r="I138" s="82"/>
      <c r="J138" s="101"/>
      <c r="K138" s="102"/>
      <c r="L138" s="102"/>
      <c r="M138" s="102"/>
      <c r="N138" s="101"/>
      <c r="O138" s="83"/>
      <c r="P138" s="79"/>
      <c r="Q138" s="12"/>
      <c r="R138" s="12"/>
      <c r="S138" s="12"/>
      <c r="T138" s="12"/>
      <c r="U138" s="12"/>
      <c r="V138" s="12"/>
      <c r="W138" s="12"/>
      <c r="X138" s="12"/>
      <c r="Y138" s="12"/>
      <c r="Z138" s="12"/>
      <c r="AA138" s="12"/>
      <c r="AB138" s="12"/>
      <c r="AC138" s="12"/>
      <c r="AD138" s="12"/>
      <c r="AE138" s="12"/>
      <c r="AF138" s="12"/>
      <c r="AG138" s="12"/>
      <c r="AH138" s="12"/>
    </row>
    <row r="139" spans="1:34" ht="31.5" customHeight="1">
      <c r="A139" s="580">
        <v>7</v>
      </c>
      <c r="B139" s="596" t="s">
        <v>184</v>
      </c>
      <c r="C139" s="580"/>
      <c r="D139" s="580"/>
      <c r="E139" s="79" t="s">
        <v>164</v>
      </c>
      <c r="F139" s="580" t="s">
        <v>121</v>
      </c>
      <c r="G139" s="82"/>
      <c r="H139" s="82"/>
      <c r="I139" s="82"/>
      <c r="J139" s="101">
        <v>2</v>
      </c>
      <c r="K139" s="102"/>
      <c r="L139" s="102"/>
      <c r="M139" s="102"/>
      <c r="N139" s="101"/>
      <c r="O139" s="83"/>
      <c r="P139" s="580" t="s">
        <v>185</v>
      </c>
      <c r="Q139" s="12"/>
      <c r="R139" s="12"/>
      <c r="S139" s="12"/>
      <c r="T139" s="12"/>
      <c r="U139" s="12"/>
      <c r="V139" s="12"/>
      <c r="W139" s="12"/>
      <c r="X139" s="12"/>
      <c r="Y139" s="12"/>
      <c r="Z139" s="12"/>
      <c r="AA139" s="12"/>
      <c r="AB139" s="12"/>
      <c r="AC139" s="12"/>
      <c r="AD139" s="12"/>
      <c r="AE139" s="12"/>
      <c r="AF139" s="12"/>
      <c r="AG139" s="12"/>
      <c r="AH139" s="12"/>
    </row>
    <row r="140" spans="1:34" ht="57.75" customHeight="1">
      <c r="A140" s="580"/>
      <c r="B140" s="596"/>
      <c r="C140" s="580"/>
      <c r="D140" s="580"/>
      <c r="E140" s="79" t="s">
        <v>58</v>
      </c>
      <c r="F140" s="580"/>
      <c r="G140" s="82"/>
      <c r="H140" s="82"/>
      <c r="I140" s="82"/>
      <c r="J140" s="101">
        <v>94.8</v>
      </c>
      <c r="K140" s="102"/>
      <c r="L140" s="102"/>
      <c r="M140" s="102"/>
      <c r="N140" s="101" t="s">
        <v>87</v>
      </c>
      <c r="O140" s="83" t="s">
        <v>180</v>
      </c>
      <c r="P140" s="580"/>
      <c r="Q140" s="12"/>
      <c r="R140" s="12"/>
      <c r="S140" s="12"/>
      <c r="T140" s="12"/>
      <c r="U140" s="12"/>
      <c r="V140" s="12"/>
      <c r="W140" s="12"/>
      <c r="X140" s="12"/>
      <c r="Y140" s="12"/>
      <c r="Z140" s="12"/>
      <c r="AA140" s="12"/>
      <c r="AB140" s="12"/>
      <c r="AC140" s="12"/>
      <c r="AD140" s="12"/>
      <c r="AE140" s="12"/>
      <c r="AF140" s="12"/>
      <c r="AG140" s="12"/>
      <c r="AH140" s="12"/>
    </row>
    <row r="141" spans="1:34" ht="15.75" customHeight="1">
      <c r="A141" s="580">
        <v>8</v>
      </c>
      <c r="B141" s="595" t="s">
        <v>186</v>
      </c>
      <c r="C141" s="580"/>
      <c r="D141" s="580"/>
      <c r="E141" s="79" t="s">
        <v>164</v>
      </c>
      <c r="F141" s="580" t="s">
        <v>121</v>
      </c>
      <c r="G141" s="82"/>
      <c r="H141" s="82"/>
      <c r="I141" s="82"/>
      <c r="J141" s="101">
        <v>3</v>
      </c>
      <c r="K141" s="102"/>
      <c r="L141" s="102"/>
      <c r="M141" s="102"/>
      <c r="N141" s="101"/>
      <c r="O141" s="83"/>
      <c r="P141" s="580" t="s">
        <v>187</v>
      </c>
      <c r="Q141" s="12"/>
      <c r="R141" s="12"/>
      <c r="S141" s="12"/>
      <c r="T141" s="12"/>
      <c r="U141" s="12"/>
      <c r="V141" s="12"/>
      <c r="W141" s="12"/>
      <c r="X141" s="12"/>
      <c r="Y141" s="12"/>
      <c r="Z141" s="12"/>
      <c r="AA141" s="12"/>
      <c r="AB141" s="12"/>
      <c r="AC141" s="12"/>
      <c r="AD141" s="12"/>
      <c r="AE141" s="12"/>
      <c r="AF141" s="12"/>
      <c r="AG141" s="12"/>
      <c r="AH141" s="12"/>
    </row>
    <row r="142" spans="1:34" ht="41.25" customHeight="1">
      <c r="A142" s="580"/>
      <c r="B142" s="595"/>
      <c r="C142" s="580"/>
      <c r="D142" s="580"/>
      <c r="E142" s="79" t="s">
        <v>58</v>
      </c>
      <c r="F142" s="580"/>
      <c r="G142" s="82"/>
      <c r="H142" s="82"/>
      <c r="I142" s="82"/>
      <c r="J142" s="101">
        <v>142.80000000000001</v>
      </c>
      <c r="K142" s="102"/>
      <c r="L142" s="102"/>
      <c r="M142" s="102"/>
      <c r="N142" s="101" t="s">
        <v>87</v>
      </c>
      <c r="O142" s="344" t="s">
        <v>180</v>
      </c>
      <c r="P142" s="580"/>
      <c r="Q142" s="12"/>
      <c r="R142" s="12"/>
      <c r="S142" s="12"/>
      <c r="T142" s="12"/>
      <c r="U142" s="12"/>
      <c r="V142" s="12"/>
      <c r="W142" s="12"/>
      <c r="X142" s="12"/>
      <c r="Y142" s="12"/>
      <c r="Z142" s="12"/>
      <c r="AA142" s="12"/>
      <c r="AB142" s="12"/>
      <c r="AC142" s="12"/>
      <c r="AD142" s="12"/>
      <c r="AE142" s="12"/>
      <c r="AF142" s="12"/>
      <c r="AG142" s="12"/>
      <c r="AH142" s="12"/>
    </row>
    <row r="143" spans="1:34" ht="19.5" customHeight="1">
      <c r="A143" s="580">
        <v>9</v>
      </c>
      <c r="B143" s="595" t="s">
        <v>188</v>
      </c>
      <c r="C143" s="580"/>
      <c r="D143" s="79"/>
      <c r="E143" s="79" t="s">
        <v>164</v>
      </c>
      <c r="F143" s="580" t="s">
        <v>121</v>
      </c>
      <c r="G143" s="82"/>
      <c r="H143" s="82"/>
      <c r="I143" s="82"/>
      <c r="J143" s="101">
        <v>5.2</v>
      </c>
      <c r="K143" s="102"/>
      <c r="L143" s="102"/>
      <c r="M143" s="102"/>
      <c r="N143" s="101"/>
      <c r="O143" s="83"/>
      <c r="P143" s="79"/>
      <c r="Q143" s="12"/>
      <c r="R143" s="12"/>
      <c r="S143" s="12"/>
      <c r="T143" s="12"/>
      <c r="U143" s="12"/>
      <c r="V143" s="12"/>
      <c r="W143" s="12"/>
      <c r="X143" s="12"/>
      <c r="Y143" s="12"/>
      <c r="Z143" s="12"/>
      <c r="AA143" s="12"/>
      <c r="AB143" s="12"/>
      <c r="AC143" s="12"/>
      <c r="AD143" s="12"/>
      <c r="AE143" s="12"/>
      <c r="AF143" s="12"/>
      <c r="AG143" s="12"/>
      <c r="AH143" s="12"/>
    </row>
    <row r="144" spans="1:34" ht="54.75" customHeight="1">
      <c r="A144" s="580"/>
      <c r="B144" s="595"/>
      <c r="C144" s="580"/>
      <c r="D144" s="79"/>
      <c r="E144" s="79" t="s">
        <v>58</v>
      </c>
      <c r="F144" s="580"/>
      <c r="G144" s="82"/>
      <c r="H144" s="82"/>
      <c r="I144" s="82"/>
      <c r="J144" s="101">
        <v>245</v>
      </c>
      <c r="K144" s="102"/>
      <c r="L144" s="102"/>
      <c r="M144" s="102"/>
      <c r="N144" s="101" t="s">
        <v>87</v>
      </c>
      <c r="O144" s="83" t="s">
        <v>189</v>
      </c>
      <c r="P144" s="79" t="s">
        <v>190</v>
      </c>
      <c r="Q144" s="12"/>
      <c r="R144" s="12"/>
      <c r="S144" s="12"/>
      <c r="T144" s="12"/>
      <c r="U144" s="12"/>
      <c r="V144" s="12"/>
      <c r="W144" s="12"/>
      <c r="X144" s="12"/>
      <c r="Y144" s="12"/>
      <c r="Z144" s="12"/>
      <c r="AA144" s="12"/>
      <c r="AB144" s="12"/>
      <c r="AC144" s="12"/>
      <c r="AD144" s="12"/>
      <c r="AE144" s="12"/>
      <c r="AF144" s="12"/>
      <c r="AG144" s="12"/>
      <c r="AH144" s="12"/>
    </row>
    <row r="145" spans="1:34" ht="15.75">
      <c r="A145" s="79"/>
      <c r="B145" s="348" t="s">
        <v>191</v>
      </c>
      <c r="C145" s="580"/>
      <c r="D145" s="79"/>
      <c r="E145" s="79"/>
      <c r="F145" s="79"/>
      <c r="G145" s="82"/>
      <c r="H145" s="82"/>
      <c r="I145" s="82"/>
      <c r="J145" s="101"/>
      <c r="K145" s="102"/>
      <c r="L145" s="102"/>
      <c r="M145" s="102"/>
      <c r="N145" s="101"/>
      <c r="O145" s="83"/>
      <c r="P145" s="79"/>
      <c r="Q145" s="12"/>
      <c r="R145" s="12"/>
      <c r="S145" s="12"/>
      <c r="T145" s="12"/>
      <c r="U145" s="12"/>
      <c r="V145" s="12"/>
      <c r="W145" s="12"/>
      <c r="X145" s="12"/>
      <c r="Y145" s="12"/>
      <c r="Z145" s="12"/>
      <c r="AA145" s="12"/>
      <c r="AB145" s="12"/>
      <c r="AC145" s="12"/>
      <c r="AD145" s="12"/>
      <c r="AE145" s="12"/>
      <c r="AF145" s="12"/>
      <c r="AG145" s="12"/>
      <c r="AH145" s="12"/>
    </row>
    <row r="146" spans="1:34" ht="35.25" customHeight="1">
      <c r="A146" s="580">
        <v>10</v>
      </c>
      <c r="B146" s="596" t="s">
        <v>192</v>
      </c>
      <c r="C146" s="580"/>
      <c r="D146" s="580"/>
      <c r="E146" s="79" t="s">
        <v>164</v>
      </c>
      <c r="F146" s="580" t="s">
        <v>121</v>
      </c>
      <c r="G146" s="82"/>
      <c r="H146" s="82"/>
      <c r="I146" s="82"/>
      <c r="J146" s="101">
        <v>2</v>
      </c>
      <c r="K146" s="102"/>
      <c r="L146" s="102"/>
      <c r="M146" s="102"/>
      <c r="N146" s="101"/>
      <c r="O146" s="83"/>
      <c r="P146" s="580" t="s">
        <v>193</v>
      </c>
      <c r="Q146" s="12"/>
      <c r="R146" s="12"/>
      <c r="S146" s="12"/>
      <c r="T146" s="12"/>
      <c r="U146" s="12"/>
      <c r="V146" s="12"/>
      <c r="W146" s="12"/>
      <c r="X146" s="12"/>
      <c r="Y146" s="12"/>
      <c r="Z146" s="12"/>
      <c r="AA146" s="12"/>
      <c r="AB146" s="12"/>
      <c r="AC146" s="12"/>
      <c r="AD146" s="12"/>
      <c r="AE146" s="12"/>
      <c r="AF146" s="12"/>
      <c r="AG146" s="12"/>
      <c r="AH146" s="12"/>
    </row>
    <row r="147" spans="1:34" ht="54" customHeight="1">
      <c r="A147" s="580"/>
      <c r="B147" s="596"/>
      <c r="C147" s="580"/>
      <c r="D147" s="580"/>
      <c r="E147" s="79" t="s">
        <v>58</v>
      </c>
      <c r="F147" s="580"/>
      <c r="G147" s="82"/>
      <c r="H147" s="82"/>
      <c r="I147" s="82"/>
      <c r="J147" s="101">
        <v>100.5</v>
      </c>
      <c r="K147" s="102"/>
      <c r="L147" s="102"/>
      <c r="M147" s="102"/>
      <c r="N147" s="101" t="s">
        <v>87</v>
      </c>
      <c r="O147" s="83" t="s">
        <v>180</v>
      </c>
      <c r="P147" s="580"/>
      <c r="Q147" s="12"/>
      <c r="R147" s="12"/>
      <c r="S147" s="12"/>
      <c r="T147" s="12"/>
      <c r="U147" s="12"/>
      <c r="V147" s="12"/>
      <c r="W147" s="12"/>
      <c r="X147" s="12"/>
      <c r="Y147" s="12"/>
      <c r="Z147" s="12"/>
      <c r="AA147" s="12"/>
      <c r="AB147" s="12"/>
      <c r="AC147" s="12"/>
      <c r="AD147" s="12"/>
      <c r="AE147" s="12"/>
      <c r="AF147" s="12"/>
      <c r="AG147" s="12"/>
      <c r="AH147" s="12"/>
    </row>
    <row r="148" spans="1:34" ht="24" customHeight="1">
      <c r="A148" s="79"/>
      <c r="B148" s="348" t="s">
        <v>194</v>
      </c>
      <c r="C148" s="580"/>
      <c r="D148" s="79"/>
      <c r="E148" s="79"/>
      <c r="F148" s="79"/>
      <c r="G148" s="82"/>
      <c r="H148" s="82"/>
      <c r="I148" s="82"/>
      <c r="J148" s="101"/>
      <c r="K148" s="102"/>
      <c r="L148" s="102"/>
      <c r="M148" s="102"/>
      <c r="N148" s="101"/>
      <c r="O148" s="83"/>
      <c r="P148" s="79"/>
      <c r="Q148" s="12"/>
      <c r="R148" s="12"/>
      <c r="S148" s="12"/>
      <c r="T148" s="12"/>
      <c r="U148" s="12"/>
      <c r="V148" s="12"/>
      <c r="W148" s="12"/>
      <c r="X148" s="12"/>
      <c r="Y148" s="12"/>
      <c r="Z148" s="12"/>
      <c r="AA148" s="12"/>
      <c r="AB148" s="12"/>
      <c r="AC148" s="12"/>
      <c r="AD148" s="12"/>
      <c r="AE148" s="12"/>
      <c r="AF148" s="12"/>
      <c r="AG148" s="12"/>
      <c r="AH148" s="12"/>
    </row>
    <row r="149" spans="1:34" ht="15.75" customHeight="1">
      <c r="A149" s="580">
        <v>11</v>
      </c>
      <c r="B149" s="595" t="s">
        <v>195</v>
      </c>
      <c r="C149" s="580"/>
      <c r="D149" s="580"/>
      <c r="E149" s="79" t="s">
        <v>164</v>
      </c>
      <c r="F149" s="580" t="s">
        <v>121</v>
      </c>
      <c r="G149" s="82"/>
      <c r="H149" s="82"/>
      <c r="I149" s="82"/>
      <c r="J149" s="101">
        <v>3.93</v>
      </c>
      <c r="K149" s="102"/>
      <c r="L149" s="102"/>
      <c r="M149" s="102"/>
      <c r="N149" s="101"/>
      <c r="O149" s="83"/>
      <c r="P149" s="580" t="s">
        <v>196</v>
      </c>
      <c r="Q149" s="12"/>
      <c r="R149" s="12"/>
      <c r="S149" s="12"/>
      <c r="T149" s="12"/>
      <c r="U149" s="12"/>
      <c r="V149" s="12"/>
      <c r="W149" s="12"/>
      <c r="X149" s="12"/>
      <c r="Y149" s="12"/>
      <c r="Z149" s="12"/>
      <c r="AA149" s="12"/>
      <c r="AB149" s="12"/>
      <c r="AC149" s="12"/>
      <c r="AD149" s="12"/>
      <c r="AE149" s="12"/>
      <c r="AF149" s="12"/>
      <c r="AG149" s="12"/>
      <c r="AH149" s="12"/>
    </row>
    <row r="150" spans="1:34" ht="34.5" customHeight="1">
      <c r="A150" s="580"/>
      <c r="B150" s="595"/>
      <c r="C150" s="580"/>
      <c r="D150" s="580"/>
      <c r="E150" s="79" t="s">
        <v>58</v>
      </c>
      <c r="F150" s="580"/>
      <c r="G150" s="82"/>
      <c r="H150" s="82"/>
      <c r="I150" s="82"/>
      <c r="J150" s="101">
        <v>195.7</v>
      </c>
      <c r="K150" s="102"/>
      <c r="L150" s="102"/>
      <c r="M150" s="102"/>
      <c r="N150" s="101" t="s">
        <v>87</v>
      </c>
      <c r="O150" s="344" t="s">
        <v>180</v>
      </c>
      <c r="P150" s="580"/>
      <c r="Q150" s="12"/>
      <c r="R150" s="12"/>
      <c r="S150" s="12"/>
      <c r="T150" s="12"/>
      <c r="U150" s="12"/>
      <c r="V150" s="12"/>
      <c r="W150" s="12"/>
      <c r="X150" s="12"/>
      <c r="Y150" s="12"/>
      <c r="Z150" s="12"/>
      <c r="AA150" s="12"/>
      <c r="AB150" s="12"/>
      <c r="AC150" s="12"/>
      <c r="AD150" s="12"/>
      <c r="AE150" s="12"/>
      <c r="AF150" s="12"/>
      <c r="AG150" s="12"/>
      <c r="AH150" s="12"/>
    </row>
    <row r="151" spans="1:34" ht="15.75">
      <c r="A151" s="79"/>
      <c r="B151" s="348" t="s">
        <v>197</v>
      </c>
      <c r="C151" s="580"/>
      <c r="D151" s="79"/>
      <c r="E151" s="79"/>
      <c r="F151" s="79"/>
      <c r="G151" s="82"/>
      <c r="H151" s="82"/>
      <c r="I151" s="82"/>
      <c r="J151" s="101"/>
      <c r="K151" s="102"/>
      <c r="L151" s="102"/>
      <c r="M151" s="102"/>
      <c r="N151" s="101"/>
      <c r="O151" s="344"/>
      <c r="P151" s="79"/>
      <c r="Q151" s="12"/>
      <c r="R151" s="12"/>
      <c r="S151" s="12"/>
      <c r="T151" s="12"/>
      <c r="U151" s="12"/>
      <c r="V151" s="12"/>
      <c r="W151" s="12"/>
      <c r="X151" s="12"/>
      <c r="Y151" s="12"/>
      <c r="Z151" s="12"/>
      <c r="AA151" s="12"/>
      <c r="AB151" s="12"/>
      <c r="AC151" s="12"/>
      <c r="AD151" s="12"/>
      <c r="AE151" s="12"/>
      <c r="AF151" s="12"/>
      <c r="AG151" s="12"/>
      <c r="AH151" s="12"/>
    </row>
    <row r="152" spans="1:34" ht="15.75" customHeight="1">
      <c r="A152" s="580">
        <v>12</v>
      </c>
      <c r="B152" s="595" t="s">
        <v>198</v>
      </c>
      <c r="C152" s="580"/>
      <c r="D152" s="580"/>
      <c r="E152" s="79" t="s">
        <v>164</v>
      </c>
      <c r="F152" s="580" t="s">
        <v>121</v>
      </c>
      <c r="G152" s="82"/>
      <c r="H152" s="82"/>
      <c r="I152" s="82"/>
      <c r="J152" s="101">
        <v>5.4</v>
      </c>
      <c r="K152" s="101">
        <v>1.45</v>
      </c>
      <c r="L152" s="102"/>
      <c r="M152" s="102"/>
      <c r="N152" s="101"/>
      <c r="O152" s="83"/>
      <c r="P152" s="580" t="s">
        <v>199</v>
      </c>
      <c r="Q152" s="12"/>
      <c r="R152" s="12"/>
      <c r="S152" s="12"/>
      <c r="T152" s="12"/>
      <c r="U152" s="12"/>
      <c r="V152" s="12"/>
      <c r="W152" s="12"/>
      <c r="X152" s="12"/>
      <c r="Y152" s="12"/>
      <c r="Z152" s="12"/>
      <c r="AA152" s="12"/>
      <c r="AB152" s="12"/>
      <c r="AC152" s="12"/>
      <c r="AD152" s="12"/>
      <c r="AE152" s="12"/>
      <c r="AF152" s="12"/>
      <c r="AG152" s="12"/>
      <c r="AH152" s="12"/>
    </row>
    <row r="153" spans="1:34" ht="38.25" customHeight="1">
      <c r="A153" s="580"/>
      <c r="B153" s="595"/>
      <c r="C153" s="580"/>
      <c r="D153" s="580"/>
      <c r="E153" s="79" t="s">
        <v>58</v>
      </c>
      <c r="F153" s="580"/>
      <c r="G153" s="82"/>
      <c r="H153" s="82"/>
      <c r="I153" s="82"/>
      <c r="J153" s="101">
        <v>238.6</v>
      </c>
      <c r="K153" s="101">
        <v>80</v>
      </c>
      <c r="L153" s="102"/>
      <c r="M153" s="102"/>
      <c r="N153" s="101" t="s">
        <v>87</v>
      </c>
      <c r="O153" s="344" t="s">
        <v>180</v>
      </c>
      <c r="P153" s="580"/>
      <c r="Q153" s="12"/>
      <c r="R153" s="12"/>
      <c r="S153" s="12"/>
      <c r="T153" s="12"/>
      <c r="U153" s="12"/>
      <c r="V153" s="12"/>
      <c r="W153" s="12"/>
      <c r="X153" s="12"/>
      <c r="Y153" s="12"/>
      <c r="Z153" s="12"/>
      <c r="AA153" s="12"/>
      <c r="AB153" s="12"/>
      <c r="AC153" s="12"/>
      <c r="AD153" s="12"/>
      <c r="AE153" s="12"/>
      <c r="AF153" s="12"/>
      <c r="AG153" s="12"/>
      <c r="AH153" s="12"/>
    </row>
    <row r="154" spans="1:34" ht="19.5" customHeight="1">
      <c r="A154" s="79"/>
      <c r="B154" s="348" t="s">
        <v>200</v>
      </c>
      <c r="C154" s="580"/>
      <c r="D154" s="79"/>
      <c r="E154" s="79"/>
      <c r="F154" s="79"/>
      <c r="G154" s="82"/>
      <c r="H154" s="82"/>
      <c r="I154" s="82"/>
      <c r="J154" s="101"/>
      <c r="K154" s="101"/>
      <c r="L154" s="102"/>
      <c r="M154" s="102"/>
      <c r="N154" s="101"/>
      <c r="O154" s="344"/>
      <c r="P154" s="79"/>
      <c r="Q154" s="12"/>
      <c r="R154" s="12"/>
      <c r="S154" s="12"/>
      <c r="T154" s="12"/>
      <c r="U154" s="12"/>
      <c r="V154" s="12"/>
      <c r="W154" s="12"/>
      <c r="X154" s="12"/>
      <c r="Y154" s="12"/>
      <c r="Z154" s="12"/>
      <c r="AA154" s="12"/>
      <c r="AB154" s="12"/>
      <c r="AC154" s="12"/>
      <c r="AD154" s="12"/>
      <c r="AE154" s="12"/>
      <c r="AF154" s="12"/>
      <c r="AG154" s="12"/>
      <c r="AH154" s="12"/>
    </row>
    <row r="155" spans="1:34" ht="21" customHeight="1">
      <c r="A155" s="580">
        <v>13</v>
      </c>
      <c r="B155" s="595" t="s">
        <v>201</v>
      </c>
      <c r="C155" s="580"/>
      <c r="D155" s="79"/>
      <c r="E155" s="79" t="s">
        <v>164</v>
      </c>
      <c r="F155" s="580" t="s">
        <v>121</v>
      </c>
      <c r="G155" s="82"/>
      <c r="H155" s="82"/>
      <c r="I155" s="82"/>
      <c r="J155" s="98">
        <v>3.18</v>
      </c>
      <c r="K155" s="102"/>
      <c r="L155" s="102"/>
      <c r="M155" s="102"/>
      <c r="N155" s="101"/>
      <c r="O155" s="344"/>
      <c r="P155" s="580" t="s">
        <v>202</v>
      </c>
      <c r="Q155" s="12"/>
      <c r="R155" s="12"/>
      <c r="S155" s="12"/>
      <c r="T155" s="12"/>
      <c r="U155" s="12"/>
      <c r="V155" s="12"/>
      <c r="W155" s="12"/>
      <c r="X155" s="12"/>
      <c r="Y155" s="12"/>
      <c r="Z155" s="12"/>
      <c r="AA155" s="12"/>
      <c r="AB155" s="12"/>
      <c r="AC155" s="12"/>
      <c r="AD155" s="12"/>
      <c r="AE155" s="12"/>
      <c r="AF155" s="12"/>
      <c r="AG155" s="12"/>
      <c r="AH155" s="12"/>
    </row>
    <row r="156" spans="1:34" ht="35.25" customHeight="1">
      <c r="A156" s="580"/>
      <c r="B156" s="595"/>
      <c r="C156" s="580"/>
      <c r="D156" s="79"/>
      <c r="E156" s="79" t="s">
        <v>58</v>
      </c>
      <c r="F156" s="580"/>
      <c r="G156" s="82"/>
      <c r="H156" s="82"/>
      <c r="I156" s="82"/>
      <c r="J156" s="101">
        <v>144.9</v>
      </c>
      <c r="K156" s="102"/>
      <c r="L156" s="102"/>
      <c r="M156" s="102"/>
      <c r="N156" s="101" t="s">
        <v>87</v>
      </c>
      <c r="O156" s="83" t="s">
        <v>189</v>
      </c>
      <c r="P156" s="580"/>
      <c r="Q156" s="12"/>
      <c r="R156" s="12"/>
      <c r="S156" s="12"/>
      <c r="T156" s="12"/>
      <c r="U156" s="12"/>
      <c r="V156" s="12"/>
      <c r="W156" s="12"/>
      <c r="X156" s="12"/>
      <c r="Y156" s="12"/>
      <c r="Z156" s="12"/>
      <c r="AA156" s="12"/>
      <c r="AB156" s="12"/>
      <c r="AC156" s="12"/>
      <c r="AD156" s="12"/>
      <c r="AE156" s="12"/>
      <c r="AF156" s="12"/>
      <c r="AG156" s="12"/>
      <c r="AH156" s="12"/>
    </row>
    <row r="157" spans="1:34" ht="20.25" customHeight="1">
      <c r="A157" s="580">
        <v>14</v>
      </c>
      <c r="B157" s="595" t="s">
        <v>203</v>
      </c>
      <c r="C157" s="580"/>
      <c r="D157" s="79"/>
      <c r="E157" s="79" t="s">
        <v>164</v>
      </c>
      <c r="F157" s="580" t="s">
        <v>121</v>
      </c>
      <c r="G157" s="82"/>
      <c r="H157" s="82"/>
      <c r="I157" s="82"/>
      <c r="J157" s="101">
        <v>2</v>
      </c>
      <c r="K157" s="102"/>
      <c r="L157" s="102"/>
      <c r="M157" s="102"/>
      <c r="N157" s="101"/>
      <c r="O157" s="83"/>
      <c r="P157" s="79"/>
      <c r="Q157" s="12"/>
      <c r="R157" s="12"/>
      <c r="S157" s="12"/>
      <c r="T157" s="12"/>
      <c r="U157" s="12"/>
      <c r="V157" s="12"/>
      <c r="W157" s="12"/>
      <c r="X157" s="12"/>
      <c r="Y157" s="12"/>
      <c r="Z157" s="12"/>
      <c r="AA157" s="12"/>
      <c r="AB157" s="12"/>
      <c r="AC157" s="12"/>
      <c r="AD157" s="12"/>
      <c r="AE157" s="12"/>
      <c r="AF157" s="12"/>
      <c r="AG157" s="12"/>
      <c r="AH157" s="12"/>
    </row>
    <row r="158" spans="1:34" ht="52.5" customHeight="1">
      <c r="A158" s="580"/>
      <c r="B158" s="595"/>
      <c r="C158" s="580"/>
      <c r="D158" s="79"/>
      <c r="E158" s="79" t="s">
        <v>58</v>
      </c>
      <c r="F158" s="580"/>
      <c r="G158" s="82"/>
      <c r="H158" s="82"/>
      <c r="I158" s="98">
        <v>2</v>
      </c>
      <c r="J158" s="101">
        <v>100</v>
      </c>
      <c r="K158" s="102"/>
      <c r="L158" s="102"/>
      <c r="M158" s="102"/>
      <c r="N158" s="101" t="s">
        <v>87</v>
      </c>
      <c r="O158" s="83" t="s">
        <v>189</v>
      </c>
      <c r="P158" s="79" t="s">
        <v>204</v>
      </c>
      <c r="Q158" s="12"/>
      <c r="R158" s="12"/>
      <c r="S158" s="12"/>
      <c r="T158" s="12"/>
      <c r="U158" s="12"/>
      <c r="V158" s="12"/>
      <c r="W158" s="12"/>
      <c r="X158" s="12"/>
      <c r="Y158" s="12"/>
      <c r="Z158" s="12"/>
      <c r="AA158" s="12"/>
      <c r="AB158" s="12"/>
      <c r="AC158" s="12"/>
      <c r="AD158" s="12"/>
      <c r="AE158" s="12"/>
      <c r="AF158" s="12"/>
      <c r="AG158" s="12"/>
      <c r="AH158" s="12"/>
    </row>
    <row r="159" spans="1:34" ht="41.25" customHeight="1">
      <c r="A159" s="79"/>
      <c r="B159" s="348" t="s">
        <v>205</v>
      </c>
      <c r="C159" s="580"/>
      <c r="D159" s="79"/>
      <c r="E159" s="79"/>
      <c r="F159" s="79"/>
      <c r="G159" s="82"/>
      <c r="H159" s="82"/>
      <c r="I159" s="82"/>
      <c r="J159" s="101"/>
      <c r="K159" s="102"/>
      <c r="L159" s="102"/>
      <c r="M159" s="102"/>
      <c r="N159" s="101"/>
      <c r="O159" s="344"/>
      <c r="P159" s="79"/>
      <c r="Q159" s="12"/>
      <c r="R159" s="12"/>
      <c r="S159" s="12"/>
      <c r="T159" s="12"/>
      <c r="U159" s="12"/>
      <c r="V159" s="12"/>
      <c r="W159" s="12"/>
      <c r="X159" s="12"/>
      <c r="Y159" s="12"/>
      <c r="Z159" s="12"/>
      <c r="AA159" s="12"/>
      <c r="AB159" s="12"/>
      <c r="AC159" s="12"/>
      <c r="AD159" s="12"/>
      <c r="AE159" s="12"/>
      <c r="AF159" s="12"/>
      <c r="AG159" s="12"/>
      <c r="AH159" s="12"/>
    </row>
    <row r="160" spans="1:34" ht="24" customHeight="1">
      <c r="A160" s="79"/>
      <c r="B160" s="348" t="s">
        <v>92</v>
      </c>
      <c r="C160" s="580"/>
      <c r="D160" s="79"/>
      <c r="E160" s="79"/>
      <c r="F160" s="79"/>
      <c r="G160" s="82"/>
      <c r="H160" s="82"/>
      <c r="I160" s="82"/>
      <c r="J160" s="101"/>
      <c r="K160" s="102"/>
      <c r="L160" s="102"/>
      <c r="M160" s="102"/>
      <c r="N160" s="101"/>
      <c r="O160" s="344"/>
      <c r="P160" s="79"/>
      <c r="Q160" s="12"/>
      <c r="R160" s="12"/>
      <c r="S160" s="12"/>
      <c r="T160" s="12"/>
      <c r="U160" s="12"/>
      <c r="V160" s="12"/>
      <c r="W160" s="12"/>
      <c r="X160" s="12"/>
      <c r="Y160" s="12"/>
      <c r="Z160" s="12"/>
      <c r="AA160" s="12"/>
      <c r="AB160" s="12"/>
      <c r="AC160" s="12"/>
      <c r="AD160" s="12"/>
      <c r="AE160" s="12"/>
      <c r="AF160" s="12"/>
      <c r="AG160" s="12"/>
      <c r="AH160" s="12"/>
    </row>
    <row r="161" spans="1:34" ht="18.75" customHeight="1">
      <c r="A161" s="580">
        <v>15</v>
      </c>
      <c r="B161" s="595" t="s">
        <v>206</v>
      </c>
      <c r="C161" s="580"/>
      <c r="D161" s="79"/>
      <c r="E161" s="79" t="s">
        <v>164</v>
      </c>
      <c r="F161" s="580" t="s">
        <v>207</v>
      </c>
      <c r="G161" s="82"/>
      <c r="H161" s="82"/>
      <c r="I161" s="82"/>
      <c r="J161" s="101">
        <v>10</v>
      </c>
      <c r="K161" s="102"/>
      <c r="L161" s="102"/>
      <c r="M161" s="102"/>
      <c r="N161" s="101"/>
      <c r="O161" s="344"/>
      <c r="P161" s="79"/>
      <c r="Q161" s="12"/>
      <c r="R161" s="12"/>
      <c r="S161" s="12"/>
      <c r="T161" s="12"/>
      <c r="U161" s="12"/>
      <c r="V161" s="12"/>
      <c r="W161" s="12"/>
      <c r="X161" s="12"/>
      <c r="Y161" s="12"/>
      <c r="Z161" s="12"/>
      <c r="AA161" s="12"/>
      <c r="AB161" s="12"/>
      <c r="AC161" s="12"/>
      <c r="AD161" s="12"/>
      <c r="AE161" s="12"/>
      <c r="AF161" s="12"/>
      <c r="AG161" s="12"/>
      <c r="AH161" s="12"/>
    </row>
    <row r="162" spans="1:34" ht="28.5" customHeight="1">
      <c r="A162" s="580"/>
      <c r="B162" s="595"/>
      <c r="C162" s="580"/>
      <c r="D162" s="580"/>
      <c r="E162" s="580" t="s">
        <v>58</v>
      </c>
      <c r="F162" s="580"/>
      <c r="G162" s="82"/>
      <c r="H162" s="82"/>
      <c r="I162" s="82">
        <v>1.5</v>
      </c>
      <c r="J162" s="101"/>
      <c r="K162" s="102"/>
      <c r="L162" s="102"/>
      <c r="M162" s="102"/>
      <c r="N162" s="101" t="s">
        <v>84</v>
      </c>
      <c r="O162" s="344" t="s">
        <v>208</v>
      </c>
      <c r="P162" s="580" t="s">
        <v>209</v>
      </c>
      <c r="Q162" s="12"/>
      <c r="R162" s="12"/>
      <c r="S162" s="12"/>
      <c r="T162" s="12"/>
      <c r="U162" s="12"/>
      <c r="V162" s="12"/>
      <c r="W162" s="12"/>
      <c r="X162" s="12"/>
      <c r="Y162" s="12"/>
      <c r="Z162" s="12"/>
      <c r="AA162" s="12"/>
      <c r="AB162" s="12"/>
      <c r="AC162" s="12"/>
      <c r="AD162" s="12"/>
      <c r="AE162" s="12"/>
      <c r="AF162" s="12"/>
      <c r="AG162" s="12"/>
      <c r="AH162" s="12"/>
    </row>
    <row r="163" spans="1:34" ht="47.25" customHeight="1">
      <c r="A163" s="580"/>
      <c r="B163" s="595"/>
      <c r="C163" s="580"/>
      <c r="D163" s="580"/>
      <c r="E163" s="580"/>
      <c r="F163" s="580"/>
      <c r="G163" s="82"/>
      <c r="H163" s="82"/>
      <c r="I163" s="84"/>
      <c r="J163" s="101">
        <v>150</v>
      </c>
      <c r="K163" s="102"/>
      <c r="L163" s="102"/>
      <c r="M163" s="102"/>
      <c r="N163" s="101" t="s">
        <v>87</v>
      </c>
      <c r="O163" s="344" t="s">
        <v>210</v>
      </c>
      <c r="P163" s="580"/>
      <c r="Q163" s="12"/>
      <c r="R163" s="12"/>
      <c r="S163" s="12"/>
      <c r="T163" s="12"/>
      <c r="U163" s="12"/>
      <c r="V163" s="12"/>
      <c r="W163" s="12"/>
      <c r="X163" s="12"/>
      <c r="Y163" s="12"/>
      <c r="Z163" s="12"/>
      <c r="AA163" s="12"/>
      <c r="AB163" s="12"/>
      <c r="AC163" s="12"/>
      <c r="AD163" s="12"/>
      <c r="AE163" s="12"/>
      <c r="AF163" s="12"/>
      <c r="AG163" s="12"/>
      <c r="AH163" s="12"/>
    </row>
    <row r="164" spans="1:34" ht="20.25" customHeight="1">
      <c r="A164" s="580">
        <v>16</v>
      </c>
      <c r="B164" s="592" t="s">
        <v>211</v>
      </c>
      <c r="C164" s="580"/>
      <c r="D164" s="580"/>
      <c r="E164" s="79" t="s">
        <v>164</v>
      </c>
      <c r="F164" s="580" t="s">
        <v>121</v>
      </c>
      <c r="G164" s="82"/>
      <c r="H164" s="82"/>
      <c r="I164" s="82"/>
      <c r="J164" s="79">
        <v>6.96</v>
      </c>
      <c r="K164" s="102"/>
      <c r="L164" s="102"/>
      <c r="M164" s="102"/>
      <c r="N164" s="82"/>
      <c r="O164" s="344"/>
      <c r="P164" s="607" t="s">
        <v>212</v>
      </c>
    </row>
    <row r="165" spans="1:34" ht="31.5" customHeight="1">
      <c r="A165" s="580"/>
      <c r="B165" s="592"/>
      <c r="C165" s="580"/>
      <c r="D165" s="580"/>
      <c r="E165" s="79" t="s">
        <v>58</v>
      </c>
      <c r="F165" s="580"/>
      <c r="G165" s="82"/>
      <c r="H165" s="82"/>
      <c r="I165" s="82"/>
      <c r="J165" s="79">
        <v>138.9</v>
      </c>
      <c r="K165" s="102"/>
      <c r="L165" s="102"/>
      <c r="M165" s="102"/>
      <c r="N165" s="101" t="s">
        <v>87</v>
      </c>
      <c r="O165" s="344" t="s">
        <v>210</v>
      </c>
      <c r="P165" s="607"/>
    </row>
    <row r="166" spans="1:34" ht="16.5" customHeight="1">
      <c r="A166" s="79"/>
      <c r="B166" s="348" t="s">
        <v>191</v>
      </c>
      <c r="C166" s="580"/>
      <c r="D166" s="79"/>
      <c r="E166" s="79"/>
      <c r="F166" s="79"/>
      <c r="G166" s="82"/>
      <c r="H166" s="82"/>
      <c r="I166" s="82"/>
      <c r="J166" s="79"/>
      <c r="K166" s="102"/>
      <c r="L166" s="102"/>
      <c r="M166" s="102"/>
      <c r="N166" s="101"/>
      <c r="O166" s="344"/>
      <c r="P166" s="151"/>
    </row>
    <row r="167" spans="1:34" ht="26.25" customHeight="1">
      <c r="A167" s="580">
        <v>17</v>
      </c>
      <c r="B167" s="592" t="s">
        <v>213</v>
      </c>
      <c r="C167" s="580"/>
      <c r="D167" s="580"/>
      <c r="E167" s="79" t="s">
        <v>164</v>
      </c>
      <c r="F167" s="580" t="s">
        <v>121</v>
      </c>
      <c r="G167" s="82"/>
      <c r="H167" s="82"/>
      <c r="I167" s="82"/>
      <c r="J167" s="79">
        <v>3.8140000000000001</v>
      </c>
      <c r="K167" s="102"/>
      <c r="L167" s="102"/>
      <c r="M167" s="102"/>
      <c r="N167" s="82"/>
      <c r="O167" s="344"/>
      <c r="P167" s="607" t="s">
        <v>214</v>
      </c>
    </row>
    <row r="168" spans="1:34" ht="29.25" customHeight="1">
      <c r="A168" s="580"/>
      <c r="B168" s="592"/>
      <c r="C168" s="580"/>
      <c r="D168" s="580"/>
      <c r="E168" s="79" t="s">
        <v>58</v>
      </c>
      <c r="F168" s="580"/>
      <c r="G168" s="82"/>
      <c r="H168" s="82"/>
      <c r="I168" s="82"/>
      <c r="J168" s="79">
        <v>88.8</v>
      </c>
      <c r="K168" s="102"/>
      <c r="L168" s="102"/>
      <c r="M168" s="102"/>
      <c r="N168" s="101" t="s">
        <v>87</v>
      </c>
      <c r="O168" s="344" t="s">
        <v>210</v>
      </c>
      <c r="P168" s="607"/>
    </row>
    <row r="169" spans="1:34" ht="21.75" customHeight="1">
      <c r="A169" s="79"/>
      <c r="B169" s="348" t="s">
        <v>183</v>
      </c>
      <c r="C169" s="580"/>
      <c r="D169" s="79"/>
      <c r="E169" s="79"/>
      <c r="F169" s="79"/>
      <c r="G169" s="82"/>
      <c r="H169" s="82"/>
      <c r="I169" s="82"/>
      <c r="J169" s="79"/>
      <c r="K169" s="102"/>
      <c r="L169" s="102"/>
      <c r="M169" s="102"/>
      <c r="N169" s="101"/>
      <c r="O169" s="344"/>
      <c r="P169" s="151"/>
    </row>
    <row r="170" spans="1:34" ht="29.25" customHeight="1">
      <c r="A170" s="580">
        <v>18</v>
      </c>
      <c r="B170" s="592" t="s">
        <v>215</v>
      </c>
      <c r="C170" s="580"/>
      <c r="D170" s="580"/>
      <c r="E170" s="79" t="s">
        <v>164</v>
      </c>
      <c r="F170" s="580" t="s">
        <v>121</v>
      </c>
      <c r="G170" s="82"/>
      <c r="H170" s="82"/>
      <c r="I170" s="82"/>
      <c r="J170" s="79">
        <v>6.34</v>
      </c>
      <c r="K170" s="102"/>
      <c r="L170" s="102"/>
      <c r="M170" s="102"/>
      <c r="N170" s="82"/>
      <c r="O170" s="344"/>
      <c r="P170" s="607" t="s">
        <v>216</v>
      </c>
    </row>
    <row r="171" spans="1:34" ht="24.75" customHeight="1">
      <c r="A171" s="580"/>
      <c r="B171" s="592"/>
      <c r="C171" s="580"/>
      <c r="D171" s="580"/>
      <c r="E171" s="79" t="s">
        <v>58</v>
      </c>
      <c r="F171" s="580"/>
      <c r="G171" s="82"/>
      <c r="H171" s="82"/>
      <c r="I171" s="82"/>
      <c r="J171" s="79">
        <v>97.9</v>
      </c>
      <c r="K171" s="102"/>
      <c r="L171" s="102"/>
      <c r="M171" s="102"/>
      <c r="N171" s="101" t="s">
        <v>87</v>
      </c>
      <c r="O171" s="344" t="s">
        <v>210</v>
      </c>
      <c r="P171" s="607"/>
    </row>
    <row r="172" spans="1:34" ht="24.75" customHeight="1">
      <c r="A172" s="79"/>
      <c r="B172" s="348" t="s">
        <v>197</v>
      </c>
      <c r="C172" s="580"/>
      <c r="D172" s="79"/>
      <c r="E172" s="79"/>
      <c r="F172" s="79"/>
      <c r="G172" s="82"/>
      <c r="H172" s="82"/>
      <c r="I172" s="82"/>
      <c r="J172" s="79"/>
      <c r="K172" s="102"/>
      <c r="L172" s="102"/>
      <c r="M172" s="102"/>
      <c r="N172" s="101"/>
      <c r="O172" s="344"/>
      <c r="P172" s="151"/>
    </row>
    <row r="173" spans="1:34" ht="19.5" customHeight="1">
      <c r="A173" s="580">
        <v>19</v>
      </c>
      <c r="B173" s="592" t="s">
        <v>217</v>
      </c>
      <c r="C173" s="580"/>
      <c r="D173" s="580"/>
      <c r="E173" s="79" t="s">
        <v>164</v>
      </c>
      <c r="F173" s="580" t="s">
        <v>121</v>
      </c>
      <c r="G173" s="82"/>
      <c r="H173" s="82"/>
      <c r="I173" s="82"/>
      <c r="J173" s="79">
        <v>5</v>
      </c>
      <c r="K173" s="102"/>
      <c r="L173" s="102"/>
      <c r="M173" s="102"/>
      <c r="N173" s="82"/>
      <c r="O173" s="344"/>
      <c r="P173" s="607" t="s">
        <v>218</v>
      </c>
    </row>
    <row r="174" spans="1:34" ht="29.25" customHeight="1">
      <c r="A174" s="580"/>
      <c r="B174" s="592"/>
      <c r="C174" s="580"/>
      <c r="D174" s="580"/>
      <c r="E174" s="79" t="s">
        <v>58</v>
      </c>
      <c r="F174" s="580"/>
      <c r="G174" s="82"/>
      <c r="H174" s="82"/>
      <c r="I174" s="82"/>
      <c r="J174" s="79">
        <v>71.7</v>
      </c>
      <c r="K174" s="102"/>
      <c r="L174" s="102"/>
      <c r="M174" s="102"/>
      <c r="N174" s="101" t="s">
        <v>87</v>
      </c>
      <c r="O174" s="344" t="s">
        <v>210</v>
      </c>
      <c r="P174" s="607"/>
    </row>
    <row r="175" spans="1:34" s="375" customFormat="1" ht="19.5" customHeight="1">
      <c r="A175" s="396"/>
      <c r="B175" s="405" t="s">
        <v>219</v>
      </c>
      <c r="C175" s="396"/>
      <c r="D175" s="396"/>
      <c r="E175" s="396"/>
      <c r="F175" s="396"/>
      <c r="G175" s="396"/>
      <c r="H175" s="396"/>
      <c r="I175" s="396"/>
      <c r="J175" s="396"/>
      <c r="K175" s="396"/>
      <c r="L175" s="395"/>
      <c r="M175" s="395"/>
      <c r="N175" s="395"/>
      <c r="O175" s="397"/>
      <c r="P175" s="396"/>
    </row>
    <row r="176" spans="1:34" s="12" customFormat="1" ht="90.75" customHeight="1">
      <c r="A176" s="79"/>
      <c r="B176" s="122" t="s">
        <v>220</v>
      </c>
      <c r="C176" s="79" t="s">
        <v>129</v>
      </c>
      <c r="D176" s="79"/>
      <c r="E176" s="79"/>
      <c r="F176" s="79"/>
      <c r="G176" s="79"/>
      <c r="H176" s="79"/>
      <c r="I176" s="79"/>
      <c r="J176" s="79"/>
      <c r="K176" s="79"/>
      <c r="L176" s="82"/>
      <c r="M176" s="82"/>
      <c r="N176" s="82"/>
      <c r="O176" s="83"/>
      <c r="P176" s="79"/>
    </row>
    <row r="177" spans="1:34" s="12" customFormat="1" ht="19.5" customHeight="1">
      <c r="A177" s="79"/>
      <c r="B177" s="418" t="s">
        <v>130</v>
      </c>
      <c r="C177" s="79"/>
      <c r="D177" s="79"/>
      <c r="E177" s="79"/>
      <c r="F177" s="79"/>
      <c r="G177" s="79"/>
      <c r="H177" s="79"/>
      <c r="I177" s="79"/>
      <c r="J177" s="79"/>
      <c r="K177" s="79"/>
      <c r="L177" s="82"/>
      <c r="M177" s="82"/>
      <c r="N177" s="82"/>
      <c r="O177" s="83"/>
      <c r="P177" s="79"/>
    </row>
    <row r="178" spans="1:34" s="12" customFormat="1" ht="19.5" customHeight="1">
      <c r="A178" s="79"/>
      <c r="B178" s="418" t="s">
        <v>131</v>
      </c>
      <c r="C178" s="79"/>
      <c r="D178" s="79"/>
      <c r="E178" s="79"/>
      <c r="F178" s="79"/>
      <c r="G178" s="79"/>
      <c r="H178" s="79"/>
      <c r="I178" s="79"/>
      <c r="J178" s="79"/>
      <c r="K178" s="79"/>
      <c r="L178" s="82"/>
      <c r="M178" s="82"/>
      <c r="N178" s="82"/>
      <c r="O178" s="83"/>
      <c r="P178" s="79"/>
    </row>
    <row r="179" spans="1:34" s="12" customFormat="1" ht="88.5" customHeight="1">
      <c r="A179" s="79"/>
      <c r="B179" s="315" t="s">
        <v>221</v>
      </c>
      <c r="C179" s="79" t="s">
        <v>129</v>
      </c>
      <c r="D179" s="79" t="s">
        <v>77</v>
      </c>
      <c r="E179" s="79" t="s">
        <v>40</v>
      </c>
      <c r="F179" s="79"/>
      <c r="G179" s="79"/>
      <c r="H179" s="79"/>
      <c r="I179" s="79"/>
      <c r="J179" s="79"/>
      <c r="K179" s="79"/>
      <c r="L179" s="82"/>
      <c r="M179" s="82"/>
      <c r="N179" s="82"/>
      <c r="O179" s="83"/>
      <c r="P179" s="79"/>
    </row>
    <row r="180" spans="1:34" s="12" customFormat="1" ht="19.5" customHeight="1">
      <c r="A180" s="79"/>
      <c r="B180" s="424" t="s">
        <v>48</v>
      </c>
      <c r="C180" s="79"/>
      <c r="D180" s="79"/>
      <c r="E180" s="79"/>
      <c r="F180" s="79"/>
      <c r="G180" s="79"/>
      <c r="H180" s="79"/>
      <c r="I180" s="79"/>
      <c r="J180" s="79"/>
      <c r="K180" s="79"/>
      <c r="L180" s="82"/>
      <c r="M180" s="82"/>
      <c r="N180" s="82"/>
      <c r="O180" s="83"/>
      <c r="P180" s="79"/>
    </row>
    <row r="181" spans="1:34" s="12" customFormat="1" ht="19.5" customHeight="1">
      <c r="A181" s="79"/>
      <c r="B181" s="424" t="s">
        <v>222</v>
      </c>
      <c r="C181" s="79"/>
      <c r="D181" s="79"/>
      <c r="E181" s="79"/>
      <c r="F181" s="79"/>
      <c r="G181" s="79"/>
      <c r="H181" s="79"/>
      <c r="I181" s="79"/>
      <c r="J181" s="79"/>
      <c r="K181" s="79"/>
      <c r="L181" s="82"/>
      <c r="M181" s="82"/>
      <c r="N181" s="82"/>
      <c r="O181" s="83"/>
      <c r="P181" s="79"/>
    </row>
    <row r="182" spans="1:34" ht="25.5" customHeight="1">
      <c r="A182" s="580">
        <v>1</v>
      </c>
      <c r="B182" s="592" t="s">
        <v>223</v>
      </c>
      <c r="C182" s="580" t="s">
        <v>82</v>
      </c>
      <c r="D182" s="580"/>
      <c r="E182" s="79" t="s">
        <v>164</v>
      </c>
      <c r="F182" s="580" t="s">
        <v>224</v>
      </c>
      <c r="G182" s="121"/>
      <c r="H182" s="121"/>
      <c r="I182" s="120"/>
      <c r="J182" s="121">
        <v>31.4</v>
      </c>
      <c r="K182" s="121"/>
      <c r="L182" s="102"/>
      <c r="M182" s="102"/>
      <c r="N182" s="82"/>
      <c r="O182" s="83"/>
      <c r="P182" s="580" t="s">
        <v>225</v>
      </c>
    </row>
    <row r="183" spans="1:34" ht="132" customHeight="1">
      <c r="A183" s="580"/>
      <c r="B183" s="592"/>
      <c r="C183" s="580"/>
      <c r="D183" s="580"/>
      <c r="E183" s="79" t="s">
        <v>58</v>
      </c>
      <c r="F183" s="580"/>
      <c r="G183" s="121"/>
      <c r="H183" s="121"/>
      <c r="I183" s="120"/>
      <c r="J183" s="120">
        <v>125.6</v>
      </c>
      <c r="K183" s="121"/>
      <c r="L183" s="102"/>
      <c r="M183" s="102"/>
      <c r="N183" s="151" t="s">
        <v>87</v>
      </c>
      <c r="O183" s="344" t="s">
        <v>226</v>
      </c>
      <c r="P183" s="580"/>
    </row>
    <row r="184" spans="1:34" ht="20.25" customHeight="1">
      <c r="A184" s="580">
        <v>2</v>
      </c>
      <c r="B184" s="592" t="s">
        <v>227</v>
      </c>
      <c r="C184" s="580" t="s">
        <v>82</v>
      </c>
      <c r="D184" s="580"/>
      <c r="E184" s="79" t="s">
        <v>164</v>
      </c>
      <c r="F184" s="580" t="s">
        <v>224</v>
      </c>
      <c r="G184" s="121"/>
      <c r="H184" s="121"/>
      <c r="I184" s="121"/>
      <c r="J184" s="121">
        <v>14</v>
      </c>
      <c r="K184" s="121"/>
      <c r="L184" s="102"/>
      <c r="M184" s="102"/>
      <c r="N184" s="151"/>
      <c r="O184" s="344"/>
      <c r="P184" s="580" t="s">
        <v>228</v>
      </c>
    </row>
    <row r="185" spans="1:34" ht="74.25" customHeight="1">
      <c r="A185" s="580"/>
      <c r="B185" s="592"/>
      <c r="C185" s="580"/>
      <c r="D185" s="580"/>
      <c r="E185" s="79" t="s">
        <v>229</v>
      </c>
      <c r="F185" s="580"/>
      <c r="G185" s="121"/>
      <c r="H185" s="121"/>
      <c r="I185" s="120"/>
      <c r="J185" s="120">
        <v>275.60000000000002</v>
      </c>
      <c r="K185" s="121"/>
      <c r="L185" s="102"/>
      <c r="M185" s="102"/>
      <c r="N185" s="151" t="s">
        <v>87</v>
      </c>
      <c r="O185" s="344" t="s">
        <v>226</v>
      </c>
      <c r="P185" s="580"/>
    </row>
    <row r="186" spans="1:34" ht="18.75" customHeight="1">
      <c r="A186" s="580">
        <v>3</v>
      </c>
      <c r="B186" s="592" t="s">
        <v>230</v>
      </c>
      <c r="C186" s="580" t="s">
        <v>82</v>
      </c>
      <c r="D186" s="580"/>
      <c r="E186" s="79" t="s">
        <v>164</v>
      </c>
      <c r="F186" s="580" t="s">
        <v>224</v>
      </c>
      <c r="G186" s="121"/>
      <c r="H186" s="121"/>
      <c r="I186" s="121">
        <v>18.100000000000001</v>
      </c>
      <c r="J186" s="121"/>
      <c r="K186" s="121"/>
      <c r="L186" s="102"/>
      <c r="M186" s="102"/>
      <c r="N186" s="84"/>
      <c r="O186" s="83"/>
      <c r="P186" s="580" t="s">
        <v>231</v>
      </c>
    </row>
    <row r="187" spans="1:34" ht="222.75" customHeight="1">
      <c r="A187" s="580"/>
      <c r="B187" s="592"/>
      <c r="C187" s="580"/>
      <c r="D187" s="580"/>
      <c r="E187" s="79" t="s">
        <v>229</v>
      </c>
      <c r="F187" s="580"/>
      <c r="G187" s="121"/>
      <c r="H187" s="121"/>
      <c r="I187" s="120">
        <v>518.5</v>
      </c>
      <c r="J187" s="121"/>
      <c r="K187" s="121"/>
      <c r="L187" s="102"/>
      <c r="M187" s="102"/>
      <c r="N187" s="82" t="s">
        <v>87</v>
      </c>
      <c r="O187" s="83" t="s">
        <v>226</v>
      </c>
      <c r="P187" s="580"/>
    </row>
    <row r="188" spans="1:34" ht="22.5" customHeight="1">
      <c r="A188" s="580">
        <v>4</v>
      </c>
      <c r="B188" s="592" t="s">
        <v>232</v>
      </c>
      <c r="C188" s="580" t="s">
        <v>82</v>
      </c>
      <c r="D188" s="584"/>
      <c r="E188" s="79" t="s">
        <v>164</v>
      </c>
      <c r="F188" s="580" t="s">
        <v>224</v>
      </c>
      <c r="G188" s="121"/>
      <c r="H188" s="121"/>
      <c r="I188" s="120">
        <v>8.4529999999999994</v>
      </c>
      <c r="J188" s="121"/>
      <c r="K188" s="121"/>
      <c r="L188" s="102"/>
      <c r="M188" s="102"/>
      <c r="N188" s="84"/>
      <c r="O188" s="83"/>
      <c r="P188" s="580" t="s">
        <v>233</v>
      </c>
    </row>
    <row r="189" spans="1:34" ht="211.5" customHeight="1">
      <c r="A189" s="580"/>
      <c r="B189" s="592"/>
      <c r="C189" s="580"/>
      <c r="D189" s="584"/>
      <c r="E189" s="79" t="s">
        <v>229</v>
      </c>
      <c r="F189" s="580"/>
      <c r="G189" s="121"/>
      <c r="H189" s="121"/>
      <c r="I189" s="120">
        <v>354.8</v>
      </c>
      <c r="J189" s="121"/>
      <c r="K189" s="121"/>
      <c r="L189" s="102"/>
      <c r="M189" s="102"/>
      <c r="N189" s="82" t="s">
        <v>87</v>
      </c>
      <c r="O189" s="83" t="s">
        <v>226</v>
      </c>
      <c r="P189" s="580"/>
    </row>
    <row r="190" spans="1:34" s="12" customFormat="1" ht="87" customHeight="1">
      <c r="A190" s="79"/>
      <c r="B190" s="315" t="s">
        <v>234</v>
      </c>
      <c r="C190" s="79" t="s">
        <v>129</v>
      </c>
      <c r="D190" s="79"/>
      <c r="E190" s="79" t="s">
        <v>40</v>
      </c>
      <c r="F190" s="79"/>
      <c r="G190" s="79"/>
      <c r="H190" s="79"/>
      <c r="I190" s="79"/>
      <c r="J190" s="79"/>
      <c r="K190" s="79"/>
      <c r="L190" s="82"/>
      <c r="M190" s="82"/>
      <c r="N190" s="82"/>
      <c r="O190" s="83"/>
      <c r="P190" s="79"/>
    </row>
    <row r="191" spans="1:34" ht="21.75" customHeight="1">
      <c r="A191" s="79"/>
      <c r="B191" s="334" t="s">
        <v>235</v>
      </c>
      <c r="C191" s="122"/>
      <c r="D191" s="122"/>
      <c r="E191" s="79" t="s">
        <v>40</v>
      </c>
      <c r="F191" s="79"/>
      <c r="G191" s="79">
        <v>98</v>
      </c>
      <c r="H191" s="79">
        <v>99</v>
      </c>
      <c r="I191" s="79">
        <v>100</v>
      </c>
      <c r="J191" s="79">
        <v>100</v>
      </c>
      <c r="K191" s="79">
        <v>100</v>
      </c>
      <c r="L191" s="82">
        <v>100</v>
      </c>
      <c r="M191" s="82">
        <v>100</v>
      </c>
      <c r="N191" s="213"/>
      <c r="O191" s="212"/>
      <c r="P191" s="213"/>
      <c r="Q191" s="215"/>
      <c r="R191" s="215"/>
      <c r="S191" s="215"/>
      <c r="T191" s="215"/>
      <c r="U191" s="215"/>
      <c r="V191" s="215"/>
      <c r="W191" s="215"/>
      <c r="X191" s="215"/>
      <c r="Y191" s="215"/>
      <c r="Z191" s="215"/>
      <c r="AA191" s="215"/>
      <c r="AB191" s="215"/>
      <c r="AC191" s="215"/>
      <c r="AD191" s="215"/>
      <c r="AE191" s="215"/>
      <c r="AF191" s="215"/>
      <c r="AG191" s="215"/>
      <c r="AH191" s="215"/>
    </row>
    <row r="192" spans="1:34" ht="18.75" customHeight="1">
      <c r="A192" s="79"/>
      <c r="B192" s="334" t="s">
        <v>236</v>
      </c>
      <c r="C192" s="212"/>
      <c r="D192" s="122"/>
      <c r="E192" s="79" t="s">
        <v>40</v>
      </c>
      <c r="F192" s="79"/>
      <c r="G192" s="93">
        <v>99.9</v>
      </c>
      <c r="H192" s="93">
        <v>99.9</v>
      </c>
      <c r="I192" s="79">
        <v>100</v>
      </c>
      <c r="J192" s="79">
        <v>100</v>
      </c>
      <c r="K192" s="79">
        <v>100</v>
      </c>
      <c r="L192" s="82">
        <v>100</v>
      </c>
      <c r="M192" s="82">
        <v>100</v>
      </c>
      <c r="N192" s="213"/>
      <c r="O192" s="212"/>
      <c r="P192" s="213"/>
      <c r="Q192" s="215"/>
      <c r="R192" s="215"/>
      <c r="S192" s="215"/>
      <c r="T192" s="215"/>
      <c r="U192" s="215"/>
      <c r="V192" s="215"/>
      <c r="W192" s="215"/>
      <c r="X192" s="215"/>
      <c r="Y192" s="215"/>
      <c r="Z192" s="215"/>
      <c r="AA192" s="215"/>
      <c r="AB192" s="215"/>
      <c r="AC192" s="215"/>
      <c r="AD192" s="215"/>
      <c r="AE192" s="215"/>
      <c r="AF192" s="215"/>
      <c r="AG192" s="215"/>
      <c r="AH192" s="215"/>
    </row>
    <row r="193" spans="1:34" s="12" customFormat="1" ht="19.5" customHeight="1">
      <c r="A193" s="79"/>
      <c r="B193" s="424" t="s">
        <v>48</v>
      </c>
      <c r="C193" s="79"/>
      <c r="D193" s="79"/>
      <c r="E193" s="79"/>
      <c r="F193" s="79"/>
      <c r="G193" s="79"/>
      <c r="H193" s="79"/>
      <c r="I193" s="79"/>
      <c r="J193" s="79"/>
      <c r="K193" s="79"/>
      <c r="L193" s="82"/>
      <c r="M193" s="82"/>
      <c r="N193" s="82"/>
      <c r="O193" s="83"/>
      <c r="P193" s="79"/>
    </row>
    <row r="194" spans="1:34" s="12" customFormat="1" ht="47.25" customHeight="1">
      <c r="A194" s="79"/>
      <c r="B194" s="315" t="s">
        <v>237</v>
      </c>
      <c r="C194" s="79"/>
      <c r="D194" s="79"/>
      <c r="E194" s="79" t="s">
        <v>164</v>
      </c>
      <c r="F194" s="79"/>
      <c r="G194" s="79"/>
      <c r="H194" s="79"/>
      <c r="I194" s="93">
        <f>I196+I198+I201</f>
        <v>0.56399999999999995</v>
      </c>
      <c r="J194" s="93">
        <f t="shared" ref="J194:M194" si="4">J196+J198+J201</f>
        <v>2.48</v>
      </c>
      <c r="K194" s="93">
        <f t="shared" si="4"/>
        <v>0</v>
      </c>
      <c r="L194" s="93">
        <f t="shared" si="4"/>
        <v>0</v>
      </c>
      <c r="M194" s="93">
        <f t="shared" si="4"/>
        <v>0</v>
      </c>
      <c r="N194" s="82"/>
      <c r="O194" s="83"/>
      <c r="P194" s="79"/>
    </row>
    <row r="195" spans="1:34" s="12" customFormat="1" ht="15.75" customHeight="1">
      <c r="A195" s="79"/>
      <c r="B195" s="315" t="s">
        <v>238</v>
      </c>
      <c r="C195" s="79"/>
      <c r="D195" s="79"/>
      <c r="E195" s="79"/>
      <c r="F195" s="79"/>
      <c r="G195" s="79"/>
      <c r="H195" s="79"/>
      <c r="I195" s="93"/>
      <c r="J195" s="93"/>
      <c r="K195" s="93"/>
      <c r="L195" s="93"/>
      <c r="M195" s="93"/>
      <c r="N195" s="82"/>
      <c r="O195" s="83"/>
      <c r="P195" s="79"/>
    </row>
    <row r="196" spans="1:34" ht="18.75" customHeight="1">
      <c r="A196" s="580">
        <v>1</v>
      </c>
      <c r="B196" s="592" t="s">
        <v>239</v>
      </c>
      <c r="C196" s="580" t="s">
        <v>82</v>
      </c>
      <c r="D196" s="575"/>
      <c r="E196" s="79" t="s">
        <v>164</v>
      </c>
      <c r="F196" s="580" t="s">
        <v>224</v>
      </c>
      <c r="G196" s="93"/>
      <c r="H196" s="93"/>
      <c r="I196" s="93">
        <v>0.56399999999999995</v>
      </c>
      <c r="J196" s="93"/>
      <c r="K196" s="79"/>
      <c r="L196" s="79"/>
      <c r="M196" s="79"/>
      <c r="N196" s="213"/>
      <c r="O196" s="212"/>
      <c r="P196" s="580" t="s">
        <v>240</v>
      </c>
      <c r="Q196" s="215"/>
      <c r="R196" s="215"/>
      <c r="S196" s="215"/>
      <c r="T196" s="215"/>
      <c r="U196" s="215"/>
      <c r="V196" s="215"/>
      <c r="W196" s="215"/>
      <c r="X196" s="215"/>
      <c r="Y196" s="215"/>
      <c r="Z196" s="215"/>
      <c r="AA196" s="215"/>
      <c r="AB196" s="215"/>
      <c r="AC196" s="215"/>
      <c r="AD196" s="215"/>
      <c r="AE196" s="215"/>
      <c r="AF196" s="215"/>
      <c r="AG196" s="215"/>
      <c r="AH196" s="215"/>
    </row>
    <row r="197" spans="1:34" ht="215.25" customHeight="1">
      <c r="A197" s="580"/>
      <c r="B197" s="592"/>
      <c r="C197" s="580"/>
      <c r="D197" s="575"/>
      <c r="E197" s="79" t="s">
        <v>229</v>
      </c>
      <c r="F197" s="580"/>
      <c r="G197" s="93"/>
      <c r="H197" s="93"/>
      <c r="I197" s="93">
        <v>75.8</v>
      </c>
      <c r="J197" s="93"/>
      <c r="K197" s="79"/>
      <c r="L197" s="79"/>
      <c r="M197" s="79"/>
      <c r="N197" s="82" t="s">
        <v>87</v>
      </c>
      <c r="O197" s="83" t="s">
        <v>241</v>
      </c>
      <c r="P197" s="580"/>
      <c r="Q197" s="215"/>
      <c r="R197" s="215"/>
      <c r="S197" s="215"/>
      <c r="T197" s="215"/>
      <c r="U197" s="215"/>
      <c r="V197" s="215"/>
      <c r="W197" s="215"/>
      <c r="X197" s="215"/>
      <c r="Y197" s="215"/>
      <c r="Z197" s="215"/>
      <c r="AA197" s="215"/>
      <c r="AB197" s="215"/>
      <c r="AC197" s="215"/>
      <c r="AD197" s="215"/>
      <c r="AE197" s="215"/>
      <c r="AF197" s="215"/>
      <c r="AG197" s="215"/>
      <c r="AH197" s="215"/>
    </row>
    <row r="198" spans="1:34" ht="27" customHeight="1">
      <c r="A198" s="580">
        <v>2</v>
      </c>
      <c r="B198" s="592" t="s">
        <v>242</v>
      </c>
      <c r="C198" s="580" t="s">
        <v>82</v>
      </c>
      <c r="D198" s="575"/>
      <c r="E198" s="79" t="s">
        <v>164</v>
      </c>
      <c r="F198" s="79"/>
      <c r="G198" s="93"/>
      <c r="H198" s="93"/>
      <c r="I198" s="93"/>
      <c r="J198" s="79">
        <v>1.7</v>
      </c>
      <c r="K198" s="79"/>
      <c r="L198" s="79"/>
      <c r="M198" s="79"/>
      <c r="N198" s="82"/>
      <c r="O198" s="83"/>
      <c r="P198" s="580" t="s">
        <v>243</v>
      </c>
      <c r="Q198" s="215"/>
      <c r="R198" s="215"/>
      <c r="S198" s="215"/>
      <c r="T198" s="215"/>
      <c r="U198" s="215"/>
      <c r="V198" s="215"/>
      <c r="W198" s="215"/>
      <c r="X198" s="215"/>
      <c r="Y198" s="215"/>
      <c r="Z198" s="215"/>
      <c r="AA198" s="215"/>
      <c r="AB198" s="215"/>
      <c r="AC198" s="215"/>
      <c r="AD198" s="215"/>
      <c r="AE198" s="215"/>
      <c r="AF198" s="215"/>
      <c r="AG198" s="215"/>
      <c r="AH198" s="215"/>
    </row>
    <row r="199" spans="1:34" s="376" customFormat="1" ht="35.25" customHeight="1">
      <c r="A199" s="580"/>
      <c r="B199" s="592"/>
      <c r="C199" s="580"/>
      <c r="D199" s="575"/>
      <c r="E199" s="580" t="s">
        <v>58</v>
      </c>
      <c r="F199" s="580" t="s">
        <v>244</v>
      </c>
      <c r="G199" s="425"/>
      <c r="H199" s="425"/>
      <c r="I199" s="120">
        <v>11</v>
      </c>
      <c r="J199" s="425"/>
      <c r="K199" s="425"/>
      <c r="L199" s="426"/>
      <c r="M199" s="85"/>
      <c r="N199" s="82" t="s">
        <v>84</v>
      </c>
      <c r="O199" s="83" t="s">
        <v>245</v>
      </c>
      <c r="P199" s="580"/>
    </row>
    <row r="200" spans="1:34" s="376" customFormat="1" ht="160.5" customHeight="1">
      <c r="A200" s="580"/>
      <c r="B200" s="592"/>
      <c r="C200" s="580"/>
      <c r="D200" s="575"/>
      <c r="E200" s="580"/>
      <c r="F200" s="580"/>
      <c r="G200" s="425"/>
      <c r="H200" s="425"/>
      <c r="I200" s="120"/>
      <c r="J200" s="120">
        <v>300</v>
      </c>
      <c r="K200" s="425"/>
      <c r="L200" s="426"/>
      <c r="M200" s="85"/>
      <c r="N200" s="101" t="s">
        <v>87</v>
      </c>
      <c r="O200" s="83" t="s">
        <v>241</v>
      </c>
      <c r="P200" s="580"/>
    </row>
    <row r="201" spans="1:34" s="376" customFormat="1" ht="24" customHeight="1">
      <c r="A201" s="580">
        <v>3</v>
      </c>
      <c r="B201" s="592" t="s">
        <v>246</v>
      </c>
      <c r="C201" s="580" t="s">
        <v>247</v>
      </c>
      <c r="D201" s="603"/>
      <c r="E201" s="82" t="s">
        <v>164</v>
      </c>
      <c r="F201" s="580" t="s">
        <v>244</v>
      </c>
      <c r="G201" s="425"/>
      <c r="H201" s="425"/>
      <c r="I201" s="120"/>
      <c r="J201" s="120">
        <v>0.78</v>
      </c>
      <c r="K201" s="425"/>
      <c r="L201" s="426"/>
      <c r="M201" s="85"/>
      <c r="N201" s="101"/>
      <c r="O201" s="83"/>
      <c r="P201" s="580" t="s">
        <v>248</v>
      </c>
    </row>
    <row r="202" spans="1:34" s="376" customFormat="1" ht="26.25" customHeight="1">
      <c r="A202" s="580"/>
      <c r="B202" s="592"/>
      <c r="C202" s="580"/>
      <c r="D202" s="603"/>
      <c r="E202" s="79" t="s">
        <v>58</v>
      </c>
      <c r="F202" s="580"/>
      <c r="G202" s="425"/>
      <c r="H202" s="425"/>
      <c r="I202" s="120">
        <v>6.6</v>
      </c>
      <c r="J202" s="425"/>
      <c r="K202" s="425"/>
      <c r="L202" s="426"/>
      <c r="M202" s="85"/>
      <c r="N202" s="82" t="s">
        <v>84</v>
      </c>
      <c r="O202" s="83" t="s">
        <v>245</v>
      </c>
      <c r="P202" s="580"/>
    </row>
    <row r="203" spans="1:34" s="376" customFormat="1" ht="189" customHeight="1">
      <c r="A203" s="580"/>
      <c r="B203" s="592"/>
      <c r="C203" s="580"/>
      <c r="D203" s="603"/>
      <c r="E203" s="79"/>
      <c r="F203" s="580"/>
      <c r="G203" s="425"/>
      <c r="H203" s="425"/>
      <c r="I203" s="120"/>
      <c r="J203" s="120">
        <v>300</v>
      </c>
      <c r="K203" s="425"/>
      <c r="L203" s="426"/>
      <c r="M203" s="85"/>
      <c r="N203" s="101" t="s">
        <v>87</v>
      </c>
      <c r="O203" s="83" t="s">
        <v>241</v>
      </c>
      <c r="P203" s="580"/>
    </row>
    <row r="204" spans="1:34" s="376" customFormat="1" ht="20.25" customHeight="1">
      <c r="A204" s="79"/>
      <c r="B204" s="122" t="s">
        <v>197</v>
      </c>
      <c r="C204" s="79"/>
      <c r="D204" s="87"/>
      <c r="E204" s="79"/>
      <c r="F204" s="79"/>
      <c r="G204" s="425"/>
      <c r="H204" s="425"/>
      <c r="I204" s="120"/>
      <c r="J204" s="120"/>
      <c r="K204" s="425"/>
      <c r="L204" s="426"/>
      <c r="M204" s="85"/>
      <c r="N204" s="101"/>
      <c r="O204" s="83"/>
      <c r="P204" s="79"/>
    </row>
    <row r="205" spans="1:34" s="376" customFormat="1" ht="57" customHeight="1">
      <c r="A205" s="79">
        <v>4</v>
      </c>
      <c r="B205" s="80" t="s">
        <v>249</v>
      </c>
      <c r="C205" s="79" t="s">
        <v>250</v>
      </c>
      <c r="D205" s="87"/>
      <c r="E205" s="79" t="s">
        <v>58</v>
      </c>
      <c r="F205" s="79" t="s">
        <v>136</v>
      </c>
      <c r="G205" s="425"/>
      <c r="H205" s="425"/>
      <c r="I205" s="120">
        <v>12.6</v>
      </c>
      <c r="J205" s="120"/>
      <c r="K205" s="425"/>
      <c r="L205" s="426"/>
      <c r="M205" s="85"/>
      <c r="N205" s="101" t="s">
        <v>84</v>
      </c>
      <c r="O205" s="83" t="s">
        <v>251</v>
      </c>
      <c r="P205" s="79" t="s">
        <v>252</v>
      </c>
    </row>
    <row r="206" spans="1:34" s="376" customFormat="1" ht="25.5" customHeight="1">
      <c r="A206" s="79"/>
      <c r="B206" s="122" t="s">
        <v>183</v>
      </c>
      <c r="C206" s="79"/>
      <c r="D206" s="87"/>
      <c r="E206" s="79"/>
      <c r="F206" s="79"/>
      <c r="G206" s="425"/>
      <c r="H206" s="425"/>
      <c r="I206" s="120"/>
      <c r="J206" s="120"/>
      <c r="K206" s="425"/>
      <c r="L206" s="426"/>
      <c r="M206" s="85"/>
      <c r="N206" s="101"/>
      <c r="O206" s="83"/>
      <c r="P206" s="79"/>
    </row>
    <row r="207" spans="1:34" s="376" customFormat="1" ht="57" customHeight="1">
      <c r="A207" s="79">
        <v>5</v>
      </c>
      <c r="B207" s="80" t="s">
        <v>253</v>
      </c>
      <c r="C207" s="79" t="s">
        <v>250</v>
      </c>
      <c r="D207" s="87"/>
      <c r="E207" s="79" t="s">
        <v>58</v>
      </c>
      <c r="F207" s="79" t="s">
        <v>136</v>
      </c>
      <c r="G207" s="425"/>
      <c r="H207" s="425"/>
      <c r="I207" s="120">
        <v>18</v>
      </c>
      <c r="J207" s="120"/>
      <c r="K207" s="120"/>
      <c r="L207" s="426"/>
      <c r="M207" s="85"/>
      <c r="N207" s="101" t="s">
        <v>84</v>
      </c>
      <c r="O207" s="83" t="s">
        <v>251</v>
      </c>
      <c r="P207" s="79" t="s">
        <v>254</v>
      </c>
    </row>
    <row r="208" spans="1:34" s="303" customFormat="1" ht="36.75" customHeight="1">
      <c r="A208" s="161"/>
      <c r="B208" s="122" t="s">
        <v>255</v>
      </c>
      <c r="C208" s="122"/>
      <c r="D208" s="122"/>
      <c r="E208" s="213"/>
      <c r="F208" s="213"/>
      <c r="G208" s="161"/>
      <c r="H208" s="161"/>
      <c r="I208" s="161"/>
      <c r="J208" s="161"/>
      <c r="K208" s="161"/>
      <c r="L208" s="213"/>
      <c r="M208" s="213"/>
      <c r="N208" s="213"/>
      <c r="O208" s="212"/>
      <c r="P208" s="213"/>
    </row>
    <row r="209" spans="1:16" s="303" customFormat="1" ht="24" customHeight="1">
      <c r="A209" s="161"/>
      <c r="B209" s="122" t="s">
        <v>48</v>
      </c>
      <c r="C209" s="122"/>
      <c r="D209" s="122"/>
      <c r="E209" s="213"/>
      <c r="F209" s="213"/>
      <c r="G209" s="161"/>
      <c r="H209" s="161"/>
      <c r="I209" s="161"/>
      <c r="J209" s="161"/>
      <c r="K209" s="161"/>
      <c r="L209" s="213"/>
      <c r="M209" s="213"/>
      <c r="N209" s="213"/>
      <c r="O209" s="212"/>
      <c r="P209" s="213"/>
    </row>
    <row r="210" spans="1:16" s="303" customFormat="1" ht="40.5" customHeight="1">
      <c r="A210" s="161"/>
      <c r="B210" s="122" t="s">
        <v>256</v>
      </c>
      <c r="C210" s="122"/>
      <c r="D210" s="122"/>
      <c r="E210" s="213" t="s">
        <v>164</v>
      </c>
      <c r="F210" s="213"/>
      <c r="G210" s="161"/>
      <c r="H210" s="161">
        <f>H212</f>
        <v>0</v>
      </c>
      <c r="I210" s="161">
        <f t="shared" ref="I210:M210" si="5">I212</f>
        <v>0</v>
      </c>
      <c r="J210" s="161">
        <f t="shared" si="5"/>
        <v>0</v>
      </c>
      <c r="K210" s="161">
        <f t="shared" si="5"/>
        <v>2.4</v>
      </c>
      <c r="L210" s="161">
        <f t="shared" si="5"/>
        <v>0</v>
      </c>
      <c r="M210" s="161">
        <f t="shared" si="5"/>
        <v>0</v>
      </c>
      <c r="N210" s="213"/>
      <c r="O210" s="212"/>
      <c r="P210" s="580" t="s">
        <v>257</v>
      </c>
    </row>
    <row r="211" spans="1:16" s="303" customFormat="1" ht="19.5" customHeight="1">
      <c r="A211" s="161"/>
      <c r="B211" s="122" t="s">
        <v>238</v>
      </c>
      <c r="C211" s="122"/>
      <c r="D211" s="122"/>
      <c r="E211" s="213"/>
      <c r="F211" s="213"/>
      <c r="G211" s="161"/>
      <c r="H211" s="161"/>
      <c r="I211" s="161"/>
      <c r="J211" s="161"/>
      <c r="K211" s="161"/>
      <c r="L211" s="161"/>
      <c r="M211" s="161"/>
      <c r="N211" s="213"/>
      <c r="O211" s="212"/>
      <c r="P211" s="580"/>
    </row>
    <row r="212" spans="1:16" s="303" customFormat="1" ht="21.75" customHeight="1">
      <c r="A212" s="580">
        <v>1</v>
      </c>
      <c r="B212" s="592" t="s">
        <v>258</v>
      </c>
      <c r="C212" s="580" t="s">
        <v>82</v>
      </c>
      <c r="D212" s="122"/>
      <c r="E212" s="82" t="s">
        <v>164</v>
      </c>
      <c r="F212" s="213"/>
      <c r="G212" s="161"/>
      <c r="H212" s="161"/>
      <c r="I212" s="161"/>
      <c r="J212" s="161"/>
      <c r="K212" s="79">
        <v>2.4</v>
      </c>
      <c r="L212" s="213"/>
      <c r="M212" s="213"/>
      <c r="N212" s="213"/>
      <c r="O212" s="212"/>
      <c r="P212" s="580"/>
    </row>
    <row r="213" spans="1:16" s="376" customFormat="1" ht="27" customHeight="1">
      <c r="A213" s="580"/>
      <c r="B213" s="592"/>
      <c r="C213" s="580"/>
      <c r="D213" s="603"/>
      <c r="E213" s="580" t="s">
        <v>58</v>
      </c>
      <c r="F213" s="580" t="s">
        <v>259</v>
      </c>
      <c r="G213" s="425"/>
      <c r="H213" s="425"/>
      <c r="I213" s="120">
        <v>14.2</v>
      </c>
      <c r="J213" s="425"/>
      <c r="K213" s="151"/>
      <c r="L213" s="426"/>
      <c r="M213" s="85"/>
      <c r="N213" s="82" t="s">
        <v>84</v>
      </c>
      <c r="O213" s="83" t="s">
        <v>245</v>
      </c>
      <c r="P213" s="580"/>
    </row>
    <row r="214" spans="1:16" s="376" customFormat="1" ht="84.75" customHeight="1">
      <c r="A214" s="580"/>
      <c r="B214" s="592"/>
      <c r="C214" s="580"/>
      <c r="D214" s="603"/>
      <c r="E214" s="580"/>
      <c r="F214" s="580"/>
      <c r="G214" s="425"/>
      <c r="H214" s="425"/>
      <c r="I214" s="427"/>
      <c r="J214" s="427"/>
      <c r="K214" s="82">
        <v>750</v>
      </c>
      <c r="L214" s="427"/>
      <c r="M214" s="427"/>
      <c r="N214" s="101" t="s">
        <v>260</v>
      </c>
      <c r="O214" s="83" t="s">
        <v>261</v>
      </c>
      <c r="P214" s="580"/>
    </row>
    <row r="215" spans="1:16" s="376" customFormat="1" ht="36" customHeight="1">
      <c r="A215" s="79">
        <v>2</v>
      </c>
      <c r="B215" s="122" t="s">
        <v>262</v>
      </c>
      <c r="C215" s="79"/>
      <c r="D215" s="87"/>
      <c r="E215" s="79" t="s">
        <v>164</v>
      </c>
      <c r="F215" s="79"/>
      <c r="G215" s="425"/>
      <c r="H215" s="120">
        <f>H217+H220</f>
        <v>0</v>
      </c>
      <c r="I215" s="120">
        <f t="shared" ref="I215:M215" si="6">I217+I220</f>
        <v>0</v>
      </c>
      <c r="J215" s="120">
        <f t="shared" si="6"/>
        <v>0</v>
      </c>
      <c r="K215" s="120">
        <f t="shared" si="6"/>
        <v>2.0299999999999998</v>
      </c>
      <c r="L215" s="120">
        <f t="shared" si="6"/>
        <v>0</v>
      </c>
      <c r="M215" s="120">
        <f t="shared" si="6"/>
        <v>0</v>
      </c>
      <c r="N215" s="101"/>
      <c r="O215" s="83"/>
      <c r="P215" s="79"/>
    </row>
    <row r="216" spans="1:16" s="376" customFormat="1" ht="21" customHeight="1">
      <c r="A216" s="79"/>
      <c r="B216" s="122" t="s">
        <v>238</v>
      </c>
      <c r="C216" s="79"/>
      <c r="D216" s="87"/>
      <c r="E216" s="79"/>
      <c r="F216" s="79"/>
      <c r="G216" s="425"/>
      <c r="H216" s="120"/>
      <c r="I216" s="120"/>
      <c r="J216" s="120"/>
      <c r="K216" s="120"/>
      <c r="L216" s="120"/>
      <c r="M216" s="120"/>
      <c r="N216" s="101"/>
      <c r="O216" s="83"/>
      <c r="P216" s="79"/>
    </row>
    <row r="217" spans="1:16" s="376" customFormat="1" ht="26.25" customHeight="1">
      <c r="A217" s="580">
        <v>3</v>
      </c>
      <c r="B217" s="592" t="s">
        <v>263</v>
      </c>
      <c r="C217" s="580" t="s">
        <v>82</v>
      </c>
      <c r="D217" s="87"/>
      <c r="E217" s="79" t="s">
        <v>164</v>
      </c>
      <c r="F217" s="79"/>
      <c r="G217" s="425"/>
      <c r="H217" s="425"/>
      <c r="I217" s="120"/>
      <c r="J217" s="151"/>
      <c r="K217" s="151">
        <v>0.83</v>
      </c>
      <c r="L217" s="426"/>
      <c r="M217" s="85"/>
      <c r="N217" s="101"/>
      <c r="O217" s="83"/>
      <c r="P217" s="580" t="s">
        <v>264</v>
      </c>
    </row>
    <row r="218" spans="1:16" s="376" customFormat="1" ht="24.75" customHeight="1">
      <c r="A218" s="580"/>
      <c r="B218" s="592"/>
      <c r="C218" s="580"/>
      <c r="D218" s="603"/>
      <c r="E218" s="580" t="s">
        <v>58</v>
      </c>
      <c r="F218" s="580" t="s">
        <v>265</v>
      </c>
      <c r="G218" s="425"/>
      <c r="H218" s="120">
        <v>0</v>
      </c>
      <c r="I218" s="120">
        <v>8.4</v>
      </c>
      <c r="J218" s="425"/>
      <c r="K218" s="151"/>
      <c r="L218" s="426"/>
      <c r="M218" s="85"/>
      <c r="N218" s="82" t="s">
        <v>84</v>
      </c>
      <c r="O218" s="83" t="s">
        <v>245</v>
      </c>
      <c r="P218" s="580"/>
    </row>
    <row r="219" spans="1:16" s="376" customFormat="1" ht="220.5" customHeight="1">
      <c r="A219" s="580"/>
      <c r="B219" s="592"/>
      <c r="C219" s="580"/>
      <c r="D219" s="603"/>
      <c r="E219" s="580"/>
      <c r="F219" s="580"/>
      <c r="G219" s="425"/>
      <c r="H219" s="120"/>
      <c r="I219" s="120"/>
      <c r="J219" s="425"/>
      <c r="K219" s="120">
        <v>460</v>
      </c>
      <c r="L219" s="426"/>
      <c r="M219" s="85"/>
      <c r="N219" s="101" t="s">
        <v>260</v>
      </c>
      <c r="O219" s="83" t="s">
        <v>261</v>
      </c>
      <c r="P219" s="580"/>
    </row>
    <row r="220" spans="1:16" s="376" customFormat="1" ht="24" customHeight="1">
      <c r="A220" s="580">
        <v>4</v>
      </c>
      <c r="B220" s="592" t="s">
        <v>266</v>
      </c>
      <c r="C220" s="580"/>
      <c r="D220" s="87"/>
      <c r="E220" s="79" t="s">
        <v>164</v>
      </c>
      <c r="F220" s="580" t="s">
        <v>265</v>
      </c>
      <c r="G220" s="425"/>
      <c r="H220" s="120"/>
      <c r="I220" s="120"/>
      <c r="J220" s="425"/>
      <c r="K220" s="120">
        <v>1.2</v>
      </c>
      <c r="L220" s="426"/>
      <c r="M220" s="85"/>
      <c r="N220" s="101"/>
      <c r="O220" s="83"/>
      <c r="P220" s="580" t="s">
        <v>267</v>
      </c>
    </row>
    <row r="221" spans="1:16" s="376" customFormat="1" ht="29.25" customHeight="1">
      <c r="A221" s="580"/>
      <c r="B221" s="592"/>
      <c r="C221" s="580"/>
      <c r="D221" s="603"/>
      <c r="E221" s="580" t="s">
        <v>58</v>
      </c>
      <c r="F221" s="580"/>
      <c r="G221" s="425"/>
      <c r="H221" s="120"/>
      <c r="I221" s="120">
        <v>11</v>
      </c>
      <c r="J221" s="425"/>
      <c r="K221" s="151"/>
      <c r="L221" s="426"/>
      <c r="M221" s="85"/>
      <c r="N221" s="82" t="s">
        <v>84</v>
      </c>
      <c r="O221" s="83" t="s">
        <v>245</v>
      </c>
      <c r="P221" s="580"/>
    </row>
    <row r="222" spans="1:16" s="376" customFormat="1" ht="207.75" customHeight="1">
      <c r="A222" s="580"/>
      <c r="B222" s="592"/>
      <c r="C222" s="580"/>
      <c r="D222" s="603"/>
      <c r="E222" s="580"/>
      <c r="F222" s="580"/>
      <c r="G222" s="425"/>
      <c r="H222" s="425"/>
      <c r="I222" s="427"/>
      <c r="J222" s="427"/>
      <c r="K222" s="82">
        <v>450</v>
      </c>
      <c r="L222" s="427"/>
      <c r="M222" s="427"/>
      <c r="N222" s="101" t="s">
        <v>260</v>
      </c>
      <c r="O222" s="83" t="s">
        <v>261</v>
      </c>
      <c r="P222" s="580"/>
    </row>
    <row r="223" spans="1:16" s="376" customFormat="1" ht="22.5" customHeight="1">
      <c r="A223" s="79"/>
      <c r="B223" s="122" t="s">
        <v>268</v>
      </c>
      <c r="C223" s="122"/>
      <c r="D223" s="87"/>
      <c r="E223" s="79" t="s">
        <v>51</v>
      </c>
      <c r="F223" s="79"/>
      <c r="G223" s="425"/>
      <c r="H223" s="425"/>
      <c r="I223" s="101">
        <f>I225+I227+I229+I231+I235+I237+I239</f>
        <v>3</v>
      </c>
      <c r="J223" s="101">
        <f t="shared" ref="J223:M223" si="7">J225+J227+J229+J231+J235+J237+J239</f>
        <v>4</v>
      </c>
      <c r="K223" s="101">
        <f t="shared" si="7"/>
        <v>0</v>
      </c>
      <c r="L223" s="101">
        <f t="shared" si="7"/>
        <v>0</v>
      </c>
      <c r="M223" s="101">
        <f t="shared" si="7"/>
        <v>0</v>
      </c>
      <c r="N223" s="101"/>
      <c r="O223" s="83"/>
      <c r="P223" s="85"/>
    </row>
    <row r="224" spans="1:16" s="376" customFormat="1" ht="22.5" customHeight="1">
      <c r="A224" s="79"/>
      <c r="B224" s="122" t="s">
        <v>238</v>
      </c>
      <c r="C224" s="122"/>
      <c r="D224" s="87"/>
      <c r="E224" s="79"/>
      <c r="F224" s="79"/>
      <c r="G224" s="425"/>
      <c r="H224" s="425"/>
      <c r="I224" s="101"/>
      <c r="J224" s="101"/>
      <c r="K224" s="101"/>
      <c r="L224" s="101"/>
      <c r="M224" s="101"/>
      <c r="N224" s="101"/>
      <c r="O224" s="83"/>
      <c r="P224" s="85"/>
    </row>
    <row r="225" spans="1:16" ht="23.25" customHeight="1">
      <c r="A225" s="580">
        <v>5</v>
      </c>
      <c r="B225" s="593" t="s">
        <v>269</v>
      </c>
      <c r="C225" s="580" t="s">
        <v>82</v>
      </c>
      <c r="D225" s="580"/>
      <c r="E225" s="79" t="s">
        <v>51</v>
      </c>
      <c r="F225" s="580" t="s">
        <v>224</v>
      </c>
      <c r="G225" s="151"/>
      <c r="H225" s="151"/>
      <c r="I225" s="121">
        <v>1</v>
      </c>
      <c r="J225" s="151"/>
      <c r="K225" s="151"/>
      <c r="L225" s="152"/>
      <c r="M225" s="82"/>
      <c r="N225" s="82"/>
      <c r="O225" s="83"/>
      <c r="P225" s="580" t="s">
        <v>270</v>
      </c>
    </row>
    <row r="226" spans="1:16" ht="197.25" customHeight="1">
      <c r="A226" s="580"/>
      <c r="B226" s="593"/>
      <c r="C226" s="580"/>
      <c r="D226" s="580"/>
      <c r="E226" s="79" t="s">
        <v>58</v>
      </c>
      <c r="F226" s="580"/>
      <c r="G226" s="151"/>
      <c r="H226" s="151"/>
      <c r="I226" s="120">
        <v>312.60000000000002</v>
      </c>
      <c r="J226" s="151"/>
      <c r="K226" s="151"/>
      <c r="L226" s="152"/>
      <c r="M226" s="82"/>
      <c r="N226" s="101" t="s">
        <v>87</v>
      </c>
      <c r="O226" s="83" t="s">
        <v>241</v>
      </c>
      <c r="P226" s="580"/>
    </row>
    <row r="227" spans="1:16" ht="24" customHeight="1">
      <c r="A227" s="580">
        <v>6</v>
      </c>
      <c r="B227" s="593" t="s">
        <v>271</v>
      </c>
      <c r="C227" s="580"/>
      <c r="D227" s="580"/>
      <c r="E227" s="79" t="s">
        <v>51</v>
      </c>
      <c r="F227" s="580" t="s">
        <v>224</v>
      </c>
      <c r="G227" s="151"/>
      <c r="H227" s="151"/>
      <c r="I227" s="120"/>
      <c r="J227" s="121">
        <v>1</v>
      </c>
      <c r="K227" s="151"/>
      <c r="L227" s="152"/>
      <c r="M227" s="82"/>
      <c r="N227" s="82"/>
      <c r="O227" s="83"/>
      <c r="P227" s="580" t="s">
        <v>272</v>
      </c>
    </row>
    <row r="228" spans="1:16" ht="199.5" customHeight="1">
      <c r="A228" s="580"/>
      <c r="B228" s="593"/>
      <c r="C228" s="580"/>
      <c r="D228" s="580"/>
      <c r="E228" s="79" t="s">
        <v>58</v>
      </c>
      <c r="F228" s="580"/>
      <c r="G228" s="151"/>
      <c r="H228" s="151"/>
      <c r="I228" s="120"/>
      <c r="J228" s="151">
        <v>244.2</v>
      </c>
      <c r="K228" s="151"/>
      <c r="L228" s="152"/>
      <c r="M228" s="82"/>
      <c r="N228" s="101" t="s">
        <v>87</v>
      </c>
      <c r="O228" s="83" t="s">
        <v>241</v>
      </c>
      <c r="P228" s="580"/>
    </row>
    <row r="229" spans="1:16" ht="21" customHeight="1">
      <c r="A229" s="580">
        <v>7</v>
      </c>
      <c r="B229" s="593" t="s">
        <v>273</v>
      </c>
      <c r="C229" s="580"/>
      <c r="D229" s="580"/>
      <c r="E229" s="79" t="s">
        <v>51</v>
      </c>
      <c r="F229" s="580" t="s">
        <v>224</v>
      </c>
      <c r="G229" s="151"/>
      <c r="H229" s="151"/>
      <c r="I229" s="121">
        <v>1</v>
      </c>
      <c r="J229" s="151"/>
      <c r="K229" s="151"/>
      <c r="L229" s="152"/>
      <c r="M229" s="82"/>
      <c r="N229" s="82"/>
      <c r="O229" s="83"/>
      <c r="P229" s="580" t="s">
        <v>274</v>
      </c>
    </row>
    <row r="230" spans="1:16" ht="207" customHeight="1">
      <c r="A230" s="580"/>
      <c r="B230" s="593"/>
      <c r="C230" s="580"/>
      <c r="D230" s="580"/>
      <c r="E230" s="79" t="s">
        <v>58</v>
      </c>
      <c r="F230" s="580"/>
      <c r="G230" s="151"/>
      <c r="H230" s="151"/>
      <c r="I230" s="151">
        <v>202.3</v>
      </c>
      <c r="J230" s="151"/>
      <c r="K230" s="151"/>
      <c r="L230" s="152"/>
      <c r="M230" s="82"/>
      <c r="N230" s="101" t="s">
        <v>87</v>
      </c>
      <c r="O230" s="83" t="s">
        <v>241</v>
      </c>
      <c r="P230" s="580"/>
    </row>
    <row r="231" spans="1:16" ht="21.75" customHeight="1">
      <c r="A231" s="580">
        <v>8</v>
      </c>
      <c r="B231" s="593" t="s">
        <v>275</v>
      </c>
      <c r="C231" s="580"/>
      <c r="D231" s="580"/>
      <c r="E231" s="79" t="s">
        <v>51</v>
      </c>
      <c r="F231" s="580" t="s">
        <v>276</v>
      </c>
      <c r="G231" s="151"/>
      <c r="H231" s="151"/>
      <c r="I231" s="120"/>
      <c r="J231" s="121">
        <v>1</v>
      </c>
      <c r="K231" s="151"/>
      <c r="L231" s="152"/>
      <c r="M231" s="82"/>
      <c r="N231" s="82"/>
      <c r="O231" s="83"/>
      <c r="P231" s="580" t="s">
        <v>277</v>
      </c>
    </row>
    <row r="232" spans="1:16" ht="21.75" customHeight="1">
      <c r="A232" s="580"/>
      <c r="B232" s="593"/>
      <c r="C232" s="580"/>
      <c r="D232" s="580"/>
      <c r="E232" s="580" t="s">
        <v>58</v>
      </c>
      <c r="F232" s="580"/>
      <c r="G232" s="151"/>
      <c r="H232" s="120">
        <v>0.24</v>
      </c>
      <c r="I232" s="120">
        <v>0.96</v>
      </c>
      <c r="J232" s="121"/>
      <c r="K232" s="151"/>
      <c r="L232" s="152"/>
      <c r="M232" s="82"/>
      <c r="N232" s="82" t="s">
        <v>84</v>
      </c>
      <c r="O232" s="83" t="s">
        <v>245</v>
      </c>
      <c r="P232" s="580"/>
    </row>
    <row r="233" spans="1:16" ht="21.75" customHeight="1">
      <c r="A233" s="580"/>
      <c r="B233" s="593"/>
      <c r="C233" s="580"/>
      <c r="D233" s="580"/>
      <c r="E233" s="580"/>
      <c r="F233" s="580"/>
      <c r="G233" s="151"/>
      <c r="H233" s="151"/>
      <c r="I233" s="120">
        <v>2057.5</v>
      </c>
      <c r="J233" s="151"/>
      <c r="K233" s="151"/>
      <c r="L233" s="152"/>
      <c r="M233" s="82"/>
      <c r="N233" s="82" t="s">
        <v>87</v>
      </c>
      <c r="O233" s="83" t="s">
        <v>241</v>
      </c>
      <c r="P233" s="580"/>
    </row>
    <row r="234" spans="1:16" ht="156.75" customHeight="1">
      <c r="A234" s="580"/>
      <c r="B234" s="593"/>
      <c r="C234" s="580"/>
      <c r="D234" s="580"/>
      <c r="E234" s="580"/>
      <c r="F234" s="580"/>
      <c r="G234" s="151"/>
      <c r="H234" s="151"/>
      <c r="I234" s="82">
        <v>827.9</v>
      </c>
      <c r="J234" s="120"/>
      <c r="K234" s="151"/>
      <c r="L234" s="152"/>
      <c r="M234" s="82"/>
      <c r="N234" s="101" t="s">
        <v>260</v>
      </c>
      <c r="O234" s="83" t="s">
        <v>261</v>
      </c>
      <c r="P234" s="580"/>
    </row>
    <row r="235" spans="1:16" ht="18.75" customHeight="1">
      <c r="A235" s="580">
        <v>9</v>
      </c>
      <c r="B235" s="593" t="s">
        <v>278</v>
      </c>
      <c r="C235" s="580"/>
      <c r="D235" s="584"/>
      <c r="E235" s="79" t="s">
        <v>51</v>
      </c>
      <c r="F235" s="580" t="s">
        <v>224</v>
      </c>
      <c r="G235" s="151"/>
      <c r="H235" s="151"/>
      <c r="I235" s="121">
        <v>1</v>
      </c>
      <c r="J235" s="120"/>
      <c r="K235" s="151"/>
      <c r="L235" s="152"/>
      <c r="M235" s="82"/>
      <c r="N235" s="82"/>
      <c r="O235" s="83"/>
      <c r="P235" s="580" t="s">
        <v>279</v>
      </c>
    </row>
    <row r="236" spans="1:16" ht="219.75" customHeight="1">
      <c r="A236" s="580"/>
      <c r="B236" s="593"/>
      <c r="C236" s="580"/>
      <c r="D236" s="584"/>
      <c r="E236" s="79" t="s">
        <v>58</v>
      </c>
      <c r="F236" s="580"/>
      <c r="G236" s="151"/>
      <c r="H236" s="151"/>
      <c r="I236" s="120">
        <v>115.9</v>
      </c>
      <c r="J236" s="120"/>
      <c r="K236" s="151"/>
      <c r="L236" s="152"/>
      <c r="M236" s="82"/>
      <c r="N236" s="101" t="s">
        <v>87</v>
      </c>
      <c r="O236" s="83" t="s">
        <v>241</v>
      </c>
      <c r="P236" s="580"/>
    </row>
    <row r="237" spans="1:16" ht="20.25" customHeight="1">
      <c r="A237" s="580">
        <v>10</v>
      </c>
      <c r="B237" s="593" t="s">
        <v>280</v>
      </c>
      <c r="C237" s="580"/>
      <c r="D237" s="580"/>
      <c r="E237" s="79" t="s">
        <v>51</v>
      </c>
      <c r="F237" s="580" t="s">
        <v>224</v>
      </c>
      <c r="G237" s="151"/>
      <c r="H237" s="151"/>
      <c r="I237" s="120"/>
      <c r="J237" s="121">
        <v>1</v>
      </c>
      <c r="K237" s="151"/>
      <c r="L237" s="152"/>
      <c r="M237" s="82"/>
      <c r="N237" s="82"/>
      <c r="O237" s="83"/>
      <c r="P237" s="580" t="s">
        <v>281</v>
      </c>
    </row>
    <row r="238" spans="1:16" ht="203.25" customHeight="1">
      <c r="A238" s="580"/>
      <c r="B238" s="593"/>
      <c r="C238" s="580"/>
      <c r="D238" s="580"/>
      <c r="E238" s="79" t="s">
        <v>58</v>
      </c>
      <c r="F238" s="580"/>
      <c r="G238" s="151"/>
      <c r="H238" s="151"/>
      <c r="I238" s="120"/>
      <c r="J238" s="120">
        <v>619.29999999999995</v>
      </c>
      <c r="K238" s="151"/>
      <c r="L238" s="152"/>
      <c r="M238" s="82"/>
      <c r="N238" s="101" t="s">
        <v>87</v>
      </c>
      <c r="O238" s="83" t="s">
        <v>241</v>
      </c>
      <c r="P238" s="580"/>
    </row>
    <row r="239" spans="1:16" s="376" customFormat="1" ht="19.5" customHeight="1">
      <c r="A239" s="580">
        <v>11</v>
      </c>
      <c r="B239" s="592" t="s">
        <v>282</v>
      </c>
      <c r="C239" s="580"/>
      <c r="D239" s="603"/>
      <c r="E239" s="79" t="s">
        <v>51</v>
      </c>
      <c r="F239" s="580" t="s">
        <v>276</v>
      </c>
      <c r="G239" s="425"/>
      <c r="H239" s="425"/>
      <c r="I239" s="151"/>
      <c r="J239" s="121">
        <v>1</v>
      </c>
      <c r="K239" s="425"/>
      <c r="L239" s="426"/>
      <c r="M239" s="85"/>
      <c r="N239" s="101"/>
      <c r="O239" s="83"/>
      <c r="P239" s="580" t="s">
        <v>283</v>
      </c>
    </row>
    <row r="240" spans="1:16" s="376" customFormat="1" ht="19.5" customHeight="1">
      <c r="A240" s="580"/>
      <c r="B240" s="592"/>
      <c r="C240" s="580"/>
      <c r="D240" s="603"/>
      <c r="E240" s="580" t="s">
        <v>58</v>
      </c>
      <c r="F240" s="580"/>
      <c r="G240" s="425"/>
      <c r="H240" s="120">
        <v>0.24</v>
      </c>
      <c r="I240" s="120">
        <v>1.06</v>
      </c>
      <c r="J240" s="121"/>
      <c r="K240" s="425"/>
      <c r="L240" s="426"/>
      <c r="M240" s="85"/>
      <c r="N240" s="101" t="s">
        <v>84</v>
      </c>
      <c r="O240" s="83" t="s">
        <v>245</v>
      </c>
      <c r="P240" s="580"/>
    </row>
    <row r="241" spans="1:34" s="376" customFormat="1" ht="19.5" customHeight="1">
      <c r="A241" s="580"/>
      <c r="B241" s="592"/>
      <c r="C241" s="580"/>
      <c r="D241" s="603"/>
      <c r="E241" s="580"/>
      <c r="F241" s="580"/>
      <c r="G241" s="425"/>
      <c r="H241" s="425"/>
      <c r="I241" s="120">
        <v>1245.4000000000001</v>
      </c>
      <c r="J241" s="151"/>
      <c r="K241" s="425"/>
      <c r="L241" s="426"/>
      <c r="M241" s="85"/>
      <c r="N241" s="101" t="s">
        <v>87</v>
      </c>
      <c r="O241" s="83" t="s">
        <v>241</v>
      </c>
      <c r="P241" s="580"/>
    </row>
    <row r="242" spans="1:34" s="376" customFormat="1" ht="176.25" customHeight="1">
      <c r="A242" s="580"/>
      <c r="B242" s="592"/>
      <c r="C242" s="580"/>
      <c r="D242" s="603"/>
      <c r="E242" s="580"/>
      <c r="F242" s="580"/>
      <c r="G242" s="425"/>
      <c r="H242" s="425"/>
      <c r="I242" s="120"/>
      <c r="J242" s="120">
        <f>2306.4-1245.4</f>
        <v>1061</v>
      </c>
      <c r="K242" s="425"/>
      <c r="L242" s="426"/>
      <c r="M242" s="85"/>
      <c r="N242" s="101" t="s">
        <v>260</v>
      </c>
      <c r="O242" s="83" t="s">
        <v>261</v>
      </c>
      <c r="P242" s="580"/>
    </row>
    <row r="243" spans="1:34" ht="90.75" customHeight="1">
      <c r="A243" s="79"/>
      <c r="B243" s="80" t="s">
        <v>284</v>
      </c>
      <c r="C243" s="79" t="s">
        <v>285</v>
      </c>
      <c r="D243" s="79" t="s">
        <v>77</v>
      </c>
      <c r="E243" s="79" t="s">
        <v>40</v>
      </c>
      <c r="F243" s="79"/>
      <c r="G243" s="428"/>
      <c r="H243" s="428"/>
      <c r="I243" s="428"/>
      <c r="J243" s="428"/>
      <c r="K243" s="428"/>
      <c r="L243" s="82"/>
      <c r="M243" s="82"/>
      <c r="N243" s="82"/>
      <c r="O243" s="83"/>
      <c r="P243" s="82"/>
      <c r="Q243" s="154"/>
      <c r="R243" s="154"/>
      <c r="S243" s="154"/>
      <c r="T243" s="154"/>
      <c r="U243" s="154"/>
      <c r="V243" s="154"/>
      <c r="W243" s="154"/>
      <c r="X243" s="154"/>
      <c r="Y243" s="154"/>
      <c r="Z243" s="154"/>
      <c r="AA243" s="154"/>
      <c r="AB243" s="154"/>
      <c r="AC243" s="154"/>
      <c r="AD243" s="154"/>
      <c r="AE243" s="154"/>
      <c r="AF243" s="154"/>
      <c r="AG243" s="154"/>
      <c r="AH243" s="154"/>
    </row>
    <row r="244" spans="1:34" ht="21.75" customHeight="1">
      <c r="A244" s="79"/>
      <c r="B244" s="122" t="s">
        <v>48</v>
      </c>
      <c r="C244" s="80"/>
      <c r="D244" s="80"/>
      <c r="E244" s="79"/>
      <c r="F244" s="79"/>
      <c r="G244" s="79"/>
      <c r="H244" s="79"/>
      <c r="I244" s="79"/>
      <c r="J244" s="79"/>
      <c r="K244" s="79"/>
      <c r="L244" s="82"/>
      <c r="M244" s="82"/>
      <c r="N244" s="82"/>
      <c r="O244" s="83"/>
      <c r="P244" s="82"/>
    </row>
    <row r="245" spans="1:34" ht="43.5" customHeight="1">
      <c r="A245" s="79"/>
      <c r="B245" s="122" t="s">
        <v>286</v>
      </c>
      <c r="C245" s="80"/>
      <c r="D245" s="80"/>
      <c r="E245" s="79"/>
      <c r="F245" s="79"/>
      <c r="G245" s="151">
        <f>G247+G252+G255+G259+G265+G268+G274+G277+G280</f>
        <v>0</v>
      </c>
      <c r="H245" s="151">
        <f t="shared" ref="H245:M245" si="8">H247+H252+H255+H259+H265+H268+H274+H277+H280</f>
        <v>0</v>
      </c>
      <c r="I245" s="151">
        <f t="shared" si="8"/>
        <v>1.5</v>
      </c>
      <c r="J245" s="151">
        <f t="shared" si="8"/>
        <v>8.1509999999999998</v>
      </c>
      <c r="K245" s="151">
        <f t="shared" si="8"/>
        <v>11.065</v>
      </c>
      <c r="L245" s="151">
        <f t="shared" si="8"/>
        <v>0</v>
      </c>
      <c r="M245" s="151">
        <f t="shared" si="8"/>
        <v>0</v>
      </c>
      <c r="N245" s="82"/>
      <c r="O245" s="83"/>
      <c r="P245" s="82"/>
    </row>
    <row r="246" spans="1:34" ht="17.25" customHeight="1">
      <c r="A246" s="79"/>
      <c r="B246" s="122" t="s">
        <v>238</v>
      </c>
      <c r="C246" s="80"/>
      <c r="D246" s="80"/>
      <c r="E246" s="79"/>
      <c r="F246" s="79"/>
      <c r="G246" s="151"/>
      <c r="H246" s="151"/>
      <c r="I246" s="151"/>
      <c r="J246" s="151"/>
      <c r="K246" s="151"/>
      <c r="L246" s="151"/>
      <c r="M246" s="151"/>
      <c r="N246" s="82"/>
      <c r="O246" s="83"/>
      <c r="P246" s="82"/>
    </row>
    <row r="247" spans="1:34" ht="21" customHeight="1">
      <c r="A247" s="580">
        <v>1</v>
      </c>
      <c r="B247" s="592" t="s">
        <v>287</v>
      </c>
      <c r="C247" s="580" t="s">
        <v>82</v>
      </c>
      <c r="D247" s="580"/>
      <c r="E247" s="93" t="s">
        <v>164</v>
      </c>
      <c r="F247" s="580" t="s">
        <v>288</v>
      </c>
      <c r="G247" s="79"/>
      <c r="H247" s="79"/>
      <c r="I247" s="79"/>
      <c r="J247" s="79"/>
      <c r="K247" s="79">
        <v>10.7</v>
      </c>
      <c r="L247" s="82"/>
      <c r="M247" s="82"/>
      <c r="N247" s="82"/>
      <c r="O247" s="83"/>
      <c r="P247" s="580" t="s">
        <v>289</v>
      </c>
    </row>
    <row r="248" spans="1:34" ht="21" customHeight="1">
      <c r="A248" s="580"/>
      <c r="B248" s="592"/>
      <c r="C248" s="580"/>
      <c r="D248" s="580"/>
      <c r="E248" s="580" t="s">
        <v>58</v>
      </c>
      <c r="F248" s="580"/>
      <c r="G248" s="79"/>
      <c r="H248" s="79"/>
      <c r="I248" s="79"/>
      <c r="J248" s="93">
        <v>467.6</v>
      </c>
      <c r="K248" s="79">
        <v>1023.5</v>
      </c>
      <c r="L248" s="82"/>
      <c r="M248" s="82"/>
      <c r="N248" s="82" t="s">
        <v>87</v>
      </c>
      <c r="O248" s="84" t="s">
        <v>226</v>
      </c>
      <c r="P248" s="580"/>
    </row>
    <row r="249" spans="1:34" ht="150" customHeight="1">
      <c r="A249" s="580"/>
      <c r="B249" s="592"/>
      <c r="C249" s="580"/>
      <c r="D249" s="580"/>
      <c r="E249" s="580"/>
      <c r="F249" s="580"/>
      <c r="G249" s="79"/>
      <c r="H249" s="79"/>
      <c r="I249" s="93"/>
      <c r="J249" s="82">
        <v>1739.6</v>
      </c>
      <c r="K249" s="93">
        <v>1739.6</v>
      </c>
      <c r="L249" s="82"/>
      <c r="M249" s="82"/>
      <c r="N249" s="82" t="s">
        <v>260</v>
      </c>
      <c r="O249" s="84" t="s">
        <v>290</v>
      </c>
      <c r="P249" s="580"/>
    </row>
    <row r="250" spans="1:34" s="303" customFormat="1" ht="37.5" customHeight="1">
      <c r="A250" s="161"/>
      <c r="B250" s="122" t="s">
        <v>291</v>
      </c>
      <c r="C250" s="122"/>
      <c r="D250" s="122"/>
      <c r="E250" s="161"/>
      <c r="F250" s="161"/>
      <c r="G250" s="161"/>
      <c r="H250" s="429">
        <f>H252+H255+H259+H265+H268+H274+H277+H280</f>
        <v>0</v>
      </c>
      <c r="I250" s="429">
        <f t="shared" ref="I250:M250" si="9">I252+I255+I259+I265+I268+I274+I277+I280</f>
        <v>1.5</v>
      </c>
      <c r="J250" s="429">
        <f t="shared" si="9"/>
        <v>8.1509999999999998</v>
      </c>
      <c r="K250" s="429">
        <f t="shared" si="9"/>
        <v>0.36499999999999999</v>
      </c>
      <c r="L250" s="429">
        <f t="shared" si="9"/>
        <v>0</v>
      </c>
      <c r="M250" s="429">
        <f t="shared" si="9"/>
        <v>0</v>
      </c>
      <c r="N250" s="213"/>
      <c r="O250" s="212"/>
      <c r="P250" s="213"/>
    </row>
    <row r="251" spans="1:34" s="303" customFormat="1" ht="20.25" customHeight="1">
      <c r="A251" s="161"/>
      <c r="B251" s="122" t="s">
        <v>238</v>
      </c>
      <c r="C251" s="122"/>
      <c r="D251" s="122"/>
      <c r="E251" s="161"/>
      <c r="F251" s="161"/>
      <c r="G251" s="161"/>
      <c r="H251" s="429"/>
      <c r="I251" s="429"/>
      <c r="J251" s="429"/>
      <c r="K251" s="429"/>
      <c r="L251" s="429"/>
      <c r="M251" s="429"/>
      <c r="N251" s="213"/>
      <c r="O251" s="212"/>
      <c r="P251" s="213"/>
    </row>
    <row r="252" spans="1:34" ht="15.75" customHeight="1">
      <c r="A252" s="580">
        <v>2</v>
      </c>
      <c r="B252" s="592" t="s">
        <v>292</v>
      </c>
      <c r="C252" s="580" t="s">
        <v>82</v>
      </c>
      <c r="D252" s="580"/>
      <c r="E252" s="79" t="s">
        <v>164</v>
      </c>
      <c r="F252" s="580" t="s">
        <v>293</v>
      </c>
      <c r="G252" s="91"/>
      <c r="H252" s="79"/>
      <c r="I252" s="79">
        <v>1.5</v>
      </c>
      <c r="J252" s="91"/>
      <c r="K252" s="91"/>
      <c r="L252" s="84"/>
      <c r="M252" s="84"/>
      <c r="N252" s="84"/>
      <c r="O252" s="83"/>
      <c r="P252" s="580" t="s">
        <v>294</v>
      </c>
      <c r="Q252" s="12"/>
      <c r="R252" s="12"/>
      <c r="S252" s="12"/>
      <c r="T252" s="12"/>
      <c r="U252" s="12"/>
    </row>
    <row r="253" spans="1:34" ht="18" customHeight="1">
      <c r="A253" s="580"/>
      <c r="B253" s="592"/>
      <c r="C253" s="580"/>
      <c r="D253" s="580"/>
      <c r="E253" s="580" t="s">
        <v>58</v>
      </c>
      <c r="F253" s="580"/>
      <c r="G253" s="91"/>
      <c r="H253" s="79">
        <v>7.5</v>
      </c>
      <c r="I253" s="79"/>
      <c r="J253" s="91"/>
      <c r="K253" s="91"/>
      <c r="L253" s="84"/>
      <c r="M253" s="84"/>
      <c r="N253" s="82" t="s">
        <v>118</v>
      </c>
      <c r="O253" s="83"/>
      <c r="P253" s="580"/>
      <c r="Q253" s="12"/>
      <c r="R253" s="12"/>
      <c r="S253" s="12"/>
      <c r="T253" s="12"/>
      <c r="U253" s="12"/>
    </row>
    <row r="254" spans="1:34" ht="72.75" customHeight="1">
      <c r="A254" s="580"/>
      <c r="B254" s="592"/>
      <c r="C254" s="580"/>
      <c r="D254" s="580"/>
      <c r="E254" s="580"/>
      <c r="F254" s="580"/>
      <c r="G254" s="91"/>
      <c r="H254" s="79"/>
      <c r="I254" s="79"/>
      <c r="J254" s="79">
        <v>500</v>
      </c>
      <c r="K254" s="91"/>
      <c r="L254" s="84"/>
      <c r="M254" s="84"/>
      <c r="N254" s="82" t="s">
        <v>260</v>
      </c>
      <c r="O254" s="80" t="s">
        <v>295</v>
      </c>
      <c r="P254" s="580"/>
      <c r="Q254" s="12"/>
      <c r="R254" s="12"/>
      <c r="S254" s="12"/>
      <c r="T254" s="12"/>
      <c r="U254" s="12"/>
    </row>
    <row r="255" spans="1:34" ht="25.5" customHeight="1">
      <c r="A255" s="580">
        <v>3</v>
      </c>
      <c r="B255" s="593" t="s">
        <v>296</v>
      </c>
      <c r="C255" s="580"/>
      <c r="D255" s="580"/>
      <c r="E255" s="79" t="s">
        <v>164</v>
      </c>
      <c r="F255" s="580" t="s">
        <v>297</v>
      </c>
      <c r="G255" s="151"/>
      <c r="H255" s="151"/>
      <c r="I255" s="98"/>
      <c r="J255" s="151">
        <v>1.5409999999999999</v>
      </c>
      <c r="K255" s="151"/>
      <c r="L255" s="152"/>
      <c r="M255" s="82"/>
      <c r="N255" s="82"/>
      <c r="O255" s="83"/>
      <c r="P255" s="580" t="s">
        <v>298</v>
      </c>
    </row>
    <row r="256" spans="1:34" ht="25.5" customHeight="1">
      <c r="A256" s="580"/>
      <c r="B256" s="593"/>
      <c r="C256" s="580"/>
      <c r="D256" s="580"/>
      <c r="E256" s="580" t="s">
        <v>58</v>
      </c>
      <c r="F256" s="580"/>
      <c r="G256" s="151"/>
      <c r="H256" s="120">
        <v>4.3460000000000001</v>
      </c>
      <c r="I256" s="98"/>
      <c r="J256" s="151"/>
      <c r="K256" s="151"/>
      <c r="L256" s="152"/>
      <c r="M256" s="82"/>
      <c r="N256" s="82" t="s">
        <v>84</v>
      </c>
      <c r="O256" s="83" t="s">
        <v>299</v>
      </c>
      <c r="P256" s="580"/>
    </row>
    <row r="257" spans="1:21" ht="25.5" customHeight="1">
      <c r="A257" s="580"/>
      <c r="B257" s="593"/>
      <c r="C257" s="580"/>
      <c r="D257" s="580"/>
      <c r="E257" s="580"/>
      <c r="F257" s="580"/>
      <c r="G257" s="151"/>
      <c r="H257" s="151"/>
      <c r="I257" s="120">
        <v>693.7</v>
      </c>
      <c r="J257" s="151"/>
      <c r="K257" s="151"/>
      <c r="L257" s="152"/>
      <c r="M257" s="82"/>
      <c r="N257" s="82" t="s">
        <v>87</v>
      </c>
      <c r="O257" s="83" t="s">
        <v>226</v>
      </c>
      <c r="P257" s="580"/>
    </row>
    <row r="258" spans="1:21" ht="84" customHeight="1">
      <c r="A258" s="580"/>
      <c r="B258" s="593"/>
      <c r="C258" s="580"/>
      <c r="D258" s="580"/>
      <c r="E258" s="580"/>
      <c r="F258" s="580"/>
      <c r="G258" s="151"/>
      <c r="H258" s="151"/>
      <c r="I258" s="120">
        <f>2312-693.7</f>
        <v>1618.3</v>
      </c>
      <c r="J258" s="120"/>
      <c r="K258" s="151"/>
      <c r="L258" s="152"/>
      <c r="M258" s="82"/>
      <c r="N258" s="82" t="s">
        <v>260</v>
      </c>
      <c r="O258" s="80" t="s">
        <v>290</v>
      </c>
      <c r="P258" s="580"/>
    </row>
    <row r="259" spans="1:21" ht="25.5" customHeight="1">
      <c r="A259" s="580">
        <v>4</v>
      </c>
      <c r="B259" s="593" t="s">
        <v>300</v>
      </c>
      <c r="C259" s="580"/>
      <c r="D259" s="580"/>
      <c r="E259" s="93" t="s">
        <v>164</v>
      </c>
      <c r="F259" s="580" t="s">
        <v>301</v>
      </c>
      <c r="G259" s="151"/>
      <c r="H259" s="151"/>
      <c r="I259" s="151"/>
      <c r="J259" s="151"/>
      <c r="K259" s="151">
        <v>0.36499999999999999</v>
      </c>
      <c r="L259" s="152"/>
      <c r="M259" s="82"/>
      <c r="N259" s="82"/>
      <c r="O259" s="83"/>
      <c r="P259" s="580" t="s">
        <v>302</v>
      </c>
    </row>
    <row r="260" spans="1:21" ht="25.5" customHeight="1">
      <c r="A260" s="580"/>
      <c r="B260" s="593"/>
      <c r="C260" s="580"/>
      <c r="D260" s="580"/>
      <c r="E260" s="580" t="s">
        <v>58</v>
      </c>
      <c r="F260" s="580"/>
      <c r="G260" s="151"/>
      <c r="H260" s="120">
        <v>3.8239999999999998</v>
      </c>
      <c r="I260" s="151"/>
      <c r="J260" s="151"/>
      <c r="K260" s="151"/>
      <c r="L260" s="152"/>
      <c r="M260" s="82"/>
      <c r="N260" s="82" t="s">
        <v>84</v>
      </c>
      <c r="O260" s="83" t="s">
        <v>299</v>
      </c>
      <c r="P260" s="580"/>
    </row>
    <row r="261" spans="1:21" ht="25.5" customHeight="1">
      <c r="A261" s="580"/>
      <c r="B261" s="593"/>
      <c r="C261" s="580"/>
      <c r="D261" s="580"/>
      <c r="E261" s="580"/>
      <c r="F261" s="580"/>
      <c r="G261" s="151"/>
      <c r="H261" s="151"/>
      <c r="I261" s="120">
        <v>176.8</v>
      </c>
      <c r="J261" s="151"/>
      <c r="K261" s="84"/>
      <c r="L261" s="152"/>
      <c r="M261" s="82"/>
      <c r="N261" s="82" t="s">
        <v>87</v>
      </c>
      <c r="O261" s="83" t="s">
        <v>226</v>
      </c>
      <c r="P261" s="580"/>
    </row>
    <row r="262" spans="1:21" ht="85.5" customHeight="1">
      <c r="A262" s="580"/>
      <c r="B262" s="593"/>
      <c r="C262" s="580"/>
      <c r="D262" s="580"/>
      <c r="E262" s="580"/>
      <c r="F262" s="580"/>
      <c r="G262" s="151"/>
      <c r="H262" s="151"/>
      <c r="I262" s="120">
        <v>412.5</v>
      </c>
      <c r="J262" s="120"/>
      <c r="K262" s="84"/>
      <c r="L262" s="152"/>
      <c r="M262" s="82"/>
      <c r="N262" s="82" t="s">
        <v>260</v>
      </c>
      <c r="O262" s="80" t="s">
        <v>290</v>
      </c>
      <c r="P262" s="580"/>
    </row>
    <row r="263" spans="1:21" ht="23.25" customHeight="1">
      <c r="A263" s="580">
        <v>5</v>
      </c>
      <c r="B263" s="592" t="s">
        <v>303</v>
      </c>
      <c r="C263" s="580"/>
      <c r="D263" s="580"/>
      <c r="E263" s="79" t="s">
        <v>304</v>
      </c>
      <c r="F263" s="580" t="s">
        <v>224</v>
      </c>
      <c r="G263" s="149"/>
      <c r="H263" s="149"/>
      <c r="I263" s="120"/>
      <c r="J263" s="149">
        <v>283.5</v>
      </c>
      <c r="K263" s="149"/>
      <c r="L263" s="149"/>
      <c r="M263" s="149"/>
      <c r="N263" s="84"/>
      <c r="O263" s="83"/>
      <c r="P263" s="580" t="s">
        <v>305</v>
      </c>
      <c r="Q263" s="12"/>
      <c r="R263" s="12"/>
      <c r="S263" s="12"/>
      <c r="T263" s="12"/>
      <c r="U263" s="12"/>
    </row>
    <row r="264" spans="1:21" ht="147" customHeight="1">
      <c r="A264" s="580"/>
      <c r="B264" s="592"/>
      <c r="C264" s="580"/>
      <c r="D264" s="580"/>
      <c r="E264" s="79" t="s">
        <v>58</v>
      </c>
      <c r="F264" s="580"/>
      <c r="G264" s="149"/>
      <c r="H264" s="149"/>
      <c r="I264" s="120"/>
      <c r="J264" s="149">
        <v>33.200000000000003</v>
      </c>
      <c r="K264" s="149"/>
      <c r="L264" s="150"/>
      <c r="M264" s="84"/>
      <c r="N264" s="82" t="s">
        <v>84</v>
      </c>
      <c r="O264" s="84" t="s">
        <v>299</v>
      </c>
      <c r="P264" s="580"/>
      <c r="Q264" s="12"/>
      <c r="R264" s="12"/>
      <c r="S264" s="12"/>
      <c r="T264" s="12"/>
      <c r="U264" s="12"/>
    </row>
    <row r="265" spans="1:21" ht="21.75" customHeight="1">
      <c r="A265" s="580">
        <v>6</v>
      </c>
      <c r="B265" s="592" t="s">
        <v>306</v>
      </c>
      <c r="C265" s="580"/>
      <c r="D265" s="580"/>
      <c r="E265" s="79" t="s">
        <v>164</v>
      </c>
      <c r="F265" s="580" t="s">
        <v>307</v>
      </c>
      <c r="G265" s="151"/>
      <c r="H265" s="151"/>
      <c r="I265" s="120"/>
      <c r="J265" s="151">
        <v>2.2000000000000002</v>
      </c>
      <c r="K265" s="151"/>
      <c r="L265" s="152"/>
      <c r="M265" s="82"/>
      <c r="N265" s="82"/>
      <c r="O265" s="83"/>
      <c r="P265" s="580" t="s">
        <v>308</v>
      </c>
      <c r="Q265" s="12"/>
      <c r="R265" s="12"/>
      <c r="S265" s="12"/>
      <c r="T265" s="12"/>
      <c r="U265" s="12"/>
    </row>
    <row r="266" spans="1:21" ht="19.5" customHeight="1">
      <c r="A266" s="580"/>
      <c r="B266" s="592"/>
      <c r="C266" s="580"/>
      <c r="D266" s="580"/>
      <c r="E266" s="580" t="s">
        <v>58</v>
      </c>
      <c r="F266" s="580"/>
      <c r="G266" s="151"/>
      <c r="H266" s="151"/>
      <c r="I266" s="120">
        <v>10</v>
      </c>
      <c r="J266" s="151"/>
      <c r="K266" s="151"/>
      <c r="L266" s="152"/>
      <c r="M266" s="82"/>
      <c r="N266" s="82" t="s">
        <v>84</v>
      </c>
      <c r="O266" s="84" t="s">
        <v>299</v>
      </c>
      <c r="P266" s="580"/>
      <c r="Q266" s="12"/>
      <c r="R266" s="12"/>
      <c r="S266" s="12"/>
      <c r="T266" s="12"/>
      <c r="U266" s="12"/>
    </row>
    <row r="267" spans="1:21" ht="150" customHeight="1">
      <c r="A267" s="580"/>
      <c r="B267" s="592"/>
      <c r="C267" s="580"/>
      <c r="D267" s="580"/>
      <c r="E267" s="580"/>
      <c r="F267" s="580"/>
      <c r="G267" s="151"/>
      <c r="H267" s="151"/>
      <c r="I267" s="120"/>
      <c r="J267" s="120">
        <v>1600</v>
      </c>
      <c r="K267" s="151"/>
      <c r="L267" s="152"/>
      <c r="M267" s="82"/>
      <c r="N267" s="82" t="s">
        <v>260</v>
      </c>
      <c r="O267" s="84" t="s">
        <v>290</v>
      </c>
      <c r="P267" s="580"/>
      <c r="Q267" s="12"/>
      <c r="R267" s="12"/>
      <c r="S267" s="12"/>
      <c r="T267" s="12"/>
      <c r="U267" s="12"/>
    </row>
    <row r="268" spans="1:21" ht="21.75" customHeight="1">
      <c r="A268" s="580">
        <v>7</v>
      </c>
      <c r="B268" s="592" t="s">
        <v>309</v>
      </c>
      <c r="C268" s="580"/>
      <c r="D268" s="580"/>
      <c r="E268" s="79" t="s">
        <v>164</v>
      </c>
      <c r="F268" s="580" t="s">
        <v>307</v>
      </c>
      <c r="G268" s="151"/>
      <c r="H268" s="151"/>
      <c r="I268" s="120"/>
      <c r="J268" s="120">
        <v>1.3</v>
      </c>
      <c r="K268" s="151"/>
      <c r="L268" s="152"/>
      <c r="M268" s="82"/>
      <c r="N268" s="82"/>
      <c r="O268" s="83"/>
      <c r="P268" s="580" t="s">
        <v>310</v>
      </c>
      <c r="Q268" s="12"/>
      <c r="R268" s="12"/>
      <c r="S268" s="12"/>
      <c r="T268" s="12"/>
      <c r="U268" s="12"/>
    </row>
    <row r="269" spans="1:21" ht="21.75" customHeight="1">
      <c r="A269" s="580"/>
      <c r="B269" s="592"/>
      <c r="C269" s="580"/>
      <c r="D269" s="580"/>
      <c r="E269" s="580" t="s">
        <v>58</v>
      </c>
      <c r="F269" s="580"/>
      <c r="G269" s="151"/>
      <c r="H269" s="151"/>
      <c r="I269" s="120">
        <v>10</v>
      </c>
      <c r="J269" s="120"/>
      <c r="K269" s="151"/>
      <c r="L269" s="152"/>
      <c r="M269" s="82"/>
      <c r="N269" s="82" t="s">
        <v>84</v>
      </c>
      <c r="O269" s="84" t="s">
        <v>299</v>
      </c>
      <c r="P269" s="580"/>
      <c r="Q269" s="12"/>
      <c r="R269" s="12"/>
      <c r="S269" s="12"/>
      <c r="T269" s="12"/>
      <c r="U269" s="12"/>
    </row>
    <row r="270" spans="1:21" ht="126.75" customHeight="1">
      <c r="A270" s="580"/>
      <c r="B270" s="592"/>
      <c r="C270" s="580"/>
      <c r="D270" s="580"/>
      <c r="E270" s="580"/>
      <c r="F270" s="580"/>
      <c r="G270" s="151"/>
      <c r="H270" s="151"/>
      <c r="I270" s="120"/>
      <c r="J270" s="120">
        <v>1000</v>
      </c>
      <c r="K270" s="151"/>
      <c r="L270" s="152"/>
      <c r="M270" s="82"/>
      <c r="N270" s="82" t="s">
        <v>260</v>
      </c>
      <c r="O270" s="84" t="s">
        <v>290</v>
      </c>
      <c r="P270" s="580"/>
      <c r="Q270" s="12"/>
      <c r="R270" s="12"/>
      <c r="S270" s="12"/>
      <c r="T270" s="12"/>
      <c r="U270" s="12"/>
    </row>
    <row r="271" spans="1:21" ht="21" customHeight="1">
      <c r="A271" s="580">
        <v>8</v>
      </c>
      <c r="B271" s="592" t="s">
        <v>311</v>
      </c>
      <c r="C271" s="580"/>
      <c r="D271" s="580"/>
      <c r="E271" s="79" t="s">
        <v>312</v>
      </c>
      <c r="F271" s="580" t="s">
        <v>307</v>
      </c>
      <c r="G271" s="151"/>
      <c r="H271" s="151"/>
      <c r="I271" s="120"/>
      <c r="J271" s="120">
        <v>1</v>
      </c>
      <c r="K271" s="151"/>
      <c r="L271" s="152"/>
      <c r="M271" s="82"/>
      <c r="N271" s="82"/>
      <c r="O271" s="83"/>
      <c r="P271" s="580" t="s">
        <v>313</v>
      </c>
      <c r="Q271" s="12"/>
      <c r="R271" s="12"/>
      <c r="S271" s="12"/>
      <c r="T271" s="12"/>
      <c r="U271" s="12"/>
    </row>
    <row r="272" spans="1:21" ht="21" customHeight="1">
      <c r="A272" s="580"/>
      <c r="B272" s="592"/>
      <c r="C272" s="580"/>
      <c r="D272" s="580"/>
      <c r="E272" s="580" t="s">
        <v>58</v>
      </c>
      <c r="F272" s="580"/>
      <c r="G272" s="151"/>
      <c r="H272" s="151"/>
      <c r="I272" s="120">
        <v>10</v>
      </c>
      <c r="J272" s="120"/>
      <c r="K272" s="151"/>
      <c r="L272" s="152"/>
      <c r="M272" s="82"/>
      <c r="N272" s="82" t="s">
        <v>84</v>
      </c>
      <c r="O272" s="84" t="s">
        <v>299</v>
      </c>
      <c r="P272" s="580"/>
      <c r="Q272" s="12"/>
      <c r="R272" s="12"/>
      <c r="S272" s="12"/>
      <c r="T272" s="12"/>
      <c r="U272" s="12"/>
    </row>
    <row r="273" spans="1:21" ht="152.25" customHeight="1">
      <c r="A273" s="580"/>
      <c r="B273" s="592"/>
      <c r="C273" s="580"/>
      <c r="D273" s="580"/>
      <c r="E273" s="580"/>
      <c r="F273" s="580"/>
      <c r="G273" s="151"/>
      <c r="H273" s="151"/>
      <c r="I273" s="120"/>
      <c r="J273" s="120">
        <v>1000</v>
      </c>
      <c r="K273" s="151"/>
      <c r="L273" s="152"/>
      <c r="M273" s="82"/>
      <c r="N273" s="82" t="s">
        <v>260</v>
      </c>
      <c r="O273" s="84" t="s">
        <v>290</v>
      </c>
      <c r="P273" s="580"/>
      <c r="Q273" s="12"/>
      <c r="R273" s="12"/>
      <c r="S273" s="12"/>
      <c r="T273" s="12"/>
      <c r="U273" s="12"/>
    </row>
    <row r="274" spans="1:21" ht="15.75" customHeight="1">
      <c r="A274" s="580">
        <v>9</v>
      </c>
      <c r="B274" s="592" t="s">
        <v>314</v>
      </c>
      <c r="C274" s="580"/>
      <c r="D274" s="580"/>
      <c r="E274" s="79" t="s">
        <v>164</v>
      </c>
      <c r="F274" s="580" t="s">
        <v>307</v>
      </c>
      <c r="G274" s="151"/>
      <c r="H274" s="151"/>
      <c r="I274" s="120"/>
      <c r="J274" s="120">
        <v>1.25</v>
      </c>
      <c r="K274" s="151"/>
      <c r="L274" s="152"/>
      <c r="M274" s="82"/>
      <c r="N274" s="82"/>
      <c r="O274" s="83"/>
      <c r="P274" s="580" t="s">
        <v>315</v>
      </c>
      <c r="Q274" s="12"/>
      <c r="R274" s="12"/>
      <c r="S274" s="12"/>
      <c r="T274" s="12"/>
      <c r="U274" s="12"/>
    </row>
    <row r="275" spans="1:21" ht="15.75">
      <c r="A275" s="580"/>
      <c r="B275" s="592"/>
      <c r="C275" s="580"/>
      <c r="D275" s="580"/>
      <c r="E275" s="580" t="s">
        <v>58</v>
      </c>
      <c r="F275" s="580"/>
      <c r="G275" s="151"/>
      <c r="H275" s="151"/>
      <c r="I275" s="120">
        <v>10</v>
      </c>
      <c r="J275" s="120"/>
      <c r="K275" s="151"/>
      <c r="L275" s="152"/>
      <c r="M275" s="82"/>
      <c r="N275" s="82" t="s">
        <v>84</v>
      </c>
      <c r="O275" s="84" t="s">
        <v>299</v>
      </c>
      <c r="P275" s="580"/>
      <c r="Q275" s="12"/>
      <c r="R275" s="12"/>
      <c r="S275" s="12"/>
      <c r="T275" s="12"/>
      <c r="U275" s="12"/>
    </row>
    <row r="276" spans="1:21" ht="156" customHeight="1">
      <c r="A276" s="580"/>
      <c r="B276" s="592"/>
      <c r="C276" s="580"/>
      <c r="D276" s="580"/>
      <c r="E276" s="580"/>
      <c r="F276" s="580"/>
      <c r="G276" s="151"/>
      <c r="H276" s="151"/>
      <c r="I276" s="120"/>
      <c r="J276" s="120">
        <v>1220</v>
      </c>
      <c r="K276" s="151"/>
      <c r="L276" s="152"/>
      <c r="M276" s="82"/>
      <c r="N276" s="82" t="s">
        <v>260</v>
      </c>
      <c r="O276" s="84" t="s">
        <v>290</v>
      </c>
      <c r="P276" s="580"/>
      <c r="Q276" s="12"/>
      <c r="R276" s="12"/>
      <c r="S276" s="12"/>
      <c r="T276" s="12"/>
      <c r="U276" s="12"/>
    </row>
    <row r="277" spans="1:21" ht="15.75" customHeight="1">
      <c r="A277" s="580">
        <v>10</v>
      </c>
      <c r="B277" s="592" t="s">
        <v>316</v>
      </c>
      <c r="C277" s="580"/>
      <c r="D277" s="580"/>
      <c r="E277" s="79" t="s">
        <v>164</v>
      </c>
      <c r="F277" s="580" t="s">
        <v>307</v>
      </c>
      <c r="G277" s="151"/>
      <c r="H277" s="151"/>
      <c r="I277" s="120"/>
      <c r="J277" s="120">
        <v>1</v>
      </c>
      <c r="K277" s="151"/>
      <c r="L277" s="152"/>
      <c r="M277" s="82"/>
      <c r="N277" s="82"/>
      <c r="O277" s="83"/>
      <c r="P277" s="580" t="s">
        <v>317</v>
      </c>
      <c r="Q277" s="12"/>
      <c r="R277" s="12"/>
      <c r="S277" s="12"/>
      <c r="T277" s="12"/>
      <c r="U277" s="12"/>
    </row>
    <row r="278" spans="1:21" ht="15.75">
      <c r="A278" s="580"/>
      <c r="B278" s="592"/>
      <c r="C278" s="580"/>
      <c r="D278" s="580"/>
      <c r="E278" s="580" t="s">
        <v>58</v>
      </c>
      <c r="F278" s="580"/>
      <c r="G278" s="151"/>
      <c r="H278" s="151"/>
      <c r="I278" s="120">
        <v>10</v>
      </c>
      <c r="J278" s="120"/>
      <c r="K278" s="151"/>
      <c r="L278" s="152"/>
      <c r="M278" s="82"/>
      <c r="N278" s="82" t="s">
        <v>84</v>
      </c>
      <c r="O278" s="84" t="s">
        <v>299</v>
      </c>
      <c r="P278" s="580"/>
      <c r="Q278" s="12"/>
      <c r="R278" s="12"/>
      <c r="S278" s="12"/>
      <c r="T278" s="12"/>
      <c r="U278" s="12"/>
    </row>
    <row r="279" spans="1:21" ht="171.75" customHeight="1">
      <c r="A279" s="580"/>
      <c r="B279" s="592"/>
      <c r="C279" s="580"/>
      <c r="D279" s="580"/>
      <c r="E279" s="580"/>
      <c r="F279" s="580"/>
      <c r="G279" s="151"/>
      <c r="H279" s="151"/>
      <c r="I279" s="120"/>
      <c r="J279" s="120">
        <v>1100</v>
      </c>
      <c r="K279" s="151"/>
      <c r="L279" s="152"/>
      <c r="M279" s="82"/>
      <c r="N279" s="82" t="s">
        <v>260</v>
      </c>
      <c r="O279" s="84" t="s">
        <v>290</v>
      </c>
      <c r="P279" s="580"/>
      <c r="Q279" s="12"/>
      <c r="R279" s="12"/>
      <c r="S279" s="12"/>
      <c r="T279" s="12"/>
      <c r="U279" s="12"/>
    </row>
    <row r="280" spans="1:21" ht="15.75" customHeight="1">
      <c r="A280" s="580">
        <v>11</v>
      </c>
      <c r="B280" s="592" t="s">
        <v>318</v>
      </c>
      <c r="C280" s="580"/>
      <c r="D280" s="580"/>
      <c r="E280" s="79" t="s">
        <v>164</v>
      </c>
      <c r="F280" s="580" t="s">
        <v>307</v>
      </c>
      <c r="G280" s="151"/>
      <c r="H280" s="151"/>
      <c r="I280" s="120"/>
      <c r="J280" s="120">
        <v>0.86</v>
      </c>
      <c r="K280" s="151"/>
      <c r="L280" s="152"/>
      <c r="M280" s="82"/>
      <c r="N280" s="82"/>
      <c r="O280" s="83"/>
      <c r="P280" s="580" t="s">
        <v>319</v>
      </c>
      <c r="Q280" s="12"/>
      <c r="R280" s="12"/>
      <c r="S280" s="12"/>
      <c r="T280" s="12"/>
      <c r="U280" s="12"/>
    </row>
    <row r="281" spans="1:21" ht="15.75">
      <c r="A281" s="580"/>
      <c r="B281" s="592"/>
      <c r="C281" s="580"/>
      <c r="D281" s="580"/>
      <c r="E281" s="580" t="s">
        <v>58</v>
      </c>
      <c r="F281" s="580"/>
      <c r="G281" s="151"/>
      <c r="H281" s="151"/>
      <c r="I281" s="120">
        <v>10</v>
      </c>
      <c r="J281" s="120"/>
      <c r="K281" s="151"/>
      <c r="L281" s="152"/>
      <c r="M281" s="82"/>
      <c r="N281" s="82" t="s">
        <v>84</v>
      </c>
      <c r="O281" s="84" t="s">
        <v>299</v>
      </c>
      <c r="P281" s="580"/>
      <c r="Q281" s="12"/>
      <c r="R281" s="12"/>
      <c r="S281" s="12"/>
      <c r="T281" s="12"/>
      <c r="U281" s="12"/>
    </row>
    <row r="282" spans="1:21" ht="206.25" customHeight="1">
      <c r="A282" s="580"/>
      <c r="B282" s="592"/>
      <c r="C282" s="580"/>
      <c r="D282" s="580"/>
      <c r="E282" s="580"/>
      <c r="F282" s="580"/>
      <c r="G282" s="151"/>
      <c r="H282" s="151"/>
      <c r="I282" s="120"/>
      <c r="J282" s="120">
        <v>1000</v>
      </c>
      <c r="K282" s="151"/>
      <c r="L282" s="152"/>
      <c r="M282" s="82"/>
      <c r="N282" s="82" t="s">
        <v>260</v>
      </c>
      <c r="O282" s="84" t="s">
        <v>290</v>
      </c>
      <c r="P282" s="580"/>
      <c r="Q282" s="12"/>
      <c r="R282" s="12"/>
      <c r="S282" s="12"/>
      <c r="T282" s="12"/>
      <c r="U282" s="12"/>
    </row>
    <row r="283" spans="1:21" ht="22.5" customHeight="1">
      <c r="A283" s="580">
        <v>12</v>
      </c>
      <c r="B283" s="592" t="s">
        <v>320</v>
      </c>
      <c r="C283" s="580"/>
      <c r="D283" s="580"/>
      <c r="E283" s="580" t="s">
        <v>58</v>
      </c>
      <c r="F283" s="580" t="s">
        <v>307</v>
      </c>
      <c r="G283" s="151"/>
      <c r="H283" s="151"/>
      <c r="I283" s="84"/>
      <c r="J283" s="120">
        <v>10</v>
      </c>
      <c r="K283" s="120"/>
      <c r="L283" s="152"/>
      <c r="M283" s="82"/>
      <c r="N283" s="82" t="s">
        <v>84</v>
      </c>
      <c r="O283" s="84" t="s">
        <v>299</v>
      </c>
      <c r="P283" s="79"/>
      <c r="Q283" s="12"/>
      <c r="R283" s="12"/>
      <c r="S283" s="12"/>
      <c r="T283" s="12"/>
      <c r="U283" s="12"/>
    </row>
    <row r="284" spans="1:21" ht="75" customHeight="1">
      <c r="A284" s="580"/>
      <c r="B284" s="592"/>
      <c r="C284" s="580"/>
      <c r="D284" s="580"/>
      <c r="E284" s="580"/>
      <c r="F284" s="580"/>
      <c r="G284" s="151"/>
      <c r="H284" s="151"/>
      <c r="I284" s="84"/>
      <c r="J284" s="120"/>
      <c r="K284" s="120">
        <v>1000</v>
      </c>
      <c r="L284" s="152"/>
      <c r="M284" s="82"/>
      <c r="N284" s="82" t="s">
        <v>260</v>
      </c>
      <c r="O284" s="84" t="s">
        <v>290</v>
      </c>
      <c r="P284" s="79"/>
      <c r="Q284" s="12"/>
      <c r="R284" s="12"/>
      <c r="S284" s="12"/>
      <c r="T284" s="12"/>
      <c r="U284" s="12"/>
    </row>
    <row r="285" spans="1:21" ht="27" customHeight="1">
      <c r="A285" s="580">
        <v>13</v>
      </c>
      <c r="B285" s="592" t="s">
        <v>321</v>
      </c>
      <c r="C285" s="580"/>
      <c r="D285" s="580"/>
      <c r="E285" s="580" t="s">
        <v>58</v>
      </c>
      <c r="F285" s="580" t="s">
        <v>307</v>
      </c>
      <c r="G285" s="151"/>
      <c r="H285" s="151"/>
      <c r="I285" s="84"/>
      <c r="J285" s="120">
        <v>10</v>
      </c>
      <c r="K285" s="120"/>
      <c r="L285" s="152"/>
      <c r="M285" s="82"/>
      <c r="N285" s="82" t="s">
        <v>84</v>
      </c>
      <c r="O285" s="84" t="s">
        <v>299</v>
      </c>
      <c r="P285" s="79"/>
      <c r="Q285" s="12"/>
      <c r="R285" s="12"/>
      <c r="S285" s="12"/>
      <c r="T285" s="12"/>
      <c r="U285" s="12"/>
    </row>
    <row r="286" spans="1:21" ht="93.75" customHeight="1">
      <c r="A286" s="580"/>
      <c r="B286" s="592"/>
      <c r="C286" s="580"/>
      <c r="D286" s="580"/>
      <c r="E286" s="580"/>
      <c r="F286" s="580"/>
      <c r="G286" s="151"/>
      <c r="H286" s="151"/>
      <c r="I286" s="84"/>
      <c r="J286" s="120"/>
      <c r="K286" s="120">
        <v>1500</v>
      </c>
      <c r="L286" s="152"/>
      <c r="M286" s="82"/>
      <c r="N286" s="82" t="s">
        <v>260</v>
      </c>
      <c r="O286" s="84" t="s">
        <v>290</v>
      </c>
      <c r="P286" s="79"/>
      <c r="Q286" s="12"/>
      <c r="R286" s="12"/>
      <c r="S286" s="12"/>
      <c r="T286" s="12"/>
      <c r="U286" s="12"/>
    </row>
    <row r="287" spans="1:21" ht="54.75" customHeight="1">
      <c r="A287" s="79">
        <v>14</v>
      </c>
      <c r="B287" s="80" t="s">
        <v>322</v>
      </c>
      <c r="C287" s="79" t="s">
        <v>323</v>
      </c>
      <c r="D287" s="79"/>
      <c r="E287" s="79" t="s">
        <v>58</v>
      </c>
      <c r="F287" s="79" t="s">
        <v>136</v>
      </c>
      <c r="G287" s="79"/>
      <c r="H287" s="79"/>
      <c r="I287" s="93">
        <v>200</v>
      </c>
      <c r="J287" s="93">
        <v>200</v>
      </c>
      <c r="K287" s="93">
        <v>200</v>
      </c>
      <c r="L287" s="82"/>
      <c r="M287" s="82"/>
      <c r="N287" s="82" t="s">
        <v>84</v>
      </c>
      <c r="O287" s="83" t="s">
        <v>299</v>
      </c>
      <c r="P287" s="79" t="s">
        <v>324</v>
      </c>
    </row>
    <row r="288" spans="1:21" ht="102" customHeight="1">
      <c r="A288" s="79"/>
      <c r="B288" s="122" t="s">
        <v>325</v>
      </c>
      <c r="C288" s="79" t="s">
        <v>326</v>
      </c>
      <c r="D288" s="79" t="s">
        <v>327</v>
      </c>
      <c r="E288" s="79" t="s">
        <v>328</v>
      </c>
      <c r="F288" s="79"/>
      <c r="G288" s="79">
        <v>85.1</v>
      </c>
      <c r="H288" s="79">
        <v>85.5</v>
      </c>
      <c r="I288" s="93">
        <v>86.1</v>
      </c>
      <c r="J288" s="93">
        <v>86.2</v>
      </c>
      <c r="K288" s="93">
        <v>86.3</v>
      </c>
      <c r="L288" s="82">
        <v>86.9</v>
      </c>
      <c r="M288" s="82">
        <v>88.5</v>
      </c>
      <c r="N288" s="82"/>
      <c r="O288" s="83"/>
      <c r="P288" s="79"/>
    </row>
    <row r="289" spans="1:16" ht="42.75" customHeight="1">
      <c r="A289" s="79"/>
      <c r="B289" s="122" t="s">
        <v>329</v>
      </c>
      <c r="C289" s="79"/>
      <c r="D289" s="79"/>
      <c r="E289" s="79" t="s">
        <v>304</v>
      </c>
      <c r="F289" s="79"/>
      <c r="G289" s="79"/>
      <c r="H289" s="79"/>
      <c r="I289" s="352">
        <f>I291+I294+I297+I300+I303+I306+I309+I312</f>
        <v>20212.5</v>
      </c>
      <c r="J289" s="352">
        <f t="shared" ref="J289:M289" si="10">J291+J294+J297+J300+J303+J306+J309+J312</f>
        <v>12112.2</v>
      </c>
      <c r="K289" s="352">
        <f t="shared" si="10"/>
        <v>24224.400000000001</v>
      </c>
      <c r="L289" s="352">
        <f t="shared" si="10"/>
        <v>0</v>
      </c>
      <c r="M289" s="352">
        <f t="shared" si="10"/>
        <v>0</v>
      </c>
      <c r="N289" s="82"/>
      <c r="O289" s="83"/>
      <c r="P289" s="79"/>
    </row>
    <row r="290" spans="1:16" ht="15.75">
      <c r="A290" s="79"/>
      <c r="B290" s="122" t="s">
        <v>238</v>
      </c>
      <c r="C290" s="79"/>
      <c r="D290" s="79"/>
      <c r="E290" s="79"/>
      <c r="F290" s="79"/>
      <c r="G290" s="79"/>
      <c r="H290" s="79"/>
      <c r="I290" s="93"/>
      <c r="J290" s="93"/>
      <c r="K290" s="93"/>
      <c r="L290" s="82"/>
      <c r="M290" s="82"/>
      <c r="N290" s="82"/>
      <c r="O290" s="83"/>
      <c r="P290" s="79"/>
    </row>
    <row r="291" spans="1:16" ht="21.75" customHeight="1">
      <c r="A291" s="580">
        <v>1</v>
      </c>
      <c r="B291" s="597" t="s">
        <v>330</v>
      </c>
      <c r="C291" s="580" t="s">
        <v>82</v>
      </c>
      <c r="D291" s="580"/>
      <c r="E291" s="79" t="s">
        <v>304</v>
      </c>
      <c r="F291" s="580" t="s">
        <v>331</v>
      </c>
      <c r="G291" s="79"/>
      <c r="H291" s="79"/>
      <c r="I291" s="79">
        <v>7517.1</v>
      </c>
      <c r="J291" s="79"/>
      <c r="K291" s="79"/>
      <c r="L291" s="79"/>
      <c r="M291" s="79"/>
      <c r="N291" s="82"/>
      <c r="O291" s="83"/>
      <c r="P291" s="82"/>
    </row>
    <row r="292" spans="1:16" ht="21.75" customHeight="1">
      <c r="A292" s="580"/>
      <c r="B292" s="597"/>
      <c r="C292" s="580"/>
      <c r="D292" s="580"/>
      <c r="E292" s="580" t="s">
        <v>58</v>
      </c>
      <c r="F292" s="580"/>
      <c r="G292" s="79"/>
      <c r="H292" s="93">
        <v>1.9650000000000001</v>
      </c>
      <c r="I292" s="93">
        <v>15.053000000000001</v>
      </c>
      <c r="J292" s="79"/>
      <c r="K292" s="79"/>
      <c r="L292" s="79"/>
      <c r="M292" s="79"/>
      <c r="N292" s="82" t="s">
        <v>84</v>
      </c>
      <c r="O292" s="80" t="s">
        <v>332</v>
      </c>
      <c r="P292" s="580" t="s">
        <v>333</v>
      </c>
    </row>
    <row r="293" spans="1:16" ht="114.75" customHeight="1">
      <c r="A293" s="580"/>
      <c r="B293" s="597"/>
      <c r="C293" s="580"/>
      <c r="D293" s="580"/>
      <c r="E293" s="580"/>
      <c r="F293" s="580"/>
      <c r="G293" s="79"/>
      <c r="H293" s="93">
        <v>0</v>
      </c>
      <c r="I293" s="93">
        <v>500</v>
      </c>
      <c r="J293" s="79"/>
      <c r="K293" s="79"/>
      <c r="L293" s="79"/>
      <c r="M293" s="79"/>
      <c r="N293" s="82" t="s">
        <v>87</v>
      </c>
      <c r="O293" s="80" t="s">
        <v>334</v>
      </c>
      <c r="P293" s="580"/>
    </row>
    <row r="294" spans="1:16" ht="21.75" customHeight="1">
      <c r="A294" s="580">
        <v>2</v>
      </c>
      <c r="B294" s="592" t="s">
        <v>335</v>
      </c>
      <c r="C294" s="580"/>
      <c r="D294" s="580"/>
      <c r="E294" s="79" t="s">
        <v>304</v>
      </c>
      <c r="F294" s="580" t="s">
        <v>336</v>
      </c>
      <c r="G294" s="79"/>
      <c r="H294" s="79"/>
      <c r="I294" s="79"/>
      <c r="J294" s="79">
        <v>6056.1</v>
      </c>
      <c r="K294" s="79"/>
      <c r="L294" s="79"/>
      <c r="M294" s="79"/>
      <c r="N294" s="82"/>
      <c r="O294" s="83"/>
      <c r="P294" s="580" t="s">
        <v>337</v>
      </c>
    </row>
    <row r="295" spans="1:16" ht="21.75" customHeight="1">
      <c r="A295" s="580"/>
      <c r="B295" s="592"/>
      <c r="C295" s="580"/>
      <c r="D295" s="580"/>
      <c r="E295" s="583" t="s">
        <v>58</v>
      </c>
      <c r="F295" s="580"/>
      <c r="G295" s="79"/>
      <c r="H295" s="79"/>
      <c r="I295" s="79">
        <v>7.5</v>
      </c>
      <c r="J295" s="79"/>
      <c r="K295" s="79"/>
      <c r="L295" s="79"/>
      <c r="M295" s="79"/>
      <c r="N295" s="82" t="s">
        <v>84</v>
      </c>
      <c r="O295" s="83" t="s">
        <v>332</v>
      </c>
      <c r="P295" s="580"/>
    </row>
    <row r="296" spans="1:16" ht="99" customHeight="1">
      <c r="A296" s="580"/>
      <c r="B296" s="592"/>
      <c r="C296" s="580"/>
      <c r="D296" s="580"/>
      <c r="E296" s="583"/>
      <c r="F296" s="580"/>
      <c r="G296" s="79"/>
      <c r="H296" s="79"/>
      <c r="I296" s="79"/>
      <c r="J296" s="79">
        <v>1600.9</v>
      </c>
      <c r="K296" s="79"/>
      <c r="L296" s="79"/>
      <c r="M296" s="79"/>
      <c r="N296" s="82" t="s">
        <v>87</v>
      </c>
      <c r="O296" s="83" t="s">
        <v>334</v>
      </c>
      <c r="P296" s="580"/>
    </row>
    <row r="297" spans="1:16" ht="26.25" customHeight="1">
      <c r="A297" s="580">
        <v>3</v>
      </c>
      <c r="B297" s="591" t="s">
        <v>338</v>
      </c>
      <c r="C297" s="580"/>
      <c r="D297" s="580"/>
      <c r="E297" s="79" t="s">
        <v>304</v>
      </c>
      <c r="F297" s="580" t="s">
        <v>336</v>
      </c>
      <c r="G297" s="79"/>
      <c r="H297" s="79"/>
      <c r="I297" s="79"/>
      <c r="J297" s="79">
        <v>6056.1</v>
      </c>
      <c r="K297" s="79"/>
      <c r="L297" s="79"/>
      <c r="M297" s="79"/>
      <c r="N297" s="82"/>
      <c r="O297" s="83"/>
      <c r="P297" s="580" t="s">
        <v>337</v>
      </c>
    </row>
    <row r="298" spans="1:16" ht="26.25" customHeight="1">
      <c r="A298" s="580"/>
      <c r="B298" s="591"/>
      <c r="C298" s="580"/>
      <c r="D298" s="580"/>
      <c r="E298" s="583" t="s">
        <v>58</v>
      </c>
      <c r="F298" s="580"/>
      <c r="G298" s="79"/>
      <c r="H298" s="79"/>
      <c r="I298" s="79">
        <v>7.5</v>
      </c>
      <c r="J298" s="79"/>
      <c r="K298" s="79"/>
      <c r="L298" s="79"/>
      <c r="M298" s="79"/>
      <c r="N298" s="82" t="s">
        <v>84</v>
      </c>
      <c r="O298" s="83" t="s">
        <v>332</v>
      </c>
      <c r="P298" s="580"/>
    </row>
    <row r="299" spans="1:16" ht="89.25" customHeight="1">
      <c r="A299" s="580"/>
      <c r="B299" s="591"/>
      <c r="C299" s="580"/>
      <c r="D299" s="580"/>
      <c r="E299" s="583"/>
      <c r="F299" s="580"/>
      <c r="G299" s="79"/>
      <c r="H299" s="79"/>
      <c r="I299" s="79"/>
      <c r="J299" s="79">
        <v>1600.9</v>
      </c>
      <c r="K299" s="79"/>
      <c r="L299" s="79"/>
      <c r="M299" s="79"/>
      <c r="N299" s="82" t="s">
        <v>87</v>
      </c>
      <c r="O299" s="83" t="s">
        <v>334</v>
      </c>
      <c r="P299" s="580"/>
    </row>
    <row r="300" spans="1:16" ht="21.75" customHeight="1">
      <c r="A300" s="580">
        <v>4</v>
      </c>
      <c r="B300" s="591" t="s">
        <v>339</v>
      </c>
      <c r="C300" s="580"/>
      <c r="D300" s="580"/>
      <c r="E300" s="79" t="s">
        <v>304</v>
      </c>
      <c r="F300" s="580" t="s">
        <v>340</v>
      </c>
      <c r="G300" s="79"/>
      <c r="H300" s="79"/>
      <c r="I300" s="79"/>
      <c r="J300" s="79"/>
      <c r="K300" s="79">
        <v>8074.8</v>
      </c>
      <c r="L300" s="79"/>
      <c r="M300" s="79"/>
      <c r="N300" s="82"/>
      <c r="O300" s="83"/>
      <c r="P300" s="580" t="s">
        <v>341</v>
      </c>
    </row>
    <row r="301" spans="1:16" ht="21.75" customHeight="1">
      <c r="A301" s="580"/>
      <c r="B301" s="591"/>
      <c r="C301" s="580"/>
      <c r="D301" s="580"/>
      <c r="E301" s="583" t="s">
        <v>58</v>
      </c>
      <c r="F301" s="580"/>
      <c r="G301" s="79"/>
      <c r="H301" s="79"/>
      <c r="I301" s="79"/>
      <c r="J301" s="93">
        <v>8</v>
      </c>
      <c r="K301" s="79"/>
      <c r="L301" s="79"/>
      <c r="M301" s="79"/>
      <c r="N301" s="82" t="s">
        <v>84</v>
      </c>
      <c r="O301" s="83" t="s">
        <v>332</v>
      </c>
      <c r="P301" s="580"/>
    </row>
    <row r="302" spans="1:16" ht="101.25" customHeight="1">
      <c r="A302" s="580"/>
      <c r="B302" s="591"/>
      <c r="C302" s="580"/>
      <c r="D302" s="580"/>
      <c r="E302" s="583"/>
      <c r="F302" s="580"/>
      <c r="G302" s="79"/>
      <c r="H302" s="79"/>
      <c r="I302" s="79"/>
      <c r="J302" s="79"/>
      <c r="K302" s="79">
        <v>2134.5</v>
      </c>
      <c r="L302" s="79"/>
      <c r="M302" s="79"/>
      <c r="N302" s="82" t="s">
        <v>87</v>
      </c>
      <c r="O302" s="83" t="s">
        <v>334</v>
      </c>
      <c r="P302" s="580"/>
    </row>
    <row r="303" spans="1:16" ht="30" customHeight="1">
      <c r="A303" s="580">
        <v>5</v>
      </c>
      <c r="B303" s="591" t="s">
        <v>342</v>
      </c>
      <c r="C303" s="580"/>
      <c r="D303" s="580"/>
      <c r="E303" s="79" t="s">
        <v>304</v>
      </c>
      <c r="F303" s="580" t="s">
        <v>340</v>
      </c>
      <c r="G303" s="79"/>
      <c r="H303" s="79"/>
      <c r="I303" s="79"/>
      <c r="J303" s="79"/>
      <c r="K303" s="79">
        <v>8074.8</v>
      </c>
      <c r="L303" s="79"/>
      <c r="M303" s="79"/>
      <c r="N303" s="82"/>
      <c r="O303" s="83"/>
      <c r="P303" s="580" t="s">
        <v>341</v>
      </c>
    </row>
    <row r="304" spans="1:16" ht="21" customHeight="1">
      <c r="A304" s="580"/>
      <c r="B304" s="591"/>
      <c r="C304" s="580"/>
      <c r="D304" s="580"/>
      <c r="E304" s="583" t="s">
        <v>58</v>
      </c>
      <c r="F304" s="580"/>
      <c r="G304" s="79"/>
      <c r="H304" s="79"/>
      <c r="I304" s="79"/>
      <c r="J304" s="93">
        <v>8</v>
      </c>
      <c r="K304" s="79"/>
      <c r="L304" s="79"/>
      <c r="M304" s="79"/>
      <c r="N304" s="82" t="s">
        <v>84</v>
      </c>
      <c r="O304" s="83" t="s">
        <v>332</v>
      </c>
      <c r="P304" s="580"/>
    </row>
    <row r="305" spans="1:16" ht="102.75" customHeight="1">
      <c r="A305" s="580"/>
      <c r="B305" s="591"/>
      <c r="C305" s="580"/>
      <c r="D305" s="580"/>
      <c r="E305" s="583"/>
      <c r="F305" s="580"/>
      <c r="G305" s="79"/>
      <c r="H305" s="79"/>
      <c r="I305" s="79"/>
      <c r="J305" s="79"/>
      <c r="K305" s="79">
        <v>2134.5</v>
      </c>
      <c r="L305" s="79"/>
      <c r="M305" s="79"/>
      <c r="N305" s="82" t="s">
        <v>87</v>
      </c>
      <c r="O305" s="83" t="s">
        <v>334</v>
      </c>
      <c r="P305" s="580"/>
    </row>
    <row r="306" spans="1:16" ht="26.25" customHeight="1">
      <c r="A306" s="580">
        <v>6</v>
      </c>
      <c r="B306" s="591" t="s">
        <v>343</v>
      </c>
      <c r="C306" s="580"/>
      <c r="D306" s="580"/>
      <c r="E306" s="79" t="s">
        <v>304</v>
      </c>
      <c r="F306" s="580" t="s">
        <v>340</v>
      </c>
      <c r="G306" s="79"/>
      <c r="H306" s="79"/>
      <c r="I306" s="79"/>
      <c r="J306" s="79"/>
      <c r="K306" s="79">
        <v>8074.8</v>
      </c>
      <c r="L306" s="79"/>
      <c r="M306" s="79"/>
      <c r="N306" s="82"/>
      <c r="O306" s="83"/>
      <c r="P306" s="580" t="s">
        <v>341</v>
      </c>
    </row>
    <row r="307" spans="1:16" ht="26.25" customHeight="1">
      <c r="A307" s="580"/>
      <c r="B307" s="591"/>
      <c r="C307" s="580"/>
      <c r="D307" s="580"/>
      <c r="E307" s="583" t="s">
        <v>58</v>
      </c>
      <c r="F307" s="580"/>
      <c r="G307" s="79"/>
      <c r="H307" s="79"/>
      <c r="I307" s="79"/>
      <c r="J307" s="93">
        <v>8</v>
      </c>
      <c r="K307" s="79"/>
      <c r="L307" s="79"/>
      <c r="M307" s="79"/>
      <c r="N307" s="82" t="s">
        <v>84</v>
      </c>
      <c r="O307" s="83" t="s">
        <v>332</v>
      </c>
      <c r="P307" s="580"/>
    </row>
    <row r="308" spans="1:16" ht="92.25" customHeight="1">
      <c r="A308" s="580"/>
      <c r="B308" s="591"/>
      <c r="C308" s="580"/>
      <c r="D308" s="580"/>
      <c r="E308" s="583"/>
      <c r="F308" s="580"/>
      <c r="G308" s="79"/>
      <c r="H308" s="79"/>
      <c r="I308" s="79"/>
      <c r="J308" s="79"/>
      <c r="K308" s="79">
        <v>2134.5</v>
      </c>
      <c r="L308" s="79"/>
      <c r="M308" s="79"/>
      <c r="N308" s="82" t="s">
        <v>87</v>
      </c>
      <c r="O308" s="83" t="s">
        <v>334</v>
      </c>
      <c r="P308" s="580"/>
    </row>
    <row r="309" spans="1:16" ht="20.25" customHeight="1">
      <c r="A309" s="580">
        <v>7</v>
      </c>
      <c r="B309" s="598" t="s">
        <v>344</v>
      </c>
      <c r="C309" s="580"/>
      <c r="D309" s="580"/>
      <c r="E309" s="79" t="s">
        <v>304</v>
      </c>
      <c r="F309" s="580" t="s">
        <v>345</v>
      </c>
      <c r="G309" s="79"/>
      <c r="H309" s="79"/>
      <c r="I309" s="79">
        <v>6347.7</v>
      </c>
      <c r="J309" s="79"/>
      <c r="K309" s="79"/>
      <c r="L309" s="79"/>
      <c r="M309" s="79"/>
      <c r="N309" s="82"/>
      <c r="O309" s="83"/>
      <c r="P309" s="82"/>
    </row>
    <row r="310" spans="1:16" ht="20.25" customHeight="1">
      <c r="A310" s="580"/>
      <c r="B310" s="598"/>
      <c r="C310" s="580"/>
      <c r="D310" s="580"/>
      <c r="E310" s="583" t="s">
        <v>58</v>
      </c>
      <c r="F310" s="580"/>
      <c r="G310" s="79"/>
      <c r="H310" s="93">
        <v>0.26700000000000002</v>
      </c>
      <c r="I310" s="98">
        <v>7.2450000000000001</v>
      </c>
      <c r="J310" s="84"/>
      <c r="K310" s="84"/>
      <c r="L310" s="84"/>
      <c r="M310" s="84"/>
      <c r="N310" s="82" t="s">
        <v>84</v>
      </c>
      <c r="O310" s="83" t="s">
        <v>332</v>
      </c>
      <c r="P310" s="580" t="s">
        <v>337</v>
      </c>
    </row>
    <row r="311" spans="1:16" ht="96" customHeight="1">
      <c r="A311" s="580"/>
      <c r="B311" s="598"/>
      <c r="C311" s="580"/>
      <c r="D311" s="580"/>
      <c r="E311" s="583"/>
      <c r="F311" s="580"/>
      <c r="G311" s="79"/>
      <c r="H311" s="79"/>
      <c r="I311" s="79">
        <v>1678</v>
      </c>
      <c r="J311" s="79"/>
      <c r="K311" s="79"/>
      <c r="L311" s="79"/>
      <c r="M311" s="79"/>
      <c r="N311" s="82" t="s">
        <v>87</v>
      </c>
      <c r="O311" s="83" t="s">
        <v>334</v>
      </c>
      <c r="P311" s="580"/>
    </row>
    <row r="312" spans="1:16" ht="22.5" customHeight="1">
      <c r="A312" s="580">
        <v>8</v>
      </c>
      <c r="B312" s="598" t="s">
        <v>346</v>
      </c>
      <c r="C312" s="580"/>
      <c r="D312" s="580"/>
      <c r="E312" s="79" t="s">
        <v>304</v>
      </c>
      <c r="F312" s="580" t="s">
        <v>345</v>
      </c>
      <c r="G312" s="79"/>
      <c r="H312" s="79"/>
      <c r="I312" s="79">
        <v>6347.7</v>
      </c>
      <c r="J312" s="79"/>
      <c r="K312" s="79"/>
      <c r="L312" s="79"/>
      <c r="M312" s="79"/>
      <c r="N312" s="82"/>
      <c r="O312" s="83"/>
      <c r="P312" s="580"/>
    </row>
    <row r="313" spans="1:16" ht="26.25" customHeight="1">
      <c r="A313" s="580"/>
      <c r="B313" s="598"/>
      <c r="C313" s="580"/>
      <c r="D313" s="580"/>
      <c r="E313" s="583" t="s">
        <v>58</v>
      </c>
      <c r="F313" s="580"/>
      <c r="G313" s="79"/>
      <c r="H313" s="93">
        <v>0.26700000000000002</v>
      </c>
      <c r="I313" s="93">
        <v>7.2450000000000001</v>
      </c>
      <c r="J313" s="79"/>
      <c r="K313" s="79"/>
      <c r="L313" s="79"/>
      <c r="M313" s="79"/>
      <c r="N313" s="82" t="s">
        <v>84</v>
      </c>
      <c r="O313" s="83" t="s">
        <v>332</v>
      </c>
      <c r="P313" s="79"/>
    </row>
    <row r="314" spans="1:16" ht="129.75" customHeight="1">
      <c r="A314" s="580"/>
      <c r="B314" s="598"/>
      <c r="C314" s="580"/>
      <c r="D314" s="580"/>
      <c r="E314" s="583"/>
      <c r="F314" s="580"/>
      <c r="G314" s="79"/>
      <c r="H314" s="79"/>
      <c r="I314" s="93">
        <v>1678</v>
      </c>
      <c r="J314" s="79"/>
      <c r="K314" s="79"/>
      <c r="L314" s="79"/>
      <c r="M314" s="79"/>
      <c r="N314" s="82" t="s">
        <v>87</v>
      </c>
      <c r="O314" s="83" t="s">
        <v>334</v>
      </c>
      <c r="P314" s="79" t="s">
        <v>337</v>
      </c>
    </row>
    <row r="315" spans="1:16" s="303" customFormat="1" ht="17.25" customHeight="1">
      <c r="A315" s="161"/>
      <c r="B315" s="430" t="s">
        <v>347</v>
      </c>
      <c r="C315" s="228"/>
      <c r="D315" s="228"/>
      <c r="E315" s="311"/>
      <c r="F315" s="228"/>
      <c r="G315" s="161"/>
      <c r="H315" s="161"/>
      <c r="I315" s="161"/>
      <c r="J315" s="161"/>
      <c r="K315" s="161"/>
      <c r="L315" s="161"/>
      <c r="M315" s="161"/>
      <c r="N315" s="213"/>
      <c r="O315" s="212"/>
      <c r="P315" s="161"/>
    </row>
    <row r="316" spans="1:16" s="303" customFormat="1" ht="17.25" customHeight="1">
      <c r="A316" s="161"/>
      <c r="B316" s="430" t="s">
        <v>238</v>
      </c>
      <c r="C316" s="228"/>
      <c r="D316" s="228"/>
      <c r="E316" s="311"/>
      <c r="F316" s="228"/>
      <c r="G316" s="161"/>
      <c r="H316" s="161"/>
      <c r="I316" s="161"/>
      <c r="J316" s="161"/>
      <c r="K316" s="161"/>
      <c r="L316" s="161"/>
      <c r="M316" s="161"/>
      <c r="N316" s="213"/>
      <c r="O316" s="212"/>
      <c r="P316" s="161"/>
    </row>
    <row r="317" spans="1:16" s="303" customFormat="1" ht="17.25" customHeight="1">
      <c r="A317" s="580">
        <v>9</v>
      </c>
      <c r="B317" s="598" t="s">
        <v>348</v>
      </c>
      <c r="C317" s="575"/>
      <c r="D317" s="575"/>
      <c r="E317" s="123" t="s">
        <v>312</v>
      </c>
      <c r="F317" s="580" t="s">
        <v>288</v>
      </c>
      <c r="G317" s="161"/>
      <c r="H317" s="161"/>
      <c r="I317" s="310"/>
      <c r="J317" s="79">
        <v>5</v>
      </c>
      <c r="K317" s="161"/>
      <c r="L317" s="161"/>
      <c r="M317" s="161"/>
      <c r="N317" s="213"/>
      <c r="O317" s="212"/>
      <c r="P317" s="580" t="s">
        <v>349</v>
      </c>
    </row>
    <row r="318" spans="1:16" s="303" customFormat="1" ht="24.75" customHeight="1">
      <c r="A318" s="580"/>
      <c r="B318" s="598"/>
      <c r="C318" s="575"/>
      <c r="D318" s="575"/>
      <c r="E318" s="583" t="s">
        <v>58</v>
      </c>
      <c r="F318" s="580"/>
      <c r="G318" s="161"/>
      <c r="H318" s="161"/>
      <c r="I318" s="93">
        <v>4.5</v>
      </c>
      <c r="J318" s="93"/>
      <c r="K318" s="161"/>
      <c r="L318" s="161"/>
      <c r="M318" s="161"/>
      <c r="N318" s="82" t="s">
        <v>84</v>
      </c>
      <c r="O318" s="83" t="s">
        <v>350</v>
      </c>
      <c r="P318" s="580"/>
    </row>
    <row r="319" spans="1:16" s="303" customFormat="1" ht="30" customHeight="1">
      <c r="A319" s="580"/>
      <c r="B319" s="598"/>
      <c r="C319" s="575"/>
      <c r="D319" s="575"/>
      <c r="E319" s="583"/>
      <c r="F319" s="580"/>
      <c r="G319" s="161"/>
      <c r="H319" s="161"/>
      <c r="I319" s="93"/>
      <c r="J319" s="93">
        <v>600</v>
      </c>
      <c r="K319" s="161"/>
      <c r="L319" s="161"/>
      <c r="M319" s="161"/>
      <c r="N319" s="82" t="s">
        <v>87</v>
      </c>
      <c r="O319" s="83" t="s">
        <v>351</v>
      </c>
      <c r="P319" s="580"/>
    </row>
    <row r="320" spans="1:16" s="303" customFormat="1" ht="19.5" customHeight="1">
      <c r="A320" s="580">
        <v>10</v>
      </c>
      <c r="B320" s="598" t="s">
        <v>352</v>
      </c>
      <c r="C320" s="575"/>
      <c r="D320" s="575"/>
      <c r="E320" s="123" t="s">
        <v>312</v>
      </c>
      <c r="F320" s="580" t="s">
        <v>288</v>
      </c>
      <c r="G320" s="161"/>
      <c r="H320" s="161"/>
      <c r="I320" s="161"/>
      <c r="J320" s="79">
        <v>5</v>
      </c>
      <c r="K320" s="161"/>
      <c r="L320" s="161"/>
      <c r="M320" s="161"/>
      <c r="N320" s="82"/>
      <c r="O320" s="212"/>
      <c r="P320" s="580" t="s">
        <v>349</v>
      </c>
    </row>
    <row r="321" spans="1:34" s="303" customFormat="1" ht="24.75" customHeight="1">
      <c r="A321" s="580"/>
      <c r="B321" s="598"/>
      <c r="C321" s="575"/>
      <c r="D321" s="575"/>
      <c r="E321" s="583" t="s">
        <v>58</v>
      </c>
      <c r="F321" s="580"/>
      <c r="G321" s="161"/>
      <c r="H321" s="161"/>
      <c r="I321" s="79">
        <v>4.5</v>
      </c>
      <c r="J321" s="161"/>
      <c r="K321" s="161"/>
      <c r="L321" s="161"/>
      <c r="M321" s="161"/>
      <c r="N321" s="82" t="s">
        <v>84</v>
      </c>
      <c r="O321" s="83" t="s">
        <v>350</v>
      </c>
      <c r="P321" s="580"/>
    </row>
    <row r="322" spans="1:34" s="303" customFormat="1" ht="21" customHeight="1">
      <c r="A322" s="580"/>
      <c r="B322" s="598"/>
      <c r="C322" s="575"/>
      <c r="D322" s="575"/>
      <c r="E322" s="583"/>
      <c r="F322" s="580"/>
      <c r="G322" s="161"/>
      <c r="H322" s="161"/>
      <c r="I322" s="161"/>
      <c r="J322" s="79">
        <v>700</v>
      </c>
      <c r="K322" s="161"/>
      <c r="L322" s="161"/>
      <c r="M322" s="161"/>
      <c r="N322" s="82" t="s">
        <v>87</v>
      </c>
      <c r="O322" s="83" t="s">
        <v>351</v>
      </c>
      <c r="P322" s="580"/>
    </row>
    <row r="323" spans="1:34" s="374" customFormat="1" ht="15.75" customHeight="1">
      <c r="A323" s="396"/>
      <c r="B323" s="230" t="s">
        <v>353</v>
      </c>
      <c r="C323" s="230"/>
      <c r="D323" s="230"/>
      <c r="E323" s="396"/>
      <c r="F323" s="396"/>
      <c r="G323" s="431"/>
      <c r="H323" s="431"/>
      <c r="I323" s="431"/>
      <c r="J323" s="431"/>
      <c r="K323" s="431"/>
      <c r="L323" s="395"/>
      <c r="M323" s="395"/>
      <c r="N323" s="395"/>
      <c r="O323" s="397"/>
      <c r="P323" s="395"/>
      <c r="Q323" s="423"/>
      <c r="R323" s="423"/>
      <c r="S323" s="423"/>
      <c r="T323" s="423"/>
      <c r="U323" s="423"/>
      <c r="V323" s="423"/>
      <c r="W323" s="423"/>
      <c r="X323" s="423"/>
      <c r="Y323" s="423"/>
      <c r="Z323" s="423"/>
      <c r="AA323" s="423"/>
      <c r="AB323" s="423"/>
      <c r="AC323" s="423"/>
      <c r="AD323" s="423"/>
      <c r="AE323" s="423"/>
      <c r="AF323" s="423"/>
      <c r="AG323" s="423"/>
      <c r="AH323" s="423"/>
    </row>
    <row r="324" spans="1:34" ht="87" customHeight="1">
      <c r="A324" s="79"/>
      <c r="B324" s="80" t="s">
        <v>354</v>
      </c>
      <c r="C324" s="79" t="s">
        <v>355</v>
      </c>
      <c r="D324" s="79"/>
      <c r="E324" s="79" t="s">
        <v>40</v>
      </c>
      <c r="F324" s="79"/>
      <c r="G324" s="93"/>
      <c r="H324" s="93"/>
      <c r="I324" s="93"/>
      <c r="J324" s="93"/>
      <c r="K324" s="93"/>
      <c r="L324" s="82"/>
      <c r="M324" s="82"/>
      <c r="N324" s="82"/>
      <c r="O324" s="83"/>
      <c r="P324" s="82"/>
      <c r="Q324" s="154"/>
      <c r="R324" s="154"/>
      <c r="S324" s="154"/>
      <c r="T324" s="154"/>
      <c r="U324" s="154"/>
      <c r="V324" s="154"/>
      <c r="W324" s="154"/>
      <c r="X324" s="154"/>
      <c r="Y324" s="154"/>
      <c r="Z324" s="154"/>
      <c r="AA324" s="154"/>
      <c r="AB324" s="154"/>
      <c r="AC324" s="154"/>
      <c r="AD324" s="154"/>
      <c r="AE324" s="154"/>
      <c r="AF324" s="154"/>
      <c r="AG324" s="154"/>
      <c r="AH324" s="154"/>
    </row>
    <row r="325" spans="1:34" ht="15.75">
      <c r="A325" s="79"/>
      <c r="B325" s="320" t="s">
        <v>130</v>
      </c>
      <c r="C325" s="79"/>
      <c r="D325" s="79"/>
      <c r="E325" s="79"/>
      <c r="F325" s="79"/>
      <c r="G325" s="93"/>
      <c r="H325" s="93"/>
      <c r="I325" s="93"/>
      <c r="J325" s="93"/>
      <c r="K325" s="93"/>
      <c r="L325" s="82"/>
      <c r="M325" s="82"/>
      <c r="N325" s="82"/>
      <c r="O325" s="83"/>
      <c r="P325" s="82"/>
      <c r="Q325" s="154"/>
      <c r="R325" s="154"/>
      <c r="S325" s="154"/>
      <c r="T325" s="154"/>
      <c r="U325" s="154"/>
      <c r="V325" s="154"/>
      <c r="W325" s="154"/>
      <c r="X325" s="154"/>
      <c r="Y325" s="154"/>
      <c r="Z325" s="154"/>
      <c r="AA325" s="154"/>
      <c r="AB325" s="154"/>
      <c r="AC325" s="154"/>
      <c r="AD325" s="154"/>
      <c r="AE325" s="154"/>
      <c r="AF325" s="154"/>
      <c r="AG325" s="154"/>
      <c r="AH325" s="154"/>
    </row>
    <row r="326" spans="1:34" ht="15.75">
      <c r="A326" s="79"/>
      <c r="B326" s="320" t="s">
        <v>131</v>
      </c>
      <c r="C326" s="79"/>
      <c r="D326" s="79"/>
      <c r="E326" s="79"/>
      <c r="F326" s="79"/>
      <c r="G326" s="93"/>
      <c r="H326" s="93"/>
      <c r="I326" s="93"/>
      <c r="J326" s="93"/>
      <c r="K326" s="93"/>
      <c r="L326" s="82"/>
      <c r="M326" s="82"/>
      <c r="N326" s="82"/>
      <c r="O326" s="83"/>
      <c r="P326" s="82"/>
      <c r="Q326" s="154"/>
      <c r="R326" s="154"/>
      <c r="S326" s="154"/>
      <c r="T326" s="154"/>
      <c r="U326" s="154"/>
      <c r="V326" s="154"/>
      <c r="W326" s="154"/>
      <c r="X326" s="154"/>
      <c r="Y326" s="154"/>
      <c r="Z326" s="154"/>
      <c r="AA326" s="154"/>
      <c r="AB326" s="154"/>
      <c r="AC326" s="154"/>
      <c r="AD326" s="154"/>
      <c r="AE326" s="154"/>
      <c r="AF326" s="154"/>
      <c r="AG326" s="154"/>
      <c r="AH326" s="154"/>
    </row>
    <row r="327" spans="1:34" s="6" customFormat="1" ht="90.75" customHeight="1">
      <c r="A327" s="131"/>
      <c r="B327" s="122" t="s">
        <v>356</v>
      </c>
      <c r="C327" s="79" t="s">
        <v>355</v>
      </c>
      <c r="D327" s="79"/>
      <c r="E327" s="131"/>
      <c r="F327" s="131"/>
      <c r="G327" s="157"/>
      <c r="H327" s="157"/>
      <c r="I327" s="157"/>
      <c r="J327" s="157"/>
      <c r="K327" s="157"/>
      <c r="L327" s="132"/>
      <c r="M327" s="132"/>
      <c r="N327" s="132"/>
      <c r="O327" s="133"/>
      <c r="P327" s="132"/>
      <c r="Q327" s="158"/>
      <c r="R327" s="158"/>
      <c r="S327" s="158"/>
      <c r="T327" s="158"/>
      <c r="U327" s="158"/>
      <c r="V327" s="158"/>
      <c r="W327" s="158"/>
      <c r="X327" s="158"/>
      <c r="Y327" s="158"/>
      <c r="Z327" s="158"/>
      <c r="AA327" s="158"/>
      <c r="AB327" s="158"/>
      <c r="AC327" s="158"/>
      <c r="AD327" s="158"/>
      <c r="AE327" s="158"/>
      <c r="AF327" s="158"/>
      <c r="AG327" s="158"/>
      <c r="AH327" s="158"/>
    </row>
    <row r="328" spans="1:34" s="6" customFormat="1" ht="17.25" customHeight="1">
      <c r="A328" s="131"/>
      <c r="B328" s="122" t="s">
        <v>357</v>
      </c>
      <c r="C328" s="156"/>
      <c r="D328" s="156"/>
      <c r="E328" s="79"/>
      <c r="F328" s="131"/>
      <c r="G328" s="157"/>
      <c r="H328" s="157"/>
      <c r="I328" s="157"/>
      <c r="J328" s="432"/>
      <c r="K328" s="157"/>
      <c r="L328" s="132"/>
      <c r="M328" s="132"/>
      <c r="N328" s="132"/>
      <c r="O328" s="133"/>
      <c r="P328" s="132"/>
      <c r="Q328" s="158"/>
      <c r="R328" s="158"/>
      <c r="S328" s="158"/>
      <c r="T328" s="158"/>
      <c r="U328" s="158"/>
      <c r="V328" s="158"/>
      <c r="W328" s="158"/>
      <c r="X328" s="158"/>
      <c r="Y328" s="158"/>
      <c r="Z328" s="158"/>
      <c r="AA328" s="158"/>
      <c r="AB328" s="158"/>
      <c r="AC328" s="158"/>
      <c r="AD328" s="158"/>
      <c r="AE328" s="158"/>
      <c r="AF328" s="158"/>
      <c r="AG328" s="158"/>
      <c r="AH328" s="158"/>
    </row>
    <row r="329" spans="1:34" s="6" customFormat="1" ht="17.25" customHeight="1">
      <c r="A329" s="131"/>
      <c r="B329" s="122" t="s">
        <v>238</v>
      </c>
      <c r="C329" s="156"/>
      <c r="D329" s="156"/>
      <c r="E329" s="79"/>
      <c r="F329" s="131"/>
      <c r="G329" s="157"/>
      <c r="H329" s="157"/>
      <c r="I329" s="157"/>
      <c r="J329" s="432"/>
      <c r="K329" s="157"/>
      <c r="L329" s="132"/>
      <c r="M329" s="132"/>
      <c r="N329" s="132"/>
      <c r="O329" s="133"/>
      <c r="P329" s="132"/>
      <c r="Q329" s="158"/>
      <c r="R329" s="158"/>
      <c r="S329" s="158"/>
      <c r="T329" s="158"/>
      <c r="U329" s="158"/>
      <c r="V329" s="158"/>
      <c r="W329" s="158"/>
      <c r="X329" s="158"/>
      <c r="Y329" s="158"/>
      <c r="Z329" s="158"/>
      <c r="AA329" s="158"/>
      <c r="AB329" s="158"/>
      <c r="AC329" s="158"/>
      <c r="AD329" s="158"/>
      <c r="AE329" s="158"/>
      <c r="AF329" s="158"/>
      <c r="AG329" s="158"/>
      <c r="AH329" s="158"/>
    </row>
    <row r="330" spans="1:34" s="6" customFormat="1" ht="32.25" customHeight="1">
      <c r="A330" s="79">
        <v>1</v>
      </c>
      <c r="B330" s="80" t="s">
        <v>358</v>
      </c>
      <c r="C330" s="80" t="s">
        <v>323</v>
      </c>
      <c r="D330" s="156"/>
      <c r="E330" s="79" t="s">
        <v>51</v>
      </c>
      <c r="F330" s="131"/>
      <c r="G330" s="491">
        <v>100</v>
      </c>
      <c r="H330" s="492">
        <v>300</v>
      </c>
      <c r="I330" s="492"/>
      <c r="J330" s="492">
        <v>350</v>
      </c>
      <c r="K330" s="492">
        <v>100</v>
      </c>
      <c r="L330" s="492">
        <v>100</v>
      </c>
      <c r="M330" s="493"/>
      <c r="N330" s="132"/>
      <c r="O330" s="133"/>
      <c r="P330" s="132"/>
      <c r="Q330" s="158"/>
      <c r="R330" s="158"/>
      <c r="S330" s="158"/>
      <c r="T330" s="158"/>
      <c r="U330" s="158"/>
      <c r="V330" s="158"/>
      <c r="W330" s="158"/>
      <c r="X330" s="158"/>
      <c r="Y330" s="158"/>
      <c r="Z330" s="158"/>
      <c r="AA330" s="158"/>
      <c r="AB330" s="158"/>
      <c r="AC330" s="158"/>
      <c r="AD330" s="158"/>
      <c r="AE330" s="158"/>
      <c r="AF330" s="158"/>
      <c r="AG330" s="158"/>
      <c r="AH330" s="158"/>
    </row>
    <row r="331" spans="1:34" s="8" customFormat="1" ht="56.25" customHeight="1">
      <c r="A331" s="82">
        <v>2</v>
      </c>
      <c r="B331" s="160" t="s">
        <v>359</v>
      </c>
      <c r="C331" s="91" t="s">
        <v>323</v>
      </c>
      <c r="D331" s="161"/>
      <c r="E331" s="79" t="s">
        <v>360</v>
      </c>
      <c r="F331" s="79" t="s">
        <v>99</v>
      </c>
      <c r="G331" s="79">
        <v>0</v>
      </c>
      <c r="H331" s="79">
        <v>0</v>
      </c>
      <c r="I331" s="103">
        <v>0</v>
      </c>
      <c r="J331" s="103">
        <v>141.19999999999999</v>
      </c>
      <c r="K331" s="103">
        <v>0</v>
      </c>
      <c r="L331" s="103">
        <v>0</v>
      </c>
      <c r="M331" s="103">
        <v>0</v>
      </c>
      <c r="N331" s="79" t="s">
        <v>87</v>
      </c>
      <c r="O331" s="80" t="s">
        <v>139</v>
      </c>
      <c r="P331" s="79" t="s">
        <v>361</v>
      </c>
    </row>
    <row r="332" spans="1:34" ht="89.25" customHeight="1">
      <c r="A332" s="79"/>
      <c r="B332" s="80" t="s">
        <v>362</v>
      </c>
      <c r="C332" s="79" t="s">
        <v>363</v>
      </c>
      <c r="D332" s="79" t="s">
        <v>77</v>
      </c>
      <c r="E332" s="79" t="s">
        <v>40</v>
      </c>
      <c r="F332" s="79"/>
      <c r="G332" s="93"/>
      <c r="H332" s="93"/>
      <c r="I332" s="93">
        <v>42.9</v>
      </c>
      <c r="J332" s="93">
        <v>42.9</v>
      </c>
      <c r="K332" s="93">
        <v>57.1</v>
      </c>
      <c r="L332" s="82">
        <v>57.1</v>
      </c>
      <c r="M332" s="82">
        <v>57.1</v>
      </c>
      <c r="N332" s="82"/>
      <c r="O332" s="83"/>
      <c r="P332" s="82"/>
      <c r="Q332" s="162"/>
      <c r="R332" s="162"/>
      <c r="S332" s="162"/>
      <c r="T332" s="162"/>
      <c r="U332" s="162"/>
      <c r="V332" s="162"/>
      <c r="W332" s="162"/>
      <c r="X332" s="162"/>
      <c r="Y332" s="162"/>
      <c r="Z332" s="162"/>
      <c r="AA332" s="162"/>
      <c r="AB332" s="162"/>
      <c r="AC332" s="162"/>
      <c r="AD332" s="162"/>
      <c r="AE332" s="162"/>
      <c r="AF332" s="162"/>
      <c r="AG332" s="162"/>
      <c r="AH332" s="162"/>
    </row>
    <row r="333" spans="1:34" s="374" customFormat="1" ht="15.75" customHeight="1">
      <c r="A333" s="396"/>
      <c r="B333" s="405" t="s">
        <v>364</v>
      </c>
      <c r="C333" s="405"/>
      <c r="D333" s="405"/>
      <c r="E333" s="396"/>
      <c r="F333" s="396"/>
      <c r="G333" s="396"/>
      <c r="H333" s="396"/>
      <c r="I333" s="396"/>
      <c r="J333" s="396"/>
      <c r="K333" s="396"/>
      <c r="L333" s="395"/>
      <c r="M333" s="395"/>
      <c r="N333" s="395"/>
      <c r="O333" s="397"/>
      <c r="P333" s="395"/>
      <c r="Q333" s="423"/>
      <c r="R333" s="423"/>
      <c r="S333" s="423"/>
      <c r="T333" s="423"/>
      <c r="U333" s="423"/>
      <c r="V333" s="423"/>
      <c r="W333" s="423"/>
      <c r="X333" s="423"/>
      <c r="Y333" s="423"/>
      <c r="Z333" s="423"/>
      <c r="AA333" s="423"/>
      <c r="AB333" s="423"/>
      <c r="AC333" s="423"/>
      <c r="AD333" s="423"/>
      <c r="AE333" s="423"/>
      <c r="AF333" s="423"/>
      <c r="AG333" s="423"/>
      <c r="AH333" s="423"/>
    </row>
    <row r="334" spans="1:34" ht="59.25" customHeight="1">
      <c r="A334" s="79"/>
      <c r="B334" s="80" t="s">
        <v>365</v>
      </c>
      <c r="C334" s="122"/>
      <c r="D334" s="122"/>
      <c r="E334" s="79"/>
      <c r="F334" s="79"/>
      <c r="G334" s="79"/>
      <c r="H334" s="79"/>
      <c r="I334" s="79"/>
      <c r="J334" s="79"/>
      <c r="K334" s="79"/>
      <c r="L334" s="82"/>
      <c r="M334" s="82"/>
      <c r="N334" s="82"/>
      <c r="O334" s="83"/>
      <c r="P334" s="82"/>
      <c r="Q334" s="154"/>
      <c r="R334" s="154"/>
      <c r="S334" s="154"/>
      <c r="T334" s="154"/>
      <c r="U334" s="154"/>
      <c r="V334" s="154"/>
      <c r="W334" s="154"/>
      <c r="X334" s="154"/>
      <c r="Y334" s="154"/>
      <c r="Z334" s="154"/>
      <c r="AA334" s="154"/>
      <c r="AB334" s="154"/>
      <c r="AC334" s="154"/>
      <c r="AD334" s="154"/>
      <c r="AE334" s="154"/>
      <c r="AF334" s="154"/>
      <c r="AG334" s="154"/>
      <c r="AH334" s="154"/>
    </row>
    <row r="335" spans="1:34" ht="15.75">
      <c r="A335" s="79"/>
      <c r="B335" s="320" t="s">
        <v>130</v>
      </c>
      <c r="C335" s="122"/>
      <c r="D335" s="122"/>
      <c r="E335" s="79"/>
      <c r="F335" s="79"/>
      <c r="G335" s="79"/>
      <c r="H335" s="79"/>
      <c r="I335" s="79"/>
      <c r="J335" s="79"/>
      <c r="K335" s="79"/>
      <c r="L335" s="82"/>
      <c r="M335" s="82"/>
      <c r="N335" s="82"/>
      <c r="O335" s="83"/>
      <c r="P335" s="82"/>
      <c r="Q335" s="154"/>
      <c r="R335" s="154"/>
      <c r="S335" s="154"/>
      <c r="T335" s="154"/>
      <c r="U335" s="154"/>
      <c r="V335" s="154"/>
      <c r="W335" s="154"/>
      <c r="X335" s="154"/>
      <c r="Y335" s="154"/>
      <c r="Z335" s="154"/>
      <c r="AA335" s="154"/>
      <c r="AB335" s="154"/>
      <c r="AC335" s="154"/>
      <c r="AD335" s="154"/>
      <c r="AE335" s="154"/>
      <c r="AF335" s="154"/>
      <c r="AG335" s="154"/>
      <c r="AH335" s="154"/>
    </row>
    <row r="336" spans="1:34" ht="15.75">
      <c r="A336" s="79"/>
      <c r="B336" s="320" t="s">
        <v>131</v>
      </c>
      <c r="C336" s="122"/>
      <c r="D336" s="122"/>
      <c r="E336" s="79"/>
      <c r="F336" s="79"/>
      <c r="G336" s="79"/>
      <c r="H336" s="79"/>
      <c r="I336" s="79"/>
      <c r="J336" s="79"/>
      <c r="K336" s="79"/>
      <c r="L336" s="82"/>
      <c r="M336" s="82"/>
      <c r="N336" s="82"/>
      <c r="O336" s="83"/>
      <c r="P336" s="82"/>
      <c r="Q336" s="154"/>
      <c r="R336" s="154"/>
      <c r="S336" s="154"/>
      <c r="T336" s="154"/>
      <c r="U336" s="154"/>
      <c r="V336" s="154"/>
      <c r="W336" s="154"/>
      <c r="X336" s="154"/>
      <c r="Y336" s="154"/>
      <c r="Z336" s="154"/>
      <c r="AA336" s="154"/>
      <c r="AB336" s="154"/>
      <c r="AC336" s="154"/>
      <c r="AD336" s="154"/>
      <c r="AE336" s="154"/>
      <c r="AF336" s="154"/>
      <c r="AG336" s="154"/>
      <c r="AH336" s="154"/>
    </row>
    <row r="337" spans="1:34" ht="75.75" customHeight="1">
      <c r="A337" s="79"/>
      <c r="B337" s="80" t="s">
        <v>366</v>
      </c>
      <c r="C337" s="79" t="s">
        <v>367</v>
      </c>
      <c r="D337" s="79" t="s">
        <v>77</v>
      </c>
      <c r="E337" s="79"/>
      <c r="F337" s="79"/>
      <c r="G337" s="93">
        <v>100</v>
      </c>
      <c r="H337" s="93">
        <v>100</v>
      </c>
      <c r="I337" s="93">
        <v>100</v>
      </c>
      <c r="J337" s="93">
        <v>100</v>
      </c>
      <c r="K337" s="93">
        <v>100</v>
      </c>
      <c r="L337" s="82">
        <v>100</v>
      </c>
      <c r="M337" s="82">
        <v>100</v>
      </c>
      <c r="N337" s="82"/>
      <c r="O337" s="83"/>
      <c r="P337" s="82"/>
      <c r="Q337" s="162"/>
      <c r="R337" s="162"/>
      <c r="S337" s="162"/>
      <c r="T337" s="162"/>
      <c r="U337" s="162"/>
      <c r="V337" s="162"/>
      <c r="W337" s="162"/>
      <c r="X337" s="162"/>
      <c r="Y337" s="162"/>
      <c r="Z337" s="162"/>
      <c r="AA337" s="162"/>
      <c r="AB337" s="162"/>
      <c r="AC337" s="162"/>
      <c r="AD337" s="162"/>
      <c r="AE337" s="162"/>
      <c r="AF337" s="162"/>
      <c r="AG337" s="162"/>
      <c r="AH337" s="162"/>
    </row>
    <row r="338" spans="1:34" s="377" customFormat="1" ht="20.25" customHeight="1">
      <c r="A338" s="433"/>
      <c r="B338" s="434" t="s">
        <v>28</v>
      </c>
      <c r="C338" s="433"/>
      <c r="D338" s="433"/>
      <c r="E338" s="433"/>
      <c r="F338" s="433"/>
      <c r="G338" s="435">
        <f>G339+G340+G341+G342+G343</f>
        <v>22.9</v>
      </c>
      <c r="H338" s="435">
        <f t="shared" ref="H338" si="11">H339+H340+H341+H342+H343</f>
        <v>1003.449</v>
      </c>
      <c r="I338" s="435" t="e">
        <f t="shared" ref="I338" si="12">I339+I340+I341+I342+I343</f>
        <v>#REF!</v>
      </c>
      <c r="J338" s="435">
        <f t="shared" ref="J338" si="13">J339+J340+J341+J342+J343</f>
        <v>21793.749</v>
      </c>
      <c r="K338" s="435">
        <f t="shared" ref="K338" si="14">K339+K340+K341+K342+K343</f>
        <v>13352.358</v>
      </c>
      <c r="L338" s="435">
        <f t="shared" ref="L338" si="15">L339+L340+L341+L342+L343</f>
        <v>1217.3</v>
      </c>
      <c r="M338" s="435">
        <f t="shared" ref="M338" si="16">M339+M340+M341+M342+M343</f>
        <v>1591</v>
      </c>
      <c r="N338" s="436"/>
      <c r="O338" s="437"/>
      <c r="P338" s="433"/>
      <c r="Q338" s="438"/>
      <c r="R338" s="438"/>
      <c r="S338" s="438"/>
      <c r="T338" s="438"/>
      <c r="U338" s="438"/>
      <c r="V338" s="438"/>
      <c r="W338" s="438"/>
      <c r="X338" s="438"/>
      <c r="Y338" s="438"/>
      <c r="Z338" s="438"/>
      <c r="AA338" s="438"/>
      <c r="AB338" s="438"/>
      <c r="AC338" s="438"/>
      <c r="AD338" s="438"/>
      <c r="AE338" s="438"/>
      <c r="AF338" s="438"/>
      <c r="AG338" s="438"/>
      <c r="AH338" s="438"/>
    </row>
    <row r="339" spans="1:34" s="374" customFormat="1" ht="21.75" customHeight="1">
      <c r="A339" s="396"/>
      <c r="B339" s="392" t="s">
        <v>29</v>
      </c>
      <c r="C339" s="396"/>
      <c r="D339" s="396"/>
      <c r="E339" s="396"/>
      <c r="F339" s="396"/>
      <c r="G339" s="439">
        <v>0</v>
      </c>
      <c r="H339" s="439">
        <v>0</v>
      </c>
      <c r="I339" s="439">
        <v>0</v>
      </c>
      <c r="J339" s="439">
        <v>0</v>
      </c>
      <c r="K339" s="439">
        <v>0</v>
      </c>
      <c r="L339" s="439">
        <v>0</v>
      </c>
      <c r="M339" s="439">
        <v>0</v>
      </c>
      <c r="N339" s="395"/>
      <c r="O339" s="397"/>
      <c r="P339" s="395"/>
      <c r="Q339" s="406"/>
      <c r="R339" s="406"/>
      <c r="S339" s="406"/>
      <c r="T339" s="406"/>
      <c r="U339" s="406"/>
      <c r="V339" s="406"/>
      <c r="W339" s="406"/>
      <c r="X339" s="406"/>
      <c r="Y339" s="406"/>
      <c r="Z339" s="406"/>
      <c r="AA339" s="406"/>
      <c r="AB339" s="406"/>
      <c r="AC339" s="406"/>
      <c r="AD339" s="406"/>
      <c r="AE339" s="406"/>
      <c r="AF339" s="406"/>
      <c r="AG339" s="406"/>
      <c r="AH339" s="406"/>
    </row>
    <row r="340" spans="1:34" s="374" customFormat="1" ht="15.75">
      <c r="A340" s="396"/>
      <c r="B340" s="392" t="s">
        <v>30</v>
      </c>
      <c r="C340" s="396"/>
      <c r="D340" s="396"/>
      <c r="E340" s="396"/>
      <c r="F340" s="396"/>
      <c r="G340" s="440">
        <f>G286+G284+G282+G279+G276+G273+G270+G267+G262+G258+G254+G249+G242+G234+G222+G219+G214</f>
        <v>0</v>
      </c>
      <c r="H340" s="440">
        <f t="shared" ref="H340:M340" si="17">H286+H284+H282+H279+H276+H273+H270+H267+H262+H258+H254+H249+H242+H234+H222+H219+H214</f>
        <v>0</v>
      </c>
      <c r="I340" s="440" t="e">
        <f>I286+I284+I282+I279+I276+I273+I270+I267+#REF!+I258+I254+I249+I242+I234+I222+I219+I214</f>
        <v>#REF!</v>
      </c>
      <c r="J340" s="440">
        <f>J286+J284+J282+J279+J276+J273+J270+J267+I262+J258+J254+J249+J242+J234+J222+J219+J214</f>
        <v>10633.1</v>
      </c>
      <c r="K340" s="440">
        <f>K286+K284+K282+K279+K276+K273+K270+K267+J262+K258+K254+K249+K242+K234+K222+K219+K214</f>
        <v>5899.6</v>
      </c>
      <c r="L340" s="440">
        <f t="shared" si="17"/>
        <v>0</v>
      </c>
      <c r="M340" s="440">
        <f t="shared" si="17"/>
        <v>0</v>
      </c>
      <c r="N340" s="395" t="s">
        <v>260</v>
      </c>
      <c r="O340" s="397"/>
      <c r="P340" s="395"/>
      <c r="Q340" s="406"/>
      <c r="R340" s="406"/>
      <c r="S340" s="406"/>
      <c r="T340" s="406"/>
      <c r="U340" s="406"/>
      <c r="V340" s="406"/>
      <c r="W340" s="406"/>
      <c r="X340" s="406"/>
      <c r="Y340" s="406"/>
      <c r="Z340" s="406"/>
      <c r="AA340" s="406"/>
      <c r="AB340" s="406"/>
      <c r="AC340" s="406"/>
      <c r="AD340" s="406"/>
      <c r="AE340" s="406"/>
      <c r="AF340" s="406"/>
      <c r="AG340" s="406"/>
      <c r="AH340" s="406"/>
    </row>
    <row r="341" spans="1:34" s="374" customFormat="1" ht="15.75">
      <c r="A341" s="396"/>
      <c r="B341" s="392" t="s">
        <v>31</v>
      </c>
      <c r="C341" s="396"/>
      <c r="D341" s="396"/>
      <c r="E341" s="396"/>
      <c r="F341" s="396"/>
      <c r="G341" s="440">
        <f>G322+G319+G314+G311+G308+G305+G302+G299+G296+G293+G261+G257+G241+G238+G236+G233+G230+G228+G226+G203+G200+G197+G189+G187+G185+G183+G174+G171+G168+G165+G163+G158+G156+G153+G150+G147+G144+G142+G140+G137+G135+G128+G126+G104+G99+G90+G88+G86+G84+G82+G80+G78+G71+G68+G65</f>
        <v>0</v>
      </c>
      <c r="H341" s="440">
        <f t="shared" ref="H341:M341" si="18">H322+H319+H314+H311+H308+H305+H302+H299+H296+H293+H261+H257+H241+H238+H236+H233+H230+H228+H226+H203+H200+H197+H189+H187+H185+H183+H174+H171+H168+H165+H163+H158+H156+H153+H150+H147+H144+H142+H140+H137+H135+H128+H126+H104+H99+H90+H88+H86+H84+H82+H80+H78+H71+H68+H65</f>
        <v>0</v>
      </c>
      <c r="I341" s="440" t="e">
        <f>I322+I319+I314+I311+I308+I305+I302+I299+I296+I293+#REF!+I257+I241+I238+I236+I233+I230+I228+I226+I203+I200+I197+I189+I187+I185+I183+I174+I171+I168+I165+I163+I158+I156+I153+I150+I147+I144+I142+I140+I137+I135+I128+I126+I104+I99+I90+I88+I86+I84+I82+I80+I78+I71+I68+I65</f>
        <v>#REF!</v>
      </c>
      <c r="J341" s="440">
        <f>J322+J319+J314+J311+J308+J305+J302+J299+J296+J293+I261+J257+J241+J238+J236+J233+J230+J228+J226+J203+J200+J197+J189+J187+J185+J183+J174+J171+J168+J165+J163+J158+J156+J153+J150+J147+J144+J142+J140+J137+J135+J128+J126+J104+J99+J90+J88+J86+J84+J82+J80+J78+J71+J68+J65</f>
        <v>9721.6</v>
      </c>
      <c r="K341" s="440">
        <f>K322+K319+K314+K311+K308+K305+K302+K299+K296+K293+J261+K257+K241+K238+K236+K233+K230+K228+K226+K203+K200+K197+K189+K187+K185+K183+K174+K171+K168+K165+K163+K158+K156+K153+K150+K147+K144+K142+K140+K137+K135+K128+K126+K104+K99+K90+K88+K86+K84+K82+K80+K78+K71+K68+K65</f>
        <v>6861.7579999999998</v>
      </c>
      <c r="L341" s="440">
        <f t="shared" si="18"/>
        <v>1176.3</v>
      </c>
      <c r="M341" s="440">
        <f t="shared" si="18"/>
        <v>1565</v>
      </c>
      <c r="N341" s="395" t="s">
        <v>87</v>
      </c>
      <c r="O341" s="397"/>
      <c r="P341" s="395"/>
      <c r="Q341" s="406"/>
      <c r="R341" s="406"/>
      <c r="S341" s="406"/>
      <c r="T341" s="406"/>
      <c r="U341" s="406"/>
      <c r="V341" s="406"/>
      <c r="W341" s="406"/>
      <c r="X341" s="406"/>
      <c r="Y341" s="406"/>
      <c r="Z341" s="406"/>
      <c r="AA341" s="406"/>
      <c r="AB341" s="406"/>
      <c r="AC341" s="406"/>
      <c r="AD341" s="406"/>
      <c r="AE341" s="406"/>
      <c r="AF341" s="406"/>
      <c r="AG341" s="406"/>
      <c r="AH341" s="406"/>
    </row>
    <row r="342" spans="1:34" s="374" customFormat="1" ht="15.75">
      <c r="A342" s="396"/>
      <c r="B342" s="392" t="s">
        <v>32</v>
      </c>
      <c r="C342" s="396"/>
      <c r="D342" s="396"/>
      <c r="E342" s="396"/>
      <c r="F342" s="396"/>
      <c r="G342" s="440">
        <f>G321+G318+G313+G310+G307+G304+G301+G298+G295+G292+G287+G285+G283+G281+G278+G275+G272+G269+G266+G264+G260+G256+G240+G232+G221+G218+G213+G207+G205+G202+G199+G162+G132+G130+G116+G114+G105+G103+G101+G89+G87+G83+G81+G79+G77+G75+G73+G70+G67+G64</f>
        <v>22.9</v>
      </c>
      <c r="H342" s="440">
        <f t="shared" ref="H342:M342" si="19">H321+H318+H313+H310+H307+H304+H301+H298+H295+H292+H287+H285+H283+H281+H278+H275+H272+H269+H266+H264+H260+H256+H240+H232+H221+H218+H213+H207+H205+H202+H199+H162+H132+H130+H116+H114+H105+H103+H101+H89+H87+H83+H81+H79+H77+H75+H73+H70+H67+H64</f>
        <v>44.749000000000002</v>
      </c>
      <c r="I342" s="440">
        <f t="shared" si="19"/>
        <v>1518.963</v>
      </c>
      <c r="J342" s="440">
        <f t="shared" si="19"/>
        <v>1439.049</v>
      </c>
      <c r="K342" s="440">
        <f t="shared" si="19"/>
        <v>591</v>
      </c>
      <c r="L342" s="440">
        <f t="shared" si="19"/>
        <v>41</v>
      </c>
      <c r="M342" s="440">
        <f t="shared" si="19"/>
        <v>26</v>
      </c>
      <c r="N342" s="395" t="s">
        <v>84</v>
      </c>
      <c r="O342" s="397"/>
      <c r="P342" s="395"/>
      <c r="Q342" s="406"/>
      <c r="R342" s="406"/>
      <c r="S342" s="406"/>
      <c r="T342" s="406"/>
      <c r="U342" s="406"/>
      <c r="V342" s="406"/>
      <c r="W342" s="406"/>
      <c r="X342" s="406"/>
      <c r="Y342" s="406"/>
      <c r="Z342" s="406"/>
      <c r="AA342" s="406"/>
      <c r="AB342" s="406"/>
      <c r="AC342" s="406"/>
      <c r="AD342" s="406"/>
      <c r="AE342" s="406"/>
      <c r="AF342" s="406"/>
      <c r="AG342" s="406"/>
      <c r="AH342" s="406"/>
    </row>
    <row r="343" spans="1:34" s="374" customFormat="1" ht="15.75">
      <c r="A343" s="396"/>
      <c r="B343" s="392" t="s">
        <v>33</v>
      </c>
      <c r="C343" s="396"/>
      <c r="D343" s="396"/>
      <c r="E343" s="396"/>
      <c r="F343" s="396"/>
      <c r="G343" s="440">
        <f>G253+G98+G85</f>
        <v>0</v>
      </c>
      <c r="H343" s="440">
        <f t="shared" ref="H343:M343" si="20">H253+H98+H85</f>
        <v>958.7</v>
      </c>
      <c r="I343" s="440">
        <f t="shared" si="20"/>
        <v>1616.848</v>
      </c>
      <c r="J343" s="440">
        <f t="shared" si="20"/>
        <v>0</v>
      </c>
      <c r="K343" s="440">
        <f t="shared" si="20"/>
        <v>0</v>
      </c>
      <c r="L343" s="440">
        <f t="shared" si="20"/>
        <v>0</v>
      </c>
      <c r="M343" s="440">
        <f t="shared" si="20"/>
        <v>0</v>
      </c>
      <c r="N343" s="395" t="s">
        <v>118</v>
      </c>
      <c r="O343" s="397"/>
      <c r="P343" s="395"/>
      <c r="Q343" s="406"/>
      <c r="R343" s="406"/>
      <c r="S343" s="406"/>
      <c r="T343" s="406"/>
      <c r="U343" s="406"/>
      <c r="V343" s="406"/>
      <c r="W343" s="406"/>
      <c r="X343" s="406"/>
      <c r="Y343" s="406"/>
      <c r="Z343" s="406"/>
      <c r="AA343" s="406"/>
      <c r="AB343" s="406"/>
      <c r="AC343" s="406"/>
      <c r="AD343" s="406"/>
      <c r="AE343" s="406"/>
      <c r="AF343" s="406"/>
      <c r="AG343" s="406"/>
      <c r="AH343" s="406"/>
    </row>
    <row r="344" spans="1:34" ht="72" customHeight="1">
      <c r="A344" s="161">
        <v>5</v>
      </c>
      <c r="B344" s="80" t="s">
        <v>368</v>
      </c>
      <c r="C344" s="80"/>
      <c r="D344" s="80"/>
      <c r="E344" s="82" t="s">
        <v>40</v>
      </c>
      <c r="F344" s="82"/>
      <c r="G344" s="79" t="s">
        <v>369</v>
      </c>
      <c r="H344" s="79">
        <v>48</v>
      </c>
      <c r="I344" s="79">
        <v>46</v>
      </c>
      <c r="J344" s="79">
        <v>44</v>
      </c>
      <c r="K344" s="79">
        <v>42</v>
      </c>
      <c r="L344" s="82">
        <v>40</v>
      </c>
      <c r="M344" s="82"/>
      <c r="N344" s="82"/>
      <c r="O344" s="83"/>
      <c r="P344" s="82"/>
    </row>
    <row r="345" spans="1:34" s="376" customFormat="1" ht="42.75" customHeight="1">
      <c r="A345" s="161"/>
      <c r="B345" s="122" t="s">
        <v>370</v>
      </c>
      <c r="C345" s="79"/>
      <c r="D345" s="87"/>
      <c r="E345" s="79"/>
      <c r="F345" s="79"/>
      <c r="G345" s="425"/>
      <c r="H345" s="425"/>
      <c r="I345" s="120"/>
      <c r="J345" s="425"/>
      <c r="K345" s="425"/>
      <c r="L345" s="426"/>
      <c r="M345" s="85"/>
      <c r="N345" s="101"/>
      <c r="O345" s="83"/>
      <c r="P345" s="85"/>
    </row>
    <row r="346" spans="1:34" s="376" customFormat="1" ht="59.25" customHeight="1">
      <c r="A346" s="79">
        <v>1</v>
      </c>
      <c r="B346" s="80" t="s">
        <v>371</v>
      </c>
      <c r="C346" s="79" t="s">
        <v>142</v>
      </c>
      <c r="D346" s="87"/>
      <c r="E346" s="79" t="s">
        <v>58</v>
      </c>
      <c r="F346" s="79" t="s">
        <v>372</v>
      </c>
      <c r="G346" s="120">
        <v>62.9</v>
      </c>
      <c r="H346" s="120">
        <v>317.5</v>
      </c>
      <c r="I346" s="120">
        <v>50</v>
      </c>
      <c r="J346" s="120">
        <v>50</v>
      </c>
      <c r="K346" s="120">
        <v>50</v>
      </c>
      <c r="L346" s="426"/>
      <c r="M346" s="85"/>
      <c r="N346" s="82" t="s">
        <v>84</v>
      </c>
      <c r="O346" s="83" t="s">
        <v>373</v>
      </c>
      <c r="P346" s="82"/>
    </row>
    <row r="347" spans="1:34" s="377" customFormat="1" ht="20.25" customHeight="1">
      <c r="A347" s="433"/>
      <c r="B347" s="434" t="s">
        <v>28</v>
      </c>
      <c r="C347" s="433"/>
      <c r="D347" s="433"/>
      <c r="E347" s="433"/>
      <c r="F347" s="433"/>
      <c r="G347" s="435">
        <f>G348+G349+G350+G351+G352</f>
        <v>62.9</v>
      </c>
      <c r="H347" s="435">
        <f t="shared" ref="H347" si="21">H348+H349+H350+H351+H352</f>
        <v>317.5</v>
      </c>
      <c r="I347" s="435">
        <f t="shared" ref="I347" si="22">I348+I349+I350+I351+I352</f>
        <v>50</v>
      </c>
      <c r="J347" s="435">
        <f t="shared" ref="J347" si="23">J348+J349+J350+J351+J352</f>
        <v>50</v>
      </c>
      <c r="K347" s="435">
        <f t="shared" ref="K347" si="24">K348+K349+K350+K351+K352</f>
        <v>50</v>
      </c>
      <c r="L347" s="435">
        <f t="shared" ref="L347" si="25">L348+L349+L350+L351+L352</f>
        <v>0</v>
      </c>
      <c r="M347" s="435">
        <f t="shared" ref="M347" si="26">M348+M349+M350+M351+M352</f>
        <v>0</v>
      </c>
      <c r="N347" s="436"/>
      <c r="O347" s="437"/>
      <c r="P347" s="433"/>
      <c r="Q347" s="438"/>
      <c r="R347" s="438"/>
      <c r="S347" s="438"/>
      <c r="T347" s="438"/>
      <c r="U347" s="438"/>
      <c r="V347" s="438"/>
      <c r="W347" s="438"/>
      <c r="X347" s="438"/>
      <c r="Y347" s="438"/>
      <c r="Z347" s="438"/>
      <c r="AA347" s="438"/>
      <c r="AB347" s="438"/>
      <c r="AC347" s="438"/>
      <c r="AD347" s="438"/>
      <c r="AE347" s="438"/>
      <c r="AF347" s="438"/>
      <c r="AG347" s="438"/>
      <c r="AH347" s="438"/>
    </row>
    <row r="348" spans="1:34" s="378" customFormat="1" ht="15.75">
      <c r="A348" s="393"/>
      <c r="B348" s="392" t="s">
        <v>29</v>
      </c>
      <c r="C348" s="393"/>
      <c r="D348" s="441"/>
      <c r="E348" s="393"/>
      <c r="F348" s="393"/>
      <c r="G348" s="442">
        <v>0</v>
      </c>
      <c r="H348" s="442">
        <v>0</v>
      </c>
      <c r="I348" s="442">
        <v>0</v>
      </c>
      <c r="J348" s="442">
        <v>0</v>
      </c>
      <c r="K348" s="442">
        <v>0</v>
      </c>
      <c r="L348" s="442">
        <v>0</v>
      </c>
      <c r="M348" s="442">
        <v>0</v>
      </c>
      <c r="N348" s="391"/>
      <c r="O348" s="394"/>
      <c r="P348" s="391"/>
    </row>
    <row r="349" spans="1:34" s="378" customFormat="1" ht="15.75">
      <c r="A349" s="393"/>
      <c r="B349" s="392" t="s">
        <v>30</v>
      </c>
      <c r="C349" s="393"/>
      <c r="D349" s="441"/>
      <c r="E349" s="393"/>
      <c r="F349" s="393"/>
      <c r="G349" s="442">
        <v>0</v>
      </c>
      <c r="H349" s="442">
        <v>0</v>
      </c>
      <c r="I349" s="442">
        <v>0</v>
      </c>
      <c r="J349" s="442">
        <v>0</v>
      </c>
      <c r="K349" s="442">
        <v>0</v>
      </c>
      <c r="L349" s="442">
        <v>0</v>
      </c>
      <c r="M349" s="442">
        <v>0</v>
      </c>
      <c r="N349" s="391"/>
      <c r="O349" s="394"/>
      <c r="P349" s="391"/>
    </row>
    <row r="350" spans="1:34" s="378" customFormat="1" ht="15.75">
      <c r="A350" s="393"/>
      <c r="B350" s="392" t="s">
        <v>31</v>
      </c>
      <c r="C350" s="393"/>
      <c r="D350" s="441"/>
      <c r="E350" s="393"/>
      <c r="F350" s="393"/>
      <c r="G350" s="442">
        <v>0</v>
      </c>
      <c r="H350" s="442">
        <v>0</v>
      </c>
      <c r="I350" s="442">
        <v>0</v>
      </c>
      <c r="J350" s="442">
        <v>0</v>
      </c>
      <c r="K350" s="442">
        <v>0</v>
      </c>
      <c r="L350" s="442">
        <v>0</v>
      </c>
      <c r="M350" s="442">
        <v>0</v>
      </c>
      <c r="N350" s="391"/>
      <c r="O350" s="394"/>
      <c r="P350" s="391"/>
    </row>
    <row r="351" spans="1:34" s="378" customFormat="1" ht="15.75">
      <c r="A351" s="393"/>
      <c r="B351" s="392" t="s">
        <v>32</v>
      </c>
      <c r="C351" s="393"/>
      <c r="D351" s="441"/>
      <c r="E351" s="393"/>
      <c r="F351" s="393"/>
      <c r="G351" s="442">
        <f>G346</f>
        <v>62.9</v>
      </c>
      <c r="H351" s="442">
        <f t="shared" ref="H351:M351" si="27">H346</f>
        <v>317.5</v>
      </c>
      <c r="I351" s="442">
        <f t="shared" si="27"/>
        <v>50</v>
      </c>
      <c r="J351" s="442">
        <f t="shared" si="27"/>
        <v>50</v>
      </c>
      <c r="K351" s="442">
        <f t="shared" si="27"/>
        <v>50</v>
      </c>
      <c r="L351" s="442">
        <f t="shared" si="27"/>
        <v>0</v>
      </c>
      <c r="M351" s="442">
        <f t="shared" si="27"/>
        <v>0</v>
      </c>
      <c r="N351" s="391"/>
      <c r="O351" s="394"/>
      <c r="P351" s="391"/>
    </row>
    <row r="352" spans="1:34" s="378" customFormat="1" ht="15.75">
      <c r="A352" s="393"/>
      <c r="B352" s="392" t="s">
        <v>33</v>
      </c>
      <c r="C352" s="393"/>
      <c r="D352" s="441"/>
      <c r="E352" s="393"/>
      <c r="F352" s="393"/>
      <c r="G352" s="442">
        <v>0</v>
      </c>
      <c r="H352" s="442">
        <v>0</v>
      </c>
      <c r="I352" s="442">
        <v>0</v>
      </c>
      <c r="J352" s="442">
        <v>0</v>
      </c>
      <c r="K352" s="442">
        <v>0</v>
      </c>
      <c r="L352" s="442">
        <v>0</v>
      </c>
      <c r="M352" s="442">
        <v>0</v>
      </c>
      <c r="N352" s="391"/>
      <c r="O352" s="394"/>
      <c r="P352" s="391"/>
    </row>
    <row r="353" spans="1:34" ht="55.5" customHeight="1">
      <c r="A353" s="161">
        <v>6</v>
      </c>
      <c r="B353" s="80" t="s">
        <v>374</v>
      </c>
      <c r="C353" s="79" t="s">
        <v>35</v>
      </c>
      <c r="D353" s="80"/>
      <c r="E353" s="79" t="s">
        <v>40</v>
      </c>
      <c r="F353" s="79"/>
      <c r="G353" s="79" t="s">
        <v>369</v>
      </c>
      <c r="H353" s="79">
        <v>57.5</v>
      </c>
      <c r="I353" s="79">
        <v>59.2</v>
      </c>
      <c r="J353" s="79">
        <v>61</v>
      </c>
      <c r="K353" s="79">
        <v>62.8</v>
      </c>
      <c r="L353" s="82">
        <v>64.7</v>
      </c>
      <c r="M353" s="82"/>
      <c r="N353" s="82"/>
      <c r="O353" s="83"/>
      <c r="P353" s="82"/>
    </row>
    <row r="354" spans="1:34" ht="21" customHeight="1">
      <c r="A354" s="79"/>
      <c r="B354" s="122" t="s">
        <v>22</v>
      </c>
      <c r="C354" s="122"/>
      <c r="D354" s="122"/>
      <c r="E354" s="79" t="s">
        <v>40</v>
      </c>
      <c r="F354" s="79"/>
      <c r="G354" s="79">
        <v>49.4</v>
      </c>
      <c r="H354" s="79">
        <v>53.5</v>
      </c>
      <c r="I354" s="79">
        <v>55.1</v>
      </c>
      <c r="J354" s="79">
        <v>56.7</v>
      </c>
      <c r="K354" s="79">
        <v>58.4</v>
      </c>
      <c r="L354" s="82">
        <v>60.2</v>
      </c>
      <c r="M354" s="82"/>
      <c r="N354" s="82"/>
      <c r="O354" s="83"/>
      <c r="P354" s="82"/>
    </row>
    <row r="355" spans="1:34" ht="70.5" customHeight="1">
      <c r="A355" s="79"/>
      <c r="B355" s="122" t="s">
        <v>375</v>
      </c>
      <c r="C355" s="122"/>
      <c r="D355" s="122"/>
      <c r="E355" s="79"/>
      <c r="F355" s="79"/>
      <c r="G355" s="79"/>
      <c r="H355" s="79"/>
      <c r="I355" s="79"/>
      <c r="J355" s="79"/>
      <c r="K355" s="79"/>
      <c r="L355" s="82"/>
      <c r="M355" s="82"/>
      <c r="N355" s="82"/>
      <c r="O355" s="83"/>
      <c r="P355" s="82"/>
    </row>
    <row r="356" spans="1:34" ht="51.75" customHeight="1">
      <c r="A356" s="79">
        <v>1</v>
      </c>
      <c r="B356" s="80" t="s">
        <v>376</v>
      </c>
      <c r="C356" s="122"/>
      <c r="D356" s="122"/>
      <c r="E356" s="79"/>
      <c r="F356" s="79"/>
      <c r="G356" s="79"/>
      <c r="H356" s="79"/>
      <c r="I356" s="79"/>
      <c r="J356" s="79"/>
      <c r="K356" s="79"/>
      <c r="L356" s="82"/>
      <c r="M356" s="82"/>
      <c r="N356" s="82"/>
      <c r="O356" s="83"/>
      <c r="P356" s="79" t="s">
        <v>377</v>
      </c>
    </row>
    <row r="357" spans="1:34" ht="89.25" customHeight="1">
      <c r="A357" s="79"/>
      <c r="B357" s="80" t="s">
        <v>378</v>
      </c>
      <c r="C357" s="79" t="s">
        <v>379</v>
      </c>
      <c r="D357" s="192" t="s">
        <v>77</v>
      </c>
      <c r="E357" s="79" t="s">
        <v>40</v>
      </c>
      <c r="F357" s="79"/>
      <c r="G357" s="79"/>
      <c r="H357" s="79"/>
      <c r="I357" s="79">
        <v>80.099999999999994</v>
      </c>
      <c r="J357" s="79">
        <v>80.3</v>
      </c>
      <c r="K357" s="79">
        <v>80.5</v>
      </c>
      <c r="L357" s="82">
        <v>80.7</v>
      </c>
      <c r="M357" s="82">
        <v>80.900000000000006</v>
      </c>
      <c r="N357" s="82"/>
      <c r="O357" s="83"/>
      <c r="P357" s="82"/>
    </row>
    <row r="358" spans="1:34" ht="48.75" customHeight="1">
      <c r="A358" s="79"/>
      <c r="B358" s="80" t="s">
        <v>380</v>
      </c>
      <c r="C358" s="79"/>
      <c r="D358" s="192"/>
      <c r="E358" s="79"/>
      <c r="F358" s="79"/>
      <c r="G358" s="79"/>
      <c r="H358" s="79"/>
      <c r="I358" s="79"/>
      <c r="J358" s="79"/>
      <c r="K358" s="79"/>
      <c r="L358" s="82"/>
      <c r="M358" s="82"/>
      <c r="N358" s="82"/>
      <c r="O358" s="83"/>
      <c r="P358" s="82"/>
    </row>
    <row r="359" spans="1:34" s="377" customFormat="1" ht="20.25" customHeight="1">
      <c r="A359" s="433"/>
      <c r="B359" s="434" t="s">
        <v>28</v>
      </c>
      <c r="C359" s="433"/>
      <c r="D359" s="433"/>
      <c r="E359" s="433"/>
      <c r="F359" s="433"/>
      <c r="G359" s="435">
        <f>G360+G361+G362+G363+G364</f>
        <v>0</v>
      </c>
      <c r="H359" s="435">
        <f t="shared" ref="H359" si="28">H360+H361+H362+H363+H364</f>
        <v>0</v>
      </c>
      <c r="I359" s="435">
        <f t="shared" ref="I359" si="29">I360+I361+I362+I363+I364</f>
        <v>0</v>
      </c>
      <c r="J359" s="435">
        <f t="shared" ref="J359" si="30">J360+J361+J362+J363+J364</f>
        <v>0</v>
      </c>
      <c r="K359" s="435">
        <f t="shared" ref="K359" si="31">K360+K361+K362+K363+K364</f>
        <v>0</v>
      </c>
      <c r="L359" s="435">
        <f t="shared" ref="L359" si="32">L360+L361+L362+L363+L364</f>
        <v>0</v>
      </c>
      <c r="M359" s="435">
        <f t="shared" ref="M359" si="33">M360+M361+M362+M363+M364</f>
        <v>0</v>
      </c>
      <c r="N359" s="436"/>
      <c r="O359" s="437"/>
      <c r="P359" s="433"/>
      <c r="Q359" s="438"/>
      <c r="R359" s="438"/>
      <c r="S359" s="438"/>
      <c r="T359" s="438"/>
      <c r="U359" s="438"/>
      <c r="V359" s="438"/>
      <c r="W359" s="438"/>
      <c r="X359" s="438"/>
      <c r="Y359" s="438"/>
      <c r="Z359" s="438"/>
      <c r="AA359" s="438"/>
      <c r="AB359" s="438"/>
      <c r="AC359" s="438"/>
      <c r="AD359" s="438"/>
      <c r="AE359" s="438"/>
      <c r="AF359" s="438"/>
      <c r="AG359" s="438"/>
      <c r="AH359" s="438"/>
    </row>
    <row r="360" spans="1:34" s="379" customFormat="1" ht="15.75">
      <c r="A360" s="396"/>
      <c r="B360" s="392" t="s">
        <v>29</v>
      </c>
      <c r="C360" s="396"/>
      <c r="D360" s="443"/>
      <c r="E360" s="396"/>
      <c r="F360" s="396"/>
      <c r="G360" s="442">
        <v>0</v>
      </c>
      <c r="H360" s="442">
        <v>0</v>
      </c>
      <c r="I360" s="442">
        <v>0</v>
      </c>
      <c r="J360" s="442">
        <v>0</v>
      </c>
      <c r="K360" s="442">
        <v>0</v>
      </c>
      <c r="L360" s="442">
        <v>0</v>
      </c>
      <c r="M360" s="442">
        <v>0</v>
      </c>
      <c r="N360" s="395"/>
      <c r="O360" s="397"/>
      <c r="P360" s="395"/>
    </row>
    <row r="361" spans="1:34" s="379" customFormat="1" ht="15.75">
      <c r="A361" s="396"/>
      <c r="B361" s="392" t="s">
        <v>30</v>
      </c>
      <c r="C361" s="396"/>
      <c r="D361" s="443"/>
      <c r="E361" s="396"/>
      <c r="F361" s="396"/>
      <c r="G361" s="442">
        <v>0</v>
      </c>
      <c r="H361" s="442">
        <v>0</v>
      </c>
      <c r="I361" s="442">
        <v>0</v>
      </c>
      <c r="J361" s="442">
        <v>0</v>
      </c>
      <c r="K361" s="442">
        <v>0</v>
      </c>
      <c r="L361" s="442">
        <v>0</v>
      </c>
      <c r="M361" s="442">
        <v>0</v>
      </c>
      <c r="N361" s="395"/>
      <c r="O361" s="397"/>
      <c r="P361" s="395"/>
    </row>
    <row r="362" spans="1:34" s="379" customFormat="1" ht="15.75">
      <c r="A362" s="396"/>
      <c r="B362" s="392" t="s">
        <v>31</v>
      </c>
      <c r="C362" s="396"/>
      <c r="D362" s="443"/>
      <c r="E362" s="396"/>
      <c r="F362" s="396"/>
      <c r="G362" s="442">
        <v>0</v>
      </c>
      <c r="H362" s="442">
        <v>0</v>
      </c>
      <c r="I362" s="442">
        <v>0</v>
      </c>
      <c r="J362" s="442">
        <v>0</v>
      </c>
      <c r="K362" s="442">
        <v>0</v>
      </c>
      <c r="L362" s="442">
        <v>0</v>
      </c>
      <c r="M362" s="442">
        <v>0</v>
      </c>
      <c r="N362" s="395"/>
      <c r="O362" s="397"/>
      <c r="P362" s="395"/>
    </row>
    <row r="363" spans="1:34" s="379" customFormat="1" ht="15.75">
      <c r="A363" s="396"/>
      <c r="B363" s="392" t="s">
        <v>32</v>
      </c>
      <c r="C363" s="396"/>
      <c r="D363" s="443"/>
      <c r="E363" s="396"/>
      <c r="F363" s="396"/>
      <c r="G363" s="442">
        <v>0</v>
      </c>
      <c r="H363" s="442">
        <v>0</v>
      </c>
      <c r="I363" s="442">
        <v>0</v>
      </c>
      <c r="J363" s="442">
        <v>0</v>
      </c>
      <c r="K363" s="442">
        <v>0</v>
      </c>
      <c r="L363" s="442">
        <v>0</v>
      </c>
      <c r="M363" s="442">
        <v>0</v>
      </c>
      <c r="N363" s="395"/>
      <c r="O363" s="397"/>
      <c r="P363" s="395"/>
    </row>
    <row r="364" spans="1:34" s="379" customFormat="1" ht="15.75">
      <c r="A364" s="396"/>
      <c r="B364" s="392" t="s">
        <v>33</v>
      </c>
      <c r="C364" s="396"/>
      <c r="D364" s="443"/>
      <c r="E364" s="396"/>
      <c r="F364" s="396"/>
      <c r="G364" s="442">
        <v>0</v>
      </c>
      <c r="H364" s="442">
        <v>0</v>
      </c>
      <c r="I364" s="442">
        <v>0</v>
      </c>
      <c r="J364" s="442">
        <v>0</v>
      </c>
      <c r="K364" s="442">
        <v>0</v>
      </c>
      <c r="L364" s="442">
        <v>0</v>
      </c>
      <c r="M364" s="442">
        <v>0</v>
      </c>
      <c r="N364" s="395"/>
      <c r="O364" s="397"/>
      <c r="P364" s="395"/>
    </row>
    <row r="365" spans="1:34" ht="15.75" customHeight="1">
      <c r="A365" s="388"/>
      <c r="B365" s="389" t="s">
        <v>381</v>
      </c>
      <c r="C365" s="389"/>
      <c r="D365" s="389"/>
      <c r="E365" s="388"/>
      <c r="F365" s="388"/>
      <c r="G365" s="388"/>
      <c r="H365" s="388"/>
      <c r="I365" s="388"/>
      <c r="J365" s="388"/>
      <c r="K365" s="388"/>
      <c r="L365" s="388"/>
      <c r="M365" s="388"/>
      <c r="N365" s="388"/>
      <c r="O365" s="444"/>
      <c r="P365" s="388"/>
      <c r="Q365" s="12"/>
      <c r="R365" s="12"/>
      <c r="S365" s="12"/>
      <c r="T365" s="12"/>
      <c r="U365" s="12"/>
      <c r="V365" s="12"/>
      <c r="W365" s="12"/>
      <c r="X365" s="12"/>
      <c r="Y365" s="12"/>
      <c r="Z365" s="12"/>
      <c r="AA365" s="12"/>
      <c r="AB365" s="12"/>
      <c r="AC365" s="12"/>
      <c r="AD365" s="12"/>
      <c r="AE365" s="12"/>
      <c r="AF365" s="12"/>
      <c r="AG365" s="12"/>
      <c r="AH365" s="12"/>
    </row>
    <row r="366" spans="1:34" ht="20.25" customHeight="1">
      <c r="A366" s="388"/>
      <c r="B366" s="389" t="s">
        <v>382</v>
      </c>
      <c r="C366" s="389"/>
      <c r="D366" s="389"/>
      <c r="E366" s="388"/>
      <c r="F366" s="388"/>
      <c r="G366" s="388"/>
      <c r="H366" s="388"/>
      <c r="I366" s="388"/>
      <c r="J366" s="388"/>
      <c r="K366" s="388"/>
      <c r="L366" s="388"/>
      <c r="M366" s="388"/>
      <c r="N366" s="388"/>
      <c r="O366" s="444"/>
      <c r="P366" s="388"/>
      <c r="Q366" s="12"/>
      <c r="R366" s="12"/>
      <c r="S366" s="12"/>
      <c r="T366" s="12"/>
      <c r="U366" s="12"/>
      <c r="V366" s="12"/>
      <c r="W366" s="12"/>
      <c r="X366" s="12"/>
      <c r="Y366" s="12"/>
      <c r="Z366" s="12"/>
      <c r="AA366" s="12"/>
      <c r="AB366" s="12"/>
      <c r="AC366" s="12"/>
      <c r="AD366" s="12"/>
      <c r="AE366" s="12"/>
      <c r="AF366" s="12"/>
      <c r="AG366" s="12"/>
      <c r="AH366" s="12"/>
    </row>
    <row r="367" spans="1:34" ht="51.75" customHeight="1">
      <c r="A367" s="161">
        <v>7</v>
      </c>
      <c r="B367" s="80" t="s">
        <v>383</v>
      </c>
      <c r="C367" s="80"/>
      <c r="D367" s="80"/>
      <c r="E367" s="79" t="s">
        <v>40</v>
      </c>
      <c r="F367" s="79"/>
      <c r="G367" s="79" t="s">
        <v>369</v>
      </c>
      <c r="H367" s="79" t="s">
        <v>369</v>
      </c>
      <c r="I367" s="79" t="s">
        <v>369</v>
      </c>
      <c r="J367" s="79" t="s">
        <v>369</v>
      </c>
      <c r="K367" s="79" t="s">
        <v>369</v>
      </c>
      <c r="L367" s="79" t="s">
        <v>369</v>
      </c>
      <c r="M367" s="79" t="s">
        <v>369</v>
      </c>
      <c r="N367" s="82"/>
      <c r="O367" s="83"/>
      <c r="P367" s="82"/>
      <c r="Q367" s="12"/>
      <c r="R367" s="12"/>
      <c r="S367" s="12"/>
      <c r="T367" s="12"/>
      <c r="U367" s="12"/>
      <c r="V367" s="12"/>
      <c r="W367" s="12"/>
      <c r="X367" s="12"/>
      <c r="Y367" s="12"/>
      <c r="Z367" s="12"/>
      <c r="AA367" s="12"/>
      <c r="AB367" s="12"/>
      <c r="AC367" s="12"/>
      <c r="AD367" s="12"/>
      <c r="AE367" s="12"/>
      <c r="AF367" s="12"/>
      <c r="AG367" s="12"/>
      <c r="AH367" s="12"/>
    </row>
    <row r="368" spans="1:34" ht="105" customHeight="1">
      <c r="A368" s="79"/>
      <c r="B368" s="80" t="s">
        <v>384</v>
      </c>
      <c r="C368" s="79" t="s">
        <v>385</v>
      </c>
      <c r="D368" s="79" t="s">
        <v>327</v>
      </c>
      <c r="E368" s="79" t="s">
        <v>386</v>
      </c>
      <c r="F368" s="79"/>
      <c r="G368" s="79">
        <v>89.3</v>
      </c>
      <c r="H368" s="79">
        <v>160</v>
      </c>
      <c r="I368" s="79">
        <v>208.9</v>
      </c>
      <c r="J368" s="79">
        <v>256.39999999999998</v>
      </c>
      <c r="K368" s="79">
        <v>338.3</v>
      </c>
      <c r="L368" s="82">
        <v>443.4</v>
      </c>
      <c r="M368" s="82">
        <v>461.2</v>
      </c>
      <c r="N368" s="82"/>
      <c r="O368" s="83"/>
      <c r="P368" s="82"/>
      <c r="Q368" s="12"/>
      <c r="R368" s="12"/>
      <c r="S368" s="12"/>
      <c r="T368" s="12"/>
      <c r="U368" s="12"/>
      <c r="V368" s="12"/>
      <c r="W368" s="12"/>
      <c r="X368" s="12"/>
      <c r="Y368" s="12"/>
      <c r="Z368" s="12"/>
      <c r="AA368" s="12"/>
      <c r="AB368" s="12"/>
      <c r="AC368" s="12"/>
      <c r="AD368" s="12"/>
      <c r="AE368" s="12"/>
      <c r="AF368" s="12"/>
      <c r="AG368" s="12"/>
      <c r="AH368" s="12"/>
    </row>
    <row r="369" spans="1:34" ht="23.25" customHeight="1">
      <c r="A369" s="79"/>
      <c r="B369" s="122" t="s">
        <v>48</v>
      </c>
      <c r="C369" s="80"/>
      <c r="D369" s="80"/>
      <c r="E369" s="79"/>
      <c r="F369" s="79"/>
      <c r="G369" s="79"/>
      <c r="H369" s="79"/>
      <c r="I369" s="79"/>
      <c r="J369" s="79"/>
      <c r="K369" s="79"/>
      <c r="L369" s="82"/>
      <c r="M369" s="82"/>
      <c r="N369" s="82"/>
      <c r="O369" s="83"/>
      <c r="P369" s="82"/>
    </row>
    <row r="370" spans="1:34" ht="56.25" customHeight="1">
      <c r="A370" s="79">
        <v>1</v>
      </c>
      <c r="B370" s="91" t="s">
        <v>387</v>
      </c>
      <c r="C370" s="79" t="s">
        <v>388</v>
      </c>
      <c r="D370" s="80"/>
      <c r="E370" s="79" t="s">
        <v>389</v>
      </c>
      <c r="F370" s="79" t="s">
        <v>390</v>
      </c>
      <c r="G370" s="79"/>
      <c r="H370" s="79"/>
      <c r="I370" s="79">
        <v>15000</v>
      </c>
      <c r="J370" s="79">
        <v>20800</v>
      </c>
      <c r="K370" s="79">
        <v>20978</v>
      </c>
      <c r="L370" s="82"/>
      <c r="M370" s="82"/>
      <c r="N370" s="82" t="s">
        <v>118</v>
      </c>
      <c r="O370" s="83"/>
      <c r="P370" s="79" t="s">
        <v>391</v>
      </c>
    </row>
    <row r="371" spans="1:34" ht="28.5" customHeight="1">
      <c r="A371" s="585">
        <v>2</v>
      </c>
      <c r="B371" s="599" t="s">
        <v>392</v>
      </c>
      <c r="C371" s="585" t="s">
        <v>393</v>
      </c>
      <c r="D371" s="80"/>
      <c r="E371" s="585" t="s">
        <v>58</v>
      </c>
      <c r="F371" s="605" t="s">
        <v>394</v>
      </c>
      <c r="G371" s="79"/>
      <c r="H371" s="79"/>
      <c r="I371" s="79"/>
      <c r="J371" s="79">
        <v>3000</v>
      </c>
      <c r="K371" s="79"/>
      <c r="L371" s="82"/>
      <c r="M371" s="82"/>
      <c r="N371" s="82" t="s">
        <v>260</v>
      </c>
      <c r="O371" s="84" t="s">
        <v>395</v>
      </c>
      <c r="P371" s="585" t="s">
        <v>396</v>
      </c>
    </row>
    <row r="372" spans="1:34" ht="38.25" customHeight="1">
      <c r="A372" s="586"/>
      <c r="B372" s="600"/>
      <c r="C372" s="586"/>
      <c r="D372" s="79"/>
      <c r="E372" s="586"/>
      <c r="F372" s="606"/>
      <c r="G372" s="79"/>
      <c r="H372" s="195"/>
      <c r="I372" s="194"/>
      <c r="J372" s="196">
        <v>2000</v>
      </c>
      <c r="K372" s="79"/>
      <c r="L372" s="82"/>
      <c r="M372" s="82"/>
      <c r="N372" s="82" t="s">
        <v>118</v>
      </c>
      <c r="O372" s="83"/>
      <c r="P372" s="586"/>
    </row>
    <row r="373" spans="1:34" ht="42" customHeight="1">
      <c r="A373" s="79">
        <v>3</v>
      </c>
      <c r="B373" s="91" t="s">
        <v>397</v>
      </c>
      <c r="C373" s="79" t="s">
        <v>393</v>
      </c>
      <c r="D373" s="79"/>
      <c r="E373" s="79" t="s">
        <v>58</v>
      </c>
      <c r="F373" s="192" t="s">
        <v>398</v>
      </c>
      <c r="G373" s="79"/>
      <c r="H373" s="196"/>
      <c r="I373" s="194">
        <v>800</v>
      </c>
      <c r="J373" s="194"/>
      <c r="K373" s="79"/>
      <c r="L373" s="82"/>
      <c r="M373" s="82"/>
      <c r="N373" s="82" t="s">
        <v>118</v>
      </c>
      <c r="O373" s="83"/>
      <c r="P373" s="82"/>
    </row>
    <row r="374" spans="1:34" ht="42.75" customHeight="1">
      <c r="A374" s="79">
        <v>4</v>
      </c>
      <c r="B374" s="91" t="s">
        <v>399</v>
      </c>
      <c r="C374" s="79" t="s">
        <v>393</v>
      </c>
      <c r="D374" s="79"/>
      <c r="E374" s="79" t="s">
        <v>58</v>
      </c>
      <c r="F374" s="192" t="s">
        <v>400</v>
      </c>
      <c r="G374" s="79"/>
      <c r="H374" s="195"/>
      <c r="I374" s="196">
        <v>1400</v>
      </c>
      <c r="J374" s="194"/>
      <c r="K374" s="79"/>
      <c r="L374" s="82"/>
      <c r="M374" s="82"/>
      <c r="N374" s="82" t="s">
        <v>118</v>
      </c>
      <c r="O374" s="83"/>
      <c r="P374" s="82"/>
    </row>
    <row r="375" spans="1:34" ht="15" customHeight="1">
      <c r="A375" s="587">
        <v>5</v>
      </c>
      <c r="B375" s="599" t="s">
        <v>401</v>
      </c>
      <c r="C375" s="587" t="s">
        <v>393</v>
      </c>
      <c r="D375" s="587"/>
      <c r="E375" s="604" t="s">
        <v>389</v>
      </c>
      <c r="F375" s="604" t="s">
        <v>402</v>
      </c>
      <c r="G375" s="84"/>
      <c r="H375" s="84"/>
      <c r="I375" s="98">
        <v>1420</v>
      </c>
      <c r="J375" s="84"/>
      <c r="K375" s="84"/>
      <c r="L375" s="84"/>
      <c r="M375" s="84"/>
      <c r="N375" s="82" t="s">
        <v>260</v>
      </c>
      <c r="O375" s="83" t="s">
        <v>395</v>
      </c>
      <c r="P375" s="585" t="s">
        <v>403</v>
      </c>
    </row>
    <row r="376" spans="1:34" ht="50.25" customHeight="1">
      <c r="A376" s="588"/>
      <c r="B376" s="600"/>
      <c r="C376" s="588"/>
      <c r="D376" s="588"/>
      <c r="E376" s="604"/>
      <c r="F376" s="604"/>
      <c r="G376" s="84"/>
      <c r="H376" s="84"/>
      <c r="I376" s="98">
        <v>450</v>
      </c>
      <c r="J376" s="84"/>
      <c r="K376" s="84"/>
      <c r="L376" s="84"/>
      <c r="M376" s="84"/>
      <c r="N376" s="82" t="s">
        <v>118</v>
      </c>
      <c r="O376" s="83"/>
      <c r="P376" s="586"/>
    </row>
    <row r="377" spans="1:34" s="377" customFormat="1" ht="20.25" customHeight="1">
      <c r="A377" s="433"/>
      <c r="B377" s="434" t="s">
        <v>28</v>
      </c>
      <c r="C377" s="433"/>
      <c r="D377" s="433"/>
      <c r="E377" s="433"/>
      <c r="F377" s="433"/>
      <c r="G377" s="435" t="e">
        <f>G378+G379+G380+G381+G382</f>
        <v>#REF!</v>
      </c>
      <c r="H377" s="435" t="e">
        <f t="shared" ref="H377" si="34">H378+H379+H380+H381+H382</f>
        <v>#REF!</v>
      </c>
      <c r="I377" s="435" t="e">
        <f t="shared" ref="I377" si="35">I378+I379+I380+I381+I382</f>
        <v>#REF!</v>
      </c>
      <c r="J377" s="435" t="e">
        <f t="shared" ref="J377" si="36">J378+J379+J380+J381+J382</f>
        <v>#REF!</v>
      </c>
      <c r="K377" s="435" t="e">
        <f t="shared" ref="K377" si="37">K378+K379+K380+K381+K382</f>
        <v>#REF!</v>
      </c>
      <c r="L377" s="435" t="e">
        <f t="shared" ref="L377" si="38">L378+L379+L380+L381+L382</f>
        <v>#REF!</v>
      </c>
      <c r="M377" s="435" t="e">
        <f t="shared" ref="M377" si="39">M378+M379+M380+M381+M382</f>
        <v>#REF!</v>
      </c>
      <c r="N377" s="436"/>
      <c r="O377" s="437"/>
      <c r="P377" s="433"/>
      <c r="Q377" s="438"/>
      <c r="R377" s="438"/>
      <c r="S377" s="438"/>
      <c r="T377" s="438"/>
      <c r="U377" s="438"/>
      <c r="V377" s="438"/>
      <c r="W377" s="438"/>
      <c r="X377" s="438"/>
      <c r="Y377" s="438"/>
      <c r="Z377" s="438"/>
      <c r="AA377" s="438"/>
      <c r="AB377" s="438"/>
      <c r="AC377" s="438"/>
      <c r="AD377" s="438"/>
      <c r="AE377" s="438"/>
      <c r="AF377" s="438"/>
      <c r="AG377" s="438"/>
      <c r="AH377" s="438"/>
    </row>
    <row r="378" spans="1:34" s="373" customFormat="1" ht="15.75">
      <c r="A378" s="393"/>
      <c r="B378" s="392" t="s">
        <v>29</v>
      </c>
      <c r="C378" s="393"/>
      <c r="D378" s="393"/>
      <c r="E378" s="393"/>
      <c r="F378" s="445"/>
      <c r="G378" s="393">
        <v>0</v>
      </c>
      <c r="H378" s="393">
        <v>0</v>
      </c>
      <c r="I378" s="393">
        <v>0</v>
      </c>
      <c r="J378" s="393">
        <v>0</v>
      </c>
      <c r="K378" s="393">
        <v>0</v>
      </c>
      <c r="L378" s="393">
        <v>0</v>
      </c>
      <c r="M378" s="393">
        <v>0</v>
      </c>
      <c r="N378" s="391"/>
      <c r="O378" s="394"/>
      <c r="P378" s="391"/>
    </row>
    <row r="379" spans="1:34" s="373" customFormat="1" ht="15.75">
      <c r="A379" s="393"/>
      <c r="B379" s="392" t="s">
        <v>30</v>
      </c>
      <c r="C379" s="393"/>
      <c r="D379" s="393"/>
      <c r="E379" s="393"/>
      <c r="F379" s="445"/>
      <c r="G379" s="393">
        <v>0</v>
      </c>
      <c r="H379" s="393">
        <v>0</v>
      </c>
      <c r="I379" s="393">
        <v>0</v>
      </c>
      <c r="J379" s="393">
        <v>0</v>
      </c>
      <c r="K379" s="393">
        <v>0</v>
      </c>
      <c r="L379" s="393">
        <v>0</v>
      </c>
      <c r="M379" s="393">
        <v>0</v>
      </c>
      <c r="N379" s="391"/>
      <c r="O379" s="394"/>
      <c r="P379" s="391"/>
    </row>
    <row r="380" spans="1:34" s="373" customFormat="1" ht="15.75">
      <c r="A380" s="393"/>
      <c r="B380" s="392" t="s">
        <v>31</v>
      </c>
      <c r="C380" s="393"/>
      <c r="D380" s="393"/>
      <c r="E380" s="393"/>
      <c r="F380" s="445"/>
      <c r="G380" s="393">
        <v>0</v>
      </c>
      <c r="H380" s="393">
        <v>0</v>
      </c>
      <c r="I380" s="393">
        <v>0</v>
      </c>
      <c r="J380" s="393">
        <v>0</v>
      </c>
      <c r="K380" s="393">
        <v>0</v>
      </c>
      <c r="L380" s="393">
        <v>0</v>
      </c>
      <c r="M380" s="393">
        <v>0</v>
      </c>
      <c r="N380" s="391"/>
      <c r="O380" s="394"/>
      <c r="P380" s="391"/>
    </row>
    <row r="381" spans="1:34" s="373" customFormat="1" ht="15.75">
      <c r="A381" s="393"/>
      <c r="B381" s="392" t="s">
        <v>32</v>
      </c>
      <c r="C381" s="393"/>
      <c r="D381" s="393"/>
      <c r="E381" s="393"/>
      <c r="F381" s="445"/>
      <c r="G381" s="393">
        <v>0</v>
      </c>
      <c r="H381" s="393">
        <v>0</v>
      </c>
      <c r="I381" s="393">
        <v>0</v>
      </c>
      <c r="J381" s="393">
        <v>0</v>
      </c>
      <c r="K381" s="393">
        <v>0</v>
      </c>
      <c r="L381" s="393">
        <v>0</v>
      </c>
      <c r="M381" s="393">
        <v>0</v>
      </c>
      <c r="N381" s="391"/>
      <c r="O381" s="394"/>
      <c r="P381" s="391"/>
    </row>
    <row r="382" spans="1:34" s="374" customFormat="1" ht="15.75">
      <c r="A382" s="396"/>
      <c r="B382" s="392" t="s">
        <v>33</v>
      </c>
      <c r="C382" s="396"/>
      <c r="D382" s="396"/>
      <c r="E382" s="396"/>
      <c r="F382" s="446"/>
      <c r="G382" s="396" t="e">
        <f>#REF!+G370+#REF!+#REF!+#REF!+#REF!+#REF!+#REF!+G374+G372+G373</f>
        <v>#REF!</v>
      </c>
      <c r="H382" s="396" t="e">
        <f>#REF!+H370+#REF!+#REF!+#REF!+#REF!+#REF!+#REF!+H374+H372+H373</f>
        <v>#REF!</v>
      </c>
      <c r="I382" s="396" t="e">
        <f>#REF!+I370+#REF!+#REF!+#REF!+#REF!+#REF!+#REF!+I374+I372+I373</f>
        <v>#REF!</v>
      </c>
      <c r="J382" s="396" t="e">
        <f>#REF!+J370+#REF!+#REF!+#REF!+#REF!+#REF!+#REF!+J374+J372+J373</f>
        <v>#REF!</v>
      </c>
      <c r="K382" s="396" t="e">
        <f>#REF!+K370+#REF!+#REF!+#REF!+#REF!+#REF!+#REF!+K374+K372+K373</f>
        <v>#REF!</v>
      </c>
      <c r="L382" s="396" t="e">
        <f>#REF!+L370+#REF!+#REF!+#REF!+#REF!+#REF!+#REF!+L374+L372+L373</f>
        <v>#REF!</v>
      </c>
      <c r="M382" s="396" t="e">
        <f>#REF!+M370+#REF!+#REF!+#REF!+#REF!+#REF!+#REF!+M374+M372+M373</f>
        <v>#REF!</v>
      </c>
      <c r="N382" s="396"/>
      <c r="O382" s="397"/>
      <c r="P382" s="395"/>
    </row>
    <row r="383" spans="1:34" ht="50.25" customHeight="1">
      <c r="A383" s="161">
        <v>8</v>
      </c>
      <c r="B383" s="80" t="s">
        <v>404</v>
      </c>
      <c r="C383" s="80"/>
      <c r="D383" s="80"/>
      <c r="E383" s="79" t="s">
        <v>40</v>
      </c>
      <c r="F383" s="79"/>
      <c r="G383" s="79" t="s">
        <v>369</v>
      </c>
      <c r="H383" s="79" t="s">
        <v>369</v>
      </c>
      <c r="I383" s="79" t="s">
        <v>369</v>
      </c>
      <c r="J383" s="79" t="s">
        <v>369</v>
      </c>
      <c r="K383" s="79" t="s">
        <v>369</v>
      </c>
      <c r="L383" s="79" t="s">
        <v>369</v>
      </c>
      <c r="M383" s="79" t="s">
        <v>369</v>
      </c>
      <c r="N383" s="82"/>
      <c r="O383" s="83"/>
      <c r="P383" s="82"/>
      <c r="Q383" s="12"/>
      <c r="R383" s="12"/>
      <c r="S383" s="12"/>
      <c r="T383" s="12"/>
      <c r="U383" s="12"/>
      <c r="V383" s="12"/>
      <c r="W383" s="12"/>
      <c r="X383" s="12"/>
      <c r="Y383" s="12"/>
      <c r="Z383" s="12"/>
      <c r="AA383" s="12"/>
      <c r="AB383" s="12"/>
      <c r="AC383" s="12"/>
      <c r="AD383" s="12"/>
      <c r="AE383" s="12"/>
      <c r="AF383" s="12"/>
      <c r="AG383" s="12"/>
      <c r="AH383" s="12"/>
    </row>
    <row r="384" spans="1:34" ht="102" customHeight="1">
      <c r="A384" s="79"/>
      <c r="B384" s="80" t="s">
        <v>405</v>
      </c>
      <c r="C384" s="79" t="s">
        <v>385</v>
      </c>
      <c r="D384" s="79" t="s">
        <v>327</v>
      </c>
      <c r="E384" s="79" t="s">
        <v>386</v>
      </c>
      <c r="F384" s="79"/>
      <c r="G384" s="79">
        <v>0.3</v>
      </c>
      <c r="H384" s="93">
        <v>0</v>
      </c>
      <c r="I384" s="79">
        <v>0.1</v>
      </c>
      <c r="J384" s="79">
        <v>0.2</v>
      </c>
      <c r="K384" s="79">
        <v>0.2</v>
      </c>
      <c r="L384" s="82">
        <v>0.3</v>
      </c>
      <c r="M384" s="82">
        <v>0.3</v>
      </c>
      <c r="N384" s="82"/>
      <c r="O384" s="83"/>
      <c r="P384" s="82"/>
      <c r="Q384" s="12"/>
      <c r="R384" s="12"/>
      <c r="S384" s="12"/>
      <c r="T384" s="12"/>
      <c r="U384" s="12"/>
      <c r="V384" s="12"/>
      <c r="W384" s="12"/>
      <c r="X384" s="12"/>
      <c r="Y384" s="12"/>
      <c r="Z384" s="12"/>
      <c r="AA384" s="12"/>
      <c r="AB384" s="12"/>
      <c r="AC384" s="12"/>
      <c r="AD384" s="12"/>
      <c r="AE384" s="12"/>
      <c r="AF384" s="12"/>
      <c r="AG384" s="12"/>
      <c r="AH384" s="12"/>
    </row>
    <row r="385" spans="1:34" ht="54" customHeight="1">
      <c r="A385" s="161">
        <v>9</v>
      </c>
      <c r="B385" s="80" t="s">
        <v>406</v>
      </c>
      <c r="C385" s="79" t="s">
        <v>35</v>
      </c>
      <c r="D385" s="80"/>
      <c r="E385" s="79" t="s">
        <v>407</v>
      </c>
      <c r="F385" s="79"/>
      <c r="G385" s="79" t="s">
        <v>369</v>
      </c>
      <c r="H385" s="79" t="s">
        <v>369</v>
      </c>
      <c r="I385" s="79" t="s">
        <v>369</v>
      </c>
      <c r="J385" s="79" t="s">
        <v>369</v>
      </c>
      <c r="K385" s="79" t="s">
        <v>369</v>
      </c>
      <c r="L385" s="79" t="s">
        <v>369</v>
      </c>
      <c r="M385" s="79" t="s">
        <v>369</v>
      </c>
      <c r="N385" s="82"/>
      <c r="O385" s="83"/>
      <c r="P385" s="82"/>
      <c r="Q385" s="12"/>
      <c r="R385" s="12"/>
      <c r="S385" s="12"/>
      <c r="T385" s="12"/>
      <c r="U385" s="12"/>
      <c r="V385" s="12"/>
      <c r="W385" s="12"/>
      <c r="X385" s="12"/>
      <c r="Y385" s="12"/>
      <c r="Z385" s="12"/>
      <c r="AA385" s="12"/>
      <c r="AB385" s="12"/>
      <c r="AC385" s="12"/>
      <c r="AD385" s="12"/>
      <c r="AE385" s="12"/>
      <c r="AF385" s="12"/>
      <c r="AG385" s="12"/>
      <c r="AH385" s="12"/>
    </row>
    <row r="386" spans="1:34" ht="18.75" customHeight="1">
      <c r="A386" s="79"/>
      <c r="B386" s="122" t="s">
        <v>408</v>
      </c>
      <c r="C386" s="80"/>
      <c r="D386" s="80"/>
      <c r="E386" s="79"/>
      <c r="F386" s="79"/>
      <c r="G386" s="79"/>
      <c r="H386" s="79"/>
      <c r="I386" s="121"/>
      <c r="J386" s="121"/>
      <c r="K386" s="121"/>
      <c r="L386" s="102"/>
      <c r="M386" s="82"/>
      <c r="N386" s="82"/>
      <c r="O386" s="83"/>
      <c r="P386" s="82"/>
      <c r="Q386" s="12"/>
      <c r="R386" s="12"/>
      <c r="S386" s="12"/>
      <c r="T386" s="12"/>
      <c r="U386" s="12"/>
      <c r="V386" s="12"/>
      <c r="W386" s="12"/>
      <c r="X386" s="12"/>
      <c r="Y386" s="12"/>
      <c r="Z386" s="12"/>
      <c r="AA386" s="12"/>
      <c r="AB386" s="12"/>
      <c r="AC386" s="12"/>
      <c r="AD386" s="12"/>
      <c r="AE386" s="12"/>
      <c r="AF386" s="12"/>
      <c r="AG386" s="12"/>
      <c r="AH386" s="12"/>
    </row>
    <row r="387" spans="1:34" ht="32.25" customHeight="1">
      <c r="A387" s="580">
        <v>1</v>
      </c>
      <c r="B387" s="592" t="s">
        <v>409</v>
      </c>
      <c r="C387" s="580" t="s">
        <v>82</v>
      </c>
      <c r="D387" s="580"/>
      <c r="E387" s="580" t="s">
        <v>389</v>
      </c>
      <c r="F387" s="79"/>
      <c r="G387" s="79"/>
      <c r="H387" s="93">
        <v>0</v>
      </c>
      <c r="I387" s="121">
        <v>10</v>
      </c>
      <c r="J387" s="121"/>
      <c r="K387" s="121"/>
      <c r="L387" s="102"/>
      <c r="M387" s="82"/>
      <c r="N387" s="82" t="s">
        <v>84</v>
      </c>
      <c r="O387" s="83">
        <v>467009015</v>
      </c>
      <c r="P387" s="580" t="s">
        <v>410</v>
      </c>
      <c r="Q387" s="12"/>
      <c r="R387" s="12"/>
      <c r="S387" s="12"/>
      <c r="T387" s="12"/>
      <c r="U387" s="12"/>
      <c r="V387" s="12"/>
      <c r="W387" s="12"/>
      <c r="X387" s="12"/>
      <c r="Y387" s="12"/>
      <c r="Z387" s="12"/>
      <c r="AA387" s="12"/>
      <c r="AB387" s="12"/>
      <c r="AC387" s="12"/>
      <c r="AD387" s="12"/>
      <c r="AE387" s="12"/>
      <c r="AF387" s="12"/>
      <c r="AG387" s="12"/>
      <c r="AH387" s="12"/>
    </row>
    <row r="388" spans="1:34" ht="80.25" customHeight="1">
      <c r="A388" s="580"/>
      <c r="B388" s="592"/>
      <c r="C388" s="580"/>
      <c r="D388" s="580"/>
      <c r="E388" s="580"/>
      <c r="F388" s="79"/>
      <c r="G388" s="79"/>
      <c r="H388" s="79"/>
      <c r="I388" s="121">
        <v>0</v>
      </c>
      <c r="J388" s="121"/>
      <c r="K388" s="121">
        <v>4000</v>
      </c>
      <c r="L388" s="102"/>
      <c r="M388" s="82"/>
      <c r="N388" s="82" t="s">
        <v>260</v>
      </c>
      <c r="O388" s="83">
        <v>467009011</v>
      </c>
      <c r="P388" s="580"/>
      <c r="Q388" s="12"/>
      <c r="R388" s="12"/>
      <c r="S388" s="12"/>
      <c r="T388" s="12"/>
      <c r="U388" s="12"/>
      <c r="V388" s="12"/>
      <c r="W388" s="12"/>
      <c r="X388" s="12"/>
      <c r="Y388" s="12"/>
      <c r="Z388" s="12"/>
      <c r="AA388" s="12"/>
      <c r="AB388" s="12"/>
      <c r="AC388" s="12"/>
      <c r="AD388" s="12"/>
      <c r="AE388" s="12"/>
      <c r="AF388" s="12"/>
      <c r="AG388" s="12"/>
      <c r="AH388" s="12"/>
    </row>
    <row r="389" spans="1:34" s="377" customFormat="1" ht="20.25" customHeight="1">
      <c r="A389" s="433"/>
      <c r="B389" s="434" t="s">
        <v>28</v>
      </c>
      <c r="C389" s="433"/>
      <c r="D389" s="433"/>
      <c r="E389" s="433"/>
      <c r="F389" s="433"/>
      <c r="G389" s="435">
        <f>G390+G391+G392+G393+G394</f>
        <v>0</v>
      </c>
      <c r="H389" s="435">
        <f t="shared" ref="H389:M389" si="40">H390+H391+H392+H393+H394</f>
        <v>0</v>
      </c>
      <c r="I389" s="435">
        <f t="shared" si="40"/>
        <v>10</v>
      </c>
      <c r="J389" s="435">
        <f t="shared" si="40"/>
        <v>0</v>
      </c>
      <c r="K389" s="435">
        <f t="shared" si="40"/>
        <v>4000</v>
      </c>
      <c r="L389" s="435">
        <f t="shared" si="40"/>
        <v>0</v>
      </c>
      <c r="M389" s="435">
        <f t="shared" si="40"/>
        <v>0</v>
      </c>
      <c r="N389" s="436"/>
      <c r="O389" s="437"/>
      <c r="P389" s="433"/>
      <c r="Q389" s="438"/>
      <c r="R389" s="438"/>
      <c r="S389" s="438"/>
      <c r="T389" s="438"/>
      <c r="U389" s="438"/>
      <c r="V389" s="438"/>
      <c r="W389" s="438"/>
      <c r="X389" s="438"/>
      <c r="Y389" s="438"/>
      <c r="Z389" s="438"/>
      <c r="AA389" s="438"/>
      <c r="AB389" s="438"/>
      <c r="AC389" s="438"/>
      <c r="AD389" s="438"/>
      <c r="AE389" s="438"/>
      <c r="AF389" s="438"/>
      <c r="AG389" s="438"/>
      <c r="AH389" s="438"/>
    </row>
    <row r="390" spans="1:34" s="374" customFormat="1" ht="15.75">
      <c r="A390" s="396"/>
      <c r="B390" s="392" t="s">
        <v>29</v>
      </c>
      <c r="C390" s="396"/>
      <c r="D390" s="396"/>
      <c r="E390" s="396"/>
      <c r="F390" s="396"/>
      <c r="G390" s="393">
        <v>0</v>
      </c>
      <c r="H390" s="393">
        <v>0</v>
      </c>
      <c r="I390" s="393">
        <v>0</v>
      </c>
      <c r="J390" s="393">
        <v>0</v>
      </c>
      <c r="K390" s="393">
        <v>0</v>
      </c>
      <c r="L390" s="393">
        <v>0</v>
      </c>
      <c r="M390" s="393">
        <v>0</v>
      </c>
      <c r="N390" s="395"/>
      <c r="O390" s="397"/>
      <c r="P390" s="396"/>
      <c r="Q390" s="375"/>
      <c r="R390" s="375"/>
      <c r="S390" s="375"/>
      <c r="T390" s="375"/>
      <c r="U390" s="375"/>
      <c r="V390" s="375"/>
      <c r="W390" s="375"/>
      <c r="X390" s="375"/>
      <c r="Y390" s="375"/>
      <c r="Z390" s="375"/>
      <c r="AA390" s="375"/>
      <c r="AB390" s="375"/>
      <c r="AC390" s="375"/>
      <c r="AD390" s="375"/>
      <c r="AE390" s="375"/>
      <c r="AF390" s="375"/>
      <c r="AG390" s="375"/>
      <c r="AH390" s="375"/>
    </row>
    <row r="391" spans="1:34" s="380" customFormat="1" ht="15.75">
      <c r="A391" s="447"/>
      <c r="B391" s="392" t="s">
        <v>30</v>
      </c>
      <c r="C391" s="448"/>
      <c r="D391" s="448"/>
      <c r="E391" s="447"/>
      <c r="F391" s="447"/>
      <c r="G391" s="393">
        <f t="shared" ref="G391:M391" si="41">G388</f>
        <v>0</v>
      </c>
      <c r="H391" s="393">
        <f t="shared" si="41"/>
        <v>0</v>
      </c>
      <c r="I391" s="393">
        <f t="shared" si="41"/>
        <v>0</v>
      </c>
      <c r="J391" s="393">
        <f t="shared" si="41"/>
        <v>0</v>
      </c>
      <c r="K391" s="393">
        <f t="shared" si="41"/>
        <v>4000</v>
      </c>
      <c r="L391" s="393">
        <f t="shared" si="41"/>
        <v>0</v>
      </c>
      <c r="M391" s="393">
        <f t="shared" si="41"/>
        <v>0</v>
      </c>
      <c r="N391" s="449"/>
      <c r="O391" s="450"/>
      <c r="P391" s="449"/>
      <c r="Q391" s="451"/>
      <c r="R391" s="451"/>
      <c r="S391" s="451"/>
      <c r="T391" s="451"/>
      <c r="U391" s="451"/>
      <c r="V391" s="451"/>
      <c r="W391" s="451"/>
      <c r="X391" s="451"/>
      <c r="Y391" s="451"/>
      <c r="Z391" s="451"/>
      <c r="AA391" s="451"/>
      <c r="AB391" s="451"/>
      <c r="AC391" s="451"/>
      <c r="AD391" s="451"/>
      <c r="AE391" s="451"/>
      <c r="AF391" s="451"/>
      <c r="AG391" s="451"/>
      <c r="AH391" s="451"/>
    </row>
    <row r="392" spans="1:34" s="380" customFormat="1" ht="15.75">
      <c r="A392" s="447"/>
      <c r="B392" s="392" t="s">
        <v>31</v>
      </c>
      <c r="C392" s="448"/>
      <c r="D392" s="448"/>
      <c r="E392" s="447"/>
      <c r="F392" s="447"/>
      <c r="G392" s="393">
        <v>0</v>
      </c>
      <c r="H392" s="393">
        <v>0</v>
      </c>
      <c r="I392" s="393">
        <v>0</v>
      </c>
      <c r="J392" s="393">
        <v>0</v>
      </c>
      <c r="K392" s="393">
        <v>0</v>
      </c>
      <c r="L392" s="393">
        <v>0</v>
      </c>
      <c r="M392" s="393">
        <v>0</v>
      </c>
      <c r="N392" s="449"/>
      <c r="O392" s="450"/>
      <c r="P392" s="449"/>
      <c r="Q392" s="451"/>
      <c r="R392" s="451"/>
      <c r="S392" s="451"/>
      <c r="T392" s="451"/>
      <c r="U392" s="451"/>
      <c r="V392" s="451"/>
      <c r="W392" s="451"/>
      <c r="X392" s="451"/>
      <c r="Y392" s="451"/>
      <c r="Z392" s="451"/>
      <c r="AA392" s="451"/>
      <c r="AB392" s="451"/>
      <c r="AC392" s="451"/>
      <c r="AD392" s="451"/>
      <c r="AE392" s="451"/>
      <c r="AF392" s="451"/>
      <c r="AG392" s="451"/>
      <c r="AH392" s="451"/>
    </row>
    <row r="393" spans="1:34" s="380" customFormat="1" ht="15.75">
      <c r="A393" s="447"/>
      <c r="B393" s="392" t="s">
        <v>32</v>
      </c>
      <c r="C393" s="448"/>
      <c r="D393" s="448"/>
      <c r="E393" s="447"/>
      <c r="F393" s="447"/>
      <c r="G393" s="439">
        <f>G387</f>
        <v>0</v>
      </c>
      <c r="H393" s="439">
        <f t="shared" ref="H393:M393" si="42">H387</f>
        <v>0</v>
      </c>
      <c r="I393" s="439">
        <f t="shared" si="42"/>
        <v>10</v>
      </c>
      <c r="J393" s="439">
        <f t="shared" si="42"/>
        <v>0</v>
      </c>
      <c r="K393" s="439">
        <f t="shared" si="42"/>
        <v>0</v>
      </c>
      <c r="L393" s="439">
        <f t="shared" si="42"/>
        <v>0</v>
      </c>
      <c r="M393" s="439">
        <f t="shared" si="42"/>
        <v>0</v>
      </c>
      <c r="N393" s="449"/>
      <c r="O393" s="450"/>
      <c r="P393" s="449"/>
      <c r="Q393" s="451"/>
      <c r="R393" s="451"/>
      <c r="S393" s="451"/>
      <c r="T393" s="451"/>
      <c r="U393" s="451"/>
      <c r="V393" s="451"/>
      <c r="W393" s="451"/>
      <c r="X393" s="451"/>
      <c r="Y393" s="451"/>
      <c r="Z393" s="451"/>
      <c r="AA393" s="451"/>
      <c r="AB393" s="451"/>
      <c r="AC393" s="451"/>
      <c r="AD393" s="451"/>
      <c r="AE393" s="451"/>
      <c r="AF393" s="451"/>
      <c r="AG393" s="451"/>
      <c r="AH393" s="451"/>
    </row>
    <row r="394" spans="1:34" s="381" customFormat="1" ht="15.75">
      <c r="A394" s="452"/>
      <c r="B394" s="392" t="s">
        <v>33</v>
      </c>
      <c r="C394" s="453"/>
      <c r="D394" s="453"/>
      <c r="E394" s="452"/>
      <c r="F394" s="452"/>
      <c r="G394" s="393">
        <v>0</v>
      </c>
      <c r="H394" s="393">
        <v>0</v>
      </c>
      <c r="I394" s="393">
        <v>0</v>
      </c>
      <c r="J394" s="393">
        <v>0</v>
      </c>
      <c r="K394" s="393">
        <v>0</v>
      </c>
      <c r="L394" s="393">
        <v>0</v>
      </c>
      <c r="M394" s="393">
        <v>0</v>
      </c>
      <c r="N394" s="454"/>
      <c r="O394" s="455"/>
      <c r="P394" s="454"/>
      <c r="Q394" s="456"/>
      <c r="R394" s="456"/>
      <c r="S394" s="456"/>
      <c r="T394" s="456"/>
      <c r="U394" s="456"/>
      <c r="V394" s="456"/>
      <c r="W394" s="456"/>
      <c r="X394" s="456"/>
      <c r="Y394" s="456"/>
      <c r="Z394" s="456"/>
      <c r="AA394" s="456"/>
      <c r="AB394" s="456"/>
      <c r="AC394" s="456"/>
      <c r="AD394" s="456"/>
      <c r="AE394" s="456"/>
      <c r="AF394" s="456"/>
      <c r="AG394" s="456"/>
      <c r="AH394" s="456"/>
    </row>
    <row r="395" spans="1:34" s="488" customFormat="1" ht="94.5">
      <c r="A395" s="494"/>
      <c r="B395" s="364" t="s">
        <v>411</v>
      </c>
      <c r="C395" s="366" t="s">
        <v>412</v>
      </c>
      <c r="D395" s="123" t="s">
        <v>413</v>
      </c>
      <c r="E395" s="366" t="s">
        <v>40</v>
      </c>
      <c r="F395" s="494"/>
      <c r="G395" s="79">
        <v>91</v>
      </c>
      <c r="H395" s="79">
        <v>90</v>
      </c>
      <c r="I395" s="79">
        <v>89</v>
      </c>
      <c r="J395" s="79">
        <v>88</v>
      </c>
      <c r="K395" s="79">
        <v>87</v>
      </c>
      <c r="L395" s="79">
        <v>86</v>
      </c>
      <c r="M395" s="79">
        <v>86</v>
      </c>
      <c r="N395" s="200"/>
      <c r="O395" s="495"/>
      <c r="P395" s="200"/>
      <c r="Q395" s="496"/>
      <c r="R395" s="496"/>
      <c r="S395" s="496"/>
      <c r="T395" s="496"/>
      <c r="U395" s="496"/>
      <c r="V395" s="496"/>
      <c r="W395" s="496"/>
      <c r="X395" s="496"/>
      <c r="Y395" s="496"/>
      <c r="Z395" s="496"/>
      <c r="AA395" s="496"/>
      <c r="AB395" s="496"/>
      <c r="AC395" s="496"/>
      <c r="AD395" s="496"/>
      <c r="AE395" s="496"/>
      <c r="AF395" s="496"/>
      <c r="AG395" s="496"/>
      <c r="AH395" s="496"/>
    </row>
    <row r="396" spans="1:34" s="488" customFormat="1" ht="94.5">
      <c r="A396" s="494"/>
      <c r="B396" s="364" t="s">
        <v>414</v>
      </c>
      <c r="C396" s="123" t="s">
        <v>415</v>
      </c>
      <c r="D396" s="123" t="s">
        <v>416</v>
      </c>
      <c r="E396" s="366" t="s">
        <v>40</v>
      </c>
      <c r="F396" s="494"/>
      <c r="G396" s="79">
        <v>34</v>
      </c>
      <c r="H396" s="79">
        <v>37</v>
      </c>
      <c r="I396" s="79">
        <v>41</v>
      </c>
      <c r="J396" s="79">
        <v>42</v>
      </c>
      <c r="K396" s="79">
        <v>43</v>
      </c>
      <c r="L396" s="79">
        <v>44</v>
      </c>
      <c r="M396" s="79">
        <v>45</v>
      </c>
      <c r="N396" s="200"/>
      <c r="O396" s="495"/>
      <c r="P396" s="200"/>
      <c r="Q396" s="496"/>
      <c r="R396" s="496"/>
      <c r="S396" s="496"/>
      <c r="T396" s="496"/>
      <c r="U396" s="496"/>
      <c r="V396" s="496"/>
      <c r="W396" s="496"/>
      <c r="X396" s="496"/>
      <c r="Y396" s="496"/>
      <c r="Z396" s="496"/>
      <c r="AA396" s="496"/>
      <c r="AB396" s="496"/>
      <c r="AC396" s="496"/>
      <c r="AD396" s="496"/>
      <c r="AE396" s="496"/>
      <c r="AF396" s="496"/>
      <c r="AG396" s="496"/>
      <c r="AH396" s="496"/>
    </row>
    <row r="397" spans="1:34" s="488" customFormat="1" ht="15.75">
      <c r="A397" s="494"/>
      <c r="B397" s="497" t="s">
        <v>408</v>
      </c>
      <c r="C397" s="123"/>
      <c r="D397" s="123"/>
      <c r="E397" s="366"/>
      <c r="F397" s="494"/>
      <c r="G397" s="325"/>
      <c r="H397" s="325"/>
      <c r="I397" s="325"/>
      <c r="J397" s="325"/>
      <c r="K397" s="325"/>
      <c r="L397" s="325"/>
      <c r="M397" s="325"/>
      <c r="N397" s="200"/>
      <c r="O397" s="495"/>
      <c r="P397" s="200"/>
      <c r="Q397" s="496"/>
      <c r="R397" s="496"/>
      <c r="S397" s="496"/>
      <c r="T397" s="496"/>
      <c r="U397" s="496"/>
      <c r="V397" s="496"/>
      <c r="W397" s="496"/>
      <c r="X397" s="496"/>
      <c r="Y397" s="496"/>
      <c r="Z397" s="496"/>
      <c r="AA397" s="496"/>
      <c r="AB397" s="496"/>
      <c r="AC397" s="496"/>
      <c r="AD397" s="496"/>
      <c r="AE397" s="496"/>
      <c r="AF397" s="496"/>
      <c r="AG397" s="496"/>
      <c r="AH397" s="496"/>
    </row>
    <row r="398" spans="1:34" s="489" customFormat="1" ht="31.5">
      <c r="A398" s="73">
        <v>1</v>
      </c>
      <c r="B398" s="498" t="s">
        <v>417</v>
      </c>
      <c r="C398" s="316" t="s">
        <v>418</v>
      </c>
      <c r="D398" s="316" t="s">
        <v>369</v>
      </c>
      <c r="E398" s="316" t="s">
        <v>389</v>
      </c>
      <c r="F398" s="499"/>
      <c r="G398" s="500"/>
      <c r="H398" s="500"/>
      <c r="I398" s="500"/>
      <c r="J398" s="500"/>
      <c r="K398" s="500"/>
      <c r="L398" s="500"/>
      <c r="M398" s="500"/>
      <c r="N398" s="501"/>
      <c r="O398" s="502"/>
      <c r="P398" s="501"/>
      <c r="Q398" s="503"/>
      <c r="R398" s="503"/>
      <c r="S398" s="503"/>
      <c r="T398" s="503"/>
      <c r="U398" s="503"/>
      <c r="V398" s="503"/>
      <c r="W398" s="503"/>
      <c r="X398" s="503"/>
      <c r="Y398" s="503"/>
      <c r="Z398" s="503"/>
      <c r="AA398" s="503"/>
      <c r="AB398" s="503"/>
      <c r="AC398" s="503"/>
      <c r="AD398" s="503"/>
      <c r="AE398" s="503"/>
      <c r="AF398" s="503"/>
      <c r="AG398" s="503"/>
      <c r="AH398" s="503"/>
    </row>
    <row r="399" spans="1:34" ht="18" customHeight="1">
      <c r="A399" s="457"/>
      <c r="B399" s="458" t="s">
        <v>419</v>
      </c>
      <c r="C399" s="458"/>
      <c r="D399" s="458"/>
      <c r="E399" s="457"/>
      <c r="F399" s="457"/>
      <c r="G399" s="457"/>
      <c r="H399" s="457"/>
      <c r="I399" s="457"/>
      <c r="J399" s="457"/>
      <c r="K399" s="457"/>
      <c r="L399" s="459"/>
      <c r="M399" s="459"/>
      <c r="N399" s="459"/>
      <c r="O399" s="460"/>
      <c r="P399" s="459"/>
      <c r="Q399" s="461"/>
      <c r="R399" s="461"/>
      <c r="S399" s="461"/>
      <c r="T399" s="461"/>
      <c r="U399" s="461"/>
      <c r="V399" s="461"/>
      <c r="W399" s="461"/>
      <c r="X399" s="461"/>
      <c r="Y399" s="461"/>
      <c r="Z399" s="461"/>
      <c r="AA399" s="461"/>
      <c r="AB399" s="461"/>
      <c r="AC399" s="461"/>
      <c r="AD399" s="461"/>
      <c r="AE399" s="461"/>
      <c r="AF399" s="461"/>
      <c r="AG399" s="461"/>
      <c r="AH399" s="461"/>
    </row>
    <row r="400" spans="1:34" ht="15.75" customHeight="1">
      <c r="A400" s="79"/>
      <c r="B400" s="212" t="s">
        <v>420</v>
      </c>
      <c r="C400" s="212"/>
      <c r="D400" s="212"/>
      <c r="E400" s="79"/>
      <c r="F400" s="79"/>
      <c r="G400" s="79"/>
      <c r="H400" s="79"/>
      <c r="I400" s="79"/>
      <c r="J400" s="79"/>
      <c r="K400" s="79"/>
      <c r="L400" s="82"/>
      <c r="M400" s="82"/>
      <c r="N400" s="82"/>
      <c r="O400" s="83"/>
      <c r="P400" s="82"/>
      <c r="Q400" s="12"/>
      <c r="R400" s="12"/>
      <c r="S400" s="12"/>
      <c r="T400" s="12"/>
      <c r="U400" s="12"/>
      <c r="V400" s="12"/>
      <c r="W400" s="12"/>
      <c r="X400" s="12"/>
      <c r="Y400" s="12"/>
      <c r="Z400" s="12"/>
      <c r="AA400" s="12"/>
      <c r="AB400" s="12"/>
      <c r="AC400" s="12"/>
      <c r="AD400" s="12"/>
      <c r="AE400" s="12"/>
      <c r="AF400" s="12"/>
      <c r="AG400" s="12"/>
      <c r="AH400" s="12"/>
    </row>
    <row r="401" spans="1:34" ht="117.75" customHeight="1">
      <c r="A401" s="79"/>
      <c r="B401" s="80" t="s">
        <v>421</v>
      </c>
      <c r="C401" s="79" t="s">
        <v>422</v>
      </c>
      <c r="D401" s="192" t="s">
        <v>77</v>
      </c>
      <c r="E401" s="79" t="s">
        <v>40</v>
      </c>
      <c r="F401" s="79"/>
      <c r="G401" s="79">
        <v>62.5</v>
      </c>
      <c r="H401" s="79">
        <v>87.5</v>
      </c>
      <c r="I401" s="79"/>
      <c r="J401" s="79"/>
      <c r="K401" s="79"/>
      <c r="L401" s="82"/>
      <c r="M401" s="82"/>
      <c r="N401" s="82"/>
      <c r="O401" s="83"/>
      <c r="P401" s="82"/>
      <c r="Q401" s="12"/>
      <c r="R401" s="12"/>
      <c r="S401" s="12"/>
      <c r="T401" s="12"/>
      <c r="U401" s="12"/>
      <c r="V401" s="12"/>
      <c r="W401" s="12"/>
      <c r="X401" s="12"/>
      <c r="Y401" s="12"/>
      <c r="Z401" s="12"/>
      <c r="AA401" s="12"/>
      <c r="AB401" s="12"/>
      <c r="AC401" s="12"/>
      <c r="AD401" s="12"/>
      <c r="AE401" s="12"/>
      <c r="AF401" s="12"/>
      <c r="AG401" s="12"/>
      <c r="AH401" s="12"/>
    </row>
    <row r="402" spans="1:34" ht="21.75" customHeight="1">
      <c r="A402" s="79"/>
      <c r="B402" s="122" t="s">
        <v>48</v>
      </c>
      <c r="C402" s="80"/>
      <c r="D402" s="80"/>
      <c r="E402" s="79"/>
      <c r="F402" s="79"/>
      <c r="G402" s="79"/>
      <c r="H402" s="79"/>
      <c r="I402" s="79"/>
      <c r="J402" s="79"/>
      <c r="K402" s="79"/>
      <c r="L402" s="82"/>
      <c r="M402" s="82"/>
      <c r="N402" s="82"/>
      <c r="O402" s="83"/>
      <c r="P402" s="82"/>
    </row>
    <row r="403" spans="1:34" ht="235.5" customHeight="1">
      <c r="A403" s="79">
        <v>1</v>
      </c>
      <c r="B403" s="91" t="s">
        <v>423</v>
      </c>
      <c r="C403" s="580" t="s">
        <v>82</v>
      </c>
      <c r="D403" s="79"/>
      <c r="E403" s="79" t="s">
        <v>389</v>
      </c>
      <c r="F403" s="79" t="s">
        <v>99</v>
      </c>
      <c r="G403" s="151"/>
      <c r="H403" s="151"/>
      <c r="I403" s="120">
        <v>125.6</v>
      </c>
      <c r="J403" s="151"/>
      <c r="K403" s="151"/>
      <c r="L403" s="152"/>
      <c r="M403" s="82"/>
      <c r="N403" s="82" t="s">
        <v>87</v>
      </c>
      <c r="O403" s="83" t="s">
        <v>424</v>
      </c>
      <c r="P403" s="79" t="s">
        <v>425</v>
      </c>
    </row>
    <row r="404" spans="1:34" ht="252" customHeight="1">
      <c r="A404" s="79">
        <v>2</v>
      </c>
      <c r="B404" s="91" t="s">
        <v>426</v>
      </c>
      <c r="C404" s="580"/>
      <c r="D404" s="79"/>
      <c r="E404" s="79" t="s">
        <v>389</v>
      </c>
      <c r="F404" s="79" t="s">
        <v>99</v>
      </c>
      <c r="G404" s="79"/>
      <c r="H404" s="79"/>
      <c r="I404" s="93">
        <v>119.97</v>
      </c>
      <c r="J404" s="79"/>
      <c r="K404" s="79"/>
      <c r="L404" s="82"/>
      <c r="M404" s="82"/>
      <c r="N404" s="82" t="s">
        <v>87</v>
      </c>
      <c r="O404" s="83" t="s">
        <v>424</v>
      </c>
      <c r="P404" s="79" t="s">
        <v>427</v>
      </c>
    </row>
    <row r="405" spans="1:34" ht="24.75" customHeight="1">
      <c r="A405" s="580">
        <v>3</v>
      </c>
      <c r="B405" s="592" t="s">
        <v>428</v>
      </c>
      <c r="C405" s="580"/>
      <c r="D405" s="580"/>
      <c r="E405" s="580" t="s">
        <v>389</v>
      </c>
      <c r="F405" s="580" t="s">
        <v>429</v>
      </c>
      <c r="G405" s="79"/>
      <c r="H405" s="79"/>
      <c r="I405" s="79"/>
      <c r="J405" s="93">
        <v>5</v>
      </c>
      <c r="K405" s="84"/>
      <c r="L405" s="84"/>
      <c r="M405" s="84"/>
      <c r="N405" s="82" t="s">
        <v>84</v>
      </c>
      <c r="O405" s="91" t="s">
        <v>245</v>
      </c>
      <c r="P405" s="580" t="s">
        <v>430</v>
      </c>
    </row>
    <row r="406" spans="1:34" ht="210" customHeight="1">
      <c r="A406" s="580"/>
      <c r="B406" s="592"/>
      <c r="C406" s="580"/>
      <c r="D406" s="580"/>
      <c r="E406" s="580"/>
      <c r="F406" s="580"/>
      <c r="G406" s="79"/>
      <c r="H406" s="79"/>
      <c r="I406" s="79"/>
      <c r="J406" s="79"/>
      <c r="K406" s="79">
        <v>175.8</v>
      </c>
      <c r="L406" s="82"/>
      <c r="M406" s="82"/>
      <c r="N406" s="82" t="s">
        <v>87</v>
      </c>
      <c r="O406" s="83" t="s">
        <v>424</v>
      </c>
      <c r="P406" s="580"/>
    </row>
    <row r="407" spans="1:34" ht="21.75" customHeight="1">
      <c r="A407" s="580">
        <v>4</v>
      </c>
      <c r="B407" s="592" t="s">
        <v>431</v>
      </c>
      <c r="C407" s="580"/>
      <c r="D407" s="580"/>
      <c r="E407" s="79" t="s">
        <v>164</v>
      </c>
      <c r="F407" s="580" t="s">
        <v>432</v>
      </c>
      <c r="G407" s="79"/>
      <c r="H407" s="79"/>
      <c r="I407" s="79"/>
      <c r="J407" s="79">
        <v>0.13600000000000001</v>
      </c>
      <c r="K407" s="79"/>
      <c r="L407" s="82"/>
      <c r="M407" s="82"/>
      <c r="N407" s="82"/>
      <c r="O407" s="83"/>
      <c r="P407" s="580" t="s">
        <v>433</v>
      </c>
    </row>
    <row r="408" spans="1:34" ht="219" customHeight="1">
      <c r="A408" s="580"/>
      <c r="B408" s="592"/>
      <c r="C408" s="580"/>
      <c r="D408" s="580"/>
      <c r="E408" s="79" t="s">
        <v>389</v>
      </c>
      <c r="F408" s="580"/>
      <c r="G408" s="79"/>
      <c r="H408" s="79"/>
      <c r="I408" s="79"/>
      <c r="J408" s="79">
        <v>1206.0999999999999</v>
      </c>
      <c r="K408" s="79"/>
      <c r="L408" s="82"/>
      <c r="M408" s="82"/>
      <c r="N408" s="82" t="s">
        <v>87</v>
      </c>
      <c r="O408" s="83" t="s">
        <v>424</v>
      </c>
      <c r="P408" s="580"/>
    </row>
    <row r="409" spans="1:34" ht="49.5" customHeight="1">
      <c r="A409" s="79"/>
      <c r="B409" s="91" t="s">
        <v>434</v>
      </c>
      <c r="C409" s="580" t="s">
        <v>422</v>
      </c>
      <c r="D409" s="80"/>
      <c r="E409" s="79" t="s">
        <v>40</v>
      </c>
      <c r="F409" s="79"/>
      <c r="G409" s="79"/>
      <c r="H409" s="79"/>
      <c r="I409" s="79">
        <v>100</v>
      </c>
      <c r="J409" s="79">
        <v>100</v>
      </c>
      <c r="K409" s="79">
        <v>100</v>
      </c>
      <c r="L409" s="82" t="s">
        <v>435</v>
      </c>
      <c r="M409" s="82" t="s">
        <v>435</v>
      </c>
      <c r="N409" s="85"/>
      <c r="O409" s="211"/>
      <c r="P409" s="82"/>
      <c r="Q409" s="12"/>
      <c r="R409" s="12"/>
      <c r="S409" s="12"/>
      <c r="T409" s="12"/>
      <c r="U409" s="12"/>
      <c r="V409" s="12"/>
      <c r="W409" s="12"/>
      <c r="X409" s="12"/>
      <c r="Y409" s="12"/>
      <c r="Z409" s="12"/>
      <c r="AA409" s="12"/>
      <c r="AB409" s="12"/>
      <c r="AC409" s="12"/>
      <c r="AD409" s="12"/>
      <c r="AE409" s="12"/>
      <c r="AF409" s="12"/>
      <c r="AG409" s="12"/>
      <c r="AH409" s="12"/>
    </row>
    <row r="410" spans="1:34" ht="87" customHeight="1">
      <c r="A410" s="79"/>
      <c r="B410" s="80" t="s">
        <v>436</v>
      </c>
      <c r="C410" s="580"/>
      <c r="D410" s="84"/>
      <c r="E410" s="79" t="s">
        <v>40</v>
      </c>
      <c r="F410" s="79"/>
      <c r="G410" s="120"/>
      <c r="H410" s="120"/>
      <c r="I410" s="120">
        <v>90</v>
      </c>
      <c r="J410" s="120">
        <v>92</v>
      </c>
      <c r="K410" s="120">
        <v>94</v>
      </c>
      <c r="L410" s="82">
        <v>97</v>
      </c>
      <c r="M410" s="82">
        <v>100</v>
      </c>
      <c r="N410" s="82"/>
      <c r="O410" s="83"/>
      <c r="P410" s="82"/>
      <c r="Q410" s="162"/>
      <c r="R410" s="162"/>
      <c r="S410" s="162"/>
      <c r="T410" s="162"/>
      <c r="U410" s="162"/>
      <c r="V410" s="162"/>
      <c r="W410" s="162"/>
      <c r="X410" s="162"/>
      <c r="Y410" s="162"/>
      <c r="Z410" s="162"/>
      <c r="AA410" s="162"/>
      <c r="AB410" s="162"/>
      <c r="AC410" s="162"/>
      <c r="AD410" s="162"/>
      <c r="AE410" s="162"/>
      <c r="AF410" s="162"/>
      <c r="AG410" s="162"/>
      <c r="AH410" s="162"/>
    </row>
    <row r="411" spans="1:34" ht="31.5" customHeight="1">
      <c r="A411" s="580">
        <v>5</v>
      </c>
      <c r="B411" s="592" t="s">
        <v>437</v>
      </c>
      <c r="C411" s="580" t="s">
        <v>438</v>
      </c>
      <c r="D411" s="580" t="s">
        <v>77</v>
      </c>
      <c r="E411" s="79" t="s">
        <v>439</v>
      </c>
      <c r="F411" s="79"/>
      <c r="G411" s="93">
        <v>0</v>
      </c>
      <c r="H411" s="93">
        <v>40</v>
      </c>
      <c r="I411" s="79">
        <v>44</v>
      </c>
      <c r="J411" s="79">
        <v>30</v>
      </c>
      <c r="K411" s="79">
        <v>30</v>
      </c>
      <c r="L411" s="79"/>
      <c r="M411" s="79"/>
      <c r="N411" s="79"/>
      <c r="O411" s="212"/>
      <c r="P411" s="213"/>
      <c r="Q411" s="214"/>
      <c r="R411" s="214"/>
      <c r="S411" s="214"/>
      <c r="T411" s="214"/>
      <c r="U411" s="214"/>
      <c r="V411" s="214"/>
      <c r="W411" s="214"/>
      <c r="X411" s="214"/>
      <c r="Y411" s="214"/>
      <c r="Z411" s="214"/>
      <c r="AA411" s="214"/>
      <c r="AB411" s="214"/>
      <c r="AC411" s="214"/>
      <c r="AD411" s="214"/>
      <c r="AE411" s="214"/>
      <c r="AF411" s="214"/>
      <c r="AG411" s="214"/>
      <c r="AH411" s="214"/>
    </row>
    <row r="412" spans="1:34" s="12" customFormat="1" ht="72" customHeight="1">
      <c r="A412" s="580"/>
      <c r="B412" s="592"/>
      <c r="C412" s="580"/>
      <c r="D412" s="580"/>
      <c r="E412" s="79" t="s">
        <v>229</v>
      </c>
      <c r="F412" s="79"/>
      <c r="G412" s="93">
        <v>0</v>
      </c>
      <c r="H412" s="93">
        <v>0.8</v>
      </c>
      <c r="I412" s="93">
        <v>1.84</v>
      </c>
      <c r="J412" s="93">
        <v>2</v>
      </c>
      <c r="K412" s="93">
        <v>2</v>
      </c>
      <c r="L412" s="79"/>
      <c r="M412" s="79"/>
      <c r="N412" s="82" t="s">
        <v>84</v>
      </c>
      <c r="O412" s="83" t="s">
        <v>440</v>
      </c>
      <c r="P412" s="213"/>
      <c r="Q412" s="215"/>
      <c r="R412" s="215"/>
      <c r="S412" s="215"/>
      <c r="T412" s="215"/>
      <c r="U412" s="215"/>
      <c r="V412" s="215"/>
      <c r="W412" s="215"/>
      <c r="X412" s="215"/>
      <c r="Y412" s="215"/>
      <c r="Z412" s="215"/>
      <c r="AA412" s="215"/>
      <c r="AB412" s="215"/>
      <c r="AC412" s="215"/>
      <c r="AD412" s="215"/>
      <c r="AE412" s="215"/>
      <c r="AF412" s="215"/>
      <c r="AG412" s="215"/>
      <c r="AH412" s="215"/>
    </row>
    <row r="413" spans="1:34" s="373" customFormat="1" ht="15.75">
      <c r="A413" s="391"/>
      <c r="B413" s="392" t="s">
        <v>28</v>
      </c>
      <c r="C413" s="393"/>
      <c r="D413" s="393"/>
      <c r="E413" s="393"/>
      <c r="F413" s="393"/>
      <c r="G413" s="462">
        <f>G414+G415+G416+G417+G418</f>
        <v>0</v>
      </c>
      <c r="H413" s="462">
        <f t="shared" ref="H413:M413" si="43">H414+H415+H416+H417+H418</f>
        <v>1036</v>
      </c>
      <c r="I413" s="462" t="e">
        <f t="shared" si="43"/>
        <v>#REF!</v>
      </c>
      <c r="J413" s="462">
        <f t="shared" si="43"/>
        <v>20677</v>
      </c>
      <c r="K413" s="462">
        <f t="shared" si="43"/>
        <v>3834.8</v>
      </c>
      <c r="L413" s="462">
        <f t="shared" si="43"/>
        <v>0</v>
      </c>
      <c r="M413" s="462">
        <f t="shared" si="43"/>
        <v>0</v>
      </c>
      <c r="N413" s="391"/>
      <c r="O413" s="394"/>
      <c r="P413" s="391"/>
    </row>
    <row r="414" spans="1:34" s="373" customFormat="1" ht="19.5" customHeight="1">
      <c r="A414" s="393"/>
      <c r="B414" s="392" t="s">
        <v>441</v>
      </c>
      <c r="C414" s="392"/>
      <c r="D414" s="392"/>
      <c r="E414" s="393"/>
      <c r="F414" s="393"/>
      <c r="G414" s="442">
        <f>G415+G416+G417+G418</f>
        <v>0</v>
      </c>
      <c r="H414" s="442">
        <f>H415+H416+H417+H418</f>
        <v>518</v>
      </c>
      <c r="I414" s="442" t="e">
        <f t="shared" ref="I414:M414" si="44">I415+I416+I417+I418</f>
        <v>#REF!</v>
      </c>
      <c r="J414" s="442">
        <f t="shared" si="44"/>
        <v>10338.5</v>
      </c>
      <c r="K414" s="442">
        <f t="shared" si="44"/>
        <v>1917.4</v>
      </c>
      <c r="L414" s="442">
        <f t="shared" si="44"/>
        <v>0</v>
      </c>
      <c r="M414" s="442">
        <f t="shared" si="44"/>
        <v>0</v>
      </c>
      <c r="N414" s="391"/>
      <c r="O414" s="394"/>
      <c r="P414" s="391"/>
    </row>
    <row r="415" spans="1:34" s="374" customFormat="1" ht="19.5" customHeight="1">
      <c r="A415" s="396"/>
      <c r="B415" s="392" t="s">
        <v>30</v>
      </c>
      <c r="C415" s="463"/>
      <c r="D415" s="463"/>
      <c r="E415" s="396"/>
      <c r="F415" s="396"/>
      <c r="G415" s="442">
        <f>G77+G79+G81+G83+G258+G262+G267+G270+G273+G276+G279+G282+G249+G234+G242+G254</f>
        <v>0</v>
      </c>
      <c r="H415" s="442">
        <f>H77+H79+H81+H83+H258+H262+H267+H270+H273+H276+H279+H282+H249+H234+H242+H254</f>
        <v>9.6999999999999993</v>
      </c>
      <c r="I415" s="442" t="e">
        <f>I77+I79+I81+I83+I257+#REF!+I267+I270+I273+I276+I279+I282+I249+I234+I242+I254</f>
        <v>#REF!</v>
      </c>
      <c r="J415" s="442">
        <f>J77+J79+J81+J83+J258+I261+J267+J270+J273+J276+J279+J282+J248+J234+J242+J254</f>
        <v>9125.4</v>
      </c>
      <c r="K415" s="442">
        <f>K77+K79+K81+K83+K258+J262+K267+K270+K273+K276+K279+K282+K249+K234+K242+K254</f>
        <v>1739.6</v>
      </c>
      <c r="L415" s="442">
        <f>L77+L79+L81+L83+L258+L262+L267+L270+L273+L276+L279+L282+L249+L234+L242+L254</f>
        <v>0</v>
      </c>
      <c r="M415" s="442">
        <f>M77+M79+M81+M83+M258+M262+M267+M270+M273+M276+M279+M282+M249+M234+M242+M254</f>
        <v>0</v>
      </c>
      <c r="N415" s="395"/>
      <c r="O415" s="397"/>
      <c r="P415" s="395"/>
    </row>
    <row r="416" spans="1:34" s="374" customFormat="1" ht="19.5" customHeight="1">
      <c r="A416" s="396"/>
      <c r="B416" s="392" t="s">
        <v>31</v>
      </c>
      <c r="C416" s="463"/>
      <c r="D416" s="463"/>
      <c r="E416" s="396"/>
      <c r="F416" s="396"/>
      <c r="G416" s="442">
        <f>G403+G404+G406+G408</f>
        <v>0</v>
      </c>
      <c r="H416" s="442">
        <f t="shared" ref="H416:M416" si="45">H403+H404+H406+H408</f>
        <v>0</v>
      </c>
      <c r="I416" s="442">
        <f t="shared" si="45"/>
        <v>245.57</v>
      </c>
      <c r="J416" s="442">
        <f t="shared" si="45"/>
        <v>1206.0999999999999</v>
      </c>
      <c r="K416" s="442">
        <f t="shared" si="45"/>
        <v>175.8</v>
      </c>
      <c r="L416" s="442">
        <f t="shared" si="45"/>
        <v>0</v>
      </c>
      <c r="M416" s="442">
        <f t="shared" si="45"/>
        <v>0</v>
      </c>
      <c r="N416" s="395"/>
      <c r="O416" s="397"/>
      <c r="P416" s="395"/>
    </row>
    <row r="417" spans="1:34" s="374" customFormat="1" ht="19.5" customHeight="1">
      <c r="A417" s="396"/>
      <c r="B417" s="392" t="s">
        <v>32</v>
      </c>
      <c r="C417" s="463"/>
      <c r="D417" s="463"/>
      <c r="E417" s="396"/>
      <c r="F417" s="396"/>
      <c r="G417" s="442">
        <f>G405+G412</f>
        <v>0</v>
      </c>
      <c r="H417" s="442">
        <f t="shared" ref="H417:M417" si="46">H405+H412</f>
        <v>0.8</v>
      </c>
      <c r="I417" s="442">
        <f t="shared" si="46"/>
        <v>1.84</v>
      </c>
      <c r="J417" s="442">
        <f t="shared" si="46"/>
        <v>7</v>
      </c>
      <c r="K417" s="442">
        <f t="shared" si="46"/>
        <v>2</v>
      </c>
      <c r="L417" s="442">
        <f t="shared" si="46"/>
        <v>0</v>
      </c>
      <c r="M417" s="442">
        <f t="shared" si="46"/>
        <v>0</v>
      </c>
      <c r="N417" s="395"/>
      <c r="O417" s="397"/>
      <c r="P417" s="395"/>
    </row>
    <row r="418" spans="1:34" s="374" customFormat="1" ht="15.75">
      <c r="A418" s="396"/>
      <c r="B418" s="392" t="s">
        <v>33</v>
      </c>
      <c r="C418" s="463"/>
      <c r="D418" s="463"/>
      <c r="E418" s="396"/>
      <c r="F418" s="396"/>
      <c r="G418" s="442">
        <f t="shared" ref="G418:M418" si="47">G85+G253</f>
        <v>0</v>
      </c>
      <c r="H418" s="442">
        <f t="shared" si="47"/>
        <v>507.5</v>
      </c>
      <c r="I418" s="442">
        <f t="shared" si="47"/>
        <v>841.94799999999998</v>
      </c>
      <c r="J418" s="442">
        <f t="shared" si="47"/>
        <v>0</v>
      </c>
      <c r="K418" s="442">
        <f t="shared" si="47"/>
        <v>0</v>
      </c>
      <c r="L418" s="442">
        <f t="shared" si="47"/>
        <v>0</v>
      </c>
      <c r="M418" s="442">
        <f t="shared" si="47"/>
        <v>0</v>
      </c>
      <c r="N418" s="395"/>
      <c r="O418" s="397"/>
      <c r="P418" s="395"/>
    </row>
    <row r="419" spans="1:34" s="12" customFormat="1" ht="23.25" customHeight="1">
      <c r="A419" s="79"/>
      <c r="B419" s="579" t="s">
        <v>442</v>
      </c>
      <c r="C419" s="579"/>
      <c r="D419" s="579"/>
      <c r="E419" s="579"/>
      <c r="F419" s="579"/>
      <c r="G419" s="579"/>
      <c r="H419" s="579"/>
      <c r="I419" s="579"/>
      <c r="J419" s="579"/>
      <c r="K419" s="579"/>
      <c r="L419" s="579"/>
      <c r="M419" s="579"/>
      <c r="N419" s="579"/>
      <c r="O419" s="579"/>
      <c r="P419" s="82"/>
    </row>
    <row r="420" spans="1:34" ht="105" customHeight="1">
      <c r="A420" s="79"/>
      <c r="B420" s="228" t="s">
        <v>443</v>
      </c>
      <c r="C420" s="79" t="s">
        <v>444</v>
      </c>
      <c r="D420" s="79" t="s">
        <v>77</v>
      </c>
      <c r="E420" s="79" t="s">
        <v>40</v>
      </c>
      <c r="F420" s="79"/>
      <c r="G420" s="79"/>
      <c r="H420" s="79"/>
      <c r="I420" s="79">
        <v>96</v>
      </c>
      <c r="J420" s="79">
        <v>96.8</v>
      </c>
      <c r="K420" s="79">
        <v>97.4</v>
      </c>
      <c r="L420" s="82">
        <v>98.3</v>
      </c>
      <c r="M420" s="82">
        <v>98.3</v>
      </c>
      <c r="N420" s="82"/>
      <c r="O420" s="83"/>
      <c r="P420" s="82"/>
      <c r="Q420" s="12"/>
      <c r="R420" s="12"/>
      <c r="S420" s="12"/>
      <c r="T420" s="12"/>
      <c r="U420" s="12"/>
      <c r="V420" s="12"/>
      <c r="W420" s="12"/>
      <c r="X420" s="12"/>
      <c r="Y420" s="12"/>
      <c r="Z420" s="12"/>
      <c r="AA420" s="12"/>
      <c r="AB420" s="12"/>
      <c r="AC420" s="12"/>
      <c r="AD420" s="12"/>
      <c r="AE420" s="12"/>
      <c r="AF420" s="12"/>
      <c r="AG420" s="12"/>
      <c r="AH420" s="12"/>
    </row>
    <row r="421" spans="1:34" ht="27" customHeight="1">
      <c r="A421" s="79"/>
      <c r="B421" s="464" t="s">
        <v>445</v>
      </c>
      <c r="C421" s="84"/>
      <c r="D421" s="84"/>
      <c r="E421" s="79" t="s">
        <v>40</v>
      </c>
      <c r="F421" s="161"/>
      <c r="G421" s="368"/>
      <c r="H421" s="368"/>
      <c r="I421" s="362">
        <v>96</v>
      </c>
      <c r="J421" s="362">
        <v>96.8</v>
      </c>
      <c r="K421" s="362">
        <v>97.4</v>
      </c>
      <c r="L421" s="362">
        <v>98.3</v>
      </c>
      <c r="M421" s="362">
        <v>98.3</v>
      </c>
      <c r="N421" s="343"/>
      <c r="O421" s="330"/>
      <c r="P421" s="329"/>
      <c r="Q421" s="335"/>
      <c r="R421" s="335"/>
      <c r="S421" s="335"/>
      <c r="T421" s="335"/>
      <c r="U421" s="335"/>
      <c r="V421" s="335"/>
      <c r="W421" s="335"/>
      <c r="X421" s="335"/>
      <c r="Y421" s="335"/>
      <c r="Z421" s="335"/>
      <c r="AA421" s="335"/>
      <c r="AB421" s="335"/>
      <c r="AC421" s="335"/>
      <c r="AD421" s="335"/>
      <c r="AE421" s="335"/>
      <c r="AF421" s="335"/>
      <c r="AG421" s="335"/>
      <c r="AH421" s="335"/>
    </row>
    <row r="422" spans="1:34" ht="36" customHeight="1">
      <c r="A422" s="82"/>
      <c r="B422" s="228" t="s">
        <v>446</v>
      </c>
      <c r="C422" s="228"/>
      <c r="D422" s="228"/>
      <c r="E422" s="82" t="s">
        <v>40</v>
      </c>
      <c r="F422" s="82"/>
      <c r="G422" s="82">
        <v>89.5</v>
      </c>
      <c r="H422" s="82">
        <v>100</v>
      </c>
      <c r="I422" s="82"/>
      <c r="J422" s="82"/>
      <c r="K422" s="82"/>
      <c r="L422" s="82"/>
      <c r="M422" s="82"/>
      <c r="N422" s="82"/>
      <c r="O422" s="83"/>
      <c r="P422" s="82"/>
    </row>
    <row r="423" spans="1:34" ht="22.5" customHeight="1">
      <c r="A423" s="82"/>
      <c r="B423" s="228" t="s">
        <v>447</v>
      </c>
      <c r="C423" s="228"/>
      <c r="D423" s="228"/>
      <c r="E423" s="82"/>
      <c r="F423" s="82"/>
      <c r="G423" s="82"/>
      <c r="H423" s="82"/>
      <c r="I423" s="82"/>
      <c r="J423" s="82"/>
      <c r="K423" s="82"/>
      <c r="L423" s="82"/>
      <c r="M423" s="82"/>
      <c r="N423" s="82"/>
      <c r="O423" s="83"/>
      <c r="P423" s="82"/>
    </row>
    <row r="424" spans="1:34" ht="91.5" customHeight="1">
      <c r="A424" s="82"/>
      <c r="B424" s="80" t="s">
        <v>448</v>
      </c>
      <c r="C424" s="79" t="s">
        <v>449</v>
      </c>
      <c r="D424" s="79" t="s">
        <v>450</v>
      </c>
      <c r="E424" s="79" t="s">
        <v>304</v>
      </c>
      <c r="F424" s="79"/>
      <c r="G424" s="82">
        <v>24.5</v>
      </c>
      <c r="H424" s="79">
        <v>23.4</v>
      </c>
      <c r="I424" s="79">
        <v>23.6</v>
      </c>
      <c r="J424" s="79">
        <v>23.8</v>
      </c>
      <c r="K424" s="79">
        <v>24</v>
      </c>
      <c r="L424" s="79">
        <v>24.2</v>
      </c>
      <c r="M424" s="82"/>
      <c r="N424" s="82"/>
      <c r="O424" s="83"/>
      <c r="P424" s="82"/>
    </row>
    <row r="425" spans="1:34" s="373" customFormat="1" ht="15.75">
      <c r="A425" s="391"/>
      <c r="B425" s="392" t="s">
        <v>28</v>
      </c>
      <c r="C425" s="393"/>
      <c r="D425" s="393"/>
      <c r="E425" s="393"/>
      <c r="F425" s="393"/>
      <c r="G425" s="391">
        <v>0</v>
      </c>
      <c r="H425" s="391">
        <v>0</v>
      </c>
      <c r="I425" s="391">
        <v>0</v>
      </c>
      <c r="J425" s="391">
        <v>0</v>
      </c>
      <c r="K425" s="391">
        <v>0</v>
      </c>
      <c r="L425" s="391">
        <v>0</v>
      </c>
      <c r="M425" s="391">
        <v>0</v>
      </c>
      <c r="N425" s="391"/>
      <c r="O425" s="394"/>
      <c r="P425" s="391"/>
    </row>
    <row r="426" spans="1:34" s="373" customFormat="1" ht="15.75">
      <c r="A426" s="391"/>
      <c r="B426" s="392" t="s">
        <v>441</v>
      </c>
      <c r="C426" s="393"/>
      <c r="D426" s="393"/>
      <c r="E426" s="393"/>
      <c r="F426" s="393"/>
      <c r="G426" s="391">
        <v>0</v>
      </c>
      <c r="H426" s="391">
        <v>0</v>
      </c>
      <c r="I426" s="391">
        <v>0</v>
      </c>
      <c r="J426" s="391">
        <v>0</v>
      </c>
      <c r="K426" s="391">
        <v>0</v>
      </c>
      <c r="L426" s="391">
        <v>0</v>
      </c>
      <c r="M426" s="391">
        <v>0</v>
      </c>
      <c r="N426" s="391"/>
      <c r="O426" s="394"/>
      <c r="P426" s="391"/>
    </row>
    <row r="427" spans="1:34" s="373" customFormat="1" ht="15.75">
      <c r="A427" s="391"/>
      <c r="B427" s="392" t="s">
        <v>30</v>
      </c>
      <c r="C427" s="393"/>
      <c r="D427" s="393"/>
      <c r="E427" s="393"/>
      <c r="F427" s="393"/>
      <c r="G427" s="391">
        <v>0</v>
      </c>
      <c r="H427" s="391">
        <v>0</v>
      </c>
      <c r="I427" s="391">
        <v>0</v>
      </c>
      <c r="J427" s="391">
        <v>0</v>
      </c>
      <c r="K427" s="391">
        <v>0</v>
      </c>
      <c r="L427" s="391">
        <v>0</v>
      </c>
      <c r="M427" s="391">
        <v>0</v>
      </c>
      <c r="N427" s="391"/>
      <c r="O427" s="394"/>
      <c r="P427" s="391"/>
    </row>
    <row r="428" spans="1:34" s="373" customFormat="1" ht="15.75">
      <c r="A428" s="391"/>
      <c r="B428" s="392" t="s">
        <v>31</v>
      </c>
      <c r="C428" s="393"/>
      <c r="D428" s="393"/>
      <c r="E428" s="393"/>
      <c r="F428" s="393"/>
      <c r="G428" s="391">
        <v>0</v>
      </c>
      <c r="H428" s="391">
        <v>0</v>
      </c>
      <c r="I428" s="391">
        <v>0</v>
      </c>
      <c r="J428" s="391">
        <v>0</v>
      </c>
      <c r="K428" s="391">
        <v>0</v>
      </c>
      <c r="L428" s="391">
        <v>0</v>
      </c>
      <c r="M428" s="391">
        <v>0</v>
      </c>
      <c r="N428" s="391"/>
      <c r="O428" s="394"/>
      <c r="P428" s="391"/>
    </row>
    <row r="429" spans="1:34" s="373" customFormat="1" ht="15.75">
      <c r="A429" s="391"/>
      <c r="B429" s="392" t="s">
        <v>32</v>
      </c>
      <c r="C429" s="393"/>
      <c r="D429" s="393"/>
      <c r="E429" s="393"/>
      <c r="F429" s="393"/>
      <c r="G429" s="391">
        <v>0</v>
      </c>
      <c r="H429" s="391">
        <v>0</v>
      </c>
      <c r="I429" s="391">
        <v>0</v>
      </c>
      <c r="J429" s="391">
        <v>0</v>
      </c>
      <c r="K429" s="391">
        <v>0</v>
      </c>
      <c r="L429" s="391">
        <v>0</v>
      </c>
      <c r="M429" s="391">
        <v>0</v>
      </c>
      <c r="N429" s="391"/>
      <c r="O429" s="394"/>
      <c r="P429" s="391"/>
    </row>
    <row r="430" spans="1:34" s="373" customFormat="1" ht="15.75">
      <c r="A430" s="391"/>
      <c r="B430" s="392" t="s">
        <v>451</v>
      </c>
      <c r="C430" s="393"/>
      <c r="D430" s="393"/>
      <c r="E430" s="393"/>
      <c r="F430" s="393"/>
      <c r="G430" s="391">
        <v>0</v>
      </c>
      <c r="H430" s="391">
        <v>0</v>
      </c>
      <c r="I430" s="391">
        <v>0</v>
      </c>
      <c r="J430" s="391">
        <v>0</v>
      </c>
      <c r="K430" s="391">
        <v>0</v>
      </c>
      <c r="L430" s="391">
        <v>0</v>
      </c>
      <c r="M430" s="391">
        <v>0</v>
      </c>
      <c r="N430" s="391"/>
      <c r="O430" s="394"/>
      <c r="P430" s="391"/>
    </row>
    <row r="431" spans="1:34" s="382" customFormat="1" ht="36.75" customHeight="1">
      <c r="A431" s="465"/>
      <c r="B431" s="466" t="s">
        <v>452</v>
      </c>
      <c r="C431" s="467"/>
      <c r="D431" s="467"/>
      <c r="E431" s="467"/>
      <c r="F431" s="467"/>
      <c r="G431" s="468" t="e">
        <f>G432+G433+G434+G435+G436</f>
        <v>#REF!</v>
      </c>
      <c r="H431" s="468" t="e">
        <f t="shared" ref="H431:M431" si="48">H432+H433+H434+H435+H436</f>
        <v>#REF!</v>
      </c>
      <c r="I431" s="468" t="e">
        <f t="shared" si="48"/>
        <v>#REF!</v>
      </c>
      <c r="J431" s="468" t="e">
        <f t="shared" si="48"/>
        <v>#REF!</v>
      </c>
      <c r="K431" s="468" t="e">
        <f t="shared" si="48"/>
        <v>#REF!</v>
      </c>
      <c r="L431" s="468" t="e">
        <f t="shared" si="48"/>
        <v>#REF!</v>
      </c>
      <c r="M431" s="468" t="e">
        <f t="shared" si="48"/>
        <v>#REF!</v>
      </c>
      <c r="N431" s="465"/>
      <c r="O431" s="469"/>
      <c r="P431" s="465"/>
    </row>
    <row r="432" spans="1:34" s="382" customFormat="1" ht="15.75">
      <c r="A432" s="465"/>
      <c r="B432" s="466" t="s">
        <v>441</v>
      </c>
      <c r="C432" s="467"/>
      <c r="D432" s="467"/>
      <c r="E432" s="467"/>
      <c r="F432" s="467"/>
      <c r="G432" s="468">
        <f t="shared" ref="G432:M436" si="49">G426+G414+G390+G378+G360+G348+G339+G46+G20</f>
        <v>0</v>
      </c>
      <c r="H432" s="468">
        <f t="shared" si="49"/>
        <v>518</v>
      </c>
      <c r="I432" s="468" t="e">
        <f t="shared" si="49"/>
        <v>#REF!</v>
      </c>
      <c r="J432" s="468">
        <f t="shared" si="49"/>
        <v>10338.5</v>
      </c>
      <c r="K432" s="468">
        <f t="shared" si="49"/>
        <v>1917.4</v>
      </c>
      <c r="L432" s="468">
        <f t="shared" si="49"/>
        <v>0</v>
      </c>
      <c r="M432" s="468">
        <f t="shared" si="49"/>
        <v>0</v>
      </c>
      <c r="N432" s="465"/>
      <c r="O432" s="469"/>
      <c r="P432" s="465"/>
    </row>
    <row r="433" spans="1:16" s="382" customFormat="1" ht="15.75">
      <c r="A433" s="465"/>
      <c r="B433" s="466" t="s">
        <v>30</v>
      </c>
      <c r="C433" s="467"/>
      <c r="D433" s="467"/>
      <c r="E433" s="467"/>
      <c r="F433" s="467"/>
      <c r="G433" s="468">
        <f t="shared" si="49"/>
        <v>0</v>
      </c>
      <c r="H433" s="468">
        <f t="shared" si="49"/>
        <v>9.6999999999999993</v>
      </c>
      <c r="I433" s="468" t="e">
        <f t="shared" si="49"/>
        <v>#REF!</v>
      </c>
      <c r="J433" s="468">
        <f t="shared" si="49"/>
        <v>19758.5</v>
      </c>
      <c r="K433" s="468">
        <f t="shared" si="49"/>
        <v>11639.2</v>
      </c>
      <c r="L433" s="468">
        <f t="shared" si="49"/>
        <v>0</v>
      </c>
      <c r="M433" s="468">
        <f t="shared" si="49"/>
        <v>0</v>
      </c>
      <c r="N433" s="465"/>
      <c r="O433" s="469"/>
      <c r="P433" s="465"/>
    </row>
    <row r="434" spans="1:16" s="382" customFormat="1" ht="15.75">
      <c r="A434" s="465"/>
      <c r="B434" s="466" t="s">
        <v>31</v>
      </c>
      <c r="C434" s="467"/>
      <c r="D434" s="467"/>
      <c r="E434" s="467"/>
      <c r="F434" s="467"/>
      <c r="G434" s="468">
        <f t="shared" si="49"/>
        <v>73.84</v>
      </c>
      <c r="H434" s="468">
        <f t="shared" si="49"/>
        <v>99.085999999999999</v>
      </c>
      <c r="I434" s="468" t="e">
        <f t="shared" si="49"/>
        <v>#REF!</v>
      </c>
      <c r="J434" s="468">
        <f t="shared" si="49"/>
        <v>11518.759</v>
      </c>
      <c r="K434" s="468">
        <f t="shared" si="49"/>
        <v>7658.2039999999997</v>
      </c>
      <c r="L434" s="468">
        <f t="shared" si="49"/>
        <v>1852.95</v>
      </c>
      <c r="M434" s="468">
        <f t="shared" si="49"/>
        <v>2275.4679999999998</v>
      </c>
      <c r="N434" s="465"/>
      <c r="O434" s="469"/>
      <c r="P434" s="465"/>
    </row>
    <row r="435" spans="1:16" s="382" customFormat="1" ht="15.75">
      <c r="A435" s="465"/>
      <c r="B435" s="466" t="s">
        <v>32</v>
      </c>
      <c r="C435" s="467"/>
      <c r="D435" s="467"/>
      <c r="E435" s="467"/>
      <c r="F435" s="467"/>
      <c r="G435" s="468">
        <f t="shared" si="49"/>
        <v>85.8</v>
      </c>
      <c r="H435" s="468">
        <f t="shared" si="49"/>
        <v>363.04899999999998</v>
      </c>
      <c r="I435" s="468">
        <f t="shared" si="49"/>
        <v>1580.8030000000001</v>
      </c>
      <c r="J435" s="468">
        <f t="shared" si="49"/>
        <v>1496.049</v>
      </c>
      <c r="K435" s="468">
        <f t="shared" si="49"/>
        <v>643</v>
      </c>
      <c r="L435" s="468">
        <f t="shared" si="49"/>
        <v>41</v>
      </c>
      <c r="M435" s="468">
        <f t="shared" si="49"/>
        <v>26</v>
      </c>
      <c r="N435" s="465"/>
      <c r="O435" s="469"/>
      <c r="P435" s="465"/>
    </row>
    <row r="436" spans="1:16" s="382" customFormat="1" ht="15.75">
      <c r="A436" s="465"/>
      <c r="B436" s="466" t="s">
        <v>451</v>
      </c>
      <c r="C436" s="467"/>
      <c r="D436" s="467"/>
      <c r="E436" s="467"/>
      <c r="F436" s="467"/>
      <c r="G436" s="468" t="e">
        <f t="shared" si="49"/>
        <v>#REF!</v>
      </c>
      <c r="H436" s="468" t="e">
        <f t="shared" si="49"/>
        <v>#REF!</v>
      </c>
      <c r="I436" s="468" t="e">
        <f t="shared" si="49"/>
        <v>#REF!</v>
      </c>
      <c r="J436" s="468" t="e">
        <f t="shared" si="49"/>
        <v>#REF!</v>
      </c>
      <c r="K436" s="468" t="e">
        <f t="shared" si="49"/>
        <v>#REF!</v>
      </c>
      <c r="L436" s="468" t="e">
        <f t="shared" si="49"/>
        <v>#REF!</v>
      </c>
      <c r="M436" s="468" t="e">
        <f t="shared" si="49"/>
        <v>#REF!</v>
      </c>
      <c r="N436" s="465"/>
      <c r="O436" s="469"/>
      <c r="P436" s="465"/>
    </row>
    <row r="437" spans="1:16" s="8" customFormat="1" ht="23.25" customHeight="1">
      <c r="A437" s="82"/>
      <c r="B437" s="575" t="s">
        <v>453</v>
      </c>
      <c r="C437" s="575"/>
      <c r="D437" s="575"/>
      <c r="E437" s="575"/>
      <c r="F437" s="575"/>
      <c r="G437" s="575"/>
      <c r="H437" s="575"/>
      <c r="I437" s="575"/>
      <c r="J437" s="575"/>
      <c r="K437" s="575"/>
      <c r="L437" s="575"/>
      <c r="M437" s="575"/>
      <c r="N437" s="575"/>
      <c r="O437" s="575"/>
      <c r="P437" s="213"/>
    </row>
    <row r="438" spans="1:16" ht="27.75" customHeight="1">
      <c r="A438" s="82"/>
      <c r="B438" s="578" t="s">
        <v>454</v>
      </c>
      <c r="C438" s="578"/>
      <c r="D438" s="578"/>
      <c r="E438" s="578"/>
      <c r="F438" s="578"/>
      <c r="G438" s="578"/>
      <c r="H438" s="578"/>
      <c r="I438" s="578"/>
      <c r="J438" s="578"/>
      <c r="K438" s="578"/>
      <c r="L438" s="578"/>
      <c r="M438" s="578"/>
      <c r="N438" s="578"/>
      <c r="O438" s="578"/>
      <c r="P438" s="578"/>
    </row>
    <row r="439" spans="1:16" ht="53.25" customHeight="1">
      <c r="A439" s="82"/>
      <c r="B439" s="228" t="s">
        <v>455</v>
      </c>
      <c r="C439" s="79" t="s">
        <v>456</v>
      </c>
      <c r="D439" s="79" t="s">
        <v>77</v>
      </c>
      <c r="E439" s="82" t="s">
        <v>51</v>
      </c>
      <c r="F439" s="84"/>
      <c r="G439" s="213">
        <f>G440+G459</f>
        <v>32</v>
      </c>
      <c r="H439" s="213">
        <f t="shared" ref="H439:M439" si="50">H440+H459</f>
        <v>16</v>
      </c>
      <c r="I439" s="213">
        <f t="shared" si="50"/>
        <v>95</v>
      </c>
      <c r="J439" s="213">
        <f t="shared" si="50"/>
        <v>24</v>
      </c>
      <c r="K439" s="213">
        <f t="shared" si="50"/>
        <v>4</v>
      </c>
      <c r="L439" s="213">
        <f t="shared" si="50"/>
        <v>0</v>
      </c>
      <c r="M439" s="213">
        <f t="shared" si="50"/>
        <v>0</v>
      </c>
      <c r="N439" s="84"/>
      <c r="O439" s="83"/>
      <c r="P439" s="82"/>
    </row>
    <row r="440" spans="1:16" ht="56.25" customHeight="1">
      <c r="A440" s="82"/>
      <c r="B440" s="228" t="s">
        <v>457</v>
      </c>
      <c r="C440" s="82"/>
      <c r="D440" s="84"/>
      <c r="E440" s="82" t="s">
        <v>51</v>
      </c>
      <c r="F440" s="84"/>
      <c r="G440" s="213">
        <f>G441+G445+G447+G449+G451+G453+G455+G457</f>
        <v>32</v>
      </c>
      <c r="H440" s="213">
        <f t="shared" ref="H440:M440" si="51">H441+H445+H447+H449+H451+H453+H455+H457</f>
        <v>16</v>
      </c>
      <c r="I440" s="213">
        <f t="shared" si="51"/>
        <v>54</v>
      </c>
      <c r="J440" s="213">
        <f t="shared" si="51"/>
        <v>10</v>
      </c>
      <c r="K440" s="213">
        <f t="shared" si="51"/>
        <v>0</v>
      </c>
      <c r="L440" s="213">
        <f t="shared" si="51"/>
        <v>0</v>
      </c>
      <c r="M440" s="213">
        <f t="shared" si="51"/>
        <v>0</v>
      </c>
      <c r="N440" s="84"/>
      <c r="O440" s="83"/>
      <c r="P440" s="82"/>
    </row>
    <row r="441" spans="1:16" ht="20.25" customHeight="1">
      <c r="A441" s="584">
        <v>1</v>
      </c>
      <c r="B441" s="601" t="s">
        <v>458</v>
      </c>
      <c r="C441" s="580" t="s">
        <v>142</v>
      </c>
      <c r="D441" s="584"/>
      <c r="E441" s="82" t="s">
        <v>51</v>
      </c>
      <c r="F441" s="84"/>
      <c r="G441" s="82">
        <v>32</v>
      </c>
      <c r="H441" s="82">
        <v>16</v>
      </c>
      <c r="I441" s="82">
        <v>32</v>
      </c>
      <c r="J441" s="84"/>
      <c r="K441" s="84"/>
      <c r="L441" s="84"/>
      <c r="M441" s="84"/>
      <c r="N441" s="84"/>
      <c r="O441" s="83"/>
      <c r="P441" s="82"/>
    </row>
    <row r="442" spans="1:16" ht="17.25" customHeight="1">
      <c r="A442" s="584"/>
      <c r="B442" s="601"/>
      <c r="C442" s="580"/>
      <c r="D442" s="584"/>
      <c r="E442" s="580" t="s">
        <v>58</v>
      </c>
      <c r="F442" s="580" t="s">
        <v>136</v>
      </c>
      <c r="G442" s="82">
        <v>257.8</v>
      </c>
      <c r="H442" s="79">
        <v>268.8</v>
      </c>
      <c r="I442" s="82"/>
      <c r="J442" s="82"/>
      <c r="K442" s="82"/>
      <c r="L442" s="82"/>
      <c r="M442" s="82"/>
      <c r="N442" s="82" t="s">
        <v>87</v>
      </c>
      <c r="O442" s="83" t="s">
        <v>139</v>
      </c>
      <c r="P442" s="580" t="s">
        <v>459</v>
      </c>
    </row>
    <row r="443" spans="1:16" ht="17.25" customHeight="1">
      <c r="A443" s="584"/>
      <c r="B443" s="601"/>
      <c r="C443" s="580"/>
      <c r="D443" s="584"/>
      <c r="E443" s="580"/>
      <c r="F443" s="580"/>
      <c r="G443" s="82">
        <v>274.3</v>
      </c>
      <c r="H443" s="82"/>
      <c r="I443" s="82"/>
      <c r="J443" s="82"/>
      <c r="K443" s="82"/>
      <c r="L443" s="82"/>
      <c r="M443" s="82"/>
      <c r="N443" s="82" t="s">
        <v>118</v>
      </c>
      <c r="O443" s="83"/>
      <c r="P443" s="580"/>
    </row>
    <row r="444" spans="1:16" s="8" customFormat="1" ht="25.5" customHeight="1">
      <c r="A444" s="584"/>
      <c r="B444" s="601"/>
      <c r="C444" s="580"/>
      <c r="D444" s="584"/>
      <c r="E444" s="580"/>
      <c r="F444" s="580"/>
      <c r="G444" s="79"/>
      <c r="H444" s="82"/>
      <c r="I444" s="236">
        <v>624</v>
      </c>
      <c r="J444" s="79"/>
      <c r="K444" s="79"/>
      <c r="L444" s="79"/>
      <c r="M444" s="79"/>
      <c r="N444" s="82" t="s">
        <v>84</v>
      </c>
      <c r="O444" s="80" t="s">
        <v>143</v>
      </c>
      <c r="P444" s="580"/>
    </row>
    <row r="445" spans="1:16" s="8" customFormat="1" ht="20.25" customHeight="1">
      <c r="A445" s="584">
        <v>2</v>
      </c>
      <c r="B445" s="601" t="s">
        <v>460</v>
      </c>
      <c r="C445" s="580" t="s">
        <v>247</v>
      </c>
      <c r="D445" s="82"/>
      <c r="E445" s="82" t="s">
        <v>51</v>
      </c>
      <c r="F445" s="79"/>
      <c r="G445" s="79"/>
      <c r="H445" s="82"/>
      <c r="I445" s="236">
        <v>1</v>
      </c>
      <c r="J445" s="79"/>
      <c r="K445" s="79"/>
      <c r="L445" s="79"/>
      <c r="M445" s="79"/>
      <c r="N445" s="82"/>
      <c r="O445" s="80"/>
      <c r="P445" s="79"/>
    </row>
    <row r="446" spans="1:16" s="8" customFormat="1" ht="39" customHeight="1">
      <c r="A446" s="584"/>
      <c r="B446" s="601"/>
      <c r="C446" s="580"/>
      <c r="D446" s="82"/>
      <c r="E446" s="79" t="s">
        <v>58</v>
      </c>
      <c r="F446" s="79" t="s">
        <v>136</v>
      </c>
      <c r="G446" s="79"/>
      <c r="H446" s="82"/>
      <c r="I446" s="236">
        <v>15</v>
      </c>
      <c r="J446" s="79"/>
      <c r="K446" s="79"/>
      <c r="L446" s="79"/>
      <c r="M446" s="79"/>
      <c r="N446" s="82" t="s">
        <v>84</v>
      </c>
      <c r="O446" s="80" t="s">
        <v>461</v>
      </c>
      <c r="P446" s="79" t="s">
        <v>462</v>
      </c>
    </row>
    <row r="447" spans="1:16" s="8" customFormat="1" ht="20.25" customHeight="1">
      <c r="A447" s="584">
        <v>3</v>
      </c>
      <c r="B447" s="601" t="s">
        <v>463</v>
      </c>
      <c r="C447" s="580" t="s">
        <v>247</v>
      </c>
      <c r="D447" s="82"/>
      <c r="E447" s="82" t="s">
        <v>51</v>
      </c>
      <c r="F447" s="79"/>
      <c r="G447" s="79"/>
      <c r="H447" s="82"/>
      <c r="I447" s="236">
        <v>1</v>
      </c>
      <c r="J447" s="79"/>
      <c r="K447" s="79"/>
      <c r="L447" s="79"/>
      <c r="M447" s="79"/>
      <c r="N447" s="82"/>
      <c r="O447" s="80"/>
      <c r="P447" s="79"/>
    </row>
    <row r="448" spans="1:16" s="8" customFormat="1" ht="55.5" customHeight="1">
      <c r="A448" s="584"/>
      <c r="B448" s="601"/>
      <c r="C448" s="580"/>
      <c r="D448" s="82"/>
      <c r="E448" s="79" t="s">
        <v>58</v>
      </c>
      <c r="F448" s="79" t="s">
        <v>136</v>
      </c>
      <c r="G448" s="79"/>
      <c r="H448" s="82"/>
      <c r="I448" s="236">
        <v>15</v>
      </c>
      <c r="J448" s="79"/>
      <c r="K448" s="79"/>
      <c r="L448" s="79"/>
      <c r="M448" s="79"/>
      <c r="N448" s="82" t="s">
        <v>84</v>
      </c>
      <c r="O448" s="80" t="s">
        <v>461</v>
      </c>
      <c r="P448" s="79" t="s">
        <v>462</v>
      </c>
    </row>
    <row r="449" spans="1:16" s="8" customFormat="1" ht="18" customHeight="1">
      <c r="A449" s="584">
        <v>4</v>
      </c>
      <c r="B449" s="601" t="s">
        <v>464</v>
      </c>
      <c r="C449" s="580" t="s">
        <v>247</v>
      </c>
      <c r="D449" s="82"/>
      <c r="E449" s="82" t="s">
        <v>51</v>
      </c>
      <c r="F449" s="79"/>
      <c r="G449" s="79"/>
      <c r="H449" s="82"/>
      <c r="I449" s="236">
        <v>1</v>
      </c>
      <c r="J449" s="79"/>
      <c r="K449" s="79"/>
      <c r="L449" s="79"/>
      <c r="M449" s="79"/>
      <c r="N449" s="82"/>
      <c r="O449" s="80"/>
      <c r="P449" s="79"/>
    </row>
    <row r="450" spans="1:16" s="8" customFormat="1" ht="49.5" customHeight="1">
      <c r="A450" s="584"/>
      <c r="B450" s="601"/>
      <c r="C450" s="580"/>
      <c r="D450" s="82"/>
      <c r="E450" s="79" t="s">
        <v>58</v>
      </c>
      <c r="F450" s="79" t="s">
        <v>136</v>
      </c>
      <c r="G450" s="79"/>
      <c r="H450" s="82"/>
      <c r="I450" s="236">
        <v>15</v>
      </c>
      <c r="J450" s="79"/>
      <c r="K450" s="79"/>
      <c r="L450" s="79"/>
      <c r="M450" s="79"/>
      <c r="N450" s="82" t="s">
        <v>84</v>
      </c>
      <c r="O450" s="80" t="s">
        <v>461</v>
      </c>
      <c r="P450" s="79" t="s">
        <v>462</v>
      </c>
    </row>
    <row r="451" spans="1:16" s="8" customFormat="1" ht="17.25" customHeight="1">
      <c r="A451" s="584">
        <v>5</v>
      </c>
      <c r="B451" s="602" t="s">
        <v>465</v>
      </c>
      <c r="C451" s="580" t="s">
        <v>250</v>
      </c>
      <c r="D451" s="82"/>
      <c r="E451" s="82" t="s">
        <v>51</v>
      </c>
      <c r="F451" s="79"/>
      <c r="G451" s="79"/>
      <c r="H451" s="82"/>
      <c r="I451" s="236">
        <v>2</v>
      </c>
      <c r="J451" s="79"/>
      <c r="K451" s="79"/>
      <c r="L451" s="79"/>
      <c r="M451" s="79"/>
      <c r="N451" s="82"/>
      <c r="O451" s="80"/>
      <c r="P451" s="79"/>
    </row>
    <row r="452" spans="1:16" s="8" customFormat="1" ht="57.75" customHeight="1">
      <c r="A452" s="584"/>
      <c r="B452" s="602"/>
      <c r="C452" s="580"/>
      <c r="D452" s="161"/>
      <c r="E452" s="79" t="s">
        <v>58</v>
      </c>
      <c r="F452" s="79" t="s">
        <v>136</v>
      </c>
      <c r="G452" s="79"/>
      <c r="H452" s="79"/>
      <c r="I452" s="236">
        <v>10</v>
      </c>
      <c r="J452" s="79"/>
      <c r="K452" s="79"/>
      <c r="L452" s="79"/>
      <c r="M452" s="79"/>
      <c r="N452" s="82" t="s">
        <v>84</v>
      </c>
      <c r="O452" s="80" t="s">
        <v>461</v>
      </c>
      <c r="P452" s="79" t="s">
        <v>462</v>
      </c>
    </row>
    <row r="453" spans="1:16" s="8" customFormat="1" ht="21.75" customHeight="1">
      <c r="A453" s="584">
        <v>6</v>
      </c>
      <c r="B453" s="602" t="s">
        <v>466</v>
      </c>
      <c r="C453" s="580" t="s">
        <v>142</v>
      </c>
      <c r="D453" s="161"/>
      <c r="E453" s="82" t="s">
        <v>51</v>
      </c>
      <c r="F453" s="79"/>
      <c r="G453" s="79"/>
      <c r="H453" s="79"/>
      <c r="I453" s="236">
        <v>5</v>
      </c>
      <c r="J453" s="79"/>
      <c r="K453" s="79"/>
      <c r="L453" s="79"/>
      <c r="M453" s="79"/>
      <c r="N453" s="82"/>
      <c r="O453" s="80"/>
      <c r="P453" s="79"/>
    </row>
    <row r="454" spans="1:16" s="8" customFormat="1" ht="54.75" customHeight="1">
      <c r="A454" s="584"/>
      <c r="B454" s="602"/>
      <c r="C454" s="580"/>
      <c r="D454" s="161"/>
      <c r="E454" s="79" t="s">
        <v>58</v>
      </c>
      <c r="F454" s="79" t="s">
        <v>136</v>
      </c>
      <c r="G454" s="79"/>
      <c r="H454" s="79"/>
      <c r="I454" s="103">
        <v>100</v>
      </c>
      <c r="J454" s="79"/>
      <c r="K454" s="79"/>
      <c r="L454" s="79"/>
      <c r="M454" s="79"/>
      <c r="N454" s="82" t="s">
        <v>84</v>
      </c>
      <c r="O454" s="80" t="s">
        <v>143</v>
      </c>
      <c r="P454" s="79" t="s">
        <v>467</v>
      </c>
    </row>
    <row r="455" spans="1:16" s="8" customFormat="1" ht="21" customHeight="1">
      <c r="A455" s="584">
        <v>7</v>
      </c>
      <c r="B455" s="602" t="s">
        <v>468</v>
      </c>
      <c r="C455" s="580"/>
      <c r="D455" s="161"/>
      <c r="E455" s="82" t="s">
        <v>51</v>
      </c>
      <c r="F455" s="79"/>
      <c r="G455" s="79"/>
      <c r="H455" s="79"/>
      <c r="I455" s="103">
        <v>10</v>
      </c>
      <c r="J455" s="79">
        <v>10</v>
      </c>
      <c r="K455" s="79"/>
      <c r="L455" s="79"/>
      <c r="M455" s="79"/>
      <c r="N455" s="82"/>
      <c r="O455" s="80"/>
      <c r="P455" s="79"/>
    </row>
    <row r="456" spans="1:16" s="8" customFormat="1" ht="55.5" customHeight="1">
      <c r="A456" s="584"/>
      <c r="B456" s="602"/>
      <c r="C456" s="580"/>
      <c r="D456" s="161"/>
      <c r="E456" s="79" t="s">
        <v>58</v>
      </c>
      <c r="F456" s="79" t="s">
        <v>136</v>
      </c>
      <c r="G456" s="79"/>
      <c r="H456" s="79"/>
      <c r="I456" s="236">
        <v>47</v>
      </c>
      <c r="J456" s="103">
        <v>47</v>
      </c>
      <c r="K456" s="79"/>
      <c r="L456" s="79"/>
      <c r="M456" s="79"/>
      <c r="N456" s="82" t="s">
        <v>84</v>
      </c>
      <c r="O456" s="80" t="s">
        <v>143</v>
      </c>
      <c r="P456" s="79" t="s">
        <v>469</v>
      </c>
    </row>
    <row r="457" spans="1:16" s="8" customFormat="1" ht="18" customHeight="1">
      <c r="A457" s="584">
        <v>8</v>
      </c>
      <c r="B457" s="602" t="s">
        <v>470</v>
      </c>
      <c r="C457" s="580" t="s">
        <v>250</v>
      </c>
      <c r="D457" s="161"/>
      <c r="E457" s="82" t="s">
        <v>51</v>
      </c>
      <c r="F457" s="79"/>
      <c r="G457" s="79"/>
      <c r="H457" s="79"/>
      <c r="I457" s="236">
        <v>2</v>
      </c>
      <c r="J457" s="103"/>
      <c r="K457" s="79"/>
      <c r="L457" s="79"/>
      <c r="M457" s="79"/>
      <c r="N457" s="82"/>
      <c r="O457" s="80"/>
      <c r="P457" s="79"/>
    </row>
    <row r="458" spans="1:16" s="8" customFormat="1" ht="55.5" customHeight="1">
      <c r="A458" s="584"/>
      <c r="B458" s="602"/>
      <c r="C458" s="580"/>
      <c r="D458" s="161"/>
      <c r="E458" s="79" t="s">
        <v>58</v>
      </c>
      <c r="F458" s="79" t="s">
        <v>136</v>
      </c>
      <c r="G458" s="79"/>
      <c r="H458" s="79"/>
      <c r="I458" s="236">
        <v>8</v>
      </c>
      <c r="J458" s="103"/>
      <c r="K458" s="79"/>
      <c r="L458" s="79"/>
      <c r="M458" s="79"/>
      <c r="N458" s="82" t="s">
        <v>84</v>
      </c>
      <c r="O458" s="80" t="s">
        <v>461</v>
      </c>
      <c r="P458" s="79" t="s">
        <v>469</v>
      </c>
    </row>
    <row r="459" spans="1:16" s="8" customFormat="1" ht="55.5" customHeight="1">
      <c r="A459" s="82"/>
      <c r="B459" s="228" t="s">
        <v>471</v>
      </c>
      <c r="C459" s="79"/>
      <c r="D459" s="161"/>
      <c r="E459" s="161" t="s">
        <v>51</v>
      </c>
      <c r="F459" s="79"/>
      <c r="G459" s="161">
        <f>G460+G462+G464+G466+G468+G470+G472</f>
        <v>0</v>
      </c>
      <c r="H459" s="161">
        <f t="shared" ref="H459:M459" si="52">H460+H462+H464+H466+H468+H470+H472</f>
        <v>0</v>
      </c>
      <c r="I459" s="161">
        <f t="shared" si="52"/>
        <v>41</v>
      </c>
      <c r="J459" s="161">
        <f t="shared" si="52"/>
        <v>14</v>
      </c>
      <c r="K459" s="161">
        <f t="shared" si="52"/>
        <v>4</v>
      </c>
      <c r="L459" s="161">
        <f t="shared" si="52"/>
        <v>0</v>
      </c>
      <c r="M459" s="161">
        <f t="shared" si="52"/>
        <v>0</v>
      </c>
      <c r="N459" s="82"/>
      <c r="O459" s="80"/>
      <c r="P459" s="79"/>
    </row>
    <row r="460" spans="1:16" s="8" customFormat="1" ht="23.25" customHeight="1">
      <c r="A460" s="584">
        <v>9</v>
      </c>
      <c r="B460" s="602" t="s">
        <v>472</v>
      </c>
      <c r="C460" s="580" t="s">
        <v>142</v>
      </c>
      <c r="D460" s="575"/>
      <c r="E460" s="82" t="s">
        <v>51</v>
      </c>
      <c r="F460" s="580" t="s">
        <v>136</v>
      </c>
      <c r="G460" s="79"/>
      <c r="H460" s="79"/>
      <c r="I460" s="236">
        <v>10</v>
      </c>
      <c r="J460" s="236">
        <v>10</v>
      </c>
      <c r="K460" s="79"/>
      <c r="L460" s="79"/>
      <c r="M460" s="79"/>
      <c r="N460" s="82"/>
      <c r="O460" s="80"/>
      <c r="P460" s="79"/>
    </row>
    <row r="461" spans="1:16" s="8" customFormat="1" ht="56.25" customHeight="1">
      <c r="A461" s="584"/>
      <c r="B461" s="602"/>
      <c r="C461" s="580"/>
      <c r="D461" s="575"/>
      <c r="E461" s="79" t="s">
        <v>58</v>
      </c>
      <c r="F461" s="580"/>
      <c r="G461" s="79"/>
      <c r="H461" s="79"/>
      <c r="I461" s="103">
        <v>150</v>
      </c>
      <c r="J461" s="103">
        <v>150</v>
      </c>
      <c r="K461" s="79"/>
      <c r="L461" s="79"/>
      <c r="M461" s="79"/>
      <c r="N461" s="82" t="s">
        <v>84</v>
      </c>
      <c r="O461" s="80" t="s">
        <v>143</v>
      </c>
      <c r="P461" s="79" t="s">
        <v>473</v>
      </c>
    </row>
    <row r="462" spans="1:16" s="8" customFormat="1" ht="24.75" customHeight="1">
      <c r="A462" s="584">
        <v>10</v>
      </c>
      <c r="B462" s="602" t="s">
        <v>474</v>
      </c>
      <c r="C462" s="580" t="s">
        <v>250</v>
      </c>
      <c r="D462" s="161"/>
      <c r="E462" s="82" t="s">
        <v>51</v>
      </c>
      <c r="F462" s="580" t="s">
        <v>136</v>
      </c>
      <c r="G462" s="79"/>
      <c r="H462" s="79"/>
      <c r="I462" s="103">
        <v>13</v>
      </c>
      <c r="J462" s="103"/>
      <c r="K462" s="79"/>
      <c r="L462" s="79"/>
      <c r="M462" s="79"/>
      <c r="N462" s="82"/>
      <c r="O462" s="80"/>
      <c r="P462" s="79"/>
    </row>
    <row r="463" spans="1:16" s="8" customFormat="1" ht="55.5" customHeight="1">
      <c r="A463" s="584"/>
      <c r="B463" s="602"/>
      <c r="C463" s="580"/>
      <c r="D463" s="161"/>
      <c r="E463" s="79" t="s">
        <v>58</v>
      </c>
      <c r="F463" s="580"/>
      <c r="G463" s="79"/>
      <c r="H463" s="79"/>
      <c r="I463" s="236">
        <v>4</v>
      </c>
      <c r="J463" s="103"/>
      <c r="K463" s="79"/>
      <c r="L463" s="79"/>
      <c r="M463" s="79"/>
      <c r="N463" s="82" t="s">
        <v>84</v>
      </c>
      <c r="O463" s="80" t="s">
        <v>461</v>
      </c>
      <c r="P463" s="79" t="s">
        <v>475</v>
      </c>
    </row>
    <row r="464" spans="1:16" s="8" customFormat="1" ht="20.25" customHeight="1">
      <c r="A464" s="584">
        <v>11</v>
      </c>
      <c r="B464" s="602" t="s">
        <v>476</v>
      </c>
      <c r="C464" s="580" t="s">
        <v>250</v>
      </c>
      <c r="D464" s="161"/>
      <c r="E464" s="82" t="s">
        <v>51</v>
      </c>
      <c r="F464" s="580" t="s">
        <v>136</v>
      </c>
      <c r="G464" s="79"/>
      <c r="H464" s="79"/>
      <c r="I464" s="236">
        <v>7</v>
      </c>
      <c r="J464" s="103"/>
      <c r="K464" s="79"/>
      <c r="L464" s="79"/>
      <c r="M464" s="79"/>
      <c r="N464" s="82"/>
      <c r="O464" s="80"/>
      <c r="P464" s="79"/>
    </row>
    <row r="465" spans="1:34" s="8" customFormat="1" ht="39" customHeight="1">
      <c r="A465" s="584"/>
      <c r="B465" s="602"/>
      <c r="C465" s="580"/>
      <c r="D465" s="161"/>
      <c r="E465" s="79" t="s">
        <v>58</v>
      </c>
      <c r="F465" s="580"/>
      <c r="G465" s="79"/>
      <c r="H465" s="79"/>
      <c r="I465" s="236">
        <v>9</v>
      </c>
      <c r="J465" s="103"/>
      <c r="K465" s="103"/>
      <c r="L465" s="103"/>
      <c r="M465" s="103"/>
      <c r="N465" s="82" t="s">
        <v>84</v>
      </c>
      <c r="O465" s="80" t="s">
        <v>461</v>
      </c>
      <c r="P465" s="79" t="s">
        <v>477</v>
      </c>
    </row>
    <row r="466" spans="1:34" s="8" customFormat="1" ht="25.5" customHeight="1">
      <c r="A466" s="584">
        <v>12</v>
      </c>
      <c r="B466" s="602" t="s">
        <v>478</v>
      </c>
      <c r="C466" s="580" t="s">
        <v>250</v>
      </c>
      <c r="D466" s="161"/>
      <c r="E466" s="82" t="s">
        <v>51</v>
      </c>
      <c r="F466" s="580" t="s">
        <v>136</v>
      </c>
      <c r="G466" s="79"/>
      <c r="H466" s="79"/>
      <c r="I466" s="236">
        <v>2</v>
      </c>
      <c r="J466" s="103"/>
      <c r="K466" s="103"/>
      <c r="L466" s="103"/>
      <c r="M466" s="103"/>
      <c r="N466" s="82"/>
      <c r="O466" s="80"/>
      <c r="P466" s="79"/>
    </row>
    <row r="467" spans="1:34" s="8" customFormat="1" ht="44.25" customHeight="1">
      <c r="A467" s="584"/>
      <c r="B467" s="602"/>
      <c r="C467" s="580"/>
      <c r="D467" s="161"/>
      <c r="E467" s="79" t="s">
        <v>58</v>
      </c>
      <c r="F467" s="580"/>
      <c r="G467" s="79"/>
      <c r="H467" s="79"/>
      <c r="I467" s="236">
        <v>14</v>
      </c>
      <c r="J467" s="103"/>
      <c r="K467" s="103"/>
      <c r="L467" s="103"/>
      <c r="M467" s="103"/>
      <c r="N467" s="82" t="s">
        <v>84</v>
      </c>
      <c r="O467" s="80" t="s">
        <v>461</v>
      </c>
      <c r="P467" s="79" t="s">
        <v>477</v>
      </c>
    </row>
    <row r="468" spans="1:34" s="8" customFormat="1" ht="19.5" customHeight="1">
      <c r="A468" s="584">
        <v>13</v>
      </c>
      <c r="B468" s="602" t="s">
        <v>479</v>
      </c>
      <c r="C468" s="79"/>
      <c r="D468" s="161"/>
      <c r="E468" s="82" t="s">
        <v>51</v>
      </c>
      <c r="F468" s="580" t="s">
        <v>136</v>
      </c>
      <c r="G468" s="79"/>
      <c r="H468" s="79"/>
      <c r="I468" s="236">
        <v>1</v>
      </c>
      <c r="J468" s="103"/>
      <c r="K468" s="103"/>
      <c r="L468" s="103"/>
      <c r="M468" s="103"/>
      <c r="N468" s="82"/>
      <c r="O468" s="80"/>
      <c r="P468" s="79"/>
    </row>
    <row r="469" spans="1:34" s="8" customFormat="1" ht="42" customHeight="1">
      <c r="A469" s="584"/>
      <c r="B469" s="602"/>
      <c r="C469" s="470" t="s">
        <v>247</v>
      </c>
      <c r="D469" s="161"/>
      <c r="E469" s="79" t="s">
        <v>58</v>
      </c>
      <c r="F469" s="580"/>
      <c r="G469" s="79"/>
      <c r="H469" s="79"/>
      <c r="I469" s="236">
        <v>8.5</v>
      </c>
      <c r="J469" s="103"/>
      <c r="K469" s="103"/>
      <c r="L469" s="103"/>
      <c r="M469" s="103"/>
      <c r="N469" s="82" t="s">
        <v>84</v>
      </c>
      <c r="O469" s="80" t="s">
        <v>461</v>
      </c>
      <c r="P469" s="79" t="s">
        <v>480</v>
      </c>
    </row>
    <row r="470" spans="1:34" s="8" customFormat="1" ht="27" customHeight="1">
      <c r="A470" s="584">
        <v>14</v>
      </c>
      <c r="B470" s="602" t="s">
        <v>481</v>
      </c>
      <c r="C470" s="470"/>
      <c r="D470" s="161"/>
      <c r="E470" s="82" t="s">
        <v>51</v>
      </c>
      <c r="F470" s="580" t="s">
        <v>136</v>
      </c>
      <c r="G470" s="79"/>
      <c r="H470" s="79"/>
      <c r="I470" s="236">
        <v>8</v>
      </c>
      <c r="J470" s="103"/>
      <c r="K470" s="103"/>
      <c r="L470" s="103"/>
      <c r="M470" s="103"/>
      <c r="N470" s="82"/>
      <c r="O470" s="80"/>
      <c r="P470" s="79"/>
    </row>
    <row r="471" spans="1:34" s="8" customFormat="1" ht="35.25" customHeight="1">
      <c r="A471" s="584"/>
      <c r="B471" s="602"/>
      <c r="C471" s="79" t="s">
        <v>247</v>
      </c>
      <c r="D471" s="161"/>
      <c r="E471" s="79" t="s">
        <v>58</v>
      </c>
      <c r="F471" s="580"/>
      <c r="G471" s="79"/>
      <c r="H471" s="79"/>
      <c r="I471" s="236">
        <v>5</v>
      </c>
      <c r="J471" s="103"/>
      <c r="K471" s="103"/>
      <c r="L471" s="103"/>
      <c r="M471" s="103"/>
      <c r="N471" s="82" t="s">
        <v>84</v>
      </c>
      <c r="O471" s="80" t="s">
        <v>461</v>
      </c>
      <c r="P471" s="79" t="s">
        <v>480</v>
      </c>
    </row>
    <row r="472" spans="1:34" s="8" customFormat="1" ht="20.25" customHeight="1">
      <c r="A472" s="584">
        <v>15</v>
      </c>
      <c r="B472" s="602" t="s">
        <v>482</v>
      </c>
      <c r="C472" s="79"/>
      <c r="D472" s="161"/>
      <c r="E472" s="82" t="s">
        <v>51</v>
      </c>
      <c r="F472" s="580" t="s">
        <v>136</v>
      </c>
      <c r="G472" s="79"/>
      <c r="H472" s="79"/>
      <c r="I472" s="236"/>
      <c r="J472" s="103">
        <v>4</v>
      </c>
      <c r="K472" s="103">
        <v>4</v>
      </c>
      <c r="L472" s="103"/>
      <c r="M472" s="103"/>
      <c r="N472" s="82"/>
      <c r="O472" s="80"/>
      <c r="P472" s="79"/>
    </row>
    <row r="473" spans="1:34" s="8" customFormat="1" ht="39" customHeight="1">
      <c r="A473" s="584"/>
      <c r="B473" s="602"/>
      <c r="C473" s="79"/>
      <c r="D473" s="161"/>
      <c r="E473" s="79" t="s">
        <v>58</v>
      </c>
      <c r="F473" s="580"/>
      <c r="G473" s="79"/>
      <c r="H473" s="79"/>
      <c r="I473" s="236"/>
      <c r="J473" s="103">
        <v>30</v>
      </c>
      <c r="K473" s="79">
        <v>30</v>
      </c>
      <c r="L473" s="79"/>
      <c r="M473" s="79"/>
      <c r="N473" s="82" t="s">
        <v>84</v>
      </c>
      <c r="O473" s="80" t="s">
        <v>143</v>
      </c>
      <c r="P473" s="79" t="s">
        <v>483</v>
      </c>
    </row>
    <row r="474" spans="1:34" ht="51.75" customHeight="1">
      <c r="A474" s="82"/>
      <c r="B474" s="228" t="s">
        <v>484</v>
      </c>
      <c r="C474" s="79" t="s">
        <v>456</v>
      </c>
      <c r="D474" s="91" t="s">
        <v>77</v>
      </c>
      <c r="E474" s="82" t="s">
        <v>328</v>
      </c>
      <c r="F474" s="84"/>
      <c r="G474" s="84"/>
      <c r="H474" s="82" t="s">
        <v>369</v>
      </c>
      <c r="I474" s="101">
        <f>I475+I477+I481</f>
        <v>68.3</v>
      </c>
      <c r="J474" s="101">
        <f>J475+J477+J481</f>
        <v>50.6</v>
      </c>
      <c r="K474" s="101">
        <f>K475+K477+K481</f>
        <v>25</v>
      </c>
      <c r="L474" s="101"/>
      <c r="M474" s="101"/>
      <c r="N474" s="84"/>
      <c r="O474" s="83"/>
      <c r="P474" s="82"/>
    </row>
    <row r="475" spans="1:34" ht="25.5" customHeight="1">
      <c r="A475" s="584">
        <v>1</v>
      </c>
      <c r="B475" s="602" t="s">
        <v>485</v>
      </c>
      <c r="C475" s="580" t="s">
        <v>142</v>
      </c>
      <c r="D475" s="584"/>
      <c r="E475" s="82" t="s">
        <v>328</v>
      </c>
      <c r="F475" s="580" t="s">
        <v>136</v>
      </c>
      <c r="G475" s="84"/>
      <c r="H475" s="84"/>
      <c r="I475" s="82">
        <v>17.7</v>
      </c>
      <c r="J475" s="84"/>
      <c r="K475" s="84"/>
      <c r="L475" s="84"/>
      <c r="M475" s="84"/>
      <c r="N475" s="84"/>
      <c r="O475" s="83"/>
      <c r="P475" s="82"/>
    </row>
    <row r="476" spans="1:34" s="8" customFormat="1" ht="33.75" customHeight="1">
      <c r="A476" s="584"/>
      <c r="B476" s="602"/>
      <c r="C476" s="580"/>
      <c r="D476" s="584"/>
      <c r="E476" s="79" t="s">
        <v>58</v>
      </c>
      <c r="F476" s="580"/>
      <c r="G476" s="79"/>
      <c r="H476" s="79"/>
      <c r="I476" s="103">
        <v>142</v>
      </c>
      <c r="J476" s="79"/>
      <c r="K476" s="79"/>
      <c r="L476" s="79"/>
      <c r="M476" s="79"/>
      <c r="N476" s="82" t="s">
        <v>84</v>
      </c>
      <c r="O476" s="80" t="s">
        <v>173</v>
      </c>
      <c r="P476" s="79" t="s">
        <v>486</v>
      </c>
    </row>
    <row r="477" spans="1:34" s="8" customFormat="1" ht="30" customHeight="1">
      <c r="A477" s="584">
        <v>2</v>
      </c>
      <c r="B477" s="602" t="s">
        <v>487</v>
      </c>
      <c r="C477" s="580"/>
      <c r="D477" s="584"/>
      <c r="E477" s="79" t="s">
        <v>328</v>
      </c>
      <c r="F477" s="580" t="s">
        <v>136</v>
      </c>
      <c r="G477" s="79"/>
      <c r="H477" s="79"/>
      <c r="I477" s="103">
        <v>25.6</v>
      </c>
      <c r="J477" s="103">
        <v>25.6</v>
      </c>
      <c r="K477" s="79"/>
      <c r="L477" s="79"/>
      <c r="M477" s="79"/>
      <c r="N477" s="79"/>
      <c r="O477" s="80"/>
      <c r="P477" s="580" t="s">
        <v>488</v>
      </c>
    </row>
    <row r="478" spans="1:34" s="8" customFormat="1" ht="25.5" customHeight="1">
      <c r="A478" s="584"/>
      <c r="B478" s="602"/>
      <c r="C478" s="580"/>
      <c r="D478" s="584"/>
      <c r="E478" s="79" t="s">
        <v>58</v>
      </c>
      <c r="F478" s="580"/>
      <c r="G478" s="79"/>
      <c r="H478" s="79"/>
      <c r="I478" s="103">
        <v>205</v>
      </c>
      <c r="J478" s="103">
        <v>204</v>
      </c>
      <c r="K478" s="79"/>
      <c r="L478" s="79"/>
      <c r="M478" s="79"/>
      <c r="N478" s="82" t="s">
        <v>84</v>
      </c>
      <c r="O478" s="80" t="s">
        <v>173</v>
      </c>
      <c r="P478" s="580"/>
    </row>
    <row r="479" spans="1:34" s="8" customFormat="1" ht="24" customHeight="1">
      <c r="A479" s="580">
        <v>3</v>
      </c>
      <c r="B479" s="595" t="s">
        <v>489</v>
      </c>
      <c r="C479" s="580"/>
      <c r="D479" s="584"/>
      <c r="E479" s="82" t="s">
        <v>175</v>
      </c>
      <c r="F479" s="580" t="s">
        <v>136</v>
      </c>
      <c r="G479" s="79"/>
      <c r="H479" s="79"/>
      <c r="I479" s="103">
        <v>16.600000000000001</v>
      </c>
      <c r="J479" s="103">
        <v>16.600000000000001</v>
      </c>
      <c r="K479" s="103">
        <v>16.600000000000001</v>
      </c>
      <c r="L479" s="79"/>
      <c r="M479" s="79"/>
      <c r="N479" s="79"/>
      <c r="O479" s="80"/>
      <c r="P479" s="580" t="s">
        <v>490</v>
      </c>
    </row>
    <row r="480" spans="1:34" ht="67.5" customHeight="1">
      <c r="A480" s="580"/>
      <c r="B480" s="595"/>
      <c r="C480" s="580"/>
      <c r="D480" s="584"/>
      <c r="E480" s="79" t="s">
        <v>58</v>
      </c>
      <c r="F480" s="580"/>
      <c r="G480" s="79"/>
      <c r="H480" s="79"/>
      <c r="I480" s="101">
        <f>600+424</f>
        <v>1024</v>
      </c>
      <c r="J480" s="101">
        <v>600</v>
      </c>
      <c r="K480" s="101">
        <v>600</v>
      </c>
      <c r="L480" s="79"/>
      <c r="M480" s="79"/>
      <c r="N480" s="82" t="s">
        <v>84</v>
      </c>
      <c r="O480" s="83" t="s">
        <v>173</v>
      </c>
      <c r="P480" s="580"/>
      <c r="Q480" s="12"/>
      <c r="R480" s="12"/>
      <c r="S480" s="12"/>
      <c r="T480" s="12"/>
      <c r="U480" s="12"/>
      <c r="V480" s="12"/>
      <c r="W480" s="12"/>
      <c r="X480" s="12"/>
      <c r="Y480" s="12"/>
      <c r="Z480" s="12"/>
      <c r="AA480" s="12"/>
      <c r="AB480" s="12"/>
      <c r="AC480" s="12"/>
      <c r="AD480" s="12"/>
      <c r="AE480" s="12"/>
      <c r="AF480" s="12"/>
      <c r="AG480" s="12"/>
      <c r="AH480" s="12"/>
    </row>
    <row r="481" spans="1:34" ht="26.25" customHeight="1">
      <c r="A481" s="580">
        <v>4</v>
      </c>
      <c r="B481" s="595" t="s">
        <v>491</v>
      </c>
      <c r="C481" s="580"/>
      <c r="D481" s="580"/>
      <c r="E481" s="79" t="s">
        <v>328</v>
      </c>
      <c r="F481" s="580" t="s">
        <v>136</v>
      </c>
      <c r="G481" s="79"/>
      <c r="H481" s="79"/>
      <c r="I481" s="101">
        <v>25</v>
      </c>
      <c r="J481" s="101">
        <v>25</v>
      </c>
      <c r="K481" s="101">
        <v>25</v>
      </c>
      <c r="L481" s="79"/>
      <c r="M481" s="79"/>
      <c r="N481" s="101"/>
      <c r="O481" s="83"/>
      <c r="P481" s="580" t="s">
        <v>492</v>
      </c>
      <c r="Q481" s="12"/>
      <c r="R481" s="12"/>
      <c r="S481" s="12"/>
      <c r="T481" s="12"/>
      <c r="U481" s="12"/>
      <c r="V481" s="12"/>
      <c r="W481" s="12"/>
      <c r="X481" s="12"/>
      <c r="Y481" s="12"/>
      <c r="Z481" s="12"/>
      <c r="AA481" s="12"/>
      <c r="AB481" s="12"/>
      <c r="AC481" s="12"/>
      <c r="AD481" s="12"/>
      <c r="AE481" s="12"/>
      <c r="AF481" s="12"/>
      <c r="AG481" s="12"/>
      <c r="AH481" s="12"/>
    </row>
    <row r="482" spans="1:34" ht="29.25" customHeight="1">
      <c r="A482" s="580"/>
      <c r="B482" s="595"/>
      <c r="C482" s="580"/>
      <c r="D482" s="580"/>
      <c r="E482" s="79" t="s">
        <v>58</v>
      </c>
      <c r="F482" s="580"/>
      <c r="G482" s="79"/>
      <c r="H482" s="79"/>
      <c r="I482" s="101">
        <v>300</v>
      </c>
      <c r="J482" s="101">
        <v>300</v>
      </c>
      <c r="K482" s="101">
        <v>300</v>
      </c>
      <c r="L482" s="79"/>
      <c r="M482" s="79"/>
      <c r="N482" s="82" t="s">
        <v>84</v>
      </c>
      <c r="O482" s="83" t="s">
        <v>173</v>
      </c>
      <c r="P482" s="580"/>
      <c r="Q482" s="12"/>
      <c r="R482" s="12"/>
      <c r="S482" s="12"/>
      <c r="T482" s="12"/>
      <c r="U482" s="12"/>
      <c r="V482" s="12"/>
      <c r="W482" s="12"/>
      <c r="X482" s="12"/>
      <c r="Y482" s="12"/>
      <c r="Z482" s="12"/>
      <c r="AA482" s="12"/>
      <c r="AB482" s="12"/>
      <c r="AC482" s="12"/>
      <c r="AD482" s="12"/>
      <c r="AE482" s="12"/>
      <c r="AF482" s="12"/>
      <c r="AG482" s="12"/>
      <c r="AH482" s="12"/>
    </row>
    <row r="483" spans="1:34" s="373" customFormat="1" ht="15.75">
      <c r="A483" s="391"/>
      <c r="B483" s="392" t="s">
        <v>28</v>
      </c>
      <c r="C483" s="393"/>
      <c r="D483" s="393"/>
      <c r="E483" s="393"/>
      <c r="F483" s="393"/>
      <c r="G483" s="391">
        <f>G484+G485+G486+G487+G488</f>
        <v>532.1</v>
      </c>
      <c r="H483" s="391">
        <f t="shared" ref="H483:M483" si="53">H484+H485+H486+H487+H488</f>
        <v>268.8</v>
      </c>
      <c r="I483" s="391">
        <f t="shared" si="53"/>
        <v>2695.5</v>
      </c>
      <c r="J483" s="391">
        <f t="shared" si="53"/>
        <v>1331</v>
      </c>
      <c r="K483" s="391">
        <f t="shared" si="53"/>
        <v>930</v>
      </c>
      <c r="L483" s="391">
        <f t="shared" si="53"/>
        <v>0</v>
      </c>
      <c r="M483" s="391">
        <f t="shared" si="53"/>
        <v>0</v>
      </c>
      <c r="N483" s="391"/>
      <c r="O483" s="394"/>
      <c r="P483" s="391"/>
    </row>
    <row r="484" spans="1:34" s="373" customFormat="1" ht="21.75" customHeight="1">
      <c r="A484" s="393"/>
      <c r="B484" s="392" t="s">
        <v>441</v>
      </c>
      <c r="C484" s="393"/>
      <c r="D484" s="393"/>
      <c r="E484" s="393"/>
      <c r="F484" s="393"/>
      <c r="G484" s="393">
        <v>0</v>
      </c>
      <c r="H484" s="393">
        <v>0</v>
      </c>
      <c r="I484" s="393">
        <v>0</v>
      </c>
      <c r="J484" s="393">
        <v>0</v>
      </c>
      <c r="K484" s="393">
        <v>0</v>
      </c>
      <c r="L484" s="393">
        <v>0</v>
      </c>
      <c r="M484" s="393">
        <v>0</v>
      </c>
      <c r="N484" s="391"/>
      <c r="O484" s="394"/>
      <c r="P484" s="393"/>
      <c r="Q484" s="471"/>
      <c r="R484" s="471"/>
      <c r="S484" s="471"/>
      <c r="T484" s="471"/>
      <c r="U484" s="471"/>
      <c r="V484" s="471"/>
      <c r="W484" s="471"/>
      <c r="X484" s="471"/>
      <c r="Y484" s="471"/>
      <c r="Z484" s="471"/>
      <c r="AA484" s="471"/>
      <c r="AB484" s="471"/>
      <c r="AC484" s="471"/>
      <c r="AD484" s="471"/>
      <c r="AE484" s="471"/>
      <c r="AF484" s="471"/>
      <c r="AG484" s="471"/>
      <c r="AH484" s="471"/>
    </row>
    <row r="485" spans="1:34" s="373" customFormat="1" ht="25.5" customHeight="1">
      <c r="A485" s="393"/>
      <c r="B485" s="392" t="s">
        <v>30</v>
      </c>
      <c r="C485" s="393"/>
      <c r="D485" s="393"/>
      <c r="E485" s="393"/>
      <c r="F485" s="393"/>
      <c r="G485" s="393">
        <v>0</v>
      </c>
      <c r="H485" s="393">
        <v>0</v>
      </c>
      <c r="I485" s="393">
        <v>0</v>
      </c>
      <c r="J485" s="393">
        <v>0</v>
      </c>
      <c r="K485" s="393">
        <v>0</v>
      </c>
      <c r="L485" s="393">
        <v>0</v>
      </c>
      <c r="M485" s="393">
        <v>0</v>
      </c>
      <c r="N485" s="391"/>
      <c r="O485" s="394"/>
      <c r="P485" s="393"/>
      <c r="Q485" s="471"/>
      <c r="R485" s="471"/>
      <c r="S485" s="471"/>
      <c r="T485" s="471"/>
      <c r="U485" s="471"/>
      <c r="V485" s="471"/>
      <c r="W485" s="471"/>
      <c r="X485" s="471"/>
      <c r="Y485" s="471"/>
      <c r="Z485" s="471"/>
      <c r="AA485" s="471"/>
      <c r="AB485" s="471"/>
      <c r="AC485" s="471"/>
      <c r="AD485" s="471"/>
      <c r="AE485" s="471"/>
      <c r="AF485" s="471"/>
      <c r="AG485" s="471"/>
      <c r="AH485" s="471"/>
    </row>
    <row r="486" spans="1:34" s="373" customFormat="1" ht="19.5" customHeight="1">
      <c r="A486" s="393"/>
      <c r="B486" s="392" t="s">
        <v>31</v>
      </c>
      <c r="C486" s="393"/>
      <c r="D486" s="393"/>
      <c r="E486" s="393"/>
      <c r="F486" s="393"/>
      <c r="G486" s="393">
        <f>G442</f>
        <v>257.8</v>
      </c>
      <c r="H486" s="393">
        <f t="shared" ref="H486:M486" si="54">H442</f>
        <v>268.8</v>
      </c>
      <c r="I486" s="393">
        <f t="shared" si="54"/>
        <v>0</v>
      </c>
      <c r="J486" s="393">
        <f t="shared" si="54"/>
        <v>0</v>
      </c>
      <c r="K486" s="393">
        <f t="shared" si="54"/>
        <v>0</v>
      </c>
      <c r="L486" s="393">
        <f t="shared" si="54"/>
        <v>0</v>
      </c>
      <c r="M486" s="393">
        <f t="shared" si="54"/>
        <v>0</v>
      </c>
      <c r="N486" s="391"/>
      <c r="O486" s="394"/>
      <c r="P486" s="393"/>
      <c r="Q486" s="471"/>
      <c r="R486" s="471"/>
      <c r="S486" s="471"/>
      <c r="T486" s="471"/>
      <c r="U486" s="471"/>
      <c r="V486" s="471"/>
      <c r="W486" s="471"/>
      <c r="X486" s="471"/>
      <c r="Y486" s="471"/>
      <c r="Z486" s="471"/>
      <c r="AA486" s="471"/>
      <c r="AB486" s="471"/>
      <c r="AC486" s="471"/>
      <c r="AD486" s="471"/>
      <c r="AE486" s="471"/>
      <c r="AF486" s="471"/>
      <c r="AG486" s="471"/>
      <c r="AH486" s="471"/>
    </row>
    <row r="487" spans="1:34" s="373" customFormat="1" ht="20.25" customHeight="1">
      <c r="A487" s="393"/>
      <c r="B487" s="392" t="s">
        <v>32</v>
      </c>
      <c r="C487" s="393"/>
      <c r="D487" s="393"/>
      <c r="E487" s="393"/>
      <c r="F487" s="393"/>
      <c r="G487" s="393">
        <f>G482+G480+G478+G476+G473+G471+G469+G467+G465+G463+G458+G456+G454+G452+G450+G448+G446+G444+G461</f>
        <v>0</v>
      </c>
      <c r="H487" s="393">
        <f t="shared" ref="H487:M487" si="55">H482+H480+H478+H476+H473+H471+H469+H467+H465+H463+H458+H456+H454+H452+H450+H448+H446+H444+H461</f>
        <v>0</v>
      </c>
      <c r="I487" s="393">
        <f t="shared" si="55"/>
        <v>2695.5</v>
      </c>
      <c r="J487" s="393">
        <f t="shared" si="55"/>
        <v>1331</v>
      </c>
      <c r="K487" s="393">
        <f t="shared" si="55"/>
        <v>930</v>
      </c>
      <c r="L487" s="393">
        <f t="shared" si="55"/>
        <v>0</v>
      </c>
      <c r="M487" s="393">
        <f t="shared" si="55"/>
        <v>0</v>
      </c>
      <c r="N487" s="391"/>
      <c r="O487" s="394"/>
      <c r="P487" s="393"/>
      <c r="Q487" s="471"/>
      <c r="R487" s="471"/>
      <c r="S487" s="471"/>
      <c r="T487" s="471"/>
      <c r="U487" s="471"/>
      <c r="V487" s="471"/>
      <c r="W487" s="471"/>
      <c r="X487" s="471"/>
      <c r="Y487" s="471"/>
      <c r="Z487" s="471"/>
      <c r="AA487" s="471"/>
      <c r="AB487" s="471"/>
      <c r="AC487" s="471"/>
      <c r="AD487" s="471"/>
      <c r="AE487" s="471"/>
      <c r="AF487" s="471"/>
      <c r="AG487" s="471"/>
      <c r="AH487" s="471"/>
    </row>
    <row r="488" spans="1:34" s="373" customFormat="1" ht="29.25" customHeight="1">
      <c r="A488" s="393"/>
      <c r="B488" s="392" t="s">
        <v>33</v>
      </c>
      <c r="C488" s="393"/>
      <c r="D488" s="393"/>
      <c r="E488" s="393"/>
      <c r="F488" s="393"/>
      <c r="G488" s="393">
        <f>G443</f>
        <v>274.3</v>
      </c>
      <c r="H488" s="393">
        <f t="shared" ref="H488:M488" si="56">H443</f>
        <v>0</v>
      </c>
      <c r="I488" s="393">
        <f t="shared" si="56"/>
        <v>0</v>
      </c>
      <c r="J488" s="393">
        <f t="shared" si="56"/>
        <v>0</v>
      </c>
      <c r="K488" s="393">
        <f t="shared" si="56"/>
        <v>0</v>
      </c>
      <c r="L488" s="393">
        <f t="shared" si="56"/>
        <v>0</v>
      </c>
      <c r="M488" s="393">
        <f t="shared" si="56"/>
        <v>0</v>
      </c>
      <c r="N488" s="391"/>
      <c r="O488" s="394"/>
      <c r="P488" s="393"/>
      <c r="Q488" s="471"/>
      <c r="R488" s="471"/>
      <c r="S488" s="471"/>
      <c r="T488" s="471"/>
      <c r="U488" s="471"/>
      <c r="V488" s="471"/>
      <c r="W488" s="471"/>
      <c r="X488" s="471"/>
      <c r="Y488" s="471"/>
      <c r="Z488" s="471"/>
      <c r="AA488" s="471"/>
      <c r="AB488" s="471"/>
      <c r="AC488" s="471"/>
      <c r="AD488" s="471"/>
      <c r="AE488" s="471"/>
      <c r="AF488" s="471"/>
      <c r="AG488" s="471"/>
      <c r="AH488" s="471"/>
    </row>
    <row r="489" spans="1:34" s="383" customFormat="1" ht="49.5" customHeight="1">
      <c r="A489" s="472"/>
      <c r="B489" s="466" t="s">
        <v>493</v>
      </c>
      <c r="C489" s="472"/>
      <c r="D489" s="472"/>
      <c r="E489" s="472"/>
      <c r="F489" s="472"/>
      <c r="G489" s="472">
        <f>G491+G492+G493+G494</f>
        <v>532.1</v>
      </c>
      <c r="H489" s="472">
        <f t="shared" ref="H489:M489" si="57">H491+H492+H493+H494</f>
        <v>268.8</v>
      </c>
      <c r="I489" s="472">
        <f t="shared" si="57"/>
        <v>2695.5</v>
      </c>
      <c r="J489" s="472">
        <f t="shared" si="57"/>
        <v>1331</v>
      </c>
      <c r="K489" s="472">
        <f t="shared" si="57"/>
        <v>930</v>
      </c>
      <c r="L489" s="472">
        <f t="shared" si="57"/>
        <v>0</v>
      </c>
      <c r="M489" s="472">
        <f t="shared" si="57"/>
        <v>0</v>
      </c>
      <c r="N489" s="473"/>
      <c r="O489" s="474"/>
      <c r="P489" s="472"/>
      <c r="Q489" s="475"/>
      <c r="R489" s="475"/>
      <c r="S489" s="475"/>
      <c r="T489" s="475"/>
      <c r="U489" s="475"/>
      <c r="V489" s="475"/>
      <c r="W489" s="475"/>
      <c r="X489" s="475"/>
      <c r="Y489" s="475"/>
      <c r="Z489" s="475"/>
      <c r="AA489" s="475"/>
      <c r="AB489" s="475"/>
      <c r="AC489" s="475"/>
      <c r="AD489" s="475"/>
      <c r="AE489" s="475"/>
      <c r="AF489" s="475"/>
      <c r="AG489" s="475"/>
      <c r="AH489" s="475"/>
    </row>
    <row r="490" spans="1:34" s="383" customFormat="1" ht="21.75" customHeight="1">
      <c r="A490" s="472"/>
      <c r="B490" s="466" t="s">
        <v>441</v>
      </c>
      <c r="C490" s="472"/>
      <c r="D490" s="472"/>
      <c r="E490" s="472"/>
      <c r="F490" s="472"/>
      <c r="G490" s="476">
        <f>G484</f>
        <v>0</v>
      </c>
      <c r="H490" s="476">
        <f t="shared" ref="H490:M490" si="58">H484</f>
        <v>0</v>
      </c>
      <c r="I490" s="476">
        <f t="shared" si="58"/>
        <v>0</v>
      </c>
      <c r="J490" s="476">
        <f t="shared" si="58"/>
        <v>0</v>
      </c>
      <c r="K490" s="476">
        <f t="shared" si="58"/>
        <v>0</v>
      </c>
      <c r="L490" s="476">
        <f t="shared" si="58"/>
        <v>0</v>
      </c>
      <c r="M490" s="476">
        <f t="shared" si="58"/>
        <v>0</v>
      </c>
      <c r="N490" s="473"/>
      <c r="O490" s="474"/>
      <c r="P490" s="472"/>
      <c r="Q490" s="475"/>
      <c r="R490" s="475"/>
      <c r="S490" s="475"/>
      <c r="T490" s="475"/>
      <c r="U490" s="475"/>
      <c r="V490" s="475"/>
      <c r="W490" s="475"/>
      <c r="X490" s="475"/>
      <c r="Y490" s="475"/>
      <c r="Z490" s="475"/>
      <c r="AA490" s="475"/>
      <c r="AB490" s="475"/>
      <c r="AC490" s="475"/>
      <c r="AD490" s="475"/>
      <c r="AE490" s="475"/>
      <c r="AF490" s="475"/>
      <c r="AG490" s="475"/>
      <c r="AH490" s="475"/>
    </row>
    <row r="491" spans="1:34" s="383" customFormat="1" ht="21.75" customHeight="1">
      <c r="A491" s="472"/>
      <c r="B491" s="466" t="s">
        <v>30</v>
      </c>
      <c r="C491" s="472"/>
      <c r="D491" s="472"/>
      <c r="E491" s="472"/>
      <c r="F491" s="472"/>
      <c r="G491" s="476">
        <f t="shared" ref="G491:M494" si="59">G485</f>
        <v>0</v>
      </c>
      <c r="H491" s="476">
        <f t="shared" si="59"/>
        <v>0</v>
      </c>
      <c r="I491" s="476">
        <f t="shared" si="59"/>
        <v>0</v>
      </c>
      <c r="J491" s="476">
        <f t="shared" si="59"/>
        <v>0</v>
      </c>
      <c r="K491" s="476">
        <f t="shared" si="59"/>
        <v>0</v>
      </c>
      <c r="L491" s="476">
        <f t="shared" si="59"/>
        <v>0</v>
      </c>
      <c r="M491" s="476">
        <f t="shared" si="59"/>
        <v>0</v>
      </c>
      <c r="N491" s="473"/>
      <c r="O491" s="474"/>
      <c r="P491" s="472"/>
      <c r="Q491" s="475"/>
      <c r="R491" s="475"/>
      <c r="S491" s="475"/>
      <c r="T491" s="475"/>
      <c r="U491" s="475"/>
      <c r="V491" s="475"/>
      <c r="W491" s="475"/>
      <c r="X491" s="475"/>
      <c r="Y491" s="475"/>
      <c r="Z491" s="475"/>
      <c r="AA491" s="475"/>
      <c r="AB491" s="475"/>
      <c r="AC491" s="475"/>
      <c r="AD491" s="475"/>
      <c r="AE491" s="475"/>
      <c r="AF491" s="475"/>
      <c r="AG491" s="475"/>
      <c r="AH491" s="475"/>
    </row>
    <row r="492" spans="1:34" s="383" customFormat="1" ht="21.75" customHeight="1">
      <c r="A492" s="472"/>
      <c r="B492" s="466" t="s">
        <v>31</v>
      </c>
      <c r="C492" s="472"/>
      <c r="D492" s="472"/>
      <c r="E492" s="472"/>
      <c r="F492" s="472"/>
      <c r="G492" s="476">
        <f t="shared" si="59"/>
        <v>257.8</v>
      </c>
      <c r="H492" s="476">
        <f t="shared" si="59"/>
        <v>268.8</v>
      </c>
      <c r="I492" s="476">
        <f t="shared" si="59"/>
        <v>0</v>
      </c>
      <c r="J492" s="476">
        <f t="shared" si="59"/>
        <v>0</v>
      </c>
      <c r="K492" s="476">
        <f t="shared" si="59"/>
        <v>0</v>
      </c>
      <c r="L492" s="476">
        <f t="shared" si="59"/>
        <v>0</v>
      </c>
      <c r="M492" s="476">
        <f t="shared" si="59"/>
        <v>0</v>
      </c>
      <c r="N492" s="473"/>
      <c r="O492" s="474"/>
      <c r="P492" s="472"/>
      <c r="Q492" s="475"/>
      <c r="R492" s="475"/>
      <c r="S492" s="475"/>
      <c r="T492" s="475"/>
      <c r="U492" s="475"/>
      <c r="V492" s="475"/>
      <c r="W492" s="475"/>
      <c r="X492" s="475"/>
      <c r="Y492" s="475"/>
      <c r="Z492" s="475"/>
      <c r="AA492" s="475"/>
      <c r="AB492" s="475"/>
      <c r="AC492" s="475"/>
      <c r="AD492" s="475"/>
      <c r="AE492" s="475"/>
      <c r="AF492" s="475"/>
      <c r="AG492" s="475"/>
      <c r="AH492" s="475"/>
    </row>
    <row r="493" spans="1:34" s="383" customFormat="1" ht="21.75" customHeight="1">
      <c r="A493" s="472"/>
      <c r="B493" s="466" t="s">
        <v>32</v>
      </c>
      <c r="C493" s="472"/>
      <c r="D493" s="472"/>
      <c r="E493" s="472"/>
      <c r="F493" s="472"/>
      <c r="G493" s="476">
        <f t="shared" si="59"/>
        <v>0</v>
      </c>
      <c r="H493" s="476">
        <f t="shared" si="59"/>
        <v>0</v>
      </c>
      <c r="I493" s="476">
        <f t="shared" si="59"/>
        <v>2695.5</v>
      </c>
      <c r="J493" s="476">
        <f t="shared" si="59"/>
        <v>1331</v>
      </c>
      <c r="K493" s="476">
        <f t="shared" si="59"/>
        <v>930</v>
      </c>
      <c r="L493" s="476">
        <f t="shared" si="59"/>
        <v>0</v>
      </c>
      <c r="M493" s="476">
        <f t="shared" si="59"/>
        <v>0</v>
      </c>
      <c r="N493" s="473"/>
      <c r="O493" s="474"/>
      <c r="P493" s="472"/>
      <c r="Q493" s="475"/>
      <c r="R493" s="475"/>
      <c r="S493" s="475"/>
      <c r="T493" s="475"/>
      <c r="U493" s="475"/>
      <c r="V493" s="475"/>
      <c r="W493" s="475"/>
      <c r="X493" s="475"/>
      <c r="Y493" s="475"/>
      <c r="Z493" s="475"/>
      <c r="AA493" s="475"/>
      <c r="AB493" s="475"/>
      <c r="AC493" s="475"/>
      <c r="AD493" s="475"/>
      <c r="AE493" s="475"/>
      <c r="AF493" s="475"/>
      <c r="AG493" s="475"/>
      <c r="AH493" s="475"/>
    </row>
    <row r="494" spans="1:34" s="383" customFormat="1" ht="15.75">
      <c r="A494" s="472"/>
      <c r="B494" s="466" t="s">
        <v>451</v>
      </c>
      <c r="C494" s="472"/>
      <c r="D494" s="472"/>
      <c r="E494" s="472"/>
      <c r="F494" s="472"/>
      <c r="G494" s="476">
        <f t="shared" si="59"/>
        <v>274.3</v>
      </c>
      <c r="H494" s="476">
        <f t="shared" si="59"/>
        <v>0</v>
      </c>
      <c r="I494" s="476">
        <f t="shared" si="59"/>
        <v>0</v>
      </c>
      <c r="J494" s="476">
        <f t="shared" si="59"/>
        <v>0</v>
      </c>
      <c r="K494" s="476">
        <f t="shared" si="59"/>
        <v>0</v>
      </c>
      <c r="L494" s="476">
        <f t="shared" si="59"/>
        <v>0</v>
      </c>
      <c r="M494" s="476">
        <f t="shared" si="59"/>
        <v>0</v>
      </c>
      <c r="N494" s="473"/>
      <c r="O494" s="474"/>
      <c r="P494" s="472"/>
      <c r="Q494" s="475"/>
      <c r="R494" s="475"/>
      <c r="S494" s="475"/>
      <c r="T494" s="475"/>
      <c r="U494" s="475"/>
      <c r="V494" s="475"/>
      <c r="W494" s="475"/>
      <c r="X494" s="475"/>
      <c r="Y494" s="475"/>
      <c r="Z494" s="475"/>
      <c r="AA494" s="475"/>
      <c r="AB494" s="475"/>
      <c r="AC494" s="475"/>
      <c r="AD494" s="475"/>
      <c r="AE494" s="475"/>
      <c r="AF494" s="475"/>
      <c r="AG494" s="475"/>
      <c r="AH494" s="475"/>
    </row>
    <row r="495" spans="1:34" s="384" customFormat="1" ht="20.25" customHeight="1">
      <c r="A495" s="477"/>
      <c r="B495" s="478" t="s">
        <v>494</v>
      </c>
      <c r="C495" s="478"/>
      <c r="D495" s="478"/>
      <c r="E495" s="478"/>
      <c r="F495" s="478"/>
      <c r="G495" s="479" t="e">
        <f>G496+G497+G498+G499+G500</f>
        <v>#REF!</v>
      </c>
      <c r="H495" s="479" t="e">
        <f t="shared" ref="H495:M495" si="60">H496+H497+H498+H499+H500</f>
        <v>#REF!</v>
      </c>
      <c r="I495" s="479" t="e">
        <f t="shared" si="60"/>
        <v>#REF!</v>
      </c>
      <c r="J495" s="479" t="e">
        <f t="shared" si="60"/>
        <v>#REF!</v>
      </c>
      <c r="K495" s="479" t="e">
        <f t="shared" si="60"/>
        <v>#REF!</v>
      </c>
      <c r="L495" s="479" t="e">
        <f t="shared" si="60"/>
        <v>#REF!</v>
      </c>
      <c r="M495" s="479" t="e">
        <f t="shared" si="60"/>
        <v>#REF!</v>
      </c>
      <c r="N495" s="478"/>
      <c r="O495" s="480"/>
      <c r="P495" s="477"/>
    </row>
    <row r="496" spans="1:34" s="384" customFormat="1" ht="20.25" customHeight="1">
      <c r="A496" s="477"/>
      <c r="B496" s="481" t="s">
        <v>441</v>
      </c>
      <c r="C496" s="478"/>
      <c r="D496" s="478"/>
      <c r="E496" s="478"/>
      <c r="F496" s="478"/>
      <c r="G496" s="479">
        <f>G432+G490</f>
        <v>0</v>
      </c>
      <c r="H496" s="479">
        <f t="shared" ref="H496:M496" si="61">H432+H490</f>
        <v>518</v>
      </c>
      <c r="I496" s="479" t="e">
        <f t="shared" si="61"/>
        <v>#REF!</v>
      </c>
      <c r="J496" s="479">
        <f t="shared" si="61"/>
        <v>10338.5</v>
      </c>
      <c r="K496" s="479">
        <f t="shared" si="61"/>
        <v>1917.4</v>
      </c>
      <c r="L496" s="479">
        <f t="shared" si="61"/>
        <v>0</v>
      </c>
      <c r="M496" s="479">
        <f t="shared" si="61"/>
        <v>0</v>
      </c>
      <c r="N496" s="478"/>
      <c r="O496" s="480"/>
      <c r="P496" s="477"/>
    </row>
    <row r="497" spans="1:16" s="385" customFormat="1" ht="15" customHeight="1">
      <c r="A497" s="482"/>
      <c r="B497" s="481" t="s">
        <v>30</v>
      </c>
      <c r="C497" s="481"/>
      <c r="D497" s="481"/>
      <c r="E497" s="481"/>
      <c r="F497" s="481"/>
      <c r="G497" s="479">
        <f t="shared" ref="G497:M500" si="62">G433+G491</f>
        <v>0</v>
      </c>
      <c r="H497" s="479">
        <f t="shared" si="62"/>
        <v>9.6999999999999993</v>
      </c>
      <c r="I497" s="479" t="e">
        <f t="shared" si="62"/>
        <v>#REF!</v>
      </c>
      <c r="J497" s="479">
        <f t="shared" si="62"/>
        <v>19758.5</v>
      </c>
      <c r="K497" s="479">
        <f t="shared" si="62"/>
        <v>11639.2</v>
      </c>
      <c r="L497" s="479">
        <f t="shared" si="62"/>
        <v>0</v>
      </c>
      <c r="M497" s="479">
        <f t="shared" si="62"/>
        <v>0</v>
      </c>
      <c r="N497" s="481"/>
      <c r="O497" s="483"/>
      <c r="P497" s="482"/>
    </row>
    <row r="498" spans="1:16" s="385" customFormat="1" ht="15" customHeight="1">
      <c r="A498" s="482"/>
      <c r="B498" s="481" t="s">
        <v>31</v>
      </c>
      <c r="C498" s="481"/>
      <c r="D498" s="481"/>
      <c r="E498" s="481"/>
      <c r="F498" s="481"/>
      <c r="G498" s="479">
        <f t="shared" si="62"/>
        <v>331.64</v>
      </c>
      <c r="H498" s="479">
        <f t="shared" si="62"/>
        <v>367.88600000000002</v>
      </c>
      <c r="I498" s="479" t="e">
        <f t="shared" si="62"/>
        <v>#REF!</v>
      </c>
      <c r="J498" s="479">
        <f t="shared" si="62"/>
        <v>11518.759</v>
      </c>
      <c r="K498" s="479">
        <f t="shared" si="62"/>
        <v>7658.2039999999997</v>
      </c>
      <c r="L498" s="479">
        <f t="shared" si="62"/>
        <v>1852.95</v>
      </c>
      <c r="M498" s="479">
        <f t="shared" si="62"/>
        <v>2275.4679999999998</v>
      </c>
      <c r="N498" s="481"/>
      <c r="O498" s="483"/>
      <c r="P498" s="482"/>
    </row>
    <row r="499" spans="1:16" s="385" customFormat="1" ht="15" customHeight="1">
      <c r="A499" s="482"/>
      <c r="B499" s="481" t="s">
        <v>32</v>
      </c>
      <c r="C499" s="481"/>
      <c r="D499" s="481"/>
      <c r="E499" s="481"/>
      <c r="F499" s="481"/>
      <c r="G499" s="479">
        <f>G435+G493+G501</f>
        <v>85.8</v>
      </c>
      <c r="H499" s="479">
        <f t="shared" ref="H499:M499" si="63">H435+H493+H501</f>
        <v>363.04899999999998</v>
      </c>
      <c r="I499" s="479">
        <f t="shared" si="63"/>
        <v>6128.9359999999997</v>
      </c>
      <c r="J499" s="479">
        <f t="shared" si="63"/>
        <v>4464.9780000000001</v>
      </c>
      <c r="K499" s="479">
        <f t="shared" si="63"/>
        <v>3285.83</v>
      </c>
      <c r="L499" s="479">
        <f t="shared" si="63"/>
        <v>41</v>
      </c>
      <c r="M499" s="479">
        <f t="shared" si="63"/>
        <v>26</v>
      </c>
      <c r="N499" s="481"/>
      <c r="O499" s="483"/>
      <c r="P499" s="482"/>
    </row>
    <row r="500" spans="1:16" s="385" customFormat="1" ht="22.5" customHeight="1">
      <c r="A500" s="482"/>
      <c r="B500" s="481" t="s">
        <v>33</v>
      </c>
      <c r="C500" s="481"/>
      <c r="D500" s="481"/>
      <c r="E500" s="481"/>
      <c r="F500" s="481"/>
      <c r="G500" s="479" t="e">
        <f t="shared" si="62"/>
        <v>#REF!</v>
      </c>
      <c r="H500" s="479" t="e">
        <f t="shared" si="62"/>
        <v>#REF!</v>
      </c>
      <c r="I500" s="479" t="e">
        <f t="shared" si="62"/>
        <v>#REF!</v>
      </c>
      <c r="J500" s="479" t="e">
        <f t="shared" si="62"/>
        <v>#REF!</v>
      </c>
      <c r="K500" s="479" t="e">
        <f t="shared" si="62"/>
        <v>#REF!</v>
      </c>
      <c r="L500" s="479" t="e">
        <f t="shared" si="62"/>
        <v>#REF!</v>
      </c>
      <c r="M500" s="479" t="e">
        <f t="shared" si="62"/>
        <v>#REF!</v>
      </c>
      <c r="N500" s="481"/>
      <c r="O500" s="483"/>
      <c r="P500" s="482"/>
    </row>
    <row r="501" spans="1:16" ht="52.5" customHeight="1">
      <c r="A501" s="82"/>
      <c r="B501" s="484" t="s">
        <v>495</v>
      </c>
      <c r="C501" s="84"/>
      <c r="D501" s="84"/>
      <c r="E501" s="84"/>
      <c r="F501" s="84"/>
      <c r="G501" s="84"/>
      <c r="H501" s="84"/>
      <c r="I501" s="485">
        <v>1852.633</v>
      </c>
      <c r="J501" s="485">
        <v>1637.9290000000001</v>
      </c>
      <c r="K501" s="485">
        <v>1712.83</v>
      </c>
      <c r="L501" s="84"/>
      <c r="M501" s="84"/>
      <c r="N501" s="84"/>
      <c r="O501" s="83"/>
      <c r="P501" s="82"/>
    </row>
    <row r="502" spans="1:16" ht="52.5" customHeight="1">
      <c r="A502" s="162"/>
      <c r="B502" s="486"/>
      <c r="C502" s="12"/>
      <c r="D502" s="12"/>
      <c r="E502" s="12"/>
      <c r="F502" s="12"/>
      <c r="G502" s="12"/>
      <c r="H502" s="12"/>
      <c r="I502" s="12"/>
      <c r="J502" s="12"/>
      <c r="K502" s="12"/>
      <c r="L502" s="12"/>
      <c r="M502" s="12"/>
      <c r="N502" s="12"/>
      <c r="O502" s="307"/>
      <c r="P502" s="162"/>
    </row>
    <row r="505" spans="1:16" ht="43.5" customHeight="1">
      <c r="D505" s="581" t="s">
        <v>496</v>
      </c>
      <c r="E505" s="581"/>
      <c r="F505" s="582" t="s">
        <v>497</v>
      </c>
      <c r="G505" s="582"/>
      <c r="H505" s="487" t="s">
        <v>498</v>
      </c>
    </row>
    <row r="506" spans="1:16" ht="15" customHeight="1">
      <c r="F506" s="3" t="s">
        <v>499</v>
      </c>
      <c r="H506" s="3" t="s">
        <v>500</v>
      </c>
    </row>
  </sheetData>
  <autoFilter ref="A10:Q501" xr:uid="{00000000-0009-0000-0000-000000000000}"/>
  <mergeCells count="566">
    <mergeCell ref="P481:P482"/>
    <mergeCell ref="P303:P305"/>
    <mergeCell ref="P306:P308"/>
    <mergeCell ref="P310:P312"/>
    <mergeCell ref="P317:P319"/>
    <mergeCell ref="P320:P322"/>
    <mergeCell ref="P371:P372"/>
    <mergeCell ref="P375:P376"/>
    <mergeCell ref="P387:P388"/>
    <mergeCell ref="P405:P406"/>
    <mergeCell ref="P280:P282"/>
    <mergeCell ref="P292:P293"/>
    <mergeCell ref="P294:P296"/>
    <mergeCell ref="P297:P299"/>
    <mergeCell ref="P300:P302"/>
    <mergeCell ref="P407:P408"/>
    <mergeCell ref="P442:P444"/>
    <mergeCell ref="P477:P478"/>
    <mergeCell ref="P479:P480"/>
    <mergeCell ref="P252:P254"/>
    <mergeCell ref="P255:P258"/>
    <mergeCell ref="P259:P262"/>
    <mergeCell ref="P263:P264"/>
    <mergeCell ref="P265:P267"/>
    <mergeCell ref="P268:P270"/>
    <mergeCell ref="P271:P273"/>
    <mergeCell ref="P274:P276"/>
    <mergeCell ref="P277:P279"/>
    <mergeCell ref="P220:P222"/>
    <mergeCell ref="P225:P226"/>
    <mergeCell ref="P227:P228"/>
    <mergeCell ref="P229:P230"/>
    <mergeCell ref="P231:P234"/>
    <mergeCell ref="P235:P236"/>
    <mergeCell ref="P237:P238"/>
    <mergeCell ref="P239:P242"/>
    <mergeCell ref="P247:P249"/>
    <mergeCell ref="P182:P183"/>
    <mergeCell ref="P184:P185"/>
    <mergeCell ref="P186:P187"/>
    <mergeCell ref="P188:P189"/>
    <mergeCell ref="P196:P197"/>
    <mergeCell ref="P198:P200"/>
    <mergeCell ref="P201:P203"/>
    <mergeCell ref="P210:P214"/>
    <mergeCell ref="P217:P219"/>
    <mergeCell ref="P146:P147"/>
    <mergeCell ref="P149:P150"/>
    <mergeCell ref="P152:P153"/>
    <mergeCell ref="P155:P156"/>
    <mergeCell ref="P162:P163"/>
    <mergeCell ref="P164:P165"/>
    <mergeCell ref="P167:P168"/>
    <mergeCell ref="P170:P171"/>
    <mergeCell ref="P173:P174"/>
    <mergeCell ref="F479:F480"/>
    <mergeCell ref="F481:F482"/>
    <mergeCell ref="N10:N11"/>
    <mergeCell ref="O10:O11"/>
    <mergeCell ref="O35:O42"/>
    <mergeCell ref="P10:P11"/>
    <mergeCell ref="P64:P65"/>
    <mergeCell ref="P70:P71"/>
    <mergeCell ref="P77:P78"/>
    <mergeCell ref="P79:P80"/>
    <mergeCell ref="P81:P82"/>
    <mergeCell ref="P83:P84"/>
    <mergeCell ref="P87:P88"/>
    <mergeCell ref="P89:P90"/>
    <mergeCell ref="P103:P104"/>
    <mergeCell ref="P113:P114"/>
    <mergeCell ref="P125:P126"/>
    <mergeCell ref="P127:P128"/>
    <mergeCell ref="P129:P130"/>
    <mergeCell ref="P131:P132"/>
    <mergeCell ref="P134:P135"/>
    <mergeCell ref="P136:P137"/>
    <mergeCell ref="P139:P140"/>
    <mergeCell ref="P141:P142"/>
    <mergeCell ref="F460:F461"/>
    <mergeCell ref="F462:F463"/>
    <mergeCell ref="F464:F465"/>
    <mergeCell ref="F466:F467"/>
    <mergeCell ref="F468:F469"/>
    <mergeCell ref="F470:F471"/>
    <mergeCell ref="F472:F473"/>
    <mergeCell ref="F475:F476"/>
    <mergeCell ref="F477:F478"/>
    <mergeCell ref="F309:F311"/>
    <mergeCell ref="F312:F314"/>
    <mergeCell ref="F317:F319"/>
    <mergeCell ref="F320:F322"/>
    <mergeCell ref="F371:F372"/>
    <mergeCell ref="F375:F376"/>
    <mergeCell ref="F405:F406"/>
    <mergeCell ref="F407:F408"/>
    <mergeCell ref="F442:F444"/>
    <mergeCell ref="F280:F282"/>
    <mergeCell ref="F283:F284"/>
    <mergeCell ref="F285:F286"/>
    <mergeCell ref="F291:F293"/>
    <mergeCell ref="F294:F296"/>
    <mergeCell ref="F297:F299"/>
    <mergeCell ref="F300:F302"/>
    <mergeCell ref="F303:F305"/>
    <mergeCell ref="F306:F308"/>
    <mergeCell ref="F252:F254"/>
    <mergeCell ref="F255:F258"/>
    <mergeCell ref="F259:F262"/>
    <mergeCell ref="F263:F264"/>
    <mergeCell ref="F265:F267"/>
    <mergeCell ref="F268:F270"/>
    <mergeCell ref="F271:F273"/>
    <mergeCell ref="F274:F276"/>
    <mergeCell ref="F277:F279"/>
    <mergeCell ref="F220:F222"/>
    <mergeCell ref="F225:F226"/>
    <mergeCell ref="F227:F228"/>
    <mergeCell ref="F229:F230"/>
    <mergeCell ref="F231:F234"/>
    <mergeCell ref="F235:F236"/>
    <mergeCell ref="F237:F238"/>
    <mergeCell ref="F239:F242"/>
    <mergeCell ref="F247:F249"/>
    <mergeCell ref="F182:F183"/>
    <mergeCell ref="F184:F185"/>
    <mergeCell ref="F186:F187"/>
    <mergeCell ref="F188:F189"/>
    <mergeCell ref="F196:F197"/>
    <mergeCell ref="F199:F200"/>
    <mergeCell ref="F201:F203"/>
    <mergeCell ref="F213:F214"/>
    <mergeCell ref="F218:F219"/>
    <mergeCell ref="F149:F150"/>
    <mergeCell ref="F152:F153"/>
    <mergeCell ref="F155:F156"/>
    <mergeCell ref="F157:F158"/>
    <mergeCell ref="F161:F163"/>
    <mergeCell ref="F164:F165"/>
    <mergeCell ref="F167:F168"/>
    <mergeCell ref="F170:F171"/>
    <mergeCell ref="F173:F174"/>
    <mergeCell ref="F127:F128"/>
    <mergeCell ref="F129:F130"/>
    <mergeCell ref="F131:F132"/>
    <mergeCell ref="F134:F135"/>
    <mergeCell ref="F136:F137"/>
    <mergeCell ref="F139:F140"/>
    <mergeCell ref="F141:F142"/>
    <mergeCell ref="F143:F144"/>
    <mergeCell ref="F146:F147"/>
    <mergeCell ref="E313:E314"/>
    <mergeCell ref="E318:E319"/>
    <mergeCell ref="E321:E322"/>
    <mergeCell ref="E371:E372"/>
    <mergeCell ref="E375:E376"/>
    <mergeCell ref="E387:E388"/>
    <mergeCell ref="E405:E406"/>
    <mergeCell ref="E442:E444"/>
    <mergeCell ref="F10:F11"/>
    <mergeCell ref="F35:F36"/>
    <mergeCell ref="F37:F38"/>
    <mergeCell ref="F39:F40"/>
    <mergeCell ref="F41:F42"/>
    <mergeCell ref="F43:F44"/>
    <mergeCell ref="F64:F65"/>
    <mergeCell ref="F67:F68"/>
    <mergeCell ref="F70:F71"/>
    <mergeCell ref="F77:F78"/>
    <mergeCell ref="F79:F80"/>
    <mergeCell ref="F81:F82"/>
    <mergeCell ref="F83:F84"/>
    <mergeCell ref="F103:F104"/>
    <mergeCell ref="F113:F114"/>
    <mergeCell ref="F125:F126"/>
    <mergeCell ref="E283:E284"/>
    <mergeCell ref="E285:E286"/>
    <mergeCell ref="E292:E293"/>
    <mergeCell ref="E295:E296"/>
    <mergeCell ref="E298:E299"/>
    <mergeCell ref="E301:E302"/>
    <mergeCell ref="E304:E305"/>
    <mergeCell ref="E307:E308"/>
    <mergeCell ref="E310:E311"/>
    <mergeCell ref="E253:E254"/>
    <mergeCell ref="E256:E258"/>
    <mergeCell ref="E260:E262"/>
    <mergeCell ref="E266:E267"/>
    <mergeCell ref="E269:E270"/>
    <mergeCell ref="E272:E273"/>
    <mergeCell ref="E275:E276"/>
    <mergeCell ref="E278:E279"/>
    <mergeCell ref="E281:E282"/>
    <mergeCell ref="D460:D461"/>
    <mergeCell ref="D475:D476"/>
    <mergeCell ref="D477:D478"/>
    <mergeCell ref="D479:D480"/>
    <mergeCell ref="D481:D482"/>
    <mergeCell ref="E10:E11"/>
    <mergeCell ref="E64:E65"/>
    <mergeCell ref="E67:E68"/>
    <mergeCell ref="E70:E71"/>
    <mergeCell ref="E77:E78"/>
    <mergeCell ref="E79:E80"/>
    <mergeCell ref="E81:E82"/>
    <mergeCell ref="E83:E84"/>
    <mergeCell ref="E87:E88"/>
    <mergeCell ref="E89:E90"/>
    <mergeCell ref="E103:E104"/>
    <mergeCell ref="E162:E163"/>
    <mergeCell ref="E199:E200"/>
    <mergeCell ref="E213:E214"/>
    <mergeCell ref="E218:E219"/>
    <mergeCell ref="E221:E222"/>
    <mergeCell ref="E232:E234"/>
    <mergeCell ref="E240:E242"/>
    <mergeCell ref="E248:E249"/>
    <mergeCell ref="D306:D308"/>
    <mergeCell ref="D309:D311"/>
    <mergeCell ref="D312:D314"/>
    <mergeCell ref="D317:D319"/>
    <mergeCell ref="D320:D322"/>
    <mergeCell ref="D375:D376"/>
    <mergeCell ref="D387:D388"/>
    <mergeCell ref="D405:D406"/>
    <mergeCell ref="D407:D408"/>
    <mergeCell ref="D277:D279"/>
    <mergeCell ref="D280:D282"/>
    <mergeCell ref="D283:D284"/>
    <mergeCell ref="D285:D286"/>
    <mergeCell ref="D291:D293"/>
    <mergeCell ref="D294:D296"/>
    <mergeCell ref="D297:D299"/>
    <mergeCell ref="D300:D302"/>
    <mergeCell ref="D303:D305"/>
    <mergeCell ref="D247:D249"/>
    <mergeCell ref="D252:D254"/>
    <mergeCell ref="D255:D258"/>
    <mergeCell ref="D259:D262"/>
    <mergeCell ref="D263:D264"/>
    <mergeCell ref="D265:D267"/>
    <mergeCell ref="D268:D270"/>
    <mergeCell ref="D271:D273"/>
    <mergeCell ref="D274:D276"/>
    <mergeCell ref="D218:D219"/>
    <mergeCell ref="D221:D222"/>
    <mergeCell ref="D225:D226"/>
    <mergeCell ref="D227:D228"/>
    <mergeCell ref="D229:D230"/>
    <mergeCell ref="D231:D234"/>
    <mergeCell ref="D235:D236"/>
    <mergeCell ref="D237:D238"/>
    <mergeCell ref="D239:D242"/>
    <mergeCell ref="D173:D174"/>
    <mergeCell ref="D182:D183"/>
    <mergeCell ref="D184:D185"/>
    <mergeCell ref="D186:D187"/>
    <mergeCell ref="D188:D189"/>
    <mergeCell ref="D196:D197"/>
    <mergeCell ref="D198:D200"/>
    <mergeCell ref="D201:D203"/>
    <mergeCell ref="D213:D214"/>
    <mergeCell ref="D139:D140"/>
    <mergeCell ref="D141:D142"/>
    <mergeCell ref="D146:D147"/>
    <mergeCell ref="D149:D150"/>
    <mergeCell ref="D152:D153"/>
    <mergeCell ref="D162:D163"/>
    <mergeCell ref="D164:D165"/>
    <mergeCell ref="D167:D168"/>
    <mergeCell ref="D170:D171"/>
    <mergeCell ref="C475:C482"/>
    <mergeCell ref="D10:D11"/>
    <mergeCell ref="D35:D36"/>
    <mergeCell ref="D37:D38"/>
    <mergeCell ref="D39:D40"/>
    <mergeCell ref="D41:D42"/>
    <mergeCell ref="D43:D44"/>
    <mergeCell ref="D64:D65"/>
    <mergeCell ref="D67:D68"/>
    <mergeCell ref="D70:D71"/>
    <mergeCell ref="D77:D78"/>
    <mergeCell ref="D79:D80"/>
    <mergeCell ref="D81:D82"/>
    <mergeCell ref="D83:D84"/>
    <mergeCell ref="D87:D88"/>
    <mergeCell ref="D89:D90"/>
    <mergeCell ref="D103:D104"/>
    <mergeCell ref="D113:D114"/>
    <mergeCell ref="D125:D126"/>
    <mergeCell ref="D127:D128"/>
    <mergeCell ref="D129:D130"/>
    <mergeCell ref="D131:D132"/>
    <mergeCell ref="D134:D135"/>
    <mergeCell ref="D136:D137"/>
    <mergeCell ref="C447:C448"/>
    <mergeCell ref="C449:C450"/>
    <mergeCell ref="C451:C452"/>
    <mergeCell ref="C453:C456"/>
    <mergeCell ref="C457:C458"/>
    <mergeCell ref="C460:C461"/>
    <mergeCell ref="C462:C463"/>
    <mergeCell ref="C464:C465"/>
    <mergeCell ref="C466:C467"/>
    <mergeCell ref="C291:C314"/>
    <mergeCell ref="C317:C319"/>
    <mergeCell ref="C320:C322"/>
    <mergeCell ref="C371:C372"/>
    <mergeCell ref="C375:C376"/>
    <mergeCell ref="C387:C388"/>
    <mergeCell ref="C403:C408"/>
    <mergeCell ref="C409:C410"/>
    <mergeCell ref="C411:C412"/>
    <mergeCell ref="C188:C189"/>
    <mergeCell ref="C196:C197"/>
    <mergeCell ref="C198:C200"/>
    <mergeCell ref="C201:C203"/>
    <mergeCell ref="C212:C214"/>
    <mergeCell ref="C217:C222"/>
    <mergeCell ref="C225:C242"/>
    <mergeCell ref="C247:C249"/>
    <mergeCell ref="C252:C286"/>
    <mergeCell ref="C113:C114"/>
    <mergeCell ref="C125:C126"/>
    <mergeCell ref="C127:C128"/>
    <mergeCell ref="C129:C130"/>
    <mergeCell ref="C131:C132"/>
    <mergeCell ref="C134:C174"/>
    <mergeCell ref="C182:C183"/>
    <mergeCell ref="C184:C185"/>
    <mergeCell ref="C186:C187"/>
    <mergeCell ref="B466:B467"/>
    <mergeCell ref="B468:B469"/>
    <mergeCell ref="B470:B471"/>
    <mergeCell ref="B472:B473"/>
    <mergeCell ref="B475:B476"/>
    <mergeCell ref="B477:B478"/>
    <mergeCell ref="B479:B480"/>
    <mergeCell ref="B481:B482"/>
    <mergeCell ref="C10:C11"/>
    <mergeCell ref="C35:C36"/>
    <mergeCell ref="C37:C38"/>
    <mergeCell ref="C39:C40"/>
    <mergeCell ref="C41:C42"/>
    <mergeCell ref="C43:C44"/>
    <mergeCell ref="C64:C65"/>
    <mergeCell ref="C67:C68"/>
    <mergeCell ref="C70:C71"/>
    <mergeCell ref="C77:C78"/>
    <mergeCell ref="C79:C80"/>
    <mergeCell ref="C81:C82"/>
    <mergeCell ref="C83:C84"/>
    <mergeCell ref="C87:C88"/>
    <mergeCell ref="C89:C90"/>
    <mergeCell ref="C103:C104"/>
    <mergeCell ref="B447:B448"/>
    <mergeCell ref="B449:B450"/>
    <mergeCell ref="B451:B452"/>
    <mergeCell ref="B453:B454"/>
    <mergeCell ref="B455:B456"/>
    <mergeCell ref="B457:B458"/>
    <mergeCell ref="B460:B461"/>
    <mergeCell ref="B462:B463"/>
    <mergeCell ref="B464:B465"/>
    <mergeCell ref="B375:B376"/>
    <mergeCell ref="B387:B388"/>
    <mergeCell ref="B405:B406"/>
    <mergeCell ref="B407:B408"/>
    <mergeCell ref="B411:B412"/>
    <mergeCell ref="B441:B444"/>
    <mergeCell ref="B445:B446"/>
    <mergeCell ref="B437:O437"/>
    <mergeCell ref="B438:P438"/>
    <mergeCell ref="C441:C444"/>
    <mergeCell ref="C445:C446"/>
    <mergeCell ref="D411:D412"/>
    <mergeCell ref="D441:D444"/>
    <mergeCell ref="B297:B299"/>
    <mergeCell ref="B300:B302"/>
    <mergeCell ref="B303:B305"/>
    <mergeCell ref="B306:B308"/>
    <mergeCell ref="B309:B311"/>
    <mergeCell ref="B312:B314"/>
    <mergeCell ref="B317:B319"/>
    <mergeCell ref="B320:B322"/>
    <mergeCell ref="B371:B372"/>
    <mergeCell ref="B268:B270"/>
    <mergeCell ref="B271:B273"/>
    <mergeCell ref="B274:B276"/>
    <mergeCell ref="B277:B279"/>
    <mergeCell ref="B280:B282"/>
    <mergeCell ref="B283:B284"/>
    <mergeCell ref="B285:B286"/>
    <mergeCell ref="B291:B293"/>
    <mergeCell ref="B294:B296"/>
    <mergeCell ref="B235:B236"/>
    <mergeCell ref="B237:B238"/>
    <mergeCell ref="B239:B242"/>
    <mergeCell ref="B247:B249"/>
    <mergeCell ref="B252:B254"/>
    <mergeCell ref="B255:B258"/>
    <mergeCell ref="B259:B262"/>
    <mergeCell ref="B263:B264"/>
    <mergeCell ref="B265:B267"/>
    <mergeCell ref="B198:B200"/>
    <mergeCell ref="B201:B203"/>
    <mergeCell ref="B212:B214"/>
    <mergeCell ref="B217:B219"/>
    <mergeCell ref="B220:B222"/>
    <mergeCell ref="B225:B226"/>
    <mergeCell ref="B227:B228"/>
    <mergeCell ref="B229:B230"/>
    <mergeCell ref="B231:B234"/>
    <mergeCell ref="B164:B165"/>
    <mergeCell ref="B167:B168"/>
    <mergeCell ref="B170:B171"/>
    <mergeCell ref="B173:B174"/>
    <mergeCell ref="B182:B183"/>
    <mergeCell ref="B184:B185"/>
    <mergeCell ref="B186:B187"/>
    <mergeCell ref="B188:B189"/>
    <mergeCell ref="B196:B197"/>
    <mergeCell ref="B139:B140"/>
    <mergeCell ref="B141:B142"/>
    <mergeCell ref="B143:B144"/>
    <mergeCell ref="B146:B147"/>
    <mergeCell ref="B149:B150"/>
    <mergeCell ref="B152:B153"/>
    <mergeCell ref="B155:B156"/>
    <mergeCell ref="B157:B158"/>
    <mergeCell ref="B161:B163"/>
    <mergeCell ref="A481:A482"/>
    <mergeCell ref="B10:B11"/>
    <mergeCell ref="B35:B36"/>
    <mergeCell ref="B37:B38"/>
    <mergeCell ref="B39:B40"/>
    <mergeCell ref="B41:B42"/>
    <mergeCell ref="B43:B44"/>
    <mergeCell ref="B64:B65"/>
    <mergeCell ref="B67:B68"/>
    <mergeCell ref="B70:B71"/>
    <mergeCell ref="B77:B78"/>
    <mergeCell ref="B79:B80"/>
    <mergeCell ref="B81:B82"/>
    <mergeCell ref="B83:B84"/>
    <mergeCell ref="B87:B88"/>
    <mergeCell ref="B89:B90"/>
    <mergeCell ref="B103:B104"/>
    <mergeCell ref="B113:B114"/>
    <mergeCell ref="B125:B126"/>
    <mergeCell ref="B127:B128"/>
    <mergeCell ref="B129:B130"/>
    <mergeCell ref="B131:B132"/>
    <mergeCell ref="B134:B135"/>
    <mergeCell ref="B136:B137"/>
    <mergeCell ref="A462:A463"/>
    <mergeCell ref="A464:A465"/>
    <mergeCell ref="A466:A467"/>
    <mergeCell ref="A468:A469"/>
    <mergeCell ref="A470:A471"/>
    <mergeCell ref="A472:A473"/>
    <mergeCell ref="A475:A476"/>
    <mergeCell ref="A477:A478"/>
    <mergeCell ref="A479:A480"/>
    <mergeCell ref="A441:A444"/>
    <mergeCell ref="A445:A446"/>
    <mergeCell ref="A447:A448"/>
    <mergeCell ref="A449:A450"/>
    <mergeCell ref="A451:A452"/>
    <mergeCell ref="A453:A454"/>
    <mergeCell ref="A455:A456"/>
    <mergeCell ref="A457:A458"/>
    <mergeCell ref="A460:A461"/>
    <mergeCell ref="A312:A314"/>
    <mergeCell ref="A317:A319"/>
    <mergeCell ref="A320:A322"/>
    <mergeCell ref="A371:A372"/>
    <mergeCell ref="A375:A376"/>
    <mergeCell ref="A387:A388"/>
    <mergeCell ref="A405:A406"/>
    <mergeCell ref="A407:A408"/>
    <mergeCell ref="A411:A412"/>
    <mergeCell ref="A283:A284"/>
    <mergeCell ref="A285:A286"/>
    <mergeCell ref="A291:A293"/>
    <mergeCell ref="A294:A296"/>
    <mergeCell ref="A297:A299"/>
    <mergeCell ref="A300:A302"/>
    <mergeCell ref="A303:A305"/>
    <mergeCell ref="A306:A308"/>
    <mergeCell ref="A309:A311"/>
    <mergeCell ref="A255:A258"/>
    <mergeCell ref="A259:A262"/>
    <mergeCell ref="A263:A264"/>
    <mergeCell ref="A265:A267"/>
    <mergeCell ref="A268:A270"/>
    <mergeCell ref="A271:A273"/>
    <mergeCell ref="A274:A276"/>
    <mergeCell ref="A277:A279"/>
    <mergeCell ref="A280:A282"/>
    <mergeCell ref="A225:A226"/>
    <mergeCell ref="A227:A228"/>
    <mergeCell ref="A229:A230"/>
    <mergeCell ref="A231:A234"/>
    <mergeCell ref="A235:A236"/>
    <mergeCell ref="A237:A238"/>
    <mergeCell ref="A239:A242"/>
    <mergeCell ref="A247:A249"/>
    <mergeCell ref="A252:A254"/>
    <mergeCell ref="A184:A185"/>
    <mergeCell ref="A186:A187"/>
    <mergeCell ref="A188:A189"/>
    <mergeCell ref="A196:A197"/>
    <mergeCell ref="A198:A200"/>
    <mergeCell ref="A201:A203"/>
    <mergeCell ref="A212:A214"/>
    <mergeCell ref="A217:A219"/>
    <mergeCell ref="A220:A222"/>
    <mergeCell ref="D505:E505"/>
    <mergeCell ref="F505:G505"/>
    <mergeCell ref="A10:A11"/>
    <mergeCell ref="A35:A36"/>
    <mergeCell ref="A37:A38"/>
    <mergeCell ref="A39:A40"/>
    <mergeCell ref="A41:A42"/>
    <mergeCell ref="A43:A44"/>
    <mergeCell ref="A64:A65"/>
    <mergeCell ref="A67:A68"/>
    <mergeCell ref="A70:A71"/>
    <mergeCell ref="A77:A78"/>
    <mergeCell ref="A79:A80"/>
    <mergeCell ref="A81:A82"/>
    <mergeCell ref="A83:A84"/>
    <mergeCell ref="A87:A88"/>
    <mergeCell ref="A89:A90"/>
    <mergeCell ref="A103:A104"/>
    <mergeCell ref="A113:A114"/>
    <mergeCell ref="A125:A126"/>
    <mergeCell ref="A127:A128"/>
    <mergeCell ref="A129:A130"/>
    <mergeCell ref="A173:A174"/>
    <mergeCell ref="A182:A183"/>
    <mergeCell ref="N2:O2"/>
    <mergeCell ref="M3:O3"/>
    <mergeCell ref="M4:O4"/>
    <mergeCell ref="B7:M7"/>
    <mergeCell ref="A8:K8"/>
    <mergeCell ref="I10:M10"/>
    <mergeCell ref="B13:P13"/>
    <mergeCell ref="B53:K53"/>
    <mergeCell ref="B419:O419"/>
    <mergeCell ref="A131:A132"/>
    <mergeCell ref="A134:A135"/>
    <mergeCell ref="A136:A137"/>
    <mergeCell ref="A139:A140"/>
    <mergeCell ref="A141:A142"/>
    <mergeCell ref="A143:A144"/>
    <mergeCell ref="A146:A147"/>
    <mergeCell ref="A149:A150"/>
    <mergeCell ref="A152:A153"/>
    <mergeCell ref="A155:A156"/>
    <mergeCell ref="A157:A158"/>
    <mergeCell ref="A161:A163"/>
    <mergeCell ref="A164:A165"/>
    <mergeCell ref="A167:A168"/>
    <mergeCell ref="A170:A171"/>
  </mergeCells>
  <pageMargins left="0.23622047244094499" right="0.23622047244094499" top="0.74803149606299202" bottom="0.74803149606299202" header="0.31496062992126" footer="0.31496062992126"/>
  <pageSetup paperSize="9" scale="45" fitToWidth="0" fitToHeight="17" orientation="landscape" r:id="rId1"/>
  <rowBreaks count="2" manualBreakCount="2">
    <brk id="284" max="16" man="1"/>
    <brk id="471" max="16"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502"/>
  <sheetViews>
    <sheetView workbookViewId="0">
      <selection sqref="A1:XFD1048576"/>
    </sheetView>
  </sheetViews>
  <sheetFormatPr defaultColWidth="14.42578125" defaultRowHeight="15.75"/>
  <cols>
    <col min="1" max="1" width="5.85546875" style="154" customWidth="1"/>
    <col min="2" max="2" width="60.42578125" style="3" customWidth="1"/>
    <col min="3" max="3" width="19.7109375" style="3" customWidth="1"/>
    <col min="4" max="4" width="17.140625" style="3" customWidth="1"/>
    <col min="5" max="5" width="16" style="3" customWidth="1"/>
    <col min="6" max="6" width="14.85546875" style="3" customWidth="1"/>
    <col min="7" max="7" width="16.42578125" style="3" customWidth="1"/>
    <col min="8" max="8" width="15.7109375" style="3" customWidth="1"/>
    <col min="9" max="9" width="13.5703125" style="3" customWidth="1"/>
    <col min="10" max="10" width="12.140625" style="3" customWidth="1"/>
    <col min="11" max="11" width="13" style="3" customWidth="1"/>
    <col min="12" max="12" width="11.5703125" style="3" customWidth="1"/>
    <col min="13" max="14" width="10.42578125" style="3" customWidth="1"/>
    <col min="15" max="15" width="14" style="3" customWidth="1"/>
    <col min="16" max="16" width="19.42578125" style="305" customWidth="1"/>
    <col min="17" max="17" width="45.42578125" style="154" customWidth="1"/>
    <col min="18" max="35" width="9.140625" style="3" customWidth="1"/>
    <col min="36" max="16384" width="14.42578125" style="3"/>
  </cols>
  <sheetData>
    <row r="1" spans="1:35" ht="24.75" customHeight="1">
      <c r="N1" s="386"/>
      <c r="O1" s="387" t="s">
        <v>0</v>
      </c>
      <c r="P1" s="387"/>
    </row>
    <row r="2" spans="1:35" ht="6" customHeight="1">
      <c r="N2" s="386"/>
      <c r="O2" s="568"/>
      <c r="P2" s="568"/>
    </row>
    <row r="3" spans="1:35" ht="30" customHeight="1">
      <c r="N3" s="569" t="s">
        <v>1</v>
      </c>
      <c r="O3" s="569"/>
      <c r="P3" s="569"/>
      <c r="S3" s="305"/>
    </row>
    <row r="4" spans="1:35" ht="15" customHeight="1">
      <c r="N4" s="570"/>
      <c r="O4" s="570"/>
      <c r="P4" s="570"/>
    </row>
    <row r="5" spans="1:35" ht="28.5" customHeight="1">
      <c r="N5" s="386"/>
      <c r="O5" s="387" t="s">
        <v>2</v>
      </c>
      <c r="P5" s="387"/>
    </row>
    <row r="6" spans="1:35" ht="15" customHeight="1">
      <c r="N6" s="214"/>
      <c r="O6" s="214"/>
      <c r="P6" s="214"/>
    </row>
    <row r="7" spans="1:35" ht="15.75" customHeight="1">
      <c r="A7" s="162"/>
      <c r="B7" s="571" t="s">
        <v>3</v>
      </c>
      <c r="C7" s="571"/>
      <c r="D7" s="571"/>
      <c r="E7" s="572"/>
      <c r="F7" s="572"/>
      <c r="G7" s="572"/>
      <c r="H7" s="572"/>
      <c r="I7" s="572"/>
      <c r="J7" s="572"/>
      <c r="K7" s="572"/>
      <c r="L7" s="572"/>
      <c r="M7" s="572"/>
      <c r="N7" s="572"/>
      <c r="O7" s="12"/>
    </row>
    <row r="8" spans="1:35" ht="15.75" customHeight="1">
      <c r="A8" s="573"/>
      <c r="B8" s="574"/>
      <c r="C8" s="574"/>
      <c r="D8" s="574"/>
      <c r="E8" s="574"/>
      <c r="F8" s="574"/>
      <c r="G8" s="574"/>
      <c r="H8" s="574"/>
      <c r="I8" s="574"/>
      <c r="J8" s="574"/>
      <c r="K8" s="574"/>
      <c r="L8" s="574"/>
      <c r="M8" s="162"/>
      <c r="N8" s="162"/>
      <c r="O8" s="154"/>
    </row>
    <row r="9" spans="1:35" ht="15.75" customHeight="1">
      <c r="B9" s="305"/>
      <c r="C9" s="305"/>
      <c r="D9" s="305"/>
      <c r="E9" s="214"/>
      <c r="F9" s="214"/>
      <c r="G9" s="214"/>
      <c r="H9" s="154"/>
      <c r="I9" s="154"/>
      <c r="J9" s="154"/>
      <c r="K9" s="154"/>
      <c r="L9" s="154"/>
      <c r="M9" s="154"/>
      <c r="N9" s="154"/>
      <c r="O9" s="154"/>
    </row>
    <row r="10" spans="1:35" ht="36" customHeight="1">
      <c r="A10" s="580" t="s">
        <v>4</v>
      </c>
      <c r="B10" s="575" t="s">
        <v>5</v>
      </c>
      <c r="C10" s="575" t="s">
        <v>6</v>
      </c>
      <c r="D10" s="575" t="s">
        <v>7</v>
      </c>
      <c r="E10" s="575" t="s">
        <v>8</v>
      </c>
      <c r="F10" s="608" t="s">
        <v>501</v>
      </c>
      <c r="G10" s="575" t="s">
        <v>9</v>
      </c>
      <c r="H10" s="161" t="s">
        <v>10</v>
      </c>
      <c r="I10" s="161">
        <v>2025</v>
      </c>
      <c r="J10" s="575" t="s">
        <v>11</v>
      </c>
      <c r="K10" s="576"/>
      <c r="L10" s="576"/>
      <c r="M10" s="576"/>
      <c r="N10" s="576"/>
      <c r="O10" s="575" t="s">
        <v>12</v>
      </c>
      <c r="P10" s="578" t="s">
        <v>13</v>
      </c>
      <c r="Q10" s="575" t="s">
        <v>14</v>
      </c>
      <c r="R10" s="303"/>
      <c r="S10" s="303"/>
      <c r="T10" s="303"/>
      <c r="U10" s="303"/>
      <c r="V10" s="303"/>
      <c r="W10" s="303"/>
      <c r="X10" s="303"/>
      <c r="Y10" s="303"/>
      <c r="Z10" s="303"/>
      <c r="AA10" s="303"/>
      <c r="AB10" s="303"/>
      <c r="AC10" s="303"/>
      <c r="AD10" s="303"/>
      <c r="AE10" s="303"/>
      <c r="AF10" s="303"/>
      <c r="AG10" s="303"/>
      <c r="AH10" s="303"/>
      <c r="AI10" s="303"/>
    </row>
    <row r="11" spans="1:35" ht="126" customHeight="1">
      <c r="A11" s="580"/>
      <c r="B11" s="575"/>
      <c r="C11" s="575"/>
      <c r="D11" s="575"/>
      <c r="E11" s="575"/>
      <c r="F11" s="608"/>
      <c r="G11" s="575"/>
      <c r="H11" s="161">
        <v>2024</v>
      </c>
      <c r="I11" s="161" t="s">
        <v>15</v>
      </c>
      <c r="J11" s="161">
        <v>2026</v>
      </c>
      <c r="K11" s="161">
        <v>2027</v>
      </c>
      <c r="L11" s="161">
        <v>2028</v>
      </c>
      <c r="M11" s="161">
        <v>2029</v>
      </c>
      <c r="N11" s="161">
        <v>2030</v>
      </c>
      <c r="O11" s="575"/>
      <c r="P11" s="578"/>
      <c r="Q11" s="575"/>
      <c r="R11" s="303"/>
      <c r="S11" s="303"/>
      <c r="T11" s="303"/>
      <c r="U11" s="303"/>
      <c r="V11" s="303"/>
      <c r="W11" s="303"/>
      <c r="X11" s="303"/>
      <c r="Y11" s="303"/>
      <c r="Z11" s="303"/>
      <c r="AA11" s="303"/>
      <c r="AB11" s="303"/>
      <c r="AC11" s="303"/>
      <c r="AD11" s="303"/>
      <c r="AE11" s="303"/>
      <c r="AF11" s="303"/>
      <c r="AG11" s="303"/>
      <c r="AH11" s="303"/>
      <c r="AI11" s="303"/>
    </row>
    <row r="12" spans="1:35" ht="19.5" customHeight="1">
      <c r="A12" s="79">
        <v>1</v>
      </c>
      <c r="B12" s="161">
        <v>2</v>
      </c>
      <c r="C12" s="161">
        <v>3</v>
      </c>
      <c r="D12" s="79">
        <v>4</v>
      </c>
      <c r="E12" s="161">
        <v>5</v>
      </c>
      <c r="F12" s="161">
        <v>6</v>
      </c>
      <c r="G12" s="79">
        <v>7</v>
      </c>
      <c r="H12" s="161">
        <v>8</v>
      </c>
      <c r="I12" s="161">
        <v>9</v>
      </c>
      <c r="J12" s="79">
        <v>10</v>
      </c>
      <c r="K12" s="161">
        <v>11</v>
      </c>
      <c r="L12" s="161">
        <v>12</v>
      </c>
      <c r="M12" s="79">
        <v>13</v>
      </c>
      <c r="N12" s="161">
        <v>14</v>
      </c>
      <c r="O12" s="161">
        <v>15</v>
      </c>
      <c r="P12" s="79">
        <v>16</v>
      </c>
      <c r="Q12" s="161">
        <v>17</v>
      </c>
      <c r="R12" s="303"/>
      <c r="S12" s="303"/>
      <c r="T12" s="303"/>
      <c r="U12" s="303"/>
      <c r="V12" s="303"/>
      <c r="W12" s="303"/>
      <c r="X12" s="303"/>
      <c r="Y12" s="303"/>
      <c r="Z12" s="303"/>
      <c r="AA12" s="303"/>
      <c r="AB12" s="303"/>
      <c r="AC12" s="303"/>
      <c r="AD12" s="303"/>
      <c r="AE12" s="303"/>
      <c r="AF12" s="303"/>
      <c r="AG12" s="303"/>
      <c r="AH12" s="303"/>
      <c r="AI12" s="303"/>
    </row>
    <row r="13" spans="1:35" ht="22.5" customHeight="1">
      <c r="A13" s="319"/>
      <c r="B13" s="577" t="s">
        <v>16</v>
      </c>
      <c r="C13" s="577"/>
      <c r="D13" s="577"/>
      <c r="E13" s="577"/>
      <c r="F13" s="577"/>
      <c r="G13" s="577"/>
      <c r="H13" s="577"/>
      <c r="I13" s="577"/>
      <c r="J13" s="577"/>
      <c r="K13" s="577"/>
      <c r="L13" s="577"/>
      <c r="M13" s="577"/>
      <c r="N13" s="577"/>
      <c r="O13" s="577"/>
      <c r="P13" s="577"/>
      <c r="Q13" s="577"/>
    </row>
    <row r="14" spans="1:35" ht="21.75" customHeight="1">
      <c r="A14" s="388"/>
      <c r="B14" s="389" t="s">
        <v>17</v>
      </c>
      <c r="C14" s="389"/>
      <c r="D14" s="389"/>
      <c r="E14" s="388"/>
      <c r="F14" s="388"/>
      <c r="G14" s="388"/>
      <c r="H14" s="388"/>
      <c r="I14" s="388"/>
      <c r="J14" s="388"/>
      <c r="K14" s="388"/>
      <c r="L14" s="388"/>
      <c r="M14" s="388"/>
      <c r="N14" s="388"/>
      <c r="O14" s="388"/>
      <c r="P14" s="80"/>
      <c r="Q14" s="79"/>
      <c r="R14" s="390"/>
      <c r="S14" s="390"/>
      <c r="T14" s="390"/>
      <c r="U14" s="390"/>
      <c r="V14" s="390"/>
      <c r="W14" s="390"/>
      <c r="X14" s="390"/>
      <c r="Y14" s="390"/>
      <c r="Z14" s="390"/>
      <c r="AA14" s="390"/>
      <c r="AB14" s="390"/>
      <c r="AC14" s="390"/>
      <c r="AD14" s="390"/>
      <c r="AE14" s="390"/>
      <c r="AF14" s="390"/>
      <c r="AG14" s="390"/>
      <c r="AH14" s="390"/>
      <c r="AI14" s="390"/>
    </row>
    <row r="15" spans="1:35" ht="66" customHeight="1">
      <c r="A15" s="161">
        <v>1</v>
      </c>
      <c r="B15" s="80" t="s">
        <v>18</v>
      </c>
      <c r="C15" s="79" t="s">
        <v>19</v>
      </c>
      <c r="D15" s="79" t="s">
        <v>20</v>
      </c>
      <c r="E15" s="79" t="s">
        <v>21</v>
      </c>
      <c r="F15" s="79"/>
      <c r="G15" s="79"/>
      <c r="H15" s="79">
        <v>75.44</v>
      </c>
      <c r="I15" s="79">
        <v>75.8</v>
      </c>
      <c r="J15" s="79">
        <v>76.099999999999994</v>
      </c>
      <c r="K15" s="79">
        <v>76.44</v>
      </c>
      <c r="L15" s="79">
        <v>76.7</v>
      </c>
      <c r="M15" s="82">
        <v>77</v>
      </c>
      <c r="N15" s="82"/>
      <c r="O15" s="82"/>
      <c r="P15" s="83"/>
      <c r="Q15" s="82"/>
      <c r="R15" s="12"/>
      <c r="S15" s="12"/>
      <c r="T15" s="12"/>
      <c r="U15" s="12"/>
      <c r="V15" s="12"/>
      <c r="W15" s="12"/>
      <c r="X15" s="12"/>
      <c r="Y15" s="12"/>
      <c r="Z15" s="12"/>
      <c r="AA15" s="12"/>
      <c r="AB15" s="12"/>
      <c r="AC15" s="12"/>
      <c r="AD15" s="12"/>
      <c r="AE15" s="12"/>
      <c r="AF15" s="12"/>
      <c r="AG15" s="12"/>
      <c r="AH15" s="12"/>
      <c r="AI15" s="12"/>
    </row>
    <row r="16" spans="1:35" ht="56.25" customHeight="1">
      <c r="A16" s="79"/>
      <c r="B16" s="122" t="s">
        <v>22</v>
      </c>
      <c r="C16" s="79"/>
      <c r="D16" s="79" t="s">
        <v>20</v>
      </c>
      <c r="E16" s="79" t="s">
        <v>21</v>
      </c>
      <c r="F16" s="79"/>
      <c r="G16" s="79"/>
      <c r="H16" s="79">
        <v>74.069999999999993</v>
      </c>
      <c r="I16" s="79">
        <v>74.400000000000006</v>
      </c>
      <c r="J16" s="79">
        <v>74.7</v>
      </c>
      <c r="K16" s="79">
        <v>75.099999999999994</v>
      </c>
      <c r="L16" s="79">
        <v>75.3</v>
      </c>
      <c r="M16" s="82">
        <v>75.599999999999994</v>
      </c>
      <c r="N16" s="82"/>
      <c r="O16" s="82"/>
      <c r="P16" s="83"/>
      <c r="Q16" s="82"/>
      <c r="R16" s="12"/>
      <c r="S16" s="12"/>
      <c r="T16" s="12"/>
      <c r="U16" s="12"/>
      <c r="V16" s="12"/>
      <c r="W16" s="12"/>
      <c r="X16" s="12"/>
      <c r="Y16" s="12"/>
      <c r="Z16" s="12"/>
      <c r="AA16" s="12"/>
      <c r="AB16" s="12"/>
      <c r="AC16" s="12"/>
      <c r="AD16" s="12"/>
      <c r="AE16" s="12"/>
      <c r="AF16" s="12"/>
      <c r="AG16" s="12"/>
      <c r="AH16" s="12"/>
      <c r="AI16" s="12"/>
    </row>
    <row r="17" spans="1:35" ht="17.25" customHeight="1">
      <c r="A17" s="82"/>
      <c r="B17" s="310" t="s">
        <v>23</v>
      </c>
      <c r="C17" s="310"/>
      <c r="D17" s="310"/>
      <c r="E17" s="82"/>
      <c r="F17" s="82"/>
      <c r="G17" s="82"/>
      <c r="H17" s="82"/>
      <c r="I17" s="82"/>
      <c r="J17" s="82"/>
      <c r="K17" s="82"/>
      <c r="L17" s="82"/>
      <c r="M17" s="82"/>
      <c r="N17" s="82"/>
      <c r="O17" s="82"/>
      <c r="P17" s="83"/>
      <c r="Q17" s="82"/>
      <c r="R17" s="12"/>
      <c r="S17" s="12"/>
      <c r="T17" s="12"/>
      <c r="U17" s="12"/>
      <c r="V17" s="12"/>
      <c r="W17" s="12"/>
      <c r="X17" s="12"/>
      <c r="Y17" s="12"/>
      <c r="Z17" s="12"/>
      <c r="AA17" s="12"/>
      <c r="AB17" s="12"/>
      <c r="AC17" s="12"/>
      <c r="AD17" s="12"/>
      <c r="AE17" s="12"/>
      <c r="AF17" s="12"/>
      <c r="AG17" s="12"/>
      <c r="AH17" s="12"/>
      <c r="AI17" s="12"/>
    </row>
    <row r="18" spans="1:35" ht="56.25" customHeight="1">
      <c r="A18" s="82"/>
      <c r="B18" s="228" t="s">
        <v>24</v>
      </c>
      <c r="C18" s="79" t="s">
        <v>25</v>
      </c>
      <c r="D18" s="79" t="s">
        <v>26</v>
      </c>
      <c r="E18" s="79" t="s">
        <v>27</v>
      </c>
      <c r="F18" s="79"/>
      <c r="G18" s="79"/>
      <c r="H18" s="45">
        <v>14.5</v>
      </c>
      <c r="I18" s="45">
        <v>20.7</v>
      </c>
      <c r="J18" s="82">
        <v>20.7</v>
      </c>
      <c r="K18" s="82">
        <v>20.6</v>
      </c>
      <c r="L18" s="82">
        <v>20.5</v>
      </c>
      <c r="M18" s="82">
        <v>20.399999999999999</v>
      </c>
      <c r="N18" s="82"/>
      <c r="O18" s="82"/>
      <c r="P18" s="83"/>
      <c r="Q18" s="82"/>
      <c r="R18" s="12"/>
      <c r="S18" s="12"/>
      <c r="T18" s="12"/>
      <c r="U18" s="12"/>
      <c r="V18" s="12"/>
      <c r="W18" s="12"/>
      <c r="X18" s="12"/>
      <c r="Y18" s="12"/>
      <c r="Z18" s="12"/>
      <c r="AA18" s="12"/>
      <c r="AB18" s="12"/>
      <c r="AC18" s="12"/>
      <c r="AD18" s="12"/>
      <c r="AE18" s="12"/>
      <c r="AF18" s="12"/>
      <c r="AG18" s="12"/>
      <c r="AH18" s="12"/>
      <c r="AI18" s="12"/>
    </row>
    <row r="19" spans="1:35" s="373" customFormat="1">
      <c r="A19" s="391"/>
      <c r="B19" s="392" t="s">
        <v>28</v>
      </c>
      <c r="C19" s="393"/>
      <c r="D19" s="393"/>
      <c r="E19" s="393"/>
      <c r="F19" s="393"/>
      <c r="G19" s="393"/>
      <c r="H19" s="391">
        <v>0</v>
      </c>
      <c r="I19" s="391">
        <v>0</v>
      </c>
      <c r="J19" s="391">
        <v>0</v>
      </c>
      <c r="K19" s="391">
        <v>0</v>
      </c>
      <c r="L19" s="391">
        <v>0</v>
      </c>
      <c r="M19" s="391">
        <v>0</v>
      </c>
      <c r="N19" s="391">
        <v>0</v>
      </c>
      <c r="O19" s="391"/>
      <c r="P19" s="394"/>
      <c r="Q19" s="391"/>
    </row>
    <row r="20" spans="1:35" s="374" customFormat="1">
      <c r="A20" s="395"/>
      <c r="B20" s="392" t="s">
        <v>29</v>
      </c>
      <c r="C20" s="396"/>
      <c r="D20" s="396"/>
      <c r="E20" s="396"/>
      <c r="F20" s="396"/>
      <c r="G20" s="396"/>
      <c r="H20" s="391">
        <v>0</v>
      </c>
      <c r="I20" s="391">
        <v>0</v>
      </c>
      <c r="J20" s="391">
        <v>0</v>
      </c>
      <c r="K20" s="391">
        <v>0</v>
      </c>
      <c r="L20" s="391">
        <v>0</v>
      </c>
      <c r="M20" s="391">
        <v>0</v>
      </c>
      <c r="N20" s="391">
        <v>0</v>
      </c>
      <c r="O20" s="395"/>
      <c r="P20" s="397"/>
      <c r="Q20" s="395"/>
      <c r="R20" s="375"/>
      <c r="S20" s="375"/>
      <c r="T20" s="375"/>
      <c r="U20" s="375"/>
      <c r="V20" s="375"/>
      <c r="W20" s="375"/>
      <c r="X20" s="375"/>
      <c r="Y20" s="375"/>
      <c r="Z20" s="375"/>
      <c r="AA20" s="375"/>
      <c r="AB20" s="375"/>
      <c r="AC20" s="375"/>
      <c r="AD20" s="375"/>
      <c r="AE20" s="375"/>
      <c r="AF20" s="375"/>
      <c r="AG20" s="375"/>
      <c r="AH20" s="375"/>
      <c r="AI20" s="375"/>
    </row>
    <row r="21" spans="1:35" s="374" customFormat="1">
      <c r="A21" s="395"/>
      <c r="B21" s="392" t="s">
        <v>30</v>
      </c>
      <c r="C21" s="396"/>
      <c r="D21" s="396"/>
      <c r="E21" s="396"/>
      <c r="F21" s="396"/>
      <c r="G21" s="396"/>
      <c r="H21" s="391">
        <v>0</v>
      </c>
      <c r="I21" s="391">
        <v>0</v>
      </c>
      <c r="J21" s="391">
        <v>0</v>
      </c>
      <c r="K21" s="391">
        <v>0</v>
      </c>
      <c r="L21" s="391">
        <v>0</v>
      </c>
      <c r="M21" s="391">
        <v>0</v>
      </c>
      <c r="N21" s="391">
        <v>0</v>
      </c>
      <c r="O21" s="395"/>
      <c r="P21" s="397"/>
      <c r="Q21" s="395"/>
      <c r="R21" s="375"/>
      <c r="S21" s="375"/>
      <c r="T21" s="375"/>
      <c r="U21" s="375"/>
      <c r="V21" s="375"/>
      <c r="W21" s="375"/>
      <c r="X21" s="375"/>
      <c r="Y21" s="375"/>
      <c r="Z21" s="375"/>
      <c r="AA21" s="375"/>
      <c r="AB21" s="375"/>
      <c r="AC21" s="375"/>
      <c r="AD21" s="375"/>
      <c r="AE21" s="375"/>
      <c r="AF21" s="375"/>
      <c r="AG21" s="375"/>
      <c r="AH21" s="375"/>
      <c r="AI21" s="375"/>
    </row>
    <row r="22" spans="1:35" s="374" customFormat="1">
      <c r="A22" s="395"/>
      <c r="B22" s="392" t="s">
        <v>31</v>
      </c>
      <c r="C22" s="396"/>
      <c r="D22" s="396"/>
      <c r="E22" s="396"/>
      <c r="F22" s="396"/>
      <c r="G22" s="396"/>
      <c r="H22" s="391">
        <v>0</v>
      </c>
      <c r="I22" s="391">
        <v>0</v>
      </c>
      <c r="J22" s="391">
        <v>0</v>
      </c>
      <c r="K22" s="391">
        <v>0</v>
      </c>
      <c r="L22" s="391">
        <v>0</v>
      </c>
      <c r="M22" s="391">
        <v>0</v>
      </c>
      <c r="N22" s="391">
        <v>0</v>
      </c>
      <c r="O22" s="395"/>
      <c r="P22" s="397"/>
      <c r="Q22" s="395"/>
      <c r="R22" s="375"/>
      <c r="S22" s="375"/>
      <c r="T22" s="375"/>
      <c r="U22" s="375"/>
      <c r="V22" s="375"/>
      <c r="W22" s="375"/>
      <c r="X22" s="375"/>
      <c r="Y22" s="375"/>
      <c r="Z22" s="375"/>
      <c r="AA22" s="375"/>
      <c r="AB22" s="375"/>
      <c r="AC22" s="375"/>
      <c r="AD22" s="375"/>
      <c r="AE22" s="375"/>
      <c r="AF22" s="375"/>
      <c r="AG22" s="375"/>
      <c r="AH22" s="375"/>
      <c r="AI22" s="375"/>
    </row>
    <row r="23" spans="1:35" s="374" customFormat="1">
      <c r="A23" s="395"/>
      <c r="B23" s="392" t="s">
        <v>32</v>
      </c>
      <c r="C23" s="396"/>
      <c r="D23" s="396"/>
      <c r="E23" s="396"/>
      <c r="F23" s="396"/>
      <c r="G23" s="396"/>
      <c r="H23" s="391">
        <v>0</v>
      </c>
      <c r="I23" s="391">
        <v>0</v>
      </c>
      <c r="J23" s="391">
        <v>0</v>
      </c>
      <c r="K23" s="391">
        <v>0</v>
      </c>
      <c r="L23" s="391">
        <v>0</v>
      </c>
      <c r="M23" s="391">
        <v>0</v>
      </c>
      <c r="N23" s="391">
        <v>0</v>
      </c>
      <c r="O23" s="395"/>
      <c r="P23" s="397"/>
      <c r="Q23" s="395"/>
      <c r="R23" s="375"/>
      <c r="S23" s="375"/>
      <c r="T23" s="375"/>
      <c r="U23" s="375"/>
      <c r="V23" s="375"/>
      <c r="W23" s="375"/>
      <c r="X23" s="375"/>
      <c r="Y23" s="375"/>
      <c r="Z23" s="375"/>
      <c r="AA23" s="375"/>
      <c r="AB23" s="375"/>
      <c r="AC23" s="375"/>
      <c r="AD23" s="375"/>
      <c r="AE23" s="375"/>
      <c r="AF23" s="375"/>
      <c r="AG23" s="375"/>
      <c r="AH23" s="375"/>
      <c r="AI23" s="375"/>
    </row>
    <row r="24" spans="1:35" s="374" customFormat="1">
      <c r="A24" s="395"/>
      <c r="B24" s="392" t="s">
        <v>33</v>
      </c>
      <c r="C24" s="396"/>
      <c r="D24" s="396"/>
      <c r="E24" s="396"/>
      <c r="F24" s="396"/>
      <c r="G24" s="396"/>
      <c r="H24" s="391">
        <v>0</v>
      </c>
      <c r="I24" s="391">
        <v>0</v>
      </c>
      <c r="J24" s="391">
        <v>0</v>
      </c>
      <c r="K24" s="391">
        <v>0</v>
      </c>
      <c r="L24" s="391">
        <v>0</v>
      </c>
      <c r="M24" s="391">
        <v>0</v>
      </c>
      <c r="N24" s="391">
        <v>0</v>
      </c>
      <c r="O24" s="395"/>
      <c r="P24" s="397"/>
      <c r="Q24" s="395"/>
      <c r="R24" s="375"/>
      <c r="S24" s="375"/>
      <c r="T24" s="375"/>
      <c r="U24" s="375"/>
      <c r="V24" s="375"/>
      <c r="W24" s="375"/>
      <c r="X24" s="375"/>
      <c r="Y24" s="375"/>
      <c r="Z24" s="375"/>
      <c r="AA24" s="375"/>
      <c r="AB24" s="375"/>
      <c r="AC24" s="375"/>
      <c r="AD24" s="375"/>
      <c r="AE24" s="375"/>
      <c r="AF24" s="375"/>
      <c r="AG24" s="375"/>
      <c r="AH24" s="375"/>
      <c r="AI24" s="375"/>
    </row>
    <row r="25" spans="1:35" ht="70.5" customHeight="1">
      <c r="A25" s="213">
        <v>2</v>
      </c>
      <c r="B25" s="228" t="s">
        <v>34</v>
      </c>
      <c r="C25" s="79" t="s">
        <v>35</v>
      </c>
      <c r="D25" s="79"/>
      <c r="E25" s="79"/>
      <c r="F25" s="79"/>
      <c r="G25" s="79"/>
      <c r="H25" s="82">
        <v>3.9</v>
      </c>
      <c r="I25" s="82">
        <v>3.8</v>
      </c>
      <c r="J25" s="82">
        <v>3.8</v>
      </c>
      <c r="K25" s="82">
        <v>3.6</v>
      </c>
      <c r="L25" s="82">
        <v>3.6</v>
      </c>
      <c r="M25" s="82">
        <v>3.6</v>
      </c>
      <c r="N25" s="82"/>
      <c r="O25" s="82"/>
      <c r="P25" s="83"/>
      <c r="Q25" s="82"/>
      <c r="R25" s="12"/>
      <c r="S25" s="12"/>
      <c r="T25" s="12"/>
      <c r="U25" s="12"/>
      <c r="V25" s="12"/>
      <c r="W25" s="12"/>
      <c r="X25" s="12"/>
      <c r="Y25" s="12"/>
      <c r="Z25" s="12"/>
      <c r="AA25" s="12"/>
      <c r="AB25" s="12"/>
      <c r="AC25" s="12"/>
      <c r="AD25" s="12"/>
      <c r="AE25" s="12"/>
      <c r="AF25" s="12"/>
      <c r="AG25" s="12"/>
      <c r="AH25" s="12"/>
      <c r="AI25" s="12"/>
    </row>
    <row r="26" spans="1:35" ht="27" customHeight="1">
      <c r="A26" s="79"/>
      <c r="B26" s="212" t="s">
        <v>36</v>
      </c>
      <c r="C26" s="212"/>
      <c r="D26" s="212"/>
      <c r="E26" s="79"/>
      <c r="F26" s="79"/>
      <c r="G26" s="79"/>
      <c r="H26" s="79"/>
      <c r="I26" s="79"/>
      <c r="J26" s="79"/>
      <c r="K26" s="79"/>
      <c r="L26" s="79"/>
      <c r="M26" s="82"/>
      <c r="N26" s="82"/>
      <c r="O26" s="82"/>
      <c r="P26" s="83"/>
      <c r="Q26" s="82"/>
    </row>
    <row r="27" spans="1:35" ht="118.5" customHeight="1">
      <c r="A27" s="79"/>
      <c r="B27" s="122" t="s">
        <v>37</v>
      </c>
      <c r="C27" s="123" t="s">
        <v>38</v>
      </c>
      <c r="D27" s="123" t="s">
        <v>39</v>
      </c>
      <c r="E27" s="123" t="s">
        <v>40</v>
      </c>
      <c r="F27" s="123" t="s">
        <v>502</v>
      </c>
      <c r="G27" s="123"/>
      <c r="H27" s="123">
        <v>4.8</v>
      </c>
      <c r="I27" s="398">
        <v>4.8</v>
      </c>
      <c r="J27" s="398">
        <v>4.8</v>
      </c>
      <c r="K27" s="398">
        <v>4.8</v>
      </c>
      <c r="L27" s="398">
        <v>4.7</v>
      </c>
      <c r="M27" s="398">
        <v>4.7</v>
      </c>
      <c r="N27" s="398">
        <v>4.7</v>
      </c>
      <c r="O27" s="82"/>
      <c r="P27" s="83"/>
      <c r="Q27" s="82"/>
    </row>
    <row r="28" spans="1:35" ht="23.25" customHeight="1">
      <c r="A28" s="79"/>
      <c r="B28" s="310" t="s">
        <v>41</v>
      </c>
      <c r="C28" s="310"/>
      <c r="D28" s="310"/>
      <c r="E28" s="213"/>
      <c r="F28" s="213"/>
      <c r="G28" s="213"/>
      <c r="H28" s="213"/>
      <c r="I28" s="213"/>
      <c r="J28" s="213"/>
      <c r="K28" s="213"/>
      <c r="L28" s="213"/>
      <c r="M28" s="79"/>
      <c r="N28" s="79"/>
      <c r="O28" s="79"/>
      <c r="P28" s="80"/>
      <c r="Q28" s="79"/>
      <c r="R28" s="324"/>
      <c r="S28" s="324"/>
      <c r="T28" s="324"/>
      <c r="U28" s="324"/>
      <c r="V28" s="324"/>
      <c r="W28" s="324"/>
      <c r="X28" s="324"/>
      <c r="Y28" s="324"/>
      <c r="Z28" s="324"/>
      <c r="AA28" s="324"/>
      <c r="AB28" s="324"/>
      <c r="AC28" s="324"/>
      <c r="AD28" s="324"/>
      <c r="AE28" s="324"/>
      <c r="AF28" s="324"/>
      <c r="AG28" s="324"/>
      <c r="AH28" s="324"/>
      <c r="AI28" s="324"/>
    </row>
    <row r="29" spans="1:35" ht="106.5" customHeight="1">
      <c r="A29" s="79"/>
      <c r="B29" s="80" t="s">
        <v>42</v>
      </c>
      <c r="C29" s="79" t="s">
        <v>38</v>
      </c>
      <c r="D29" s="79" t="s">
        <v>43</v>
      </c>
      <c r="E29" s="79" t="s">
        <v>44</v>
      </c>
      <c r="F29" s="123" t="s">
        <v>502</v>
      </c>
      <c r="G29" s="79" t="s">
        <v>45</v>
      </c>
      <c r="H29" s="325">
        <v>1861</v>
      </c>
      <c r="I29" s="325">
        <v>1611</v>
      </c>
      <c r="J29" s="325">
        <v>1909</v>
      </c>
      <c r="K29" s="325">
        <v>1909</v>
      </c>
      <c r="L29" s="325">
        <v>1909</v>
      </c>
      <c r="M29" s="325">
        <v>1995</v>
      </c>
      <c r="N29" s="325">
        <v>1995</v>
      </c>
      <c r="O29" s="79"/>
      <c r="P29" s="80"/>
      <c r="Q29" s="79"/>
      <c r="R29" s="324"/>
      <c r="S29" s="324"/>
      <c r="T29" s="324"/>
      <c r="U29" s="324"/>
      <c r="V29" s="324"/>
      <c r="W29" s="324"/>
      <c r="X29" s="324"/>
      <c r="Y29" s="324"/>
      <c r="Z29" s="324"/>
      <c r="AA29" s="324"/>
      <c r="AB29" s="324"/>
      <c r="AC29" s="324"/>
      <c r="AD29" s="324"/>
      <c r="AE29" s="324"/>
      <c r="AF29" s="324"/>
      <c r="AG29" s="324"/>
      <c r="AH29" s="324"/>
      <c r="AI29" s="324"/>
    </row>
    <row r="30" spans="1:35" ht="17.25" customHeight="1">
      <c r="A30" s="79"/>
      <c r="B30" s="80" t="s">
        <v>46</v>
      </c>
      <c r="C30" s="80"/>
      <c r="D30" s="80"/>
      <c r="E30" s="79" t="s">
        <v>47</v>
      </c>
      <c r="F30" s="79"/>
      <c r="G30" s="79"/>
      <c r="H30" s="79">
        <v>829</v>
      </c>
      <c r="I30" s="79">
        <v>843</v>
      </c>
      <c r="J30" s="121">
        <v>649</v>
      </c>
      <c r="K30" s="121">
        <v>649</v>
      </c>
      <c r="L30" s="121">
        <v>649</v>
      </c>
      <c r="M30" s="121">
        <v>818</v>
      </c>
      <c r="N30" s="121">
        <v>818</v>
      </c>
      <c r="O30" s="121"/>
      <c r="P30" s="80"/>
      <c r="Q30" s="79"/>
      <c r="R30" s="324"/>
      <c r="S30" s="324"/>
      <c r="T30" s="324"/>
      <c r="U30" s="324"/>
      <c r="V30" s="324"/>
      <c r="W30" s="324"/>
      <c r="X30" s="324"/>
      <c r="Y30" s="324"/>
      <c r="Z30" s="324"/>
      <c r="AA30" s="324"/>
      <c r="AB30" s="324"/>
      <c r="AC30" s="324"/>
      <c r="AD30" s="324"/>
      <c r="AE30" s="324"/>
      <c r="AF30" s="324"/>
      <c r="AG30" s="324"/>
      <c r="AH30" s="324"/>
      <c r="AI30" s="324"/>
    </row>
    <row r="31" spans="1:35" ht="17.25" customHeight="1">
      <c r="A31" s="123"/>
      <c r="B31" s="315" t="s">
        <v>48</v>
      </c>
      <c r="C31" s="123"/>
      <c r="D31" s="123"/>
      <c r="E31" s="123"/>
      <c r="F31" s="123"/>
      <c r="G31" s="123"/>
      <c r="H31" s="123"/>
      <c r="I31" s="123"/>
      <c r="J31" s="123"/>
      <c r="K31" s="123"/>
      <c r="L31" s="123"/>
      <c r="M31" s="123"/>
      <c r="N31" s="123"/>
      <c r="O31" s="121"/>
      <c r="P31" s="80"/>
      <c r="Q31" s="79"/>
      <c r="R31" s="324"/>
      <c r="S31" s="324"/>
      <c r="T31" s="324"/>
      <c r="U31" s="324"/>
      <c r="V31" s="324"/>
      <c r="W31" s="324"/>
      <c r="X31" s="324"/>
      <c r="Y31" s="324"/>
      <c r="Z31" s="324"/>
      <c r="AA31" s="324"/>
      <c r="AB31" s="324"/>
      <c r="AC31" s="324"/>
      <c r="AD31" s="324"/>
      <c r="AE31" s="324"/>
      <c r="AF31" s="324"/>
      <c r="AG31" s="324"/>
      <c r="AH31" s="324"/>
      <c r="AI31" s="324"/>
    </row>
    <row r="32" spans="1:35" ht="17.25" customHeight="1">
      <c r="A32" s="123">
        <v>1</v>
      </c>
      <c r="B32" s="78" t="s">
        <v>49</v>
      </c>
      <c r="C32" s="123" t="s">
        <v>50</v>
      </c>
      <c r="D32" s="123" t="s">
        <v>43</v>
      </c>
      <c r="E32" s="123" t="s">
        <v>51</v>
      </c>
      <c r="F32" s="123" t="s">
        <v>502</v>
      </c>
      <c r="G32" s="123" t="s">
        <v>52</v>
      </c>
      <c r="H32" s="123">
        <v>1861</v>
      </c>
      <c r="I32" s="123">
        <v>1611</v>
      </c>
      <c r="J32" s="123">
        <v>1396</v>
      </c>
      <c r="K32" s="123">
        <v>1396</v>
      </c>
      <c r="L32" s="123">
        <v>1396</v>
      </c>
      <c r="M32" s="123">
        <v>1459</v>
      </c>
      <c r="N32" s="123">
        <v>1459</v>
      </c>
      <c r="O32" s="121"/>
      <c r="P32" s="80"/>
      <c r="Q32" s="79"/>
      <c r="R32" s="324"/>
      <c r="S32" s="324"/>
      <c r="T32" s="324"/>
      <c r="U32" s="324"/>
      <c r="V32" s="324"/>
      <c r="W32" s="324"/>
      <c r="X32" s="324"/>
      <c r="Y32" s="324"/>
      <c r="Z32" s="324"/>
      <c r="AA32" s="324"/>
      <c r="AB32" s="324"/>
      <c r="AC32" s="324"/>
      <c r="AD32" s="324"/>
      <c r="AE32" s="324"/>
      <c r="AF32" s="324"/>
      <c r="AG32" s="324"/>
      <c r="AH32" s="324"/>
      <c r="AI32" s="324"/>
    </row>
    <row r="33" spans="1:35" ht="17.25" customHeight="1">
      <c r="A33" s="123">
        <v>2</v>
      </c>
      <c r="B33" s="78" t="s">
        <v>53</v>
      </c>
      <c r="C33" s="123"/>
      <c r="D33" s="123"/>
      <c r="E33" s="123"/>
      <c r="F33" s="123"/>
      <c r="G33" s="123"/>
      <c r="H33" s="123"/>
      <c r="I33" s="123"/>
      <c r="J33" s="123"/>
      <c r="K33" s="123"/>
      <c r="L33" s="123"/>
      <c r="M33" s="123"/>
      <c r="N33" s="123"/>
      <c r="O33" s="121"/>
      <c r="P33" s="80"/>
      <c r="Q33" s="79"/>
      <c r="R33" s="324"/>
      <c r="S33" s="324"/>
      <c r="T33" s="324"/>
      <c r="U33" s="324"/>
      <c r="V33" s="324"/>
      <c r="W33" s="324"/>
      <c r="X33" s="324"/>
      <c r="Y33" s="324"/>
      <c r="Z33" s="324"/>
      <c r="AA33" s="324"/>
      <c r="AB33" s="324"/>
      <c r="AC33" s="324"/>
      <c r="AD33" s="324"/>
      <c r="AE33" s="324"/>
      <c r="AF33" s="324"/>
      <c r="AG33" s="324"/>
      <c r="AH33" s="324"/>
      <c r="AI33" s="324"/>
    </row>
    <row r="34" spans="1:35" ht="17.25" customHeight="1">
      <c r="A34" s="123"/>
      <c r="B34" s="78" t="s">
        <v>54</v>
      </c>
      <c r="C34" s="123"/>
      <c r="D34" s="123"/>
      <c r="E34" s="123"/>
      <c r="F34" s="123"/>
      <c r="G34" s="123"/>
      <c r="H34" s="123"/>
      <c r="I34" s="123"/>
      <c r="J34" s="123"/>
      <c r="K34" s="123"/>
      <c r="L34" s="123"/>
      <c r="M34" s="123"/>
      <c r="N34" s="123"/>
      <c r="O34" s="121"/>
      <c r="P34" s="80"/>
      <c r="Q34" s="79"/>
      <c r="R34" s="324"/>
      <c r="S34" s="324"/>
      <c r="T34" s="324"/>
      <c r="U34" s="324"/>
      <c r="V34" s="324"/>
      <c r="W34" s="324"/>
      <c r="X34" s="324"/>
      <c r="Y34" s="324"/>
      <c r="Z34" s="324"/>
      <c r="AA34" s="324"/>
      <c r="AB34" s="324"/>
      <c r="AC34" s="324"/>
      <c r="AD34" s="324"/>
      <c r="AE34" s="324"/>
      <c r="AF34" s="324"/>
      <c r="AG34" s="324"/>
      <c r="AH34" s="324"/>
      <c r="AI34" s="324"/>
    </row>
    <row r="35" spans="1:35" ht="17.25" customHeight="1">
      <c r="A35" s="583"/>
      <c r="B35" s="589" t="s">
        <v>55</v>
      </c>
      <c r="C35" s="583" t="s">
        <v>56</v>
      </c>
      <c r="D35" s="583" t="s">
        <v>43</v>
      </c>
      <c r="E35" s="123" t="s">
        <v>44</v>
      </c>
      <c r="F35" s="583" t="s">
        <v>502</v>
      </c>
      <c r="G35" s="583" t="s">
        <v>52</v>
      </c>
      <c r="H35" s="123">
        <v>206</v>
      </c>
      <c r="I35" s="123">
        <v>191</v>
      </c>
      <c r="J35" s="123">
        <v>110</v>
      </c>
      <c r="K35" s="123">
        <v>110</v>
      </c>
      <c r="L35" s="123">
        <v>110</v>
      </c>
      <c r="M35" s="123">
        <v>115</v>
      </c>
      <c r="N35" s="123">
        <v>115</v>
      </c>
      <c r="O35" s="121"/>
      <c r="P35" s="592" t="s">
        <v>57</v>
      </c>
      <c r="Q35" s="79"/>
      <c r="R35" s="324"/>
      <c r="S35" s="324"/>
      <c r="T35" s="324"/>
      <c r="U35" s="324"/>
      <c r="V35" s="324"/>
      <c r="W35" s="324"/>
      <c r="X35" s="324"/>
      <c r="Y35" s="324"/>
      <c r="Z35" s="324"/>
      <c r="AA35" s="324"/>
      <c r="AB35" s="324"/>
      <c r="AC35" s="324"/>
      <c r="AD35" s="324"/>
      <c r="AE35" s="324"/>
      <c r="AF35" s="324"/>
      <c r="AG35" s="324"/>
      <c r="AH35" s="324"/>
      <c r="AI35" s="324"/>
    </row>
    <row r="36" spans="1:35" ht="17.25" customHeight="1">
      <c r="A36" s="583"/>
      <c r="B36" s="589"/>
      <c r="C36" s="583"/>
      <c r="D36" s="583"/>
      <c r="E36" s="123" t="s">
        <v>58</v>
      </c>
      <c r="F36" s="583"/>
      <c r="G36" s="583"/>
      <c r="H36" s="311"/>
      <c r="I36" s="311"/>
      <c r="J36" s="399">
        <v>98.555999999999997</v>
      </c>
      <c r="K36" s="399">
        <v>103.474</v>
      </c>
      <c r="L36" s="399">
        <v>108.654</v>
      </c>
      <c r="M36" s="399">
        <v>119.28100000000001</v>
      </c>
      <c r="N36" s="399">
        <v>125.24299999999999</v>
      </c>
      <c r="O36" s="121"/>
      <c r="P36" s="592"/>
      <c r="Q36" s="79"/>
      <c r="R36" s="324"/>
      <c r="S36" s="324"/>
      <c r="T36" s="324"/>
      <c r="U36" s="324"/>
      <c r="V36" s="324"/>
      <c r="W36" s="324"/>
      <c r="X36" s="324"/>
      <c r="Y36" s="324"/>
      <c r="Z36" s="324"/>
      <c r="AA36" s="324"/>
      <c r="AB36" s="324"/>
      <c r="AC36" s="324"/>
      <c r="AD36" s="324"/>
      <c r="AE36" s="324"/>
      <c r="AF36" s="324"/>
      <c r="AG36" s="324"/>
      <c r="AH36" s="324"/>
      <c r="AI36" s="324"/>
    </row>
    <row r="37" spans="1:35" ht="17.25" customHeight="1">
      <c r="A37" s="583"/>
      <c r="B37" s="590" t="s">
        <v>59</v>
      </c>
      <c r="C37" s="583" t="s">
        <v>56</v>
      </c>
      <c r="D37" s="583" t="s">
        <v>43</v>
      </c>
      <c r="E37" s="123" t="s">
        <v>44</v>
      </c>
      <c r="F37" s="583" t="s">
        <v>502</v>
      </c>
      <c r="G37" s="583" t="s">
        <v>52</v>
      </c>
      <c r="H37" s="123">
        <v>191</v>
      </c>
      <c r="I37" s="123">
        <v>194</v>
      </c>
      <c r="J37" s="123">
        <v>130</v>
      </c>
      <c r="K37" s="123">
        <v>130</v>
      </c>
      <c r="L37" s="123">
        <v>130</v>
      </c>
      <c r="M37" s="123">
        <v>135</v>
      </c>
      <c r="N37" s="123">
        <v>135</v>
      </c>
      <c r="O37" s="121"/>
      <c r="P37" s="592"/>
      <c r="Q37" s="79"/>
      <c r="R37" s="324"/>
      <c r="S37" s="324"/>
      <c r="T37" s="324"/>
      <c r="U37" s="324"/>
      <c r="V37" s="324"/>
      <c r="W37" s="324"/>
      <c r="X37" s="324"/>
      <c r="Y37" s="324"/>
      <c r="Z37" s="324"/>
      <c r="AA37" s="324"/>
      <c r="AB37" s="324"/>
      <c r="AC37" s="324"/>
      <c r="AD37" s="324"/>
      <c r="AE37" s="324"/>
      <c r="AF37" s="324"/>
      <c r="AG37" s="324"/>
      <c r="AH37" s="324"/>
      <c r="AI37" s="324"/>
    </row>
    <row r="38" spans="1:35" ht="17.25" customHeight="1">
      <c r="A38" s="583"/>
      <c r="B38" s="590"/>
      <c r="C38" s="583"/>
      <c r="D38" s="583"/>
      <c r="E38" s="123" t="s">
        <v>58</v>
      </c>
      <c r="F38" s="583"/>
      <c r="G38" s="583"/>
      <c r="H38" s="123"/>
      <c r="I38" s="123"/>
      <c r="J38" s="399">
        <v>97.063000000000002</v>
      </c>
      <c r="K38" s="399">
        <v>101.907</v>
      </c>
      <c r="L38" s="399">
        <v>107.008</v>
      </c>
      <c r="M38" s="399">
        <v>116.68899999999999</v>
      </c>
      <c r="N38" s="399">
        <v>122.521</v>
      </c>
      <c r="O38" s="121"/>
      <c r="P38" s="592"/>
      <c r="Q38" s="79"/>
      <c r="R38" s="324"/>
      <c r="S38" s="324"/>
      <c r="T38" s="324"/>
      <c r="U38" s="324"/>
      <c r="V38" s="324"/>
      <c r="W38" s="324"/>
      <c r="X38" s="324"/>
      <c r="Y38" s="324"/>
      <c r="Z38" s="324"/>
      <c r="AA38" s="324"/>
      <c r="AB38" s="324"/>
      <c r="AC38" s="324"/>
      <c r="AD38" s="324"/>
      <c r="AE38" s="324"/>
      <c r="AF38" s="324"/>
      <c r="AG38" s="324"/>
      <c r="AH38" s="324"/>
      <c r="AI38" s="324"/>
    </row>
    <row r="39" spans="1:35" ht="17.25" customHeight="1">
      <c r="A39" s="583"/>
      <c r="B39" s="590" t="s">
        <v>60</v>
      </c>
      <c r="C39" s="583" t="s">
        <v>56</v>
      </c>
      <c r="D39" s="583" t="s">
        <v>43</v>
      </c>
      <c r="E39" s="123" t="s">
        <v>44</v>
      </c>
      <c r="F39" s="583" t="s">
        <v>502</v>
      </c>
      <c r="G39" s="583" t="s">
        <v>52</v>
      </c>
      <c r="H39" s="399">
        <v>92</v>
      </c>
      <c r="I39" s="399">
        <v>110</v>
      </c>
      <c r="J39" s="399">
        <v>48</v>
      </c>
      <c r="K39" s="399">
        <v>48</v>
      </c>
      <c r="L39" s="399">
        <v>48</v>
      </c>
      <c r="M39" s="399">
        <v>51</v>
      </c>
      <c r="N39" s="399">
        <v>51</v>
      </c>
      <c r="O39" s="121"/>
      <c r="P39" s="592"/>
      <c r="Q39" s="79"/>
      <c r="R39" s="324"/>
      <c r="S39" s="324"/>
      <c r="T39" s="324"/>
      <c r="U39" s="324"/>
      <c r="V39" s="324"/>
      <c r="W39" s="324"/>
      <c r="X39" s="324"/>
      <c r="Y39" s="324"/>
      <c r="Z39" s="324"/>
      <c r="AA39" s="324"/>
      <c r="AB39" s="324"/>
      <c r="AC39" s="324"/>
      <c r="AD39" s="324"/>
      <c r="AE39" s="324"/>
      <c r="AF39" s="324"/>
      <c r="AG39" s="324"/>
      <c r="AH39" s="324"/>
      <c r="AI39" s="324"/>
    </row>
    <row r="40" spans="1:35" ht="17.25" customHeight="1">
      <c r="A40" s="583"/>
      <c r="B40" s="590"/>
      <c r="C40" s="583"/>
      <c r="D40" s="583"/>
      <c r="E40" s="123" t="s">
        <v>58</v>
      </c>
      <c r="F40" s="583"/>
      <c r="G40" s="583"/>
      <c r="H40" s="399"/>
      <c r="I40" s="399"/>
      <c r="J40" s="399">
        <v>53.758000000000003</v>
      </c>
      <c r="K40" s="399">
        <v>56.44</v>
      </c>
      <c r="L40" s="399">
        <v>59.265999999999998</v>
      </c>
      <c r="M40" s="399">
        <v>66.123999999999995</v>
      </c>
      <c r="N40" s="399">
        <v>69.427999999999997</v>
      </c>
      <c r="O40" s="121"/>
      <c r="P40" s="592"/>
      <c r="Q40" s="79"/>
      <c r="R40" s="324"/>
      <c r="S40" s="324"/>
      <c r="T40" s="324"/>
      <c r="U40" s="324"/>
      <c r="V40" s="324"/>
      <c r="W40" s="324"/>
      <c r="X40" s="324"/>
      <c r="Y40" s="324"/>
      <c r="Z40" s="324"/>
      <c r="AA40" s="324"/>
      <c r="AB40" s="324"/>
      <c r="AC40" s="324"/>
      <c r="AD40" s="324"/>
      <c r="AE40" s="324"/>
      <c r="AF40" s="324"/>
      <c r="AG40" s="324"/>
      <c r="AH40" s="324"/>
      <c r="AI40" s="324"/>
    </row>
    <row r="41" spans="1:35" ht="17.25" customHeight="1">
      <c r="A41" s="583"/>
      <c r="B41" s="590" t="s">
        <v>61</v>
      </c>
      <c r="C41" s="583" t="s">
        <v>56</v>
      </c>
      <c r="D41" s="583" t="s">
        <v>43</v>
      </c>
      <c r="E41" s="123" t="s">
        <v>44</v>
      </c>
      <c r="F41" s="583" t="s">
        <v>502</v>
      </c>
      <c r="G41" s="583" t="s">
        <v>52</v>
      </c>
      <c r="H41" s="123">
        <v>270</v>
      </c>
      <c r="I41" s="123">
        <v>258</v>
      </c>
      <c r="J41" s="399">
        <v>225</v>
      </c>
      <c r="K41" s="399">
        <v>225</v>
      </c>
      <c r="L41" s="399">
        <v>225</v>
      </c>
      <c r="M41" s="399">
        <v>235</v>
      </c>
      <c r="N41" s="399">
        <v>235</v>
      </c>
      <c r="O41" s="121"/>
      <c r="P41" s="592"/>
      <c r="Q41" s="79"/>
      <c r="R41" s="324"/>
      <c r="S41" s="324"/>
      <c r="T41" s="324"/>
      <c r="U41" s="324"/>
      <c r="V41" s="324"/>
      <c r="W41" s="324"/>
      <c r="X41" s="324"/>
      <c r="Y41" s="324"/>
      <c r="Z41" s="324"/>
      <c r="AA41" s="324"/>
      <c r="AB41" s="324"/>
      <c r="AC41" s="324"/>
      <c r="AD41" s="324"/>
      <c r="AE41" s="324"/>
      <c r="AF41" s="324"/>
      <c r="AG41" s="324"/>
      <c r="AH41" s="324"/>
      <c r="AI41" s="324"/>
    </row>
    <row r="42" spans="1:35" ht="17.25" customHeight="1">
      <c r="A42" s="583"/>
      <c r="B42" s="590"/>
      <c r="C42" s="583"/>
      <c r="D42" s="583"/>
      <c r="E42" s="123" t="s">
        <v>58</v>
      </c>
      <c r="F42" s="583"/>
      <c r="G42" s="583"/>
      <c r="H42" s="123"/>
      <c r="I42" s="123"/>
      <c r="J42" s="399">
        <v>223.99199999999999</v>
      </c>
      <c r="K42" s="399">
        <v>235.17</v>
      </c>
      <c r="L42" s="399">
        <v>246.94200000000001</v>
      </c>
      <c r="M42" s="399">
        <v>270.83300000000003</v>
      </c>
      <c r="N42" s="399">
        <v>284.36900000000003</v>
      </c>
      <c r="O42" s="121"/>
      <c r="P42" s="592"/>
      <c r="Q42" s="79"/>
      <c r="R42" s="324"/>
      <c r="S42" s="324"/>
      <c r="T42" s="324"/>
      <c r="U42" s="324"/>
      <c r="V42" s="324"/>
      <c r="W42" s="324"/>
      <c r="X42" s="324"/>
      <c r="Y42" s="324"/>
      <c r="Z42" s="324"/>
      <c r="AA42" s="324"/>
      <c r="AB42" s="324"/>
      <c r="AC42" s="324"/>
      <c r="AD42" s="324"/>
      <c r="AE42" s="324"/>
      <c r="AF42" s="324"/>
      <c r="AG42" s="324"/>
      <c r="AH42" s="324"/>
      <c r="AI42" s="324"/>
    </row>
    <row r="43" spans="1:35" ht="17.25" customHeight="1">
      <c r="A43" s="583">
        <v>3</v>
      </c>
      <c r="B43" s="591" t="s">
        <v>62</v>
      </c>
      <c r="C43" s="583" t="s">
        <v>56</v>
      </c>
      <c r="D43" s="583" t="s">
        <v>43</v>
      </c>
      <c r="E43" s="123" t="s">
        <v>44</v>
      </c>
      <c r="F43" s="583" t="s">
        <v>502</v>
      </c>
      <c r="G43" s="583" t="s">
        <v>52</v>
      </c>
      <c r="H43" s="399">
        <v>50</v>
      </c>
      <c r="I43" s="399">
        <v>63</v>
      </c>
      <c r="J43" s="399">
        <v>54</v>
      </c>
      <c r="K43" s="399">
        <v>54</v>
      </c>
      <c r="L43" s="399">
        <v>54</v>
      </c>
      <c r="M43" s="399">
        <v>54</v>
      </c>
      <c r="N43" s="399">
        <v>54</v>
      </c>
      <c r="O43" s="121"/>
      <c r="P43" s="80"/>
      <c r="Q43" s="79"/>
      <c r="R43" s="324"/>
      <c r="S43" s="324"/>
      <c r="T43" s="324"/>
      <c r="U43" s="324"/>
      <c r="V43" s="324"/>
      <c r="W43" s="324"/>
      <c r="X43" s="324"/>
      <c r="Y43" s="324"/>
      <c r="Z43" s="324"/>
      <c r="AA43" s="324"/>
      <c r="AB43" s="324"/>
      <c r="AC43" s="324"/>
      <c r="AD43" s="324"/>
      <c r="AE43" s="324"/>
      <c r="AF43" s="324"/>
      <c r="AG43" s="324"/>
      <c r="AH43" s="324"/>
      <c r="AI43" s="324"/>
    </row>
    <row r="44" spans="1:35" ht="17.25" customHeight="1">
      <c r="A44" s="583"/>
      <c r="B44" s="591"/>
      <c r="C44" s="583"/>
      <c r="D44" s="583"/>
      <c r="E44" s="123" t="s">
        <v>58</v>
      </c>
      <c r="F44" s="583"/>
      <c r="G44" s="583"/>
      <c r="H44" s="399">
        <v>73.84</v>
      </c>
      <c r="I44" s="399">
        <v>99.085999999999999</v>
      </c>
      <c r="J44" s="399">
        <v>89.596000000000004</v>
      </c>
      <c r="K44" s="399">
        <v>94.067999999999998</v>
      </c>
      <c r="L44" s="399">
        <v>98.775999999999996</v>
      </c>
      <c r="M44" s="399">
        <v>103.723</v>
      </c>
      <c r="N44" s="399">
        <v>108.907</v>
      </c>
      <c r="O44" s="121"/>
      <c r="P44" s="80"/>
      <c r="Q44" s="79"/>
      <c r="R44" s="324"/>
      <c r="S44" s="324"/>
      <c r="T44" s="324"/>
      <c r="U44" s="324"/>
      <c r="V44" s="324"/>
      <c r="W44" s="324"/>
      <c r="X44" s="324"/>
      <c r="Y44" s="324"/>
      <c r="Z44" s="324"/>
      <c r="AA44" s="324"/>
      <c r="AB44" s="324"/>
      <c r="AC44" s="324"/>
      <c r="AD44" s="324"/>
      <c r="AE44" s="324"/>
      <c r="AF44" s="324"/>
      <c r="AG44" s="324"/>
      <c r="AH44" s="324"/>
      <c r="AI44" s="324"/>
    </row>
    <row r="45" spans="1:35" s="373" customFormat="1">
      <c r="A45" s="391"/>
      <c r="B45" s="392" t="s">
        <v>28</v>
      </c>
      <c r="C45" s="393"/>
      <c r="D45" s="393"/>
      <c r="E45" s="393"/>
      <c r="F45" s="393"/>
      <c r="G45" s="393"/>
      <c r="H45" s="400">
        <f>H46+H47+H48+H49+H50</f>
        <v>73.84</v>
      </c>
      <c r="I45" s="400">
        <f t="shared" ref="I45:N45" si="0">I46+I47+I48+I49+I50</f>
        <v>99.085999999999999</v>
      </c>
      <c r="J45" s="400">
        <f t="shared" si="0"/>
        <v>562.96500000000003</v>
      </c>
      <c r="K45" s="400">
        <f t="shared" si="0"/>
        <v>591.05899999999997</v>
      </c>
      <c r="L45" s="400">
        <f t="shared" si="0"/>
        <v>620.64599999999996</v>
      </c>
      <c r="M45" s="400">
        <f t="shared" si="0"/>
        <v>676.65</v>
      </c>
      <c r="N45" s="400">
        <f t="shared" si="0"/>
        <v>710.46799999999996</v>
      </c>
      <c r="O45" s="391"/>
      <c r="P45" s="394"/>
      <c r="Q45" s="391"/>
    </row>
    <row r="46" spans="1:35" s="373" customFormat="1" ht="17.25" customHeight="1">
      <c r="A46" s="401"/>
      <c r="B46" s="392" t="s">
        <v>29</v>
      </c>
      <c r="C46" s="401"/>
      <c r="D46" s="401"/>
      <c r="E46" s="401"/>
      <c r="F46" s="401"/>
      <c r="G46" s="401"/>
      <c r="H46" s="402">
        <v>0</v>
      </c>
      <c r="I46" s="402">
        <v>0</v>
      </c>
      <c r="J46" s="402">
        <v>0</v>
      </c>
      <c r="K46" s="402">
        <v>0</v>
      </c>
      <c r="L46" s="402">
        <v>0</v>
      </c>
      <c r="M46" s="402">
        <v>0</v>
      </c>
      <c r="N46" s="402">
        <v>0</v>
      </c>
      <c r="O46" s="403"/>
      <c r="P46" s="392"/>
      <c r="Q46" s="393"/>
      <c r="R46" s="404"/>
      <c r="S46" s="404"/>
      <c r="T46" s="404"/>
      <c r="U46" s="404"/>
      <c r="V46" s="404"/>
      <c r="W46" s="404"/>
      <c r="X46" s="404"/>
      <c r="Y46" s="404"/>
      <c r="Z46" s="404"/>
      <c r="AA46" s="404"/>
      <c r="AB46" s="404"/>
      <c r="AC46" s="404"/>
      <c r="AD46" s="404"/>
      <c r="AE46" s="404"/>
      <c r="AF46" s="404"/>
      <c r="AG46" s="404"/>
      <c r="AH46" s="404"/>
      <c r="AI46" s="404"/>
    </row>
    <row r="47" spans="1:35" s="373" customFormat="1" ht="17.25" customHeight="1">
      <c r="A47" s="401"/>
      <c r="B47" s="392" t="s">
        <v>30</v>
      </c>
      <c r="C47" s="401"/>
      <c r="D47" s="401"/>
      <c r="E47" s="401"/>
      <c r="F47" s="401"/>
      <c r="G47" s="401"/>
      <c r="H47" s="402">
        <v>0</v>
      </c>
      <c r="I47" s="402">
        <v>0</v>
      </c>
      <c r="J47" s="402">
        <v>0</v>
      </c>
      <c r="K47" s="402">
        <v>0</v>
      </c>
      <c r="L47" s="402">
        <v>0</v>
      </c>
      <c r="M47" s="402">
        <v>0</v>
      </c>
      <c r="N47" s="402">
        <v>0</v>
      </c>
      <c r="O47" s="403"/>
      <c r="P47" s="392"/>
      <c r="Q47" s="393"/>
      <c r="R47" s="404"/>
      <c r="S47" s="404"/>
      <c r="T47" s="404"/>
      <c r="U47" s="404"/>
      <c r="V47" s="404"/>
      <c r="W47" s="404"/>
      <c r="X47" s="404"/>
      <c r="Y47" s="404"/>
      <c r="Z47" s="404"/>
      <c r="AA47" s="404"/>
      <c r="AB47" s="404"/>
      <c r="AC47" s="404"/>
      <c r="AD47" s="404"/>
      <c r="AE47" s="404"/>
      <c r="AF47" s="404"/>
      <c r="AG47" s="404"/>
      <c r="AH47" s="404"/>
      <c r="AI47" s="404"/>
    </row>
    <row r="48" spans="1:35" s="373" customFormat="1" ht="17.25" customHeight="1">
      <c r="A48" s="401"/>
      <c r="B48" s="392" t="s">
        <v>31</v>
      </c>
      <c r="C48" s="401"/>
      <c r="D48" s="401"/>
      <c r="E48" s="401"/>
      <c r="F48" s="401"/>
      <c r="G48" s="401"/>
      <c r="H48" s="402">
        <f t="shared" ref="H48:J48" si="1">H36+H38+H40+H42+H44</f>
        <v>73.84</v>
      </c>
      <c r="I48" s="402">
        <f t="shared" si="1"/>
        <v>99.085999999999999</v>
      </c>
      <c r="J48" s="402">
        <f t="shared" si="1"/>
        <v>562.96500000000003</v>
      </c>
      <c r="K48" s="402">
        <f t="shared" ref="K48:N48" si="2">K36+K38+K40+K42+K44</f>
        <v>591.05899999999997</v>
      </c>
      <c r="L48" s="402">
        <f t="shared" si="2"/>
        <v>620.64599999999996</v>
      </c>
      <c r="M48" s="402">
        <f t="shared" si="2"/>
        <v>676.65</v>
      </c>
      <c r="N48" s="402">
        <f t="shared" si="2"/>
        <v>710.46799999999996</v>
      </c>
      <c r="O48" s="403"/>
      <c r="P48" s="392"/>
      <c r="Q48" s="393"/>
      <c r="R48" s="404"/>
      <c r="S48" s="404"/>
      <c r="T48" s="404"/>
      <c r="U48" s="404"/>
      <c r="V48" s="404"/>
      <c r="W48" s="404"/>
      <c r="X48" s="404"/>
      <c r="Y48" s="404"/>
      <c r="Z48" s="404"/>
      <c r="AA48" s="404"/>
      <c r="AB48" s="404"/>
      <c r="AC48" s="404"/>
      <c r="AD48" s="404"/>
      <c r="AE48" s="404"/>
      <c r="AF48" s="404"/>
      <c r="AG48" s="404"/>
      <c r="AH48" s="404"/>
      <c r="AI48" s="404"/>
    </row>
    <row r="49" spans="1:35" s="373" customFormat="1" ht="17.25" customHeight="1">
      <c r="A49" s="401"/>
      <c r="B49" s="392" t="s">
        <v>32</v>
      </c>
      <c r="C49" s="401"/>
      <c r="D49" s="401"/>
      <c r="E49" s="401"/>
      <c r="F49" s="401"/>
      <c r="G49" s="401"/>
      <c r="H49" s="402">
        <v>0</v>
      </c>
      <c r="I49" s="402">
        <v>0</v>
      </c>
      <c r="J49" s="402">
        <v>0</v>
      </c>
      <c r="K49" s="402">
        <v>0</v>
      </c>
      <c r="L49" s="402">
        <v>0</v>
      </c>
      <c r="M49" s="402">
        <v>0</v>
      </c>
      <c r="N49" s="402">
        <v>0</v>
      </c>
      <c r="O49" s="403"/>
      <c r="P49" s="392"/>
      <c r="Q49" s="393"/>
      <c r="R49" s="404"/>
      <c r="S49" s="404"/>
      <c r="T49" s="404"/>
      <c r="U49" s="404"/>
      <c r="V49" s="404"/>
      <c r="W49" s="404"/>
      <c r="X49" s="404"/>
      <c r="Y49" s="404"/>
      <c r="Z49" s="404"/>
      <c r="AA49" s="404"/>
      <c r="AB49" s="404"/>
      <c r="AC49" s="404"/>
      <c r="AD49" s="404"/>
      <c r="AE49" s="404"/>
      <c r="AF49" s="404"/>
      <c r="AG49" s="404"/>
      <c r="AH49" s="404"/>
      <c r="AI49" s="404"/>
    </row>
    <row r="50" spans="1:35" s="373" customFormat="1" ht="17.25" customHeight="1">
      <c r="A50" s="401"/>
      <c r="B50" s="392" t="s">
        <v>33</v>
      </c>
      <c r="C50" s="401"/>
      <c r="D50" s="401"/>
      <c r="E50" s="401"/>
      <c r="F50" s="401"/>
      <c r="G50" s="401"/>
      <c r="H50" s="402">
        <v>0</v>
      </c>
      <c r="I50" s="402">
        <v>0</v>
      </c>
      <c r="J50" s="402">
        <v>0</v>
      </c>
      <c r="K50" s="402">
        <v>0</v>
      </c>
      <c r="L50" s="402">
        <v>0</v>
      </c>
      <c r="M50" s="402">
        <v>0</v>
      </c>
      <c r="N50" s="402">
        <v>0</v>
      </c>
      <c r="O50" s="403"/>
      <c r="P50" s="392"/>
      <c r="Q50" s="393"/>
      <c r="R50" s="404"/>
      <c r="S50" s="404"/>
      <c r="T50" s="404"/>
      <c r="U50" s="404"/>
      <c r="V50" s="404"/>
      <c r="W50" s="404"/>
      <c r="X50" s="404"/>
      <c r="Y50" s="404"/>
      <c r="Z50" s="404"/>
      <c r="AA50" s="404"/>
      <c r="AB50" s="404"/>
      <c r="AC50" s="404"/>
      <c r="AD50" s="404"/>
      <c r="AE50" s="404"/>
      <c r="AF50" s="404"/>
      <c r="AG50" s="404"/>
      <c r="AH50" s="404"/>
      <c r="AI50" s="404"/>
    </row>
    <row r="51" spans="1:35" ht="68.25" customHeight="1">
      <c r="A51" s="161">
        <v>3</v>
      </c>
      <c r="B51" s="80" t="s">
        <v>63</v>
      </c>
      <c r="C51" s="79" t="s">
        <v>35</v>
      </c>
      <c r="D51" s="79" t="s">
        <v>64</v>
      </c>
      <c r="E51" s="79" t="s">
        <v>40</v>
      </c>
      <c r="F51" s="79"/>
      <c r="G51" s="79"/>
      <c r="H51" s="120">
        <v>90.4</v>
      </c>
      <c r="I51" s="120">
        <v>91.6</v>
      </c>
      <c r="J51" s="120">
        <v>92.7</v>
      </c>
      <c r="K51" s="120">
        <v>93.9</v>
      </c>
      <c r="L51" s="120">
        <v>95.2</v>
      </c>
      <c r="M51" s="82">
        <v>96</v>
      </c>
      <c r="N51" s="82">
        <v>96</v>
      </c>
      <c r="O51" s="329"/>
      <c r="P51" s="330"/>
      <c r="Q51" s="329"/>
      <c r="R51" s="332"/>
      <c r="S51" s="332"/>
      <c r="T51" s="332"/>
      <c r="U51" s="332"/>
      <c r="V51" s="332"/>
      <c r="W51" s="332"/>
      <c r="X51" s="332"/>
      <c r="Y51" s="332"/>
      <c r="Z51" s="332"/>
      <c r="AA51" s="332"/>
      <c r="AB51" s="332"/>
      <c r="AC51" s="332"/>
      <c r="AD51" s="332"/>
      <c r="AE51" s="332"/>
      <c r="AF51" s="332"/>
      <c r="AG51" s="332"/>
      <c r="AH51" s="332"/>
      <c r="AI51" s="332"/>
    </row>
    <row r="52" spans="1:35" ht="72" customHeight="1">
      <c r="A52" s="161">
        <v>4</v>
      </c>
      <c r="B52" s="80" t="s">
        <v>65</v>
      </c>
      <c r="C52" s="79" t="s">
        <v>35</v>
      </c>
      <c r="D52" s="79" t="s">
        <v>64</v>
      </c>
      <c r="E52" s="79" t="s">
        <v>40</v>
      </c>
      <c r="F52" s="79"/>
      <c r="G52" s="79"/>
      <c r="H52" s="79">
        <v>65.5</v>
      </c>
      <c r="I52" s="79">
        <v>66.599999999999994</v>
      </c>
      <c r="J52" s="79">
        <v>67.599999999999994</v>
      </c>
      <c r="K52" s="79">
        <v>68.7</v>
      </c>
      <c r="L52" s="79">
        <v>69.8</v>
      </c>
      <c r="M52" s="82">
        <v>71</v>
      </c>
      <c r="N52" s="82">
        <v>71</v>
      </c>
      <c r="O52" s="82"/>
      <c r="P52" s="83"/>
      <c r="Q52" s="82"/>
    </row>
    <row r="53" spans="1:35" ht="42.75" customHeight="1">
      <c r="A53" s="79"/>
      <c r="B53" s="578" t="s">
        <v>66</v>
      </c>
      <c r="C53" s="578"/>
      <c r="D53" s="578"/>
      <c r="E53" s="576"/>
      <c r="F53" s="576"/>
      <c r="G53" s="576"/>
      <c r="H53" s="576"/>
      <c r="I53" s="576"/>
      <c r="J53" s="576"/>
      <c r="K53" s="576"/>
      <c r="L53" s="576"/>
      <c r="M53" s="82"/>
      <c r="N53" s="82"/>
      <c r="O53" s="82"/>
      <c r="P53" s="83"/>
      <c r="Q53" s="82"/>
      <c r="R53" s="12"/>
      <c r="S53" s="12"/>
      <c r="T53" s="12"/>
      <c r="U53" s="12"/>
      <c r="V53" s="12"/>
      <c r="W53" s="12"/>
      <c r="X53" s="12"/>
      <c r="Y53" s="12"/>
      <c r="Z53" s="12"/>
      <c r="AA53" s="12"/>
      <c r="AB53" s="12"/>
      <c r="AC53" s="12"/>
      <c r="AD53" s="12"/>
      <c r="AE53" s="12"/>
      <c r="AF53" s="12"/>
      <c r="AG53" s="12"/>
      <c r="AH53" s="12"/>
      <c r="AI53" s="12"/>
    </row>
    <row r="54" spans="1:35" ht="84.75" customHeight="1">
      <c r="A54" s="79"/>
      <c r="B54" s="122" t="s">
        <v>67</v>
      </c>
      <c r="C54" s="79" t="s">
        <v>68</v>
      </c>
      <c r="D54" s="79" t="s">
        <v>69</v>
      </c>
      <c r="E54" s="79" t="s">
        <v>40</v>
      </c>
      <c r="F54" s="79"/>
      <c r="G54" s="79"/>
      <c r="H54" s="79"/>
      <c r="I54" s="79"/>
      <c r="J54" s="79"/>
      <c r="K54" s="79"/>
      <c r="L54" s="79"/>
      <c r="M54" s="82"/>
      <c r="N54" s="82"/>
      <c r="O54" s="82"/>
      <c r="P54" s="83"/>
      <c r="Q54" s="82"/>
    </row>
    <row r="55" spans="1:35" ht="17.25" customHeight="1">
      <c r="A55" s="79"/>
      <c r="B55" s="334" t="s">
        <v>70</v>
      </c>
      <c r="C55" s="122"/>
      <c r="D55" s="122"/>
      <c r="E55" s="79"/>
      <c r="F55" s="79"/>
      <c r="G55" s="79"/>
      <c r="H55" s="79">
        <v>94.5</v>
      </c>
      <c r="I55" s="79">
        <v>94.7</v>
      </c>
      <c r="J55" s="79">
        <v>94.9</v>
      </c>
      <c r="K55" s="79">
        <v>95.1</v>
      </c>
      <c r="L55" s="79">
        <v>95.3</v>
      </c>
      <c r="M55" s="82">
        <v>95.5</v>
      </c>
      <c r="N55" s="82"/>
      <c r="O55" s="82"/>
      <c r="P55" s="83"/>
      <c r="Q55" s="82"/>
      <c r="R55" s="12"/>
      <c r="S55" s="12"/>
      <c r="T55" s="12"/>
      <c r="U55" s="12"/>
      <c r="V55" s="12"/>
      <c r="W55" s="12"/>
      <c r="X55" s="12"/>
      <c r="Y55" s="12"/>
      <c r="Z55" s="12"/>
      <c r="AA55" s="12"/>
      <c r="AB55" s="12"/>
      <c r="AC55" s="12"/>
      <c r="AD55" s="12"/>
      <c r="AE55" s="12"/>
      <c r="AF55" s="12"/>
      <c r="AG55" s="12"/>
      <c r="AH55" s="12"/>
      <c r="AI55" s="12"/>
    </row>
    <row r="56" spans="1:35" ht="24" customHeight="1">
      <c r="A56" s="79"/>
      <c r="B56" s="334" t="s">
        <v>71</v>
      </c>
      <c r="C56" s="122"/>
      <c r="D56" s="122"/>
      <c r="E56" s="79"/>
      <c r="F56" s="79"/>
      <c r="G56" s="79"/>
      <c r="H56" s="93">
        <v>67</v>
      </c>
      <c r="I56" s="93">
        <v>66.599999999999994</v>
      </c>
      <c r="J56" s="93">
        <v>66.8</v>
      </c>
      <c r="K56" s="93">
        <v>67</v>
      </c>
      <c r="L56" s="93">
        <v>67.2</v>
      </c>
      <c r="M56" s="82">
        <v>67.5</v>
      </c>
      <c r="N56" s="82"/>
      <c r="O56" s="82"/>
      <c r="P56" s="83"/>
      <c r="Q56" s="82"/>
      <c r="R56" s="12"/>
      <c r="S56" s="12"/>
      <c r="T56" s="12"/>
      <c r="U56" s="12"/>
      <c r="V56" s="12"/>
      <c r="W56" s="12"/>
      <c r="X56" s="12"/>
      <c r="Y56" s="12"/>
      <c r="Z56" s="12"/>
      <c r="AA56" s="12"/>
      <c r="AB56" s="12"/>
      <c r="AC56" s="12"/>
      <c r="AD56" s="12"/>
      <c r="AE56" s="12"/>
      <c r="AF56" s="12"/>
      <c r="AG56" s="12"/>
      <c r="AH56" s="12"/>
      <c r="AI56" s="12"/>
    </row>
    <row r="57" spans="1:35" ht="21.75" customHeight="1">
      <c r="A57" s="79"/>
      <c r="B57" s="310" t="s">
        <v>72</v>
      </c>
      <c r="C57" s="310"/>
      <c r="D57" s="310"/>
      <c r="E57" s="213"/>
      <c r="F57" s="213"/>
      <c r="G57" s="213"/>
      <c r="H57" s="213"/>
      <c r="I57" s="213"/>
      <c r="J57" s="213"/>
      <c r="K57" s="213"/>
      <c r="L57" s="213"/>
      <c r="M57" s="82"/>
      <c r="N57" s="82"/>
      <c r="O57" s="82"/>
      <c r="P57" s="83"/>
      <c r="Q57" s="82"/>
      <c r="R57" s="12"/>
      <c r="S57" s="12"/>
      <c r="T57" s="12"/>
      <c r="U57" s="12"/>
      <c r="V57" s="12"/>
      <c r="W57" s="12"/>
      <c r="X57" s="12"/>
      <c r="Y57" s="12"/>
      <c r="Z57" s="12"/>
      <c r="AA57" s="12"/>
      <c r="AB57" s="12"/>
      <c r="AC57" s="12"/>
      <c r="AD57" s="12"/>
      <c r="AE57" s="12"/>
      <c r="AF57" s="12"/>
      <c r="AG57" s="12"/>
      <c r="AH57" s="12"/>
      <c r="AI57" s="12"/>
    </row>
    <row r="58" spans="1:35" s="374" customFormat="1" ht="22.5" customHeight="1">
      <c r="A58" s="396"/>
      <c r="B58" s="405" t="s">
        <v>73</v>
      </c>
      <c r="C58" s="405"/>
      <c r="D58" s="405"/>
      <c r="E58" s="396"/>
      <c r="F58" s="396"/>
      <c r="G58" s="396"/>
      <c r="H58" s="396"/>
      <c r="I58" s="396"/>
      <c r="J58" s="396"/>
      <c r="K58" s="396"/>
      <c r="L58" s="396"/>
      <c r="M58" s="395"/>
      <c r="N58" s="395"/>
      <c r="O58" s="395"/>
      <c r="P58" s="397"/>
      <c r="Q58" s="395"/>
      <c r="R58" s="406"/>
      <c r="S58" s="406"/>
      <c r="T58" s="406"/>
      <c r="U58" s="406"/>
      <c r="V58" s="406"/>
      <c r="W58" s="406"/>
      <c r="X58" s="406"/>
      <c r="Y58" s="406"/>
      <c r="Z58" s="406"/>
      <c r="AA58" s="406"/>
      <c r="AB58" s="406"/>
      <c r="AC58" s="406"/>
      <c r="AD58" s="406"/>
      <c r="AE58" s="406"/>
      <c r="AF58" s="406"/>
      <c r="AG58" s="406"/>
      <c r="AH58" s="406"/>
      <c r="AI58" s="406"/>
    </row>
    <row r="59" spans="1:35" ht="86.25" customHeight="1">
      <c r="A59" s="79"/>
      <c r="B59" s="80" t="s">
        <v>74</v>
      </c>
      <c r="C59" s="79" t="s">
        <v>75</v>
      </c>
      <c r="D59" s="79"/>
      <c r="E59" s="79"/>
      <c r="F59" s="79"/>
      <c r="G59" s="79"/>
      <c r="H59" s="79"/>
      <c r="I59" s="79"/>
      <c r="J59" s="79"/>
      <c r="K59" s="79"/>
      <c r="L59" s="79"/>
      <c r="M59" s="82"/>
      <c r="N59" s="82"/>
      <c r="O59" s="82"/>
      <c r="P59" s="83"/>
      <c r="Q59" s="82"/>
      <c r="R59" s="162"/>
      <c r="S59" s="162"/>
      <c r="T59" s="162"/>
      <c r="U59" s="162"/>
      <c r="V59" s="162"/>
      <c r="W59" s="162"/>
      <c r="X59" s="162"/>
      <c r="Y59" s="162"/>
      <c r="Z59" s="162"/>
      <c r="AA59" s="162"/>
      <c r="AB59" s="162"/>
      <c r="AC59" s="162"/>
      <c r="AD59" s="162"/>
      <c r="AE59" s="162"/>
      <c r="AF59" s="162"/>
      <c r="AG59" s="162"/>
      <c r="AH59" s="162"/>
      <c r="AI59" s="162"/>
    </row>
    <row r="60" spans="1:35" ht="88.5" customHeight="1">
      <c r="A60" s="79"/>
      <c r="B60" s="80" t="s">
        <v>76</v>
      </c>
      <c r="C60" s="79" t="s">
        <v>75</v>
      </c>
      <c r="D60" s="79" t="s">
        <v>77</v>
      </c>
      <c r="E60" s="79" t="s">
        <v>78</v>
      </c>
      <c r="F60" s="79"/>
      <c r="G60" s="79"/>
      <c r="H60" s="79">
        <v>34</v>
      </c>
      <c r="I60" s="79">
        <v>34</v>
      </c>
      <c r="J60" s="79">
        <v>34</v>
      </c>
      <c r="K60" s="79">
        <v>34</v>
      </c>
      <c r="L60" s="79">
        <v>34</v>
      </c>
      <c r="M60" s="82">
        <v>36</v>
      </c>
      <c r="N60" s="82">
        <v>36</v>
      </c>
      <c r="O60" s="82"/>
      <c r="P60" s="83"/>
      <c r="Q60" s="82"/>
      <c r="R60" s="154"/>
      <c r="S60" s="154"/>
      <c r="T60" s="154"/>
      <c r="U60" s="154"/>
      <c r="V60" s="154"/>
      <c r="W60" s="154"/>
      <c r="X60" s="154"/>
      <c r="Y60" s="154"/>
      <c r="Z60" s="154"/>
      <c r="AA60" s="154"/>
      <c r="AB60" s="154"/>
      <c r="AC60" s="154"/>
      <c r="AD60" s="154"/>
      <c r="AE60" s="154"/>
      <c r="AF60" s="154"/>
      <c r="AG60" s="154"/>
      <c r="AH60" s="154"/>
      <c r="AI60" s="154"/>
    </row>
    <row r="61" spans="1:35" ht="21.75" customHeight="1">
      <c r="A61" s="79"/>
      <c r="B61" s="122" t="s">
        <v>48</v>
      </c>
      <c r="C61" s="80"/>
      <c r="D61" s="80"/>
      <c r="E61" s="79"/>
      <c r="F61" s="79"/>
      <c r="G61" s="79"/>
      <c r="H61" s="79"/>
      <c r="I61" s="79"/>
      <c r="J61" s="79"/>
      <c r="K61" s="79"/>
      <c r="L61" s="79"/>
      <c r="M61" s="82"/>
      <c r="N61" s="82"/>
      <c r="O61" s="82"/>
      <c r="P61" s="83"/>
      <c r="Q61" s="82"/>
    </row>
    <row r="62" spans="1:35" ht="36.75" customHeight="1">
      <c r="A62" s="79"/>
      <c r="B62" s="122" t="s">
        <v>79</v>
      </c>
      <c r="C62" s="80"/>
      <c r="D62" s="80"/>
      <c r="E62" s="79"/>
      <c r="F62" s="79"/>
      <c r="G62" s="79"/>
      <c r="H62" s="79"/>
      <c r="I62" s="79"/>
      <c r="J62" s="79"/>
      <c r="K62" s="79"/>
      <c r="L62" s="79"/>
      <c r="M62" s="82"/>
      <c r="N62" s="82"/>
      <c r="O62" s="82"/>
      <c r="P62" s="83"/>
      <c r="Q62" s="82"/>
    </row>
    <row r="63" spans="1:35" ht="21.75" customHeight="1">
      <c r="A63" s="79"/>
      <c r="B63" s="122" t="s">
        <v>80</v>
      </c>
      <c r="C63" s="80"/>
      <c r="D63" s="80"/>
      <c r="E63" s="79"/>
      <c r="F63" s="79"/>
      <c r="G63" s="79"/>
      <c r="H63" s="79"/>
      <c r="I63" s="79"/>
      <c r="J63" s="79"/>
      <c r="K63" s="79"/>
      <c r="L63" s="79"/>
      <c r="M63" s="82"/>
      <c r="N63" s="82"/>
      <c r="O63" s="82"/>
      <c r="P63" s="83"/>
      <c r="Q63" s="82"/>
    </row>
    <row r="64" spans="1:35" ht="21.75" customHeight="1">
      <c r="A64" s="580">
        <v>1</v>
      </c>
      <c r="B64" s="592" t="s">
        <v>81</v>
      </c>
      <c r="C64" s="580" t="s">
        <v>82</v>
      </c>
      <c r="D64" s="580"/>
      <c r="E64" s="580" t="s">
        <v>58</v>
      </c>
      <c r="F64" s="580" t="s">
        <v>503</v>
      </c>
      <c r="G64" s="580" t="s">
        <v>83</v>
      </c>
      <c r="H64" s="79"/>
      <c r="I64" s="79"/>
      <c r="J64" s="79"/>
      <c r="K64" s="79"/>
      <c r="L64" s="93">
        <v>5</v>
      </c>
      <c r="M64" s="82"/>
      <c r="N64" s="82"/>
      <c r="O64" s="82" t="s">
        <v>84</v>
      </c>
      <c r="P64" s="83" t="s">
        <v>85</v>
      </c>
      <c r="Q64" s="580" t="s">
        <v>86</v>
      </c>
    </row>
    <row r="65" spans="1:35" ht="240" customHeight="1">
      <c r="A65" s="580"/>
      <c r="B65" s="592"/>
      <c r="C65" s="580"/>
      <c r="D65" s="580"/>
      <c r="E65" s="580"/>
      <c r="F65" s="580"/>
      <c r="G65" s="580"/>
      <c r="H65" s="79"/>
      <c r="I65" s="79"/>
      <c r="J65" s="79"/>
      <c r="K65" s="79"/>
      <c r="L65" s="79"/>
      <c r="M65" s="82">
        <v>676.3</v>
      </c>
      <c r="N65" s="82"/>
      <c r="O65" s="82" t="s">
        <v>87</v>
      </c>
      <c r="P65" s="83" t="s">
        <v>88</v>
      </c>
      <c r="Q65" s="580"/>
    </row>
    <row r="66" spans="1:35" ht="25.5" customHeight="1">
      <c r="A66" s="79"/>
      <c r="B66" s="122" t="s">
        <v>89</v>
      </c>
      <c r="C66" s="79"/>
      <c r="D66" s="79"/>
      <c r="E66" s="79"/>
      <c r="F66" s="79"/>
      <c r="G66" s="79"/>
      <c r="H66" s="79"/>
      <c r="I66" s="79"/>
      <c r="J66" s="79"/>
      <c r="K66" s="79"/>
      <c r="L66" s="79"/>
      <c r="M66" s="82"/>
      <c r="N66" s="82"/>
      <c r="O66" s="82"/>
      <c r="P66" s="83"/>
      <c r="Q66" s="79"/>
    </row>
    <row r="67" spans="1:35" ht="24" customHeight="1">
      <c r="A67" s="580">
        <v>2</v>
      </c>
      <c r="B67" s="592" t="s">
        <v>90</v>
      </c>
      <c r="C67" s="580" t="s">
        <v>82</v>
      </c>
      <c r="D67" s="580"/>
      <c r="E67" s="580" t="s">
        <v>58</v>
      </c>
      <c r="F67" s="580" t="s">
        <v>503</v>
      </c>
      <c r="G67" s="580" t="s">
        <v>83</v>
      </c>
      <c r="H67" s="79"/>
      <c r="I67" s="79"/>
      <c r="J67" s="79"/>
      <c r="K67" s="79"/>
      <c r="L67" s="79">
        <v>10</v>
      </c>
      <c r="M67" s="82"/>
      <c r="N67" s="82"/>
      <c r="O67" s="82" t="s">
        <v>84</v>
      </c>
      <c r="P67" s="83" t="s">
        <v>88</v>
      </c>
      <c r="Q67" s="79"/>
    </row>
    <row r="68" spans="1:35" ht="180" customHeight="1">
      <c r="A68" s="580"/>
      <c r="B68" s="592"/>
      <c r="C68" s="580"/>
      <c r="D68" s="580"/>
      <c r="E68" s="580"/>
      <c r="F68" s="580"/>
      <c r="G68" s="580"/>
      <c r="H68" s="82"/>
      <c r="I68" s="82"/>
      <c r="J68" s="82"/>
      <c r="K68" s="82"/>
      <c r="L68" s="82"/>
      <c r="M68" s="82">
        <v>500</v>
      </c>
      <c r="N68" s="82"/>
      <c r="O68" s="82" t="s">
        <v>87</v>
      </c>
      <c r="P68" s="83" t="s">
        <v>88</v>
      </c>
      <c r="Q68" s="79" t="s">
        <v>91</v>
      </c>
    </row>
    <row r="69" spans="1:35">
      <c r="A69" s="79"/>
      <c r="B69" s="122" t="s">
        <v>92</v>
      </c>
      <c r="C69" s="79"/>
      <c r="D69" s="79"/>
      <c r="E69" s="79"/>
      <c r="F69" s="79"/>
      <c r="G69" s="79"/>
      <c r="H69" s="82"/>
      <c r="I69" s="82"/>
      <c r="J69" s="82"/>
      <c r="K69" s="82"/>
      <c r="L69" s="82"/>
      <c r="M69" s="82"/>
      <c r="N69" s="82"/>
      <c r="O69" s="82"/>
      <c r="P69" s="83"/>
      <c r="Q69" s="79"/>
    </row>
    <row r="70" spans="1:35">
      <c r="A70" s="580">
        <v>3</v>
      </c>
      <c r="B70" s="592" t="s">
        <v>93</v>
      </c>
      <c r="C70" s="580" t="s">
        <v>82</v>
      </c>
      <c r="D70" s="580"/>
      <c r="E70" s="580" t="s">
        <v>58</v>
      </c>
      <c r="F70" s="580" t="s">
        <v>504</v>
      </c>
      <c r="G70" s="580" t="s">
        <v>94</v>
      </c>
      <c r="H70" s="82"/>
      <c r="I70" s="82"/>
      <c r="J70" s="82"/>
      <c r="K70" s="82"/>
      <c r="L70" s="82"/>
      <c r="M70" s="98">
        <v>5</v>
      </c>
      <c r="N70" s="82"/>
      <c r="O70" s="82" t="s">
        <v>84</v>
      </c>
      <c r="P70" s="83" t="s">
        <v>85</v>
      </c>
      <c r="Q70" s="580" t="s">
        <v>95</v>
      </c>
    </row>
    <row r="71" spans="1:35" ht="241.5" customHeight="1">
      <c r="A71" s="580"/>
      <c r="B71" s="592"/>
      <c r="C71" s="580"/>
      <c r="D71" s="580"/>
      <c r="E71" s="580"/>
      <c r="F71" s="580"/>
      <c r="G71" s="580"/>
      <c r="H71" s="82"/>
      <c r="I71" s="82"/>
      <c r="J71" s="82"/>
      <c r="K71" s="82"/>
      <c r="L71" s="82"/>
      <c r="M71" s="82"/>
      <c r="N71" s="82">
        <v>524</v>
      </c>
      <c r="O71" s="82" t="s">
        <v>87</v>
      </c>
      <c r="P71" s="83" t="s">
        <v>88</v>
      </c>
      <c r="Q71" s="580"/>
    </row>
    <row r="72" spans="1:35" ht="36.75" customHeight="1">
      <c r="A72" s="79"/>
      <c r="B72" s="122" t="s">
        <v>96</v>
      </c>
      <c r="C72" s="79"/>
      <c r="D72" s="79"/>
      <c r="E72" s="79"/>
      <c r="F72" s="79"/>
      <c r="G72" s="79"/>
      <c r="H72" s="82"/>
      <c r="I72" s="82"/>
      <c r="J72" s="82"/>
      <c r="K72" s="82"/>
      <c r="L72" s="82"/>
      <c r="M72" s="82"/>
      <c r="N72" s="82"/>
      <c r="O72" s="82"/>
      <c r="P72" s="83"/>
      <c r="Q72" s="79"/>
    </row>
    <row r="73" spans="1:35" ht="61.5" customHeight="1">
      <c r="A73" s="79">
        <v>4</v>
      </c>
      <c r="B73" s="80" t="s">
        <v>97</v>
      </c>
      <c r="C73" s="79" t="s">
        <v>98</v>
      </c>
      <c r="D73" s="80"/>
      <c r="E73" s="79" t="s">
        <v>58</v>
      </c>
      <c r="F73" s="79">
        <v>2026</v>
      </c>
      <c r="G73" s="79" t="s">
        <v>99</v>
      </c>
      <c r="H73" s="79"/>
      <c r="I73" s="79"/>
      <c r="J73" s="79"/>
      <c r="K73" s="79">
        <v>55</v>
      </c>
      <c r="L73" s="79"/>
      <c r="M73" s="79"/>
      <c r="N73" s="82"/>
      <c r="O73" s="82" t="s">
        <v>84</v>
      </c>
      <c r="P73" s="83" t="s">
        <v>100</v>
      </c>
      <c r="Q73" s="79" t="s">
        <v>101</v>
      </c>
    </row>
    <row r="74" spans="1:35" ht="44.25" customHeight="1">
      <c r="A74" s="79"/>
      <c r="B74" s="122" t="s">
        <v>102</v>
      </c>
      <c r="C74" s="122"/>
      <c r="D74" s="122"/>
      <c r="E74" s="79"/>
      <c r="F74" s="79"/>
      <c r="G74" s="79"/>
      <c r="H74" s="79"/>
      <c r="I74" s="79"/>
      <c r="J74" s="79"/>
      <c r="K74" s="79"/>
      <c r="L74" s="79"/>
      <c r="M74" s="82"/>
      <c r="N74" s="82"/>
      <c r="O74" s="82"/>
      <c r="P74" s="83"/>
      <c r="Q74" s="82"/>
      <c r="R74" s="162"/>
      <c r="S74" s="162"/>
      <c r="T74" s="162"/>
      <c r="U74" s="162"/>
      <c r="V74" s="162"/>
      <c r="W74" s="162"/>
      <c r="X74" s="162"/>
      <c r="Y74" s="162"/>
      <c r="Z74" s="162"/>
      <c r="AA74" s="162"/>
      <c r="AB74" s="162"/>
      <c r="AC74" s="162"/>
      <c r="AD74" s="162"/>
      <c r="AE74" s="162"/>
      <c r="AF74" s="162"/>
      <c r="AG74" s="162"/>
      <c r="AH74" s="162"/>
      <c r="AI74" s="162"/>
    </row>
    <row r="75" spans="1:35" ht="41.25" customHeight="1">
      <c r="A75" s="79">
        <v>1</v>
      </c>
      <c r="B75" s="80" t="s">
        <v>103</v>
      </c>
      <c r="C75" s="79"/>
      <c r="D75" s="80"/>
      <c r="E75" s="79" t="s">
        <v>58</v>
      </c>
      <c r="F75" s="79"/>
      <c r="G75" s="79" t="s">
        <v>104</v>
      </c>
      <c r="H75" s="79"/>
      <c r="I75" s="79">
        <v>1</v>
      </c>
      <c r="J75" s="79">
        <v>2</v>
      </c>
      <c r="K75" s="79"/>
      <c r="L75" s="79"/>
      <c r="M75" s="82"/>
      <c r="N75" s="82"/>
      <c r="O75" s="82" t="s">
        <v>84</v>
      </c>
      <c r="P75" s="83" t="s">
        <v>105</v>
      </c>
      <c r="Q75" s="79" t="s">
        <v>106</v>
      </c>
      <c r="R75" s="162"/>
      <c r="S75" s="162"/>
      <c r="T75" s="162"/>
      <c r="U75" s="162"/>
      <c r="V75" s="162"/>
      <c r="W75" s="162"/>
      <c r="X75" s="162"/>
      <c r="Y75" s="162"/>
      <c r="Z75" s="162"/>
      <c r="AA75" s="162"/>
      <c r="AB75" s="162"/>
      <c r="AC75" s="162"/>
      <c r="AD75" s="162"/>
      <c r="AE75" s="162"/>
      <c r="AF75" s="162"/>
      <c r="AG75" s="162"/>
      <c r="AH75" s="162"/>
      <c r="AI75" s="162"/>
    </row>
    <row r="76" spans="1:35" ht="43.5" customHeight="1">
      <c r="A76" s="79"/>
      <c r="B76" s="122" t="s">
        <v>107</v>
      </c>
      <c r="C76" s="79"/>
      <c r="D76" s="79"/>
      <c r="E76" s="79"/>
      <c r="F76" s="79"/>
      <c r="G76" s="79"/>
      <c r="H76" s="93"/>
      <c r="I76" s="93"/>
      <c r="J76" s="93"/>
      <c r="K76" s="93"/>
      <c r="L76" s="93"/>
      <c r="M76" s="82"/>
      <c r="N76" s="82"/>
      <c r="O76" s="213"/>
      <c r="P76" s="212"/>
      <c r="Q76" s="213"/>
      <c r="R76" s="215"/>
      <c r="S76" s="215"/>
      <c r="T76" s="215"/>
      <c r="U76" s="215"/>
      <c r="V76" s="215"/>
      <c r="W76" s="215"/>
      <c r="X76" s="215"/>
      <c r="Y76" s="215"/>
      <c r="Z76" s="215"/>
      <c r="AA76" s="215"/>
      <c r="AB76" s="215"/>
      <c r="AC76" s="215"/>
      <c r="AD76" s="215"/>
      <c r="AE76" s="215"/>
      <c r="AF76" s="215"/>
      <c r="AG76" s="215"/>
      <c r="AH76" s="215"/>
      <c r="AI76" s="215"/>
    </row>
    <row r="77" spans="1:35" ht="21.75" customHeight="1">
      <c r="A77" s="580">
        <v>1</v>
      </c>
      <c r="B77" s="592" t="s">
        <v>108</v>
      </c>
      <c r="C77" s="580" t="s">
        <v>82</v>
      </c>
      <c r="D77" s="580"/>
      <c r="E77" s="580" t="s">
        <v>58</v>
      </c>
      <c r="F77" s="580" t="s">
        <v>124</v>
      </c>
      <c r="G77" s="580" t="s">
        <v>109</v>
      </c>
      <c r="H77" s="79"/>
      <c r="I77" s="93">
        <v>2.5</v>
      </c>
      <c r="J77" s="82"/>
      <c r="K77" s="82"/>
      <c r="L77" s="82"/>
      <c r="M77" s="82"/>
      <c r="N77" s="82"/>
      <c r="O77" s="82" t="s">
        <v>84</v>
      </c>
      <c r="P77" s="80" t="s">
        <v>110</v>
      </c>
      <c r="Q77" s="580" t="s">
        <v>111</v>
      </c>
    </row>
    <row r="78" spans="1:35" ht="219.75" customHeight="1">
      <c r="A78" s="580"/>
      <c r="B78" s="592"/>
      <c r="C78" s="580"/>
      <c r="D78" s="580"/>
      <c r="E78" s="580"/>
      <c r="F78" s="580"/>
      <c r="G78" s="580"/>
      <c r="H78" s="79"/>
      <c r="I78" s="79"/>
      <c r="J78" s="98">
        <v>351.2</v>
      </c>
      <c r="K78" s="82"/>
      <c r="L78" s="82"/>
      <c r="M78" s="82"/>
      <c r="N78" s="82"/>
      <c r="O78" s="79" t="s">
        <v>87</v>
      </c>
      <c r="P78" s="80" t="s">
        <v>112</v>
      </c>
      <c r="Q78" s="580"/>
      <c r="R78" s="407">
        <v>427</v>
      </c>
      <c r="S78" s="407"/>
    </row>
    <row r="79" spans="1:35" ht="21.75" customHeight="1">
      <c r="A79" s="580">
        <v>2</v>
      </c>
      <c r="B79" s="592" t="s">
        <v>113</v>
      </c>
      <c r="C79" s="580" t="s">
        <v>82</v>
      </c>
      <c r="D79" s="580"/>
      <c r="E79" s="580" t="s">
        <v>58</v>
      </c>
      <c r="F79" s="580" t="s">
        <v>124</v>
      </c>
      <c r="G79" s="580" t="s">
        <v>109</v>
      </c>
      <c r="H79" s="79"/>
      <c r="I79" s="79">
        <v>2.5</v>
      </c>
      <c r="J79" s="79"/>
      <c r="K79" s="82"/>
      <c r="L79" s="82"/>
      <c r="M79" s="82"/>
      <c r="N79" s="82"/>
      <c r="O79" s="82" t="s">
        <v>84</v>
      </c>
      <c r="P79" s="80" t="s">
        <v>110</v>
      </c>
      <c r="Q79" s="580" t="s">
        <v>111</v>
      </c>
      <c r="R79" s="407"/>
      <c r="S79" s="407"/>
    </row>
    <row r="80" spans="1:35" ht="221.25" customHeight="1">
      <c r="A80" s="580"/>
      <c r="B80" s="592"/>
      <c r="C80" s="580"/>
      <c r="D80" s="580"/>
      <c r="E80" s="580"/>
      <c r="F80" s="580"/>
      <c r="G80" s="580"/>
      <c r="H80" s="79"/>
      <c r="I80" s="79"/>
      <c r="J80" s="98">
        <v>350</v>
      </c>
      <c r="K80" s="82"/>
      <c r="L80" s="82"/>
      <c r="M80" s="82"/>
      <c r="N80" s="82"/>
      <c r="O80" s="79" t="s">
        <v>87</v>
      </c>
      <c r="P80" s="80" t="s">
        <v>112</v>
      </c>
      <c r="Q80" s="580"/>
      <c r="R80" s="407">
        <v>441</v>
      </c>
      <c r="S80" s="407"/>
    </row>
    <row r="81" spans="1:19" ht="21.75" customHeight="1">
      <c r="A81" s="580">
        <v>3</v>
      </c>
      <c r="B81" s="592" t="s">
        <v>114</v>
      </c>
      <c r="C81" s="580" t="s">
        <v>82</v>
      </c>
      <c r="D81" s="580"/>
      <c r="E81" s="580" t="s">
        <v>58</v>
      </c>
      <c r="F81" s="580" t="s">
        <v>124</v>
      </c>
      <c r="G81" s="580" t="s">
        <v>109</v>
      </c>
      <c r="H81" s="79"/>
      <c r="I81" s="79">
        <v>2.5</v>
      </c>
      <c r="J81" s="79">
        <v>0</v>
      </c>
      <c r="K81" s="82"/>
      <c r="L81" s="82"/>
      <c r="M81" s="82"/>
      <c r="N81" s="82"/>
      <c r="O81" s="82" t="s">
        <v>84</v>
      </c>
      <c r="P81" s="80" t="s">
        <v>110</v>
      </c>
      <c r="Q81" s="580" t="s">
        <v>111</v>
      </c>
      <c r="R81" s="407"/>
      <c r="S81" s="407"/>
    </row>
    <row r="82" spans="1:19" ht="213" customHeight="1">
      <c r="A82" s="580"/>
      <c r="B82" s="592"/>
      <c r="C82" s="580"/>
      <c r="D82" s="580"/>
      <c r="E82" s="580"/>
      <c r="F82" s="580"/>
      <c r="G82" s="580"/>
      <c r="H82" s="79"/>
      <c r="I82" s="79"/>
      <c r="J82" s="98">
        <v>350</v>
      </c>
      <c r="K82" s="82"/>
      <c r="L82" s="82"/>
      <c r="M82" s="82"/>
      <c r="N82" s="82"/>
      <c r="O82" s="79" t="s">
        <v>87</v>
      </c>
      <c r="P82" s="80" t="s">
        <v>112</v>
      </c>
      <c r="Q82" s="580"/>
      <c r="R82" s="407">
        <v>449</v>
      </c>
      <c r="S82" s="407"/>
    </row>
    <row r="83" spans="1:19" ht="21.75" customHeight="1">
      <c r="A83" s="580">
        <v>4</v>
      </c>
      <c r="B83" s="592" t="s">
        <v>115</v>
      </c>
      <c r="C83" s="580" t="s">
        <v>82</v>
      </c>
      <c r="D83" s="580"/>
      <c r="E83" s="580" t="s">
        <v>58</v>
      </c>
      <c r="F83" s="580" t="s">
        <v>124</v>
      </c>
      <c r="G83" s="580" t="s">
        <v>109</v>
      </c>
      <c r="H83" s="79"/>
      <c r="I83" s="79">
        <v>2.2000000000000002</v>
      </c>
      <c r="J83" s="79">
        <v>0</v>
      </c>
      <c r="K83" s="82"/>
      <c r="L83" s="82"/>
      <c r="M83" s="82"/>
      <c r="N83" s="82"/>
      <c r="O83" s="82" t="s">
        <v>84</v>
      </c>
      <c r="P83" s="80" t="s">
        <v>110</v>
      </c>
      <c r="Q83" s="580" t="s">
        <v>111</v>
      </c>
      <c r="R83" s="407"/>
      <c r="S83" s="407"/>
    </row>
    <row r="84" spans="1:19" ht="220.5" customHeight="1">
      <c r="A84" s="580"/>
      <c r="B84" s="592"/>
      <c r="C84" s="580"/>
      <c r="D84" s="580"/>
      <c r="E84" s="580"/>
      <c r="F84" s="580"/>
      <c r="G84" s="580"/>
      <c r="H84" s="79"/>
      <c r="I84" s="79"/>
      <c r="J84" s="98">
        <v>377</v>
      </c>
      <c r="K84" s="82"/>
      <c r="L84" s="82"/>
      <c r="M84" s="82"/>
      <c r="N84" s="82"/>
      <c r="O84" s="79" t="s">
        <v>87</v>
      </c>
      <c r="P84" s="80" t="s">
        <v>112</v>
      </c>
      <c r="Q84" s="580"/>
      <c r="R84" s="407">
        <v>437</v>
      </c>
      <c r="S84" s="407"/>
    </row>
    <row r="85" spans="1:19" ht="218.25" customHeight="1">
      <c r="A85" s="79">
        <v>5</v>
      </c>
      <c r="B85" s="80" t="s">
        <v>116</v>
      </c>
      <c r="C85" s="79" t="s">
        <v>82</v>
      </c>
      <c r="D85" s="79"/>
      <c r="E85" s="79" t="s">
        <v>58</v>
      </c>
      <c r="F85" s="79" t="s">
        <v>505</v>
      </c>
      <c r="G85" s="79" t="s">
        <v>117</v>
      </c>
      <c r="H85" s="79"/>
      <c r="I85" s="79">
        <v>500</v>
      </c>
      <c r="J85" s="98">
        <v>841.94799999999998</v>
      </c>
      <c r="K85" s="82"/>
      <c r="L85" s="82"/>
      <c r="M85" s="82"/>
      <c r="N85" s="82"/>
      <c r="O85" s="79" t="s">
        <v>118</v>
      </c>
      <c r="P85" s="80"/>
      <c r="Q85" s="79" t="s">
        <v>119</v>
      </c>
      <c r="R85" s="407"/>
      <c r="S85" s="407"/>
    </row>
    <row r="86" spans="1:19" ht="210" customHeight="1">
      <c r="A86" s="79">
        <v>6</v>
      </c>
      <c r="B86" s="80" t="s">
        <v>120</v>
      </c>
      <c r="C86" s="79" t="s">
        <v>82</v>
      </c>
      <c r="D86" s="80"/>
      <c r="E86" s="79" t="s">
        <v>58</v>
      </c>
      <c r="F86" s="79">
        <v>2027</v>
      </c>
      <c r="G86" s="79" t="s">
        <v>121</v>
      </c>
      <c r="H86" s="79"/>
      <c r="I86" s="79"/>
      <c r="J86" s="79"/>
      <c r="K86" s="84"/>
      <c r="L86" s="79">
        <v>185.7</v>
      </c>
      <c r="M86" s="82"/>
      <c r="N86" s="82"/>
      <c r="O86" s="82" t="s">
        <v>87</v>
      </c>
      <c r="P86" s="83" t="s">
        <v>112</v>
      </c>
      <c r="Q86" s="79" t="s">
        <v>122</v>
      </c>
      <c r="R86" s="407"/>
      <c r="S86" s="407"/>
    </row>
    <row r="87" spans="1:19" ht="15.75" customHeight="1">
      <c r="A87" s="580">
        <v>7</v>
      </c>
      <c r="B87" s="593" t="s">
        <v>123</v>
      </c>
      <c r="C87" s="580" t="s">
        <v>82</v>
      </c>
      <c r="D87" s="580" t="s">
        <v>58</v>
      </c>
      <c r="E87" s="580" t="s">
        <v>124</v>
      </c>
      <c r="F87" s="580" t="s">
        <v>506</v>
      </c>
      <c r="G87" s="79"/>
      <c r="H87" s="79"/>
      <c r="I87" s="79"/>
      <c r="J87" s="79"/>
      <c r="K87" s="84"/>
      <c r="L87" s="79"/>
      <c r="M87" s="98">
        <v>5</v>
      </c>
      <c r="N87" s="82"/>
      <c r="O87" s="82" t="s">
        <v>84</v>
      </c>
      <c r="P87" s="83" t="s">
        <v>110</v>
      </c>
      <c r="Q87" s="604" t="s">
        <v>125</v>
      </c>
      <c r="R87" s="407"/>
      <c r="S87" s="407"/>
    </row>
    <row r="88" spans="1:19" ht="222.75" customHeight="1">
      <c r="A88" s="580"/>
      <c r="B88" s="593"/>
      <c r="C88" s="580"/>
      <c r="D88" s="580"/>
      <c r="E88" s="580"/>
      <c r="F88" s="580"/>
      <c r="G88" s="79"/>
      <c r="H88" s="79"/>
      <c r="I88" s="79"/>
      <c r="J88" s="79"/>
      <c r="K88" s="84"/>
      <c r="L88" s="79"/>
      <c r="M88" s="82"/>
      <c r="N88" s="82">
        <v>519</v>
      </c>
      <c r="O88" s="82" t="s">
        <v>87</v>
      </c>
      <c r="P88" s="83" t="s">
        <v>112</v>
      </c>
      <c r="Q88" s="604"/>
      <c r="R88" s="407"/>
      <c r="S88" s="407"/>
    </row>
    <row r="89" spans="1:19" ht="15.75" customHeight="1">
      <c r="A89" s="580">
        <v>8</v>
      </c>
      <c r="B89" s="592" t="s">
        <v>126</v>
      </c>
      <c r="C89" s="580" t="s">
        <v>82</v>
      </c>
      <c r="D89" s="580" t="s">
        <v>58</v>
      </c>
      <c r="E89" s="580" t="s">
        <v>124</v>
      </c>
      <c r="F89" s="580" t="s">
        <v>506</v>
      </c>
      <c r="G89" s="79"/>
      <c r="H89" s="79"/>
      <c r="I89" s="79"/>
      <c r="J89" s="79"/>
      <c r="K89" s="84"/>
      <c r="L89" s="79"/>
      <c r="M89" s="98">
        <v>5</v>
      </c>
      <c r="N89" s="82"/>
      <c r="O89" s="82" t="s">
        <v>84</v>
      </c>
      <c r="P89" s="83" t="s">
        <v>110</v>
      </c>
      <c r="Q89" s="604" t="s">
        <v>125</v>
      </c>
      <c r="R89" s="407"/>
      <c r="S89" s="407"/>
    </row>
    <row r="90" spans="1:19" ht="222" customHeight="1">
      <c r="A90" s="580"/>
      <c r="B90" s="592"/>
      <c r="C90" s="580"/>
      <c r="D90" s="580"/>
      <c r="E90" s="580"/>
      <c r="F90" s="580"/>
      <c r="G90" s="79"/>
      <c r="H90" s="79"/>
      <c r="I90" s="79"/>
      <c r="J90" s="79"/>
      <c r="K90" s="84"/>
      <c r="L90" s="79"/>
      <c r="M90" s="82"/>
      <c r="N90" s="82">
        <v>522</v>
      </c>
      <c r="O90" s="82" t="s">
        <v>87</v>
      </c>
      <c r="P90" s="83" t="s">
        <v>112</v>
      </c>
      <c r="Q90" s="604"/>
      <c r="R90" s="407"/>
      <c r="S90" s="407"/>
    </row>
    <row r="91" spans="1:19" s="374" customFormat="1">
      <c r="A91" s="396"/>
      <c r="B91" s="405" t="s">
        <v>127</v>
      </c>
      <c r="C91" s="396"/>
      <c r="D91" s="396"/>
      <c r="E91" s="396"/>
      <c r="F91" s="396"/>
      <c r="G91" s="396"/>
      <c r="H91" s="396"/>
      <c r="I91" s="396"/>
      <c r="J91" s="396"/>
      <c r="K91" s="408"/>
      <c r="L91" s="396"/>
      <c r="M91" s="395"/>
      <c r="N91" s="395"/>
      <c r="O91" s="395"/>
      <c r="P91" s="397"/>
      <c r="Q91" s="396"/>
      <c r="R91" s="409"/>
      <c r="S91" s="409"/>
    </row>
    <row r="92" spans="1:19" ht="89.25" customHeight="1">
      <c r="A92" s="79"/>
      <c r="B92" s="122" t="s">
        <v>128</v>
      </c>
      <c r="C92" s="79" t="s">
        <v>129</v>
      </c>
      <c r="D92" s="79"/>
      <c r="E92" s="79"/>
      <c r="F92" s="79"/>
      <c r="G92" s="79"/>
      <c r="H92" s="79"/>
      <c r="I92" s="79"/>
      <c r="J92" s="79"/>
      <c r="K92" s="84"/>
      <c r="L92" s="79"/>
      <c r="M92" s="82"/>
      <c r="N92" s="82"/>
      <c r="O92" s="82"/>
      <c r="P92" s="83"/>
      <c r="Q92" s="39"/>
      <c r="R92" s="407"/>
      <c r="S92" s="407"/>
    </row>
    <row r="93" spans="1:19">
      <c r="A93" s="79"/>
      <c r="B93" s="334" t="s">
        <v>130</v>
      </c>
      <c r="C93" s="79"/>
      <c r="D93" s="79"/>
      <c r="E93" s="79"/>
      <c r="F93" s="79"/>
      <c r="G93" s="79"/>
      <c r="H93" s="79"/>
      <c r="I93" s="79"/>
      <c r="J93" s="79"/>
      <c r="K93" s="84"/>
      <c r="L93" s="79"/>
      <c r="M93" s="82"/>
      <c r="N93" s="82"/>
      <c r="O93" s="82"/>
      <c r="P93" s="83"/>
      <c r="Q93" s="39"/>
      <c r="R93" s="407"/>
      <c r="S93" s="407"/>
    </row>
    <row r="94" spans="1:19">
      <c r="A94" s="79"/>
      <c r="B94" s="334" t="s">
        <v>131</v>
      </c>
      <c r="C94" s="79"/>
      <c r="D94" s="79"/>
      <c r="E94" s="79"/>
      <c r="F94" s="79"/>
      <c r="G94" s="79"/>
      <c r="H94" s="79"/>
      <c r="I94" s="79"/>
      <c r="J94" s="79"/>
      <c r="K94" s="84"/>
      <c r="L94" s="79"/>
      <c r="M94" s="82"/>
      <c r="N94" s="82"/>
      <c r="O94" s="82"/>
      <c r="P94" s="83"/>
      <c r="Q94" s="39"/>
      <c r="R94" s="407"/>
      <c r="S94" s="407"/>
    </row>
    <row r="95" spans="1:19" ht="36.75" customHeight="1">
      <c r="A95" s="79"/>
      <c r="B95" s="122" t="s">
        <v>132</v>
      </c>
      <c r="C95" s="79"/>
      <c r="D95" s="79"/>
      <c r="E95" s="79"/>
      <c r="F95" s="79"/>
      <c r="G95" s="79"/>
      <c r="H95" s="79"/>
      <c r="I95" s="79"/>
      <c r="J95" s="79"/>
      <c r="K95" s="84"/>
      <c r="L95" s="79"/>
      <c r="M95" s="82"/>
      <c r="N95" s="82"/>
      <c r="O95" s="82"/>
      <c r="P95" s="83"/>
      <c r="Q95" s="39"/>
      <c r="R95" s="407"/>
      <c r="S95" s="407"/>
    </row>
    <row r="96" spans="1:19" ht="22.5" customHeight="1">
      <c r="A96" s="82"/>
      <c r="B96" s="228" t="s">
        <v>133</v>
      </c>
      <c r="C96" s="82"/>
      <c r="D96" s="84"/>
      <c r="E96" s="82"/>
      <c r="F96" s="84"/>
      <c r="G96" s="84"/>
      <c r="H96" s="84"/>
      <c r="I96" s="84"/>
      <c r="J96" s="84"/>
      <c r="K96" s="84"/>
      <c r="L96" s="84"/>
      <c r="M96" s="84"/>
      <c r="N96" s="84"/>
      <c r="O96" s="84"/>
      <c r="P96" s="83"/>
      <c r="Q96" s="82"/>
    </row>
    <row r="97" spans="1:17" ht="39" customHeight="1">
      <c r="A97" s="82"/>
      <c r="B97" s="228" t="s">
        <v>134</v>
      </c>
      <c r="C97" s="82"/>
      <c r="D97" s="84"/>
      <c r="E97" s="82"/>
      <c r="F97" s="84"/>
      <c r="G97" s="84"/>
      <c r="H97" s="84"/>
      <c r="I97" s="84"/>
      <c r="J97" s="84"/>
      <c r="K97" s="84"/>
      <c r="L97" s="84"/>
      <c r="M97" s="84"/>
      <c r="N97" s="84"/>
      <c r="O97" s="84"/>
      <c r="P97" s="83"/>
      <c r="Q97" s="82"/>
    </row>
    <row r="98" spans="1:17" s="8" customFormat="1" ht="69.75" customHeight="1">
      <c r="A98" s="82">
        <v>1</v>
      </c>
      <c r="B98" s="160" t="s">
        <v>135</v>
      </c>
      <c r="C98" s="79" t="s">
        <v>82</v>
      </c>
      <c r="D98" s="161"/>
      <c r="E98" s="79" t="s">
        <v>58</v>
      </c>
      <c r="F98" s="79" t="s">
        <v>505</v>
      </c>
      <c r="G98" s="79" t="s">
        <v>136</v>
      </c>
      <c r="H98" s="161"/>
      <c r="I98" s="79">
        <v>451.2</v>
      </c>
      <c r="J98" s="103">
        <v>774.9</v>
      </c>
      <c r="K98" s="239"/>
      <c r="L98" s="239"/>
      <c r="M98" s="239"/>
      <c r="N98" s="239"/>
      <c r="O98" s="79" t="s">
        <v>118</v>
      </c>
      <c r="P98" s="122"/>
      <c r="Q98" s="79" t="s">
        <v>137</v>
      </c>
    </row>
    <row r="99" spans="1:17" s="8" customFormat="1" ht="74.25" customHeight="1">
      <c r="A99" s="82">
        <v>2</v>
      </c>
      <c r="B99" s="160" t="s">
        <v>138</v>
      </c>
      <c r="C99" s="79" t="s">
        <v>82</v>
      </c>
      <c r="D99" s="161"/>
      <c r="E99" s="79" t="s">
        <v>58</v>
      </c>
      <c r="F99" s="79">
        <v>2027</v>
      </c>
      <c r="G99" s="79" t="s">
        <v>136</v>
      </c>
      <c r="H99" s="161"/>
      <c r="I99" s="79"/>
      <c r="J99" s="79"/>
      <c r="K99" s="79">
        <v>975.8</v>
      </c>
      <c r="L99" s="239"/>
      <c r="M99" s="239"/>
      <c r="N99" s="239"/>
      <c r="O99" s="79" t="s">
        <v>87</v>
      </c>
      <c r="P99" s="80" t="s">
        <v>139</v>
      </c>
      <c r="Q99" s="79" t="s">
        <v>137</v>
      </c>
    </row>
    <row r="100" spans="1:17" s="8" customFormat="1" ht="58.5" customHeight="1">
      <c r="A100" s="82"/>
      <c r="B100" s="228" t="s">
        <v>140</v>
      </c>
      <c r="C100" s="79"/>
      <c r="D100" s="161"/>
      <c r="E100" s="79"/>
      <c r="F100" s="79"/>
      <c r="G100" s="79"/>
      <c r="H100" s="161"/>
      <c r="I100" s="79"/>
      <c r="J100" s="410"/>
      <c r="K100" s="239"/>
      <c r="L100" s="239"/>
      <c r="M100" s="239"/>
      <c r="N100" s="239"/>
      <c r="O100" s="82"/>
      <c r="P100" s="80"/>
      <c r="Q100" s="79"/>
    </row>
    <row r="101" spans="1:17" s="8" customFormat="1" ht="54.75" customHeight="1">
      <c r="A101" s="82">
        <v>3</v>
      </c>
      <c r="B101" s="238" t="s">
        <v>141</v>
      </c>
      <c r="C101" s="79" t="s">
        <v>142</v>
      </c>
      <c r="D101" s="161"/>
      <c r="E101" s="79" t="s">
        <v>58</v>
      </c>
      <c r="F101" s="79">
        <v>2026</v>
      </c>
      <c r="G101" s="79" t="s">
        <v>136</v>
      </c>
      <c r="H101" s="161"/>
      <c r="I101" s="79"/>
      <c r="J101" s="239">
        <v>342.9</v>
      </c>
      <c r="K101" s="239">
        <v>253.7</v>
      </c>
      <c r="L101" s="239"/>
      <c r="M101" s="239"/>
      <c r="N101" s="239"/>
      <c r="O101" s="82" t="s">
        <v>84</v>
      </c>
      <c r="P101" s="80" t="s">
        <v>143</v>
      </c>
      <c r="Q101" s="79" t="s">
        <v>144</v>
      </c>
    </row>
    <row r="102" spans="1:17" s="8" customFormat="1" ht="37.5" customHeight="1">
      <c r="A102" s="82"/>
      <c r="B102" s="228" t="s">
        <v>145</v>
      </c>
      <c r="C102" s="79"/>
      <c r="D102" s="161"/>
      <c r="E102" s="79"/>
      <c r="F102" s="79"/>
      <c r="G102" s="79"/>
      <c r="H102" s="161"/>
      <c r="I102" s="79"/>
      <c r="J102" s="410"/>
      <c r="K102" s="239"/>
      <c r="L102" s="239"/>
      <c r="M102" s="239"/>
      <c r="N102" s="239"/>
      <c r="O102" s="82"/>
      <c r="P102" s="80"/>
      <c r="Q102" s="79"/>
    </row>
    <row r="103" spans="1:17" s="8" customFormat="1" ht="18.75" customHeight="1">
      <c r="A103" s="584">
        <v>4</v>
      </c>
      <c r="B103" s="594" t="s">
        <v>146</v>
      </c>
      <c r="C103" s="580" t="s">
        <v>142</v>
      </c>
      <c r="D103" s="575"/>
      <c r="E103" s="580" t="s">
        <v>58</v>
      </c>
      <c r="F103" s="580" t="s">
        <v>507</v>
      </c>
      <c r="G103" s="580" t="s">
        <v>147</v>
      </c>
      <c r="H103" s="161"/>
      <c r="I103" s="79"/>
      <c r="J103" s="410"/>
      <c r="K103" s="410">
        <v>2</v>
      </c>
      <c r="L103" s="239"/>
      <c r="M103" s="239"/>
      <c r="N103" s="239"/>
      <c r="O103" s="79" t="s">
        <v>84</v>
      </c>
      <c r="P103" s="80" t="s">
        <v>143</v>
      </c>
      <c r="Q103" s="580" t="s">
        <v>144</v>
      </c>
    </row>
    <row r="104" spans="1:17" s="8" customFormat="1" ht="81" customHeight="1">
      <c r="A104" s="584"/>
      <c r="B104" s="594"/>
      <c r="C104" s="580"/>
      <c r="D104" s="575"/>
      <c r="E104" s="580"/>
      <c r="F104" s="580"/>
      <c r="G104" s="580"/>
      <c r="H104" s="161"/>
      <c r="I104" s="79"/>
      <c r="J104" s="93"/>
      <c r="K104" s="93"/>
      <c r="L104" s="410">
        <v>192.55799999999999</v>
      </c>
      <c r="M104" s="239"/>
      <c r="N104" s="239"/>
      <c r="O104" s="79" t="s">
        <v>87</v>
      </c>
      <c r="P104" s="80" t="s">
        <v>139</v>
      </c>
      <c r="Q104" s="580"/>
    </row>
    <row r="105" spans="1:17" s="8" customFormat="1" ht="57.75" customHeight="1">
      <c r="A105" s="82">
        <v>5</v>
      </c>
      <c r="B105" s="411" t="s">
        <v>148</v>
      </c>
      <c r="C105" s="79" t="s">
        <v>142</v>
      </c>
      <c r="D105" s="161"/>
      <c r="E105" s="79" t="s">
        <v>58</v>
      </c>
      <c r="F105" s="79">
        <v>2027</v>
      </c>
      <c r="G105" s="79" t="s">
        <v>136</v>
      </c>
      <c r="H105" s="161"/>
      <c r="I105" s="79"/>
      <c r="J105" s="79"/>
      <c r="K105" s="93">
        <v>75.149000000000001</v>
      </c>
      <c r="L105" s="239"/>
      <c r="M105" s="239"/>
      <c r="N105" s="239"/>
      <c r="O105" s="79" t="s">
        <v>84</v>
      </c>
      <c r="P105" s="80" t="s">
        <v>143</v>
      </c>
      <c r="Q105" s="79" t="s">
        <v>144</v>
      </c>
    </row>
    <row r="106" spans="1:17" s="374" customFormat="1" ht="19.5" customHeight="1">
      <c r="A106" s="396"/>
      <c r="B106" s="412" t="s">
        <v>149</v>
      </c>
      <c r="C106" s="396"/>
      <c r="D106" s="396"/>
      <c r="E106" s="396"/>
      <c r="F106" s="396"/>
      <c r="G106" s="396"/>
      <c r="H106" s="395"/>
      <c r="I106" s="395"/>
      <c r="J106" s="395"/>
      <c r="K106" s="396"/>
      <c r="L106" s="413"/>
      <c r="M106" s="413"/>
      <c r="N106" s="413"/>
      <c r="O106" s="414"/>
      <c r="P106" s="415"/>
      <c r="Q106" s="416"/>
    </row>
    <row r="107" spans="1:17" ht="19.5" customHeight="1">
      <c r="A107" s="79"/>
      <c r="B107" s="417" t="s">
        <v>150</v>
      </c>
      <c r="C107" s="79"/>
      <c r="D107" s="79"/>
      <c r="E107" s="79"/>
      <c r="F107" s="79"/>
      <c r="G107" s="79"/>
      <c r="H107" s="82"/>
      <c r="I107" s="82"/>
      <c r="J107" s="82"/>
      <c r="K107" s="79"/>
      <c r="L107" s="102"/>
      <c r="M107" s="102"/>
      <c r="N107" s="102"/>
      <c r="O107" s="101"/>
      <c r="P107" s="344"/>
      <c r="Q107" s="151"/>
    </row>
    <row r="108" spans="1:17" ht="19.5" customHeight="1">
      <c r="A108" s="79"/>
      <c r="B108" s="418" t="s">
        <v>130</v>
      </c>
      <c r="C108" s="79"/>
      <c r="D108" s="79"/>
      <c r="E108" s="79"/>
      <c r="F108" s="79"/>
      <c r="G108" s="79"/>
      <c r="H108" s="82"/>
      <c r="I108" s="82"/>
      <c r="J108" s="82"/>
      <c r="K108" s="79"/>
      <c r="L108" s="102"/>
      <c r="M108" s="102"/>
      <c r="N108" s="102"/>
      <c r="O108" s="101"/>
      <c r="P108" s="344"/>
      <c r="Q108" s="151"/>
    </row>
    <row r="109" spans="1:17" ht="19.5" customHeight="1">
      <c r="A109" s="79"/>
      <c r="B109" s="418" t="s">
        <v>131</v>
      </c>
      <c r="C109" s="79"/>
      <c r="D109" s="79"/>
      <c r="E109" s="79"/>
      <c r="F109" s="79"/>
      <c r="G109" s="79"/>
      <c r="H109" s="82"/>
      <c r="I109" s="82"/>
      <c r="J109" s="82"/>
      <c r="K109" s="79"/>
      <c r="L109" s="102"/>
      <c r="M109" s="102"/>
      <c r="N109" s="102"/>
      <c r="O109" s="101"/>
      <c r="P109" s="344"/>
      <c r="Q109" s="151"/>
    </row>
    <row r="110" spans="1:17" ht="89.25" customHeight="1">
      <c r="A110" s="79"/>
      <c r="B110" s="419" t="s">
        <v>151</v>
      </c>
      <c r="C110" s="79" t="s">
        <v>129</v>
      </c>
      <c r="D110" s="79"/>
      <c r="E110" s="79"/>
      <c r="F110" s="79"/>
      <c r="G110" s="79"/>
      <c r="H110" s="82"/>
      <c r="I110" s="82"/>
      <c r="J110" s="82"/>
      <c r="K110" s="79"/>
      <c r="L110" s="102"/>
      <c r="M110" s="102"/>
      <c r="N110" s="102"/>
      <c r="O110" s="101"/>
      <c r="P110" s="344"/>
      <c r="Q110" s="151"/>
    </row>
    <row r="111" spans="1:17" s="12" customFormat="1" ht="19.5" customHeight="1">
      <c r="A111" s="79"/>
      <c r="B111" s="420" t="s">
        <v>48</v>
      </c>
      <c r="C111" s="79"/>
      <c r="D111" s="79"/>
      <c r="E111" s="79"/>
      <c r="F111" s="79"/>
      <c r="G111" s="79"/>
      <c r="H111" s="82"/>
      <c r="I111" s="82"/>
      <c r="J111" s="82"/>
      <c r="K111" s="79"/>
      <c r="L111" s="102"/>
      <c r="M111" s="102"/>
      <c r="N111" s="102"/>
      <c r="O111" s="101"/>
      <c r="P111" s="344"/>
      <c r="Q111" s="151"/>
    </row>
    <row r="112" spans="1:17" s="12" customFormat="1" ht="19.5" customHeight="1">
      <c r="A112" s="79"/>
      <c r="B112" s="419" t="s">
        <v>152</v>
      </c>
      <c r="C112" s="79"/>
      <c r="D112" s="79"/>
      <c r="E112" s="79"/>
      <c r="F112" s="79"/>
      <c r="G112" s="79"/>
      <c r="H112" s="82"/>
      <c r="I112" s="82"/>
      <c r="J112" s="82"/>
      <c r="K112" s="79"/>
      <c r="L112" s="102"/>
      <c r="M112" s="102"/>
      <c r="N112" s="102"/>
      <c r="O112" s="101"/>
      <c r="P112" s="344"/>
      <c r="Q112" s="151"/>
    </row>
    <row r="113" spans="1:80" s="12" customFormat="1" ht="19.5" customHeight="1">
      <c r="A113" s="580">
        <v>1</v>
      </c>
      <c r="B113" s="592" t="s">
        <v>153</v>
      </c>
      <c r="C113" s="580" t="s">
        <v>142</v>
      </c>
      <c r="D113" s="580"/>
      <c r="E113" s="79" t="s">
        <v>51</v>
      </c>
      <c r="F113" s="580" t="s">
        <v>508</v>
      </c>
      <c r="G113" s="580" t="s">
        <v>136</v>
      </c>
      <c r="H113" s="82"/>
      <c r="I113" s="82"/>
      <c r="J113" s="82">
        <v>30</v>
      </c>
      <c r="K113" s="79">
        <v>30</v>
      </c>
      <c r="L113" s="102">
        <v>10</v>
      </c>
      <c r="M113" s="102"/>
      <c r="N113" s="102"/>
      <c r="O113" s="101"/>
      <c r="P113" s="344"/>
      <c r="Q113" s="580" t="s">
        <v>154</v>
      </c>
    </row>
    <row r="114" spans="1:80" s="12" customFormat="1" ht="69.75" customHeight="1">
      <c r="A114" s="580"/>
      <c r="B114" s="592"/>
      <c r="C114" s="580"/>
      <c r="D114" s="580"/>
      <c r="E114" s="79" t="s">
        <v>58</v>
      </c>
      <c r="F114" s="580"/>
      <c r="G114" s="580"/>
      <c r="H114" s="79"/>
      <c r="I114" s="79"/>
      <c r="J114" s="79">
        <v>150</v>
      </c>
      <c r="K114" s="79">
        <v>150</v>
      </c>
      <c r="L114" s="79">
        <v>50</v>
      </c>
      <c r="M114" s="82"/>
      <c r="N114" s="82"/>
      <c r="O114" s="82" t="s">
        <v>84</v>
      </c>
      <c r="P114" s="83" t="s">
        <v>143</v>
      </c>
      <c r="Q114" s="580"/>
    </row>
    <row r="115" spans="1:80" s="84" customFormat="1" ht="34.5" customHeight="1">
      <c r="A115" s="79"/>
      <c r="B115" s="122" t="s">
        <v>155</v>
      </c>
      <c r="Q115" s="79"/>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row>
    <row r="116" spans="1:80" s="12" customFormat="1" ht="59.25" customHeight="1">
      <c r="A116" s="79">
        <v>2</v>
      </c>
      <c r="B116" s="80" t="s">
        <v>156</v>
      </c>
      <c r="C116" s="79" t="s">
        <v>157</v>
      </c>
      <c r="D116" s="79"/>
      <c r="E116" s="79" t="s">
        <v>58</v>
      </c>
      <c r="F116" s="79" t="s">
        <v>509</v>
      </c>
      <c r="G116" s="421" t="s">
        <v>136</v>
      </c>
      <c r="H116" s="79">
        <v>22.9</v>
      </c>
      <c r="I116" s="79">
        <v>22.9</v>
      </c>
      <c r="J116" s="79">
        <v>25.2</v>
      </c>
      <c r="K116" s="79">
        <v>26</v>
      </c>
      <c r="L116" s="79">
        <v>26</v>
      </c>
      <c r="M116" s="82">
        <v>26</v>
      </c>
      <c r="N116" s="82">
        <v>26</v>
      </c>
      <c r="O116" s="82" t="s">
        <v>84</v>
      </c>
      <c r="P116" s="83" t="s">
        <v>158</v>
      </c>
      <c r="Q116" s="79" t="s">
        <v>159</v>
      </c>
    </row>
    <row r="117" spans="1:80" s="374" customFormat="1" ht="17.25" customHeight="1">
      <c r="A117" s="396"/>
      <c r="B117" s="422" t="s">
        <v>160</v>
      </c>
      <c r="C117" s="405"/>
      <c r="D117" s="405"/>
      <c r="E117" s="396"/>
      <c r="F117" s="396"/>
      <c r="G117" s="396"/>
      <c r="H117" s="396"/>
      <c r="I117" s="396"/>
      <c r="J117" s="396"/>
      <c r="K117" s="396"/>
      <c r="L117" s="396"/>
      <c r="M117" s="395"/>
      <c r="N117" s="395"/>
      <c r="O117" s="395"/>
      <c r="P117" s="397"/>
      <c r="Q117" s="395"/>
      <c r="R117" s="423"/>
      <c r="S117" s="423"/>
      <c r="T117" s="423"/>
      <c r="U117" s="423"/>
      <c r="V117" s="423"/>
      <c r="W117" s="423"/>
      <c r="X117" s="423"/>
      <c r="Y117" s="423"/>
      <c r="Z117" s="423"/>
      <c r="AA117" s="423"/>
      <c r="AB117" s="423"/>
      <c r="AC117" s="423"/>
      <c r="AD117" s="423"/>
      <c r="AE117" s="423"/>
      <c r="AF117" s="423"/>
      <c r="AG117" s="423"/>
      <c r="AH117" s="423"/>
      <c r="AI117" s="423"/>
    </row>
    <row r="118" spans="1:80" ht="90.75" customHeight="1">
      <c r="A118" s="79"/>
      <c r="B118" s="80" t="s">
        <v>161</v>
      </c>
      <c r="C118" s="79" t="s">
        <v>129</v>
      </c>
      <c r="D118" s="79" t="s">
        <v>77</v>
      </c>
      <c r="E118" s="79" t="s">
        <v>40</v>
      </c>
      <c r="F118" s="79" t="s">
        <v>508</v>
      </c>
      <c r="G118" s="79"/>
      <c r="H118" s="120"/>
      <c r="I118" s="120"/>
      <c r="J118" s="120"/>
      <c r="K118" s="120"/>
      <c r="L118" s="120"/>
      <c r="M118" s="120"/>
      <c r="N118" s="120"/>
      <c r="O118" s="82"/>
      <c r="P118" s="83"/>
      <c r="Q118" s="82"/>
      <c r="R118" s="154"/>
      <c r="S118" s="154"/>
      <c r="T118" s="154"/>
      <c r="U118" s="154"/>
      <c r="V118" s="154"/>
      <c r="W118" s="154"/>
      <c r="X118" s="154"/>
      <c r="Y118" s="154"/>
      <c r="Z118" s="154"/>
      <c r="AA118" s="154"/>
      <c r="AB118" s="154"/>
      <c r="AC118" s="154"/>
      <c r="AD118" s="154"/>
      <c r="AE118" s="154"/>
      <c r="AF118" s="154"/>
      <c r="AG118" s="154"/>
      <c r="AH118" s="154"/>
      <c r="AI118" s="154"/>
    </row>
    <row r="119" spans="1:80" ht="19.5">
      <c r="A119" s="79"/>
      <c r="B119" s="418" t="s">
        <v>130</v>
      </c>
      <c r="C119" s="79"/>
      <c r="D119" s="79"/>
      <c r="E119" s="79"/>
      <c r="F119" s="79"/>
      <c r="G119" s="79"/>
      <c r="H119" s="120"/>
      <c r="I119" s="120"/>
      <c r="J119" s="120"/>
      <c r="K119" s="120"/>
      <c r="L119" s="120"/>
      <c r="M119" s="120"/>
      <c r="N119" s="120"/>
      <c r="O119" s="82"/>
      <c r="P119" s="83"/>
      <c r="Q119" s="82"/>
      <c r="R119" s="154"/>
      <c r="S119" s="154"/>
      <c r="T119" s="154"/>
      <c r="U119" s="154"/>
      <c r="V119" s="154"/>
      <c r="W119" s="154"/>
      <c r="X119" s="154"/>
      <c r="Y119" s="154"/>
      <c r="Z119" s="154"/>
      <c r="AA119" s="154"/>
      <c r="AB119" s="154"/>
      <c r="AC119" s="154"/>
      <c r="AD119" s="154"/>
      <c r="AE119" s="154"/>
      <c r="AF119" s="154"/>
      <c r="AG119" s="154"/>
      <c r="AH119" s="154"/>
      <c r="AI119" s="154"/>
    </row>
    <row r="120" spans="1:80" ht="19.5">
      <c r="A120" s="79"/>
      <c r="B120" s="418" t="s">
        <v>131</v>
      </c>
      <c r="C120" s="79"/>
      <c r="D120" s="79"/>
      <c r="E120" s="79"/>
      <c r="F120" s="79"/>
      <c r="G120" s="79"/>
      <c r="H120" s="120"/>
      <c r="I120" s="120"/>
      <c r="J120" s="120"/>
      <c r="K120" s="120"/>
      <c r="L120" s="120"/>
      <c r="M120" s="120"/>
      <c r="N120" s="120"/>
      <c r="O120" s="82"/>
      <c r="P120" s="83"/>
      <c r="Q120" s="82"/>
      <c r="R120" s="154"/>
      <c r="S120" s="154"/>
      <c r="T120" s="154"/>
      <c r="U120" s="154"/>
      <c r="V120" s="154"/>
      <c r="W120" s="154"/>
      <c r="X120" s="154"/>
      <c r="Y120" s="154"/>
      <c r="Z120" s="154"/>
      <c r="AA120" s="154"/>
      <c r="AB120" s="154"/>
      <c r="AC120" s="154"/>
      <c r="AD120" s="154"/>
      <c r="AE120" s="154"/>
      <c r="AF120" s="154"/>
      <c r="AG120" s="154"/>
      <c r="AH120" s="154"/>
      <c r="AI120" s="154"/>
    </row>
    <row r="121" spans="1:80" ht="90.75" customHeight="1">
      <c r="A121" s="79"/>
      <c r="B121" s="419" t="s">
        <v>162</v>
      </c>
      <c r="C121" s="79" t="s">
        <v>129</v>
      </c>
      <c r="D121" s="79"/>
      <c r="E121" s="79"/>
      <c r="F121" s="79"/>
      <c r="G121" s="79"/>
      <c r="H121" s="120"/>
      <c r="I121" s="120"/>
      <c r="J121" s="120"/>
      <c r="K121" s="120"/>
      <c r="L121" s="120"/>
      <c r="M121" s="120"/>
      <c r="N121" s="120"/>
      <c r="O121" s="82"/>
      <c r="P121" s="83"/>
      <c r="Q121" s="82"/>
      <c r="R121" s="154"/>
      <c r="S121" s="154"/>
      <c r="T121" s="154"/>
      <c r="U121" s="154"/>
      <c r="V121" s="154"/>
      <c r="W121" s="154"/>
      <c r="X121" s="154"/>
      <c r="Y121" s="154"/>
      <c r="Z121" s="154"/>
      <c r="AA121" s="154"/>
      <c r="AB121" s="154"/>
      <c r="AC121" s="154"/>
      <c r="AD121" s="154"/>
      <c r="AE121" s="154"/>
      <c r="AF121" s="154"/>
      <c r="AG121" s="154"/>
      <c r="AH121" s="154"/>
      <c r="AI121" s="154"/>
    </row>
    <row r="122" spans="1:80" ht="21.75" customHeight="1">
      <c r="A122" s="79"/>
      <c r="B122" s="122" t="s">
        <v>48</v>
      </c>
      <c r="C122" s="80"/>
      <c r="D122" s="80"/>
      <c r="E122" s="79"/>
      <c r="F122" s="79"/>
      <c r="G122" s="79"/>
      <c r="H122" s="79"/>
      <c r="I122" s="79"/>
      <c r="J122" s="79"/>
      <c r="K122" s="79"/>
      <c r="L122" s="79"/>
      <c r="M122" s="82"/>
      <c r="N122" s="82"/>
      <c r="O122" s="82"/>
      <c r="P122" s="83"/>
      <c r="Q122" s="82"/>
    </row>
    <row r="123" spans="1:80" ht="21.75" customHeight="1">
      <c r="A123" s="79"/>
      <c r="B123" s="122" t="s">
        <v>163</v>
      </c>
      <c r="C123" s="80"/>
      <c r="D123" s="80"/>
      <c r="E123" s="79" t="s">
        <v>164</v>
      </c>
      <c r="F123" s="79"/>
      <c r="G123" s="79"/>
      <c r="H123" s="93">
        <f>H125+H127+H134+H136+H139+H141+H143+H146+H149+H152+H155+H157+H161+H164+H167+H170+H173</f>
        <v>0</v>
      </c>
      <c r="I123" s="93">
        <f t="shared" ref="I123:N123" si="3">I125+I127+I134+I136+I139+I141+I143+I146+I149+I152+I155+I157+I161+I164+I167+I170+I173</f>
        <v>0</v>
      </c>
      <c r="J123" s="93">
        <f t="shared" si="3"/>
        <v>7.4320000000000004</v>
      </c>
      <c r="K123" s="93">
        <f t="shared" si="3"/>
        <v>65.994</v>
      </c>
      <c r="L123" s="93">
        <f t="shared" si="3"/>
        <v>1.45</v>
      </c>
      <c r="M123" s="93">
        <f t="shared" si="3"/>
        <v>0</v>
      </c>
      <c r="N123" s="93">
        <f t="shared" si="3"/>
        <v>0</v>
      </c>
      <c r="O123" s="82"/>
      <c r="P123" s="83"/>
      <c r="Q123" s="82"/>
    </row>
    <row r="124" spans="1:80" ht="21.75" customHeight="1">
      <c r="A124" s="79"/>
      <c r="B124" s="122" t="s">
        <v>80</v>
      </c>
      <c r="C124" s="80"/>
      <c r="D124" s="80"/>
      <c r="E124" s="79"/>
      <c r="F124" s="79"/>
      <c r="G124" s="79"/>
      <c r="H124" s="79"/>
      <c r="I124" s="79"/>
      <c r="J124" s="79"/>
      <c r="K124" s="79"/>
      <c r="L124" s="79"/>
      <c r="M124" s="82"/>
      <c r="N124" s="82"/>
      <c r="O124" s="82"/>
      <c r="P124" s="83"/>
      <c r="Q124" s="82"/>
    </row>
    <row r="125" spans="1:80" ht="15.75" customHeight="1">
      <c r="A125" s="580">
        <v>1</v>
      </c>
      <c r="B125" s="592" t="s">
        <v>165</v>
      </c>
      <c r="C125" s="580" t="s">
        <v>142</v>
      </c>
      <c r="D125" s="580"/>
      <c r="E125" s="79" t="s">
        <v>164</v>
      </c>
      <c r="F125" s="580">
        <v>2026</v>
      </c>
      <c r="G125" s="580" t="s">
        <v>121</v>
      </c>
      <c r="H125" s="82"/>
      <c r="I125" s="82"/>
      <c r="J125" s="101">
        <v>3.12</v>
      </c>
      <c r="K125" s="102"/>
      <c r="L125" s="102"/>
      <c r="M125" s="102"/>
      <c r="N125" s="102"/>
      <c r="O125" s="101"/>
      <c r="P125" s="83"/>
      <c r="Q125" s="580" t="s">
        <v>166</v>
      </c>
      <c r="R125" s="12"/>
      <c r="S125" s="12"/>
      <c r="T125" s="12"/>
      <c r="U125" s="12"/>
      <c r="V125" s="12"/>
      <c r="W125" s="12"/>
      <c r="X125" s="12"/>
      <c r="Y125" s="12"/>
      <c r="Z125" s="12"/>
      <c r="AA125" s="12"/>
      <c r="AB125" s="12"/>
      <c r="AC125" s="12"/>
      <c r="AD125" s="12"/>
      <c r="AE125" s="12"/>
      <c r="AF125" s="12"/>
      <c r="AG125" s="12"/>
      <c r="AH125" s="12"/>
      <c r="AI125" s="12"/>
    </row>
    <row r="126" spans="1:80" ht="28.5" customHeight="1">
      <c r="A126" s="580"/>
      <c r="B126" s="592"/>
      <c r="C126" s="580"/>
      <c r="D126" s="580"/>
      <c r="E126" s="79" t="s">
        <v>58</v>
      </c>
      <c r="F126" s="580"/>
      <c r="G126" s="580"/>
      <c r="H126" s="82"/>
      <c r="I126" s="82"/>
      <c r="J126" s="102">
        <v>433</v>
      </c>
      <c r="K126" s="102"/>
      <c r="L126" s="102"/>
      <c r="M126" s="102"/>
      <c r="N126" s="102"/>
      <c r="O126" s="101" t="s">
        <v>87</v>
      </c>
      <c r="P126" s="83" t="s">
        <v>167</v>
      </c>
      <c r="Q126" s="580"/>
      <c r="R126" s="12"/>
      <c r="S126" s="12"/>
      <c r="T126" s="12"/>
      <c r="U126" s="12"/>
      <c r="V126" s="12"/>
      <c r="W126" s="12"/>
      <c r="X126" s="12"/>
      <c r="Y126" s="12"/>
      <c r="Z126" s="12"/>
      <c r="AA126" s="12"/>
      <c r="AB126" s="12"/>
      <c r="AC126" s="12"/>
      <c r="AD126" s="12"/>
      <c r="AE126" s="12"/>
      <c r="AF126" s="12"/>
      <c r="AG126" s="12"/>
      <c r="AH126" s="12"/>
      <c r="AI126" s="12"/>
    </row>
    <row r="127" spans="1:80" ht="25.5" customHeight="1">
      <c r="A127" s="580">
        <v>2</v>
      </c>
      <c r="B127" s="592" t="s">
        <v>168</v>
      </c>
      <c r="C127" s="580" t="s">
        <v>142</v>
      </c>
      <c r="D127" s="580"/>
      <c r="E127" s="79" t="s">
        <v>164</v>
      </c>
      <c r="F127" s="580">
        <v>2026</v>
      </c>
      <c r="G127" s="580" t="s">
        <v>121</v>
      </c>
      <c r="H127" s="82"/>
      <c r="I127" s="82"/>
      <c r="J127" s="101">
        <v>4.3120000000000003</v>
      </c>
      <c r="K127" s="102"/>
      <c r="L127" s="102"/>
      <c r="M127" s="102"/>
      <c r="N127" s="102"/>
      <c r="O127" s="101"/>
      <c r="P127" s="83"/>
      <c r="Q127" s="580" t="s">
        <v>169</v>
      </c>
      <c r="R127" s="12"/>
      <c r="S127" s="12"/>
      <c r="T127" s="12"/>
      <c r="U127" s="12"/>
      <c r="V127" s="12"/>
      <c r="W127" s="12"/>
      <c r="X127" s="12"/>
      <c r="Y127" s="12"/>
      <c r="Z127" s="12"/>
      <c r="AA127" s="12"/>
      <c r="AB127" s="12"/>
      <c r="AC127" s="12"/>
      <c r="AD127" s="12"/>
      <c r="AE127" s="12"/>
      <c r="AF127" s="12"/>
      <c r="AG127" s="12"/>
      <c r="AH127" s="12"/>
      <c r="AI127" s="12"/>
    </row>
    <row r="128" spans="1:80" ht="33" customHeight="1">
      <c r="A128" s="580"/>
      <c r="B128" s="592"/>
      <c r="C128" s="580"/>
      <c r="D128" s="580"/>
      <c r="E128" s="79" t="s">
        <v>58</v>
      </c>
      <c r="F128" s="580"/>
      <c r="G128" s="580"/>
      <c r="H128" s="82"/>
      <c r="I128" s="82"/>
      <c r="J128" s="101">
        <v>354</v>
      </c>
      <c r="K128" s="102"/>
      <c r="L128" s="102"/>
      <c r="M128" s="102"/>
      <c r="N128" s="102"/>
      <c r="O128" s="101" t="s">
        <v>87</v>
      </c>
      <c r="P128" s="83" t="s">
        <v>167</v>
      </c>
      <c r="Q128" s="580"/>
      <c r="R128" s="12"/>
      <c r="S128" s="12"/>
      <c r="T128" s="12"/>
      <c r="U128" s="12"/>
      <c r="V128" s="12"/>
      <c r="W128" s="12"/>
      <c r="X128" s="12"/>
      <c r="Y128" s="12"/>
      <c r="Z128" s="12"/>
      <c r="AA128" s="12"/>
      <c r="AB128" s="12"/>
      <c r="AC128" s="12"/>
      <c r="AD128" s="12"/>
      <c r="AE128" s="12"/>
      <c r="AF128" s="12"/>
      <c r="AG128" s="12"/>
      <c r="AH128" s="12"/>
      <c r="AI128" s="12"/>
    </row>
    <row r="129" spans="1:35" ht="20.25" customHeight="1">
      <c r="A129" s="580">
        <v>3</v>
      </c>
      <c r="B129" s="595" t="s">
        <v>170</v>
      </c>
      <c r="C129" s="580" t="s">
        <v>142</v>
      </c>
      <c r="D129" s="580"/>
      <c r="E129" s="79" t="s">
        <v>171</v>
      </c>
      <c r="F129" s="580" t="s">
        <v>508</v>
      </c>
      <c r="G129" s="580" t="s">
        <v>99</v>
      </c>
      <c r="H129" s="82"/>
      <c r="I129" s="82"/>
      <c r="J129" s="101">
        <v>25</v>
      </c>
      <c r="K129" s="101">
        <v>25</v>
      </c>
      <c r="L129" s="101">
        <v>25</v>
      </c>
      <c r="M129" s="102"/>
      <c r="N129" s="102"/>
      <c r="O129" s="101"/>
      <c r="P129" s="83"/>
      <c r="Q129" s="580" t="s">
        <v>172</v>
      </c>
      <c r="R129" s="12"/>
      <c r="S129" s="12"/>
      <c r="T129" s="12"/>
      <c r="U129" s="12"/>
      <c r="V129" s="12"/>
      <c r="W129" s="12"/>
      <c r="X129" s="12"/>
      <c r="Y129" s="12"/>
      <c r="Z129" s="12"/>
      <c r="AA129" s="12"/>
      <c r="AB129" s="12"/>
      <c r="AC129" s="12"/>
      <c r="AD129" s="12"/>
      <c r="AE129" s="12"/>
      <c r="AF129" s="12"/>
      <c r="AG129" s="12"/>
      <c r="AH129" s="12"/>
      <c r="AI129" s="12"/>
    </row>
    <row r="130" spans="1:35" ht="40.5" customHeight="1">
      <c r="A130" s="580"/>
      <c r="B130" s="595"/>
      <c r="C130" s="580"/>
      <c r="D130" s="580"/>
      <c r="E130" s="79" t="s">
        <v>58</v>
      </c>
      <c r="F130" s="580"/>
      <c r="G130" s="580"/>
      <c r="H130" s="82"/>
      <c r="I130" s="82"/>
      <c r="J130" s="101">
        <v>300</v>
      </c>
      <c r="K130" s="101">
        <v>300</v>
      </c>
      <c r="L130" s="101">
        <v>300</v>
      </c>
      <c r="M130" s="102"/>
      <c r="N130" s="102"/>
      <c r="O130" s="101" t="s">
        <v>84</v>
      </c>
      <c r="P130" s="83" t="s">
        <v>173</v>
      </c>
      <c r="Q130" s="580"/>
      <c r="R130" s="12"/>
      <c r="S130" s="12"/>
      <c r="T130" s="12"/>
      <c r="U130" s="12"/>
      <c r="V130" s="12"/>
      <c r="W130" s="12"/>
      <c r="X130" s="12"/>
      <c r="Y130" s="12"/>
      <c r="Z130" s="12"/>
      <c r="AA130" s="12"/>
      <c r="AB130" s="12"/>
      <c r="AC130" s="12"/>
      <c r="AD130" s="12"/>
      <c r="AE130" s="12"/>
      <c r="AF130" s="12"/>
      <c r="AG130" s="12"/>
      <c r="AH130" s="12"/>
      <c r="AI130" s="12"/>
    </row>
    <row r="131" spans="1:35" ht="21.75" customHeight="1">
      <c r="A131" s="580">
        <v>4</v>
      </c>
      <c r="B131" s="595" t="s">
        <v>174</v>
      </c>
      <c r="C131" s="580" t="s">
        <v>142</v>
      </c>
      <c r="D131" s="580"/>
      <c r="E131" s="79" t="s">
        <v>175</v>
      </c>
      <c r="F131" s="580" t="s">
        <v>510</v>
      </c>
      <c r="G131" s="580" t="s">
        <v>99</v>
      </c>
      <c r="H131" s="82"/>
      <c r="I131" s="82"/>
      <c r="J131" s="98">
        <v>20</v>
      </c>
      <c r="K131" s="101">
        <v>20</v>
      </c>
      <c r="L131" s="102"/>
      <c r="M131" s="102"/>
      <c r="N131" s="102"/>
      <c r="O131" s="101"/>
      <c r="P131" s="83"/>
      <c r="Q131" s="580" t="s">
        <v>176</v>
      </c>
      <c r="R131" s="12"/>
      <c r="S131" s="12"/>
      <c r="T131" s="12"/>
      <c r="U131" s="12"/>
      <c r="V131" s="12"/>
      <c r="W131" s="12"/>
      <c r="X131" s="12"/>
      <c r="Y131" s="12"/>
      <c r="Z131" s="12"/>
      <c r="AA131" s="12"/>
      <c r="AB131" s="12"/>
      <c r="AC131" s="12"/>
      <c r="AD131" s="12"/>
      <c r="AE131" s="12"/>
      <c r="AF131" s="12"/>
      <c r="AG131" s="12"/>
      <c r="AH131" s="12"/>
      <c r="AI131" s="12"/>
    </row>
    <row r="132" spans="1:35" ht="36" customHeight="1">
      <c r="A132" s="580"/>
      <c r="B132" s="595"/>
      <c r="C132" s="580"/>
      <c r="D132" s="580"/>
      <c r="E132" s="79" t="s">
        <v>58</v>
      </c>
      <c r="F132" s="580"/>
      <c r="G132" s="580"/>
      <c r="H132" s="82"/>
      <c r="I132" s="82"/>
      <c r="J132" s="101">
        <v>300</v>
      </c>
      <c r="K132" s="101">
        <v>300</v>
      </c>
      <c r="L132" s="102"/>
      <c r="M132" s="102"/>
      <c r="N132" s="102"/>
      <c r="O132" s="101" t="s">
        <v>84</v>
      </c>
      <c r="P132" s="83" t="s">
        <v>173</v>
      </c>
      <c r="Q132" s="580"/>
      <c r="R132" s="12"/>
      <c r="S132" s="12"/>
      <c r="T132" s="12"/>
      <c r="U132" s="12"/>
      <c r="V132" s="12"/>
      <c r="W132" s="12"/>
      <c r="X132" s="12"/>
      <c r="Y132" s="12"/>
      <c r="Z132" s="12"/>
      <c r="AA132" s="12"/>
      <c r="AB132" s="12"/>
      <c r="AC132" s="12"/>
      <c r="AD132" s="12"/>
      <c r="AE132" s="12"/>
      <c r="AF132" s="12"/>
      <c r="AG132" s="12"/>
      <c r="AH132" s="12"/>
      <c r="AI132" s="12"/>
    </row>
    <row r="133" spans="1:35" ht="23.25" customHeight="1">
      <c r="A133" s="79"/>
      <c r="B133" s="348" t="s">
        <v>92</v>
      </c>
      <c r="C133" s="79"/>
      <c r="D133" s="79"/>
      <c r="E133" s="79"/>
      <c r="F133" s="79"/>
      <c r="G133" s="79"/>
      <c r="H133" s="82"/>
      <c r="I133" s="82"/>
      <c r="J133" s="101"/>
      <c r="K133" s="101"/>
      <c r="L133" s="102"/>
      <c r="M133" s="102"/>
      <c r="N133" s="102"/>
      <c r="O133" s="101"/>
      <c r="P133" s="83"/>
      <c r="Q133" s="79"/>
      <c r="R133" s="12"/>
      <c r="S133" s="12"/>
      <c r="T133" s="12"/>
      <c r="U133" s="12"/>
      <c r="V133" s="12"/>
      <c r="W133" s="12"/>
      <c r="X133" s="12"/>
      <c r="Y133" s="12"/>
      <c r="Z133" s="12"/>
      <c r="AA133" s="12"/>
      <c r="AB133" s="12"/>
      <c r="AC133" s="12"/>
      <c r="AD133" s="12"/>
      <c r="AE133" s="12"/>
      <c r="AF133" s="12"/>
      <c r="AG133" s="12"/>
      <c r="AH133" s="12"/>
      <c r="AI133" s="12"/>
    </row>
    <row r="134" spans="1:35" ht="29.25" customHeight="1">
      <c r="A134" s="580">
        <v>5</v>
      </c>
      <c r="B134" s="595" t="s">
        <v>177</v>
      </c>
      <c r="C134" s="580" t="s">
        <v>178</v>
      </c>
      <c r="D134" s="580"/>
      <c r="E134" s="79" t="s">
        <v>164</v>
      </c>
      <c r="F134" s="580">
        <v>2027</v>
      </c>
      <c r="G134" s="580" t="s">
        <v>121</v>
      </c>
      <c r="H134" s="82"/>
      <c r="I134" s="82"/>
      <c r="J134" s="82"/>
      <c r="K134" s="101">
        <v>4.17</v>
      </c>
      <c r="L134" s="102"/>
      <c r="M134" s="102"/>
      <c r="N134" s="102"/>
      <c r="O134" s="101"/>
      <c r="P134" s="83"/>
      <c r="Q134" s="580" t="s">
        <v>179</v>
      </c>
      <c r="R134" s="12"/>
      <c r="S134" s="12"/>
      <c r="T134" s="12"/>
      <c r="U134" s="12"/>
      <c r="V134" s="12"/>
      <c r="W134" s="12"/>
      <c r="X134" s="12"/>
      <c r="Y134" s="12"/>
      <c r="Z134" s="12"/>
      <c r="AA134" s="12"/>
      <c r="AB134" s="12"/>
      <c r="AC134" s="12"/>
      <c r="AD134" s="12"/>
      <c r="AE134" s="12"/>
      <c r="AF134" s="12"/>
      <c r="AG134" s="12"/>
      <c r="AH134" s="12"/>
      <c r="AI134" s="12"/>
    </row>
    <row r="135" spans="1:35" ht="64.5" customHeight="1">
      <c r="A135" s="580"/>
      <c r="B135" s="595"/>
      <c r="C135" s="580"/>
      <c r="D135" s="580"/>
      <c r="E135" s="79" t="s">
        <v>58</v>
      </c>
      <c r="F135" s="580"/>
      <c r="G135" s="580"/>
      <c r="H135" s="82"/>
      <c r="I135" s="82"/>
      <c r="J135" s="82"/>
      <c r="K135" s="101">
        <v>197.1</v>
      </c>
      <c r="L135" s="102"/>
      <c r="M135" s="102"/>
      <c r="N135" s="102"/>
      <c r="O135" s="101" t="s">
        <v>87</v>
      </c>
      <c r="P135" s="83" t="s">
        <v>180</v>
      </c>
      <c r="Q135" s="580"/>
      <c r="R135" s="12"/>
      <c r="S135" s="12"/>
      <c r="T135" s="12"/>
      <c r="U135" s="12"/>
      <c r="V135" s="12"/>
      <c r="W135" s="12"/>
      <c r="X135" s="12"/>
      <c r="Y135" s="12"/>
      <c r="Z135" s="12"/>
      <c r="AA135" s="12"/>
      <c r="AB135" s="12"/>
      <c r="AC135" s="12"/>
      <c r="AD135" s="12"/>
      <c r="AE135" s="12"/>
      <c r="AF135" s="12"/>
      <c r="AG135" s="12"/>
      <c r="AH135" s="12"/>
      <c r="AI135" s="12"/>
    </row>
    <row r="136" spans="1:35" ht="15.75" customHeight="1">
      <c r="A136" s="580">
        <v>6</v>
      </c>
      <c r="B136" s="595" t="s">
        <v>181</v>
      </c>
      <c r="C136" s="580"/>
      <c r="D136" s="580"/>
      <c r="E136" s="79" t="s">
        <v>164</v>
      </c>
      <c r="F136" s="580">
        <v>2027</v>
      </c>
      <c r="G136" s="580" t="s">
        <v>121</v>
      </c>
      <c r="H136" s="82"/>
      <c r="I136" s="82"/>
      <c r="J136" s="82"/>
      <c r="K136" s="101">
        <v>3</v>
      </c>
      <c r="L136" s="102"/>
      <c r="M136" s="102"/>
      <c r="N136" s="102"/>
      <c r="O136" s="101"/>
      <c r="P136" s="83"/>
      <c r="Q136" s="580" t="s">
        <v>182</v>
      </c>
      <c r="R136" s="12"/>
      <c r="S136" s="12"/>
      <c r="T136" s="12"/>
      <c r="U136" s="12"/>
      <c r="V136" s="12"/>
      <c r="W136" s="12"/>
      <c r="X136" s="12"/>
      <c r="Y136" s="12"/>
      <c r="Z136" s="12"/>
      <c r="AA136" s="12"/>
      <c r="AB136" s="12"/>
      <c r="AC136" s="12"/>
      <c r="AD136" s="12"/>
      <c r="AE136" s="12"/>
      <c r="AF136" s="12"/>
      <c r="AG136" s="12"/>
      <c r="AH136" s="12"/>
      <c r="AI136" s="12"/>
    </row>
    <row r="137" spans="1:35" ht="48.75" customHeight="1">
      <c r="A137" s="580"/>
      <c r="B137" s="595"/>
      <c r="C137" s="580"/>
      <c r="D137" s="580"/>
      <c r="E137" s="79" t="s">
        <v>58</v>
      </c>
      <c r="F137" s="580"/>
      <c r="G137" s="580"/>
      <c r="H137" s="82"/>
      <c r="I137" s="82"/>
      <c r="J137" s="82"/>
      <c r="K137" s="101">
        <v>195.8</v>
      </c>
      <c r="L137" s="102"/>
      <c r="M137" s="102"/>
      <c r="N137" s="102"/>
      <c r="O137" s="101" t="s">
        <v>87</v>
      </c>
      <c r="P137" s="344" t="s">
        <v>180</v>
      </c>
      <c r="Q137" s="580"/>
      <c r="R137" s="12"/>
      <c r="S137" s="12"/>
      <c r="T137" s="12"/>
      <c r="U137" s="12"/>
      <c r="V137" s="12"/>
      <c r="W137" s="12"/>
      <c r="X137" s="12"/>
      <c r="Y137" s="12"/>
      <c r="Z137" s="12"/>
      <c r="AA137" s="12"/>
      <c r="AB137" s="12"/>
      <c r="AC137" s="12"/>
      <c r="AD137" s="12"/>
      <c r="AE137" s="12"/>
      <c r="AF137" s="12"/>
      <c r="AG137" s="12"/>
      <c r="AH137" s="12"/>
      <c r="AI137" s="12"/>
    </row>
    <row r="138" spans="1:35" ht="21.75" customHeight="1">
      <c r="A138" s="79"/>
      <c r="B138" s="348" t="s">
        <v>183</v>
      </c>
      <c r="C138" s="580"/>
      <c r="D138" s="79"/>
      <c r="E138" s="79"/>
      <c r="F138" s="79"/>
      <c r="G138" s="79"/>
      <c r="H138" s="82"/>
      <c r="I138" s="82"/>
      <c r="J138" s="82"/>
      <c r="K138" s="101"/>
      <c r="L138" s="102"/>
      <c r="M138" s="102"/>
      <c r="N138" s="102"/>
      <c r="O138" s="101"/>
      <c r="P138" s="83"/>
      <c r="Q138" s="79"/>
      <c r="R138" s="12"/>
      <c r="S138" s="12"/>
      <c r="T138" s="12"/>
      <c r="U138" s="12"/>
      <c r="V138" s="12"/>
      <c r="W138" s="12"/>
      <c r="X138" s="12"/>
      <c r="Y138" s="12"/>
      <c r="Z138" s="12"/>
      <c r="AA138" s="12"/>
      <c r="AB138" s="12"/>
      <c r="AC138" s="12"/>
      <c r="AD138" s="12"/>
      <c r="AE138" s="12"/>
      <c r="AF138" s="12"/>
      <c r="AG138" s="12"/>
      <c r="AH138" s="12"/>
      <c r="AI138" s="12"/>
    </row>
    <row r="139" spans="1:35" ht="31.5" customHeight="1">
      <c r="A139" s="580">
        <v>7</v>
      </c>
      <c r="B139" s="596" t="s">
        <v>184</v>
      </c>
      <c r="C139" s="580"/>
      <c r="D139" s="580"/>
      <c r="E139" s="79" t="s">
        <v>164</v>
      </c>
      <c r="F139" s="580">
        <v>2027</v>
      </c>
      <c r="G139" s="580" t="s">
        <v>121</v>
      </c>
      <c r="H139" s="82"/>
      <c r="I139" s="82"/>
      <c r="J139" s="82"/>
      <c r="K139" s="101">
        <v>2</v>
      </c>
      <c r="L139" s="102"/>
      <c r="M139" s="102"/>
      <c r="N139" s="102"/>
      <c r="O139" s="101"/>
      <c r="P139" s="83"/>
      <c r="Q139" s="580" t="s">
        <v>185</v>
      </c>
      <c r="R139" s="12"/>
      <c r="S139" s="12"/>
      <c r="T139" s="12"/>
      <c r="U139" s="12"/>
      <c r="V139" s="12"/>
      <c r="W139" s="12"/>
      <c r="X139" s="12"/>
      <c r="Y139" s="12"/>
      <c r="Z139" s="12"/>
      <c r="AA139" s="12"/>
      <c r="AB139" s="12"/>
      <c r="AC139" s="12"/>
      <c r="AD139" s="12"/>
      <c r="AE139" s="12"/>
      <c r="AF139" s="12"/>
      <c r="AG139" s="12"/>
      <c r="AH139" s="12"/>
      <c r="AI139" s="12"/>
    </row>
    <row r="140" spans="1:35" ht="57.75" customHeight="1">
      <c r="A140" s="580"/>
      <c r="B140" s="596"/>
      <c r="C140" s="580"/>
      <c r="D140" s="580"/>
      <c r="E140" s="79" t="s">
        <v>58</v>
      </c>
      <c r="F140" s="580"/>
      <c r="G140" s="580"/>
      <c r="H140" s="82"/>
      <c r="I140" s="82"/>
      <c r="J140" s="82"/>
      <c r="K140" s="101">
        <v>94.8</v>
      </c>
      <c r="L140" s="102"/>
      <c r="M140" s="102"/>
      <c r="N140" s="102"/>
      <c r="O140" s="101" t="s">
        <v>87</v>
      </c>
      <c r="P140" s="83" t="s">
        <v>180</v>
      </c>
      <c r="Q140" s="580"/>
      <c r="R140" s="12"/>
      <c r="S140" s="12"/>
      <c r="T140" s="12"/>
      <c r="U140" s="12"/>
      <c r="V140" s="12"/>
      <c r="W140" s="12"/>
      <c r="X140" s="12"/>
      <c r="Y140" s="12"/>
      <c r="Z140" s="12"/>
      <c r="AA140" s="12"/>
      <c r="AB140" s="12"/>
      <c r="AC140" s="12"/>
      <c r="AD140" s="12"/>
      <c r="AE140" s="12"/>
      <c r="AF140" s="12"/>
      <c r="AG140" s="12"/>
      <c r="AH140" s="12"/>
      <c r="AI140" s="12"/>
    </row>
    <row r="141" spans="1:35" ht="15.75" customHeight="1">
      <c r="A141" s="580">
        <v>8</v>
      </c>
      <c r="B141" s="595" t="s">
        <v>186</v>
      </c>
      <c r="C141" s="580"/>
      <c r="D141" s="580"/>
      <c r="E141" s="79" t="s">
        <v>164</v>
      </c>
      <c r="F141" s="580">
        <v>2027</v>
      </c>
      <c r="G141" s="580" t="s">
        <v>121</v>
      </c>
      <c r="H141" s="82"/>
      <c r="I141" s="82"/>
      <c r="J141" s="82"/>
      <c r="K141" s="101">
        <v>3</v>
      </c>
      <c r="L141" s="102"/>
      <c r="M141" s="102"/>
      <c r="N141" s="102"/>
      <c r="O141" s="101"/>
      <c r="P141" s="83"/>
      <c r="Q141" s="580" t="s">
        <v>187</v>
      </c>
      <c r="R141" s="12"/>
      <c r="S141" s="12"/>
      <c r="T141" s="12"/>
      <c r="U141" s="12"/>
      <c r="V141" s="12"/>
      <c r="W141" s="12"/>
      <c r="X141" s="12"/>
      <c r="Y141" s="12"/>
      <c r="Z141" s="12"/>
      <c r="AA141" s="12"/>
      <c r="AB141" s="12"/>
      <c r="AC141" s="12"/>
      <c r="AD141" s="12"/>
      <c r="AE141" s="12"/>
      <c r="AF141" s="12"/>
      <c r="AG141" s="12"/>
      <c r="AH141" s="12"/>
      <c r="AI141" s="12"/>
    </row>
    <row r="142" spans="1:35" ht="41.25" customHeight="1">
      <c r="A142" s="580"/>
      <c r="B142" s="595"/>
      <c r="C142" s="580"/>
      <c r="D142" s="580"/>
      <c r="E142" s="79" t="s">
        <v>58</v>
      </c>
      <c r="F142" s="580"/>
      <c r="G142" s="580"/>
      <c r="H142" s="82"/>
      <c r="I142" s="82"/>
      <c r="J142" s="82"/>
      <c r="K142" s="101">
        <v>142.80000000000001</v>
      </c>
      <c r="L142" s="102"/>
      <c r="M142" s="102"/>
      <c r="N142" s="102"/>
      <c r="O142" s="101" t="s">
        <v>87</v>
      </c>
      <c r="P142" s="344" t="s">
        <v>180</v>
      </c>
      <c r="Q142" s="580"/>
      <c r="R142" s="12"/>
      <c r="S142" s="12"/>
      <c r="T142" s="12"/>
      <c r="U142" s="12"/>
      <c r="V142" s="12"/>
      <c r="W142" s="12"/>
      <c r="X142" s="12"/>
      <c r="Y142" s="12"/>
      <c r="Z142" s="12"/>
      <c r="AA142" s="12"/>
      <c r="AB142" s="12"/>
      <c r="AC142" s="12"/>
      <c r="AD142" s="12"/>
      <c r="AE142" s="12"/>
      <c r="AF142" s="12"/>
      <c r="AG142" s="12"/>
      <c r="AH142" s="12"/>
      <c r="AI142" s="12"/>
    </row>
    <row r="143" spans="1:35" ht="19.5" customHeight="1">
      <c r="A143" s="580">
        <v>9</v>
      </c>
      <c r="B143" s="595" t="s">
        <v>188</v>
      </c>
      <c r="C143" s="580"/>
      <c r="D143" s="79"/>
      <c r="E143" s="79" t="s">
        <v>164</v>
      </c>
      <c r="F143" s="580">
        <v>2027</v>
      </c>
      <c r="G143" s="580" t="s">
        <v>121</v>
      </c>
      <c r="H143" s="82"/>
      <c r="I143" s="82"/>
      <c r="J143" s="82"/>
      <c r="K143" s="101">
        <v>5.2</v>
      </c>
      <c r="L143" s="102"/>
      <c r="M143" s="102"/>
      <c r="N143" s="102"/>
      <c r="O143" s="101"/>
      <c r="P143" s="83"/>
      <c r="Q143" s="79"/>
      <c r="R143" s="12"/>
      <c r="S143" s="12"/>
      <c r="T143" s="12"/>
      <c r="U143" s="12"/>
      <c r="V143" s="12"/>
      <c r="W143" s="12"/>
      <c r="X143" s="12"/>
      <c r="Y143" s="12"/>
      <c r="Z143" s="12"/>
      <c r="AA143" s="12"/>
      <c r="AB143" s="12"/>
      <c r="AC143" s="12"/>
      <c r="AD143" s="12"/>
      <c r="AE143" s="12"/>
      <c r="AF143" s="12"/>
      <c r="AG143" s="12"/>
      <c r="AH143" s="12"/>
      <c r="AI143" s="12"/>
    </row>
    <row r="144" spans="1:35" ht="54.75" customHeight="1">
      <c r="A144" s="580"/>
      <c r="B144" s="595"/>
      <c r="C144" s="580"/>
      <c r="D144" s="79"/>
      <c r="E144" s="79" t="s">
        <v>58</v>
      </c>
      <c r="F144" s="580"/>
      <c r="G144" s="580"/>
      <c r="H144" s="82"/>
      <c r="I144" s="82"/>
      <c r="J144" s="82"/>
      <c r="K144" s="101">
        <v>245</v>
      </c>
      <c r="L144" s="102"/>
      <c r="M144" s="102"/>
      <c r="N144" s="102"/>
      <c r="O144" s="101" t="s">
        <v>87</v>
      </c>
      <c r="P144" s="83" t="s">
        <v>189</v>
      </c>
      <c r="Q144" s="79" t="s">
        <v>190</v>
      </c>
      <c r="R144" s="12"/>
      <c r="S144" s="12"/>
      <c r="T144" s="12"/>
      <c r="U144" s="12"/>
      <c r="V144" s="12"/>
      <c r="W144" s="12"/>
      <c r="X144" s="12"/>
      <c r="Y144" s="12"/>
      <c r="Z144" s="12"/>
      <c r="AA144" s="12"/>
      <c r="AB144" s="12"/>
      <c r="AC144" s="12"/>
      <c r="AD144" s="12"/>
      <c r="AE144" s="12"/>
      <c r="AF144" s="12"/>
      <c r="AG144" s="12"/>
      <c r="AH144" s="12"/>
      <c r="AI144" s="12"/>
    </row>
    <row r="145" spans="1:35">
      <c r="A145" s="79"/>
      <c r="B145" s="348" t="s">
        <v>191</v>
      </c>
      <c r="C145" s="580"/>
      <c r="D145" s="79"/>
      <c r="E145" s="79"/>
      <c r="F145" s="79"/>
      <c r="G145" s="79"/>
      <c r="H145" s="82"/>
      <c r="I145" s="82"/>
      <c r="J145" s="82"/>
      <c r="K145" s="101"/>
      <c r="L145" s="102"/>
      <c r="M145" s="102"/>
      <c r="N145" s="102"/>
      <c r="O145" s="101"/>
      <c r="P145" s="83"/>
      <c r="Q145" s="79"/>
      <c r="R145" s="12"/>
      <c r="S145" s="12"/>
      <c r="T145" s="12"/>
      <c r="U145" s="12"/>
      <c r="V145" s="12"/>
      <c r="W145" s="12"/>
      <c r="X145" s="12"/>
      <c r="Y145" s="12"/>
      <c r="Z145" s="12"/>
      <c r="AA145" s="12"/>
      <c r="AB145" s="12"/>
      <c r="AC145" s="12"/>
      <c r="AD145" s="12"/>
      <c r="AE145" s="12"/>
      <c r="AF145" s="12"/>
      <c r="AG145" s="12"/>
      <c r="AH145" s="12"/>
      <c r="AI145" s="12"/>
    </row>
    <row r="146" spans="1:35" ht="35.25" customHeight="1">
      <c r="A146" s="580">
        <v>10</v>
      </c>
      <c r="B146" s="596" t="s">
        <v>192</v>
      </c>
      <c r="C146" s="580"/>
      <c r="D146" s="580"/>
      <c r="E146" s="79" t="s">
        <v>164</v>
      </c>
      <c r="F146" s="580">
        <v>2027</v>
      </c>
      <c r="G146" s="580" t="s">
        <v>121</v>
      </c>
      <c r="H146" s="82"/>
      <c r="I146" s="82"/>
      <c r="J146" s="82"/>
      <c r="K146" s="101">
        <v>2</v>
      </c>
      <c r="L146" s="102"/>
      <c r="M146" s="102"/>
      <c r="N146" s="102"/>
      <c r="O146" s="101"/>
      <c r="P146" s="83"/>
      <c r="Q146" s="580" t="s">
        <v>193</v>
      </c>
      <c r="R146" s="12"/>
      <c r="S146" s="12"/>
      <c r="T146" s="12"/>
      <c r="U146" s="12"/>
      <c r="V146" s="12"/>
      <c r="W146" s="12"/>
      <c r="X146" s="12"/>
      <c r="Y146" s="12"/>
      <c r="Z146" s="12"/>
      <c r="AA146" s="12"/>
      <c r="AB146" s="12"/>
      <c r="AC146" s="12"/>
      <c r="AD146" s="12"/>
      <c r="AE146" s="12"/>
      <c r="AF146" s="12"/>
      <c r="AG146" s="12"/>
      <c r="AH146" s="12"/>
      <c r="AI146" s="12"/>
    </row>
    <row r="147" spans="1:35" ht="54" customHeight="1">
      <c r="A147" s="580"/>
      <c r="B147" s="596"/>
      <c r="C147" s="580"/>
      <c r="D147" s="580"/>
      <c r="E147" s="79" t="s">
        <v>58</v>
      </c>
      <c r="F147" s="580"/>
      <c r="G147" s="580"/>
      <c r="H147" s="82"/>
      <c r="I147" s="82"/>
      <c r="J147" s="82"/>
      <c r="K147" s="101">
        <v>100.5</v>
      </c>
      <c r="L147" s="102"/>
      <c r="M147" s="102"/>
      <c r="N147" s="102"/>
      <c r="O147" s="101" t="s">
        <v>87</v>
      </c>
      <c r="P147" s="83" t="s">
        <v>180</v>
      </c>
      <c r="Q147" s="580"/>
      <c r="R147" s="12"/>
      <c r="S147" s="12"/>
      <c r="T147" s="12"/>
      <c r="U147" s="12"/>
      <c r="V147" s="12"/>
      <c r="W147" s="12"/>
      <c r="X147" s="12"/>
      <c r="Y147" s="12"/>
      <c r="Z147" s="12"/>
      <c r="AA147" s="12"/>
      <c r="AB147" s="12"/>
      <c r="AC147" s="12"/>
      <c r="AD147" s="12"/>
      <c r="AE147" s="12"/>
      <c r="AF147" s="12"/>
      <c r="AG147" s="12"/>
      <c r="AH147" s="12"/>
      <c r="AI147" s="12"/>
    </row>
    <row r="148" spans="1:35" ht="24" customHeight="1">
      <c r="A148" s="79"/>
      <c r="B148" s="348" t="s">
        <v>194</v>
      </c>
      <c r="C148" s="580"/>
      <c r="D148" s="79"/>
      <c r="E148" s="79"/>
      <c r="F148" s="79"/>
      <c r="G148" s="79"/>
      <c r="H148" s="82"/>
      <c r="I148" s="82"/>
      <c r="J148" s="82"/>
      <c r="K148" s="101"/>
      <c r="L148" s="102"/>
      <c r="M148" s="102"/>
      <c r="N148" s="102"/>
      <c r="O148" s="101"/>
      <c r="P148" s="83"/>
      <c r="Q148" s="79"/>
      <c r="R148" s="12"/>
      <c r="S148" s="12"/>
      <c r="T148" s="12"/>
      <c r="U148" s="12"/>
      <c r="V148" s="12"/>
      <c r="W148" s="12"/>
      <c r="X148" s="12"/>
      <c r="Y148" s="12"/>
      <c r="Z148" s="12"/>
      <c r="AA148" s="12"/>
      <c r="AB148" s="12"/>
      <c r="AC148" s="12"/>
      <c r="AD148" s="12"/>
      <c r="AE148" s="12"/>
      <c r="AF148" s="12"/>
      <c r="AG148" s="12"/>
      <c r="AH148" s="12"/>
      <c r="AI148" s="12"/>
    </row>
    <row r="149" spans="1:35" ht="15.75" customHeight="1">
      <c r="A149" s="580">
        <v>11</v>
      </c>
      <c r="B149" s="595" t="s">
        <v>195</v>
      </c>
      <c r="C149" s="580"/>
      <c r="D149" s="580"/>
      <c r="E149" s="79" t="s">
        <v>164</v>
      </c>
      <c r="F149" s="580">
        <v>2027</v>
      </c>
      <c r="G149" s="580" t="s">
        <v>121</v>
      </c>
      <c r="H149" s="82"/>
      <c r="I149" s="82"/>
      <c r="J149" s="82"/>
      <c r="K149" s="101">
        <v>3.93</v>
      </c>
      <c r="L149" s="102"/>
      <c r="M149" s="102"/>
      <c r="N149" s="102"/>
      <c r="O149" s="101"/>
      <c r="P149" s="83"/>
      <c r="Q149" s="580" t="s">
        <v>196</v>
      </c>
      <c r="R149" s="12"/>
      <c r="S149" s="12"/>
      <c r="T149" s="12"/>
      <c r="U149" s="12"/>
      <c r="V149" s="12"/>
      <c r="W149" s="12"/>
      <c r="X149" s="12"/>
      <c r="Y149" s="12"/>
      <c r="Z149" s="12"/>
      <c r="AA149" s="12"/>
      <c r="AB149" s="12"/>
      <c r="AC149" s="12"/>
      <c r="AD149" s="12"/>
      <c r="AE149" s="12"/>
      <c r="AF149" s="12"/>
      <c r="AG149" s="12"/>
      <c r="AH149" s="12"/>
      <c r="AI149" s="12"/>
    </row>
    <row r="150" spans="1:35" ht="34.5" customHeight="1">
      <c r="A150" s="580"/>
      <c r="B150" s="595"/>
      <c r="C150" s="580"/>
      <c r="D150" s="580"/>
      <c r="E150" s="79" t="s">
        <v>58</v>
      </c>
      <c r="F150" s="580"/>
      <c r="G150" s="580"/>
      <c r="H150" s="82"/>
      <c r="I150" s="82"/>
      <c r="J150" s="82"/>
      <c r="K150" s="101">
        <v>195.7</v>
      </c>
      <c r="L150" s="102"/>
      <c r="M150" s="102"/>
      <c r="N150" s="102"/>
      <c r="O150" s="101" t="s">
        <v>87</v>
      </c>
      <c r="P150" s="344" t="s">
        <v>180</v>
      </c>
      <c r="Q150" s="580"/>
      <c r="R150" s="12"/>
      <c r="S150" s="12"/>
      <c r="T150" s="12"/>
      <c r="U150" s="12"/>
      <c r="V150" s="12"/>
      <c r="W150" s="12"/>
      <c r="X150" s="12"/>
      <c r="Y150" s="12"/>
      <c r="Z150" s="12"/>
      <c r="AA150" s="12"/>
      <c r="AB150" s="12"/>
      <c r="AC150" s="12"/>
      <c r="AD150" s="12"/>
      <c r="AE150" s="12"/>
      <c r="AF150" s="12"/>
      <c r="AG150" s="12"/>
      <c r="AH150" s="12"/>
      <c r="AI150" s="12"/>
    </row>
    <row r="151" spans="1:35">
      <c r="A151" s="79"/>
      <c r="B151" s="348" t="s">
        <v>197</v>
      </c>
      <c r="C151" s="580"/>
      <c r="D151" s="79"/>
      <c r="E151" s="79"/>
      <c r="F151" s="79"/>
      <c r="G151" s="79"/>
      <c r="H151" s="82"/>
      <c r="I151" s="82"/>
      <c r="J151" s="82"/>
      <c r="K151" s="101"/>
      <c r="L151" s="102"/>
      <c r="M151" s="102"/>
      <c r="N151" s="102"/>
      <c r="O151" s="101"/>
      <c r="P151" s="344"/>
      <c r="Q151" s="79"/>
      <c r="R151" s="12"/>
      <c r="S151" s="12"/>
      <c r="T151" s="12"/>
      <c r="U151" s="12"/>
      <c r="V151" s="12"/>
      <c r="W151" s="12"/>
      <c r="X151" s="12"/>
      <c r="Y151" s="12"/>
      <c r="Z151" s="12"/>
      <c r="AA151" s="12"/>
      <c r="AB151" s="12"/>
      <c r="AC151" s="12"/>
      <c r="AD151" s="12"/>
      <c r="AE151" s="12"/>
      <c r="AF151" s="12"/>
      <c r="AG151" s="12"/>
      <c r="AH151" s="12"/>
      <c r="AI151" s="12"/>
    </row>
    <row r="152" spans="1:35" ht="15.75" customHeight="1">
      <c r="A152" s="580">
        <v>12</v>
      </c>
      <c r="B152" s="595" t="s">
        <v>198</v>
      </c>
      <c r="C152" s="580"/>
      <c r="D152" s="580"/>
      <c r="E152" s="79" t="s">
        <v>164</v>
      </c>
      <c r="F152" s="580" t="s">
        <v>507</v>
      </c>
      <c r="G152" s="580" t="s">
        <v>121</v>
      </c>
      <c r="H152" s="82"/>
      <c r="I152" s="82"/>
      <c r="J152" s="82"/>
      <c r="K152" s="101">
        <v>5.4</v>
      </c>
      <c r="L152" s="101">
        <v>1.45</v>
      </c>
      <c r="M152" s="102"/>
      <c r="N152" s="102"/>
      <c r="O152" s="101"/>
      <c r="P152" s="83"/>
      <c r="Q152" s="580" t="s">
        <v>199</v>
      </c>
      <c r="R152" s="12"/>
      <c r="S152" s="12"/>
      <c r="T152" s="12"/>
      <c r="U152" s="12"/>
      <c r="V152" s="12"/>
      <c r="W152" s="12"/>
      <c r="X152" s="12"/>
      <c r="Y152" s="12"/>
      <c r="Z152" s="12"/>
      <c r="AA152" s="12"/>
      <c r="AB152" s="12"/>
      <c r="AC152" s="12"/>
      <c r="AD152" s="12"/>
      <c r="AE152" s="12"/>
      <c r="AF152" s="12"/>
      <c r="AG152" s="12"/>
      <c r="AH152" s="12"/>
      <c r="AI152" s="12"/>
    </row>
    <row r="153" spans="1:35" ht="38.25" customHeight="1">
      <c r="A153" s="580"/>
      <c r="B153" s="595"/>
      <c r="C153" s="580"/>
      <c r="D153" s="580"/>
      <c r="E153" s="79" t="s">
        <v>58</v>
      </c>
      <c r="F153" s="580"/>
      <c r="G153" s="580"/>
      <c r="H153" s="82"/>
      <c r="I153" s="82"/>
      <c r="J153" s="82"/>
      <c r="K153" s="101">
        <v>238.6</v>
      </c>
      <c r="L153" s="101">
        <v>80</v>
      </c>
      <c r="M153" s="102"/>
      <c r="N153" s="102"/>
      <c r="O153" s="101" t="s">
        <v>87</v>
      </c>
      <c r="P153" s="344" t="s">
        <v>180</v>
      </c>
      <c r="Q153" s="580"/>
      <c r="R153" s="12"/>
      <c r="S153" s="12"/>
      <c r="T153" s="12"/>
      <c r="U153" s="12"/>
      <c r="V153" s="12"/>
      <c r="W153" s="12"/>
      <c r="X153" s="12"/>
      <c r="Y153" s="12"/>
      <c r="Z153" s="12"/>
      <c r="AA153" s="12"/>
      <c r="AB153" s="12"/>
      <c r="AC153" s="12"/>
      <c r="AD153" s="12"/>
      <c r="AE153" s="12"/>
      <c r="AF153" s="12"/>
      <c r="AG153" s="12"/>
      <c r="AH153" s="12"/>
      <c r="AI153" s="12"/>
    </row>
    <row r="154" spans="1:35" ht="19.5" customHeight="1">
      <c r="A154" s="79"/>
      <c r="B154" s="348" t="s">
        <v>200</v>
      </c>
      <c r="C154" s="580"/>
      <c r="D154" s="79"/>
      <c r="E154" s="79"/>
      <c r="F154" s="79"/>
      <c r="G154" s="79"/>
      <c r="H154" s="82"/>
      <c r="I154" s="82"/>
      <c r="J154" s="82"/>
      <c r="K154" s="101"/>
      <c r="L154" s="101"/>
      <c r="M154" s="102"/>
      <c r="N154" s="102"/>
      <c r="O154" s="101"/>
      <c r="P154" s="344"/>
      <c r="Q154" s="79"/>
      <c r="R154" s="12"/>
      <c r="S154" s="12"/>
      <c r="T154" s="12"/>
      <c r="U154" s="12"/>
      <c r="V154" s="12"/>
      <c r="W154" s="12"/>
      <c r="X154" s="12"/>
      <c r="Y154" s="12"/>
      <c r="Z154" s="12"/>
      <c r="AA154" s="12"/>
      <c r="AB154" s="12"/>
      <c r="AC154" s="12"/>
      <c r="AD154" s="12"/>
      <c r="AE154" s="12"/>
      <c r="AF154" s="12"/>
      <c r="AG154" s="12"/>
      <c r="AH154" s="12"/>
      <c r="AI154" s="12"/>
    </row>
    <row r="155" spans="1:35" ht="21" customHeight="1">
      <c r="A155" s="580">
        <v>13</v>
      </c>
      <c r="B155" s="595" t="s">
        <v>201</v>
      </c>
      <c r="C155" s="580"/>
      <c r="D155" s="79"/>
      <c r="E155" s="79" t="s">
        <v>164</v>
      </c>
      <c r="F155" s="580">
        <v>2027</v>
      </c>
      <c r="G155" s="580" t="s">
        <v>121</v>
      </c>
      <c r="H155" s="82"/>
      <c r="I155" s="82"/>
      <c r="J155" s="82"/>
      <c r="K155" s="98">
        <v>3.18</v>
      </c>
      <c r="L155" s="102"/>
      <c r="M155" s="102"/>
      <c r="N155" s="102"/>
      <c r="O155" s="101"/>
      <c r="P155" s="344"/>
      <c r="Q155" s="580" t="s">
        <v>202</v>
      </c>
      <c r="R155" s="12"/>
      <c r="S155" s="12"/>
      <c r="T155" s="12"/>
      <c r="U155" s="12"/>
      <c r="V155" s="12"/>
      <c r="W155" s="12"/>
      <c r="X155" s="12"/>
      <c r="Y155" s="12"/>
      <c r="Z155" s="12"/>
      <c r="AA155" s="12"/>
      <c r="AB155" s="12"/>
      <c r="AC155" s="12"/>
      <c r="AD155" s="12"/>
      <c r="AE155" s="12"/>
      <c r="AF155" s="12"/>
      <c r="AG155" s="12"/>
      <c r="AH155" s="12"/>
      <c r="AI155" s="12"/>
    </row>
    <row r="156" spans="1:35" ht="35.25" customHeight="1">
      <c r="A156" s="580"/>
      <c r="B156" s="595"/>
      <c r="C156" s="580"/>
      <c r="D156" s="79"/>
      <c r="E156" s="79" t="s">
        <v>58</v>
      </c>
      <c r="F156" s="580"/>
      <c r="G156" s="580"/>
      <c r="H156" s="82"/>
      <c r="I156" s="82"/>
      <c r="J156" s="82"/>
      <c r="K156" s="101">
        <v>144.9</v>
      </c>
      <c r="L156" s="102"/>
      <c r="M156" s="102"/>
      <c r="N156" s="102"/>
      <c r="O156" s="101" t="s">
        <v>87</v>
      </c>
      <c r="P156" s="83" t="s">
        <v>189</v>
      </c>
      <c r="Q156" s="580"/>
      <c r="R156" s="12"/>
      <c r="S156" s="12"/>
      <c r="T156" s="12"/>
      <c r="U156" s="12"/>
      <c r="V156" s="12"/>
      <c r="W156" s="12"/>
      <c r="X156" s="12"/>
      <c r="Y156" s="12"/>
      <c r="Z156" s="12"/>
      <c r="AA156" s="12"/>
      <c r="AB156" s="12"/>
      <c r="AC156" s="12"/>
      <c r="AD156" s="12"/>
      <c r="AE156" s="12"/>
      <c r="AF156" s="12"/>
      <c r="AG156" s="12"/>
      <c r="AH156" s="12"/>
      <c r="AI156" s="12"/>
    </row>
    <row r="157" spans="1:35" ht="20.25" customHeight="1">
      <c r="A157" s="580">
        <v>14</v>
      </c>
      <c r="B157" s="595" t="s">
        <v>203</v>
      </c>
      <c r="C157" s="580"/>
      <c r="D157" s="79"/>
      <c r="E157" s="79" t="s">
        <v>164</v>
      </c>
      <c r="F157" s="79"/>
      <c r="G157" s="580" t="s">
        <v>121</v>
      </c>
      <c r="H157" s="82"/>
      <c r="I157" s="82"/>
      <c r="J157" s="82"/>
      <c r="K157" s="101">
        <v>2</v>
      </c>
      <c r="L157" s="102"/>
      <c r="M157" s="102"/>
      <c r="N157" s="102"/>
      <c r="O157" s="101"/>
      <c r="P157" s="83"/>
      <c r="Q157" s="79"/>
      <c r="R157" s="12"/>
      <c r="S157" s="12"/>
      <c r="T157" s="12"/>
      <c r="U157" s="12"/>
      <c r="V157" s="12"/>
      <c r="W157" s="12"/>
      <c r="X157" s="12"/>
      <c r="Y157" s="12"/>
      <c r="Z157" s="12"/>
      <c r="AA157" s="12"/>
      <c r="AB157" s="12"/>
      <c r="AC157" s="12"/>
      <c r="AD157" s="12"/>
      <c r="AE157" s="12"/>
      <c r="AF157" s="12"/>
      <c r="AG157" s="12"/>
      <c r="AH157" s="12"/>
      <c r="AI157" s="12"/>
    </row>
    <row r="158" spans="1:35" ht="52.5" customHeight="1">
      <c r="A158" s="580"/>
      <c r="B158" s="595"/>
      <c r="C158" s="580"/>
      <c r="D158" s="79"/>
      <c r="E158" s="79" t="s">
        <v>58</v>
      </c>
      <c r="F158" s="79" t="s">
        <v>510</v>
      </c>
      <c r="G158" s="580"/>
      <c r="H158" s="82"/>
      <c r="I158" s="82"/>
      <c r="J158" s="98">
        <v>2</v>
      </c>
      <c r="K158" s="101">
        <v>100</v>
      </c>
      <c r="L158" s="102"/>
      <c r="M158" s="102"/>
      <c r="N158" s="102"/>
      <c r="O158" s="101" t="s">
        <v>87</v>
      </c>
      <c r="P158" s="83" t="s">
        <v>189</v>
      </c>
      <c r="Q158" s="79" t="s">
        <v>204</v>
      </c>
      <c r="R158" s="12"/>
      <c r="S158" s="12"/>
      <c r="T158" s="12"/>
      <c r="U158" s="12"/>
      <c r="V158" s="12"/>
      <c r="W158" s="12"/>
      <c r="X158" s="12"/>
      <c r="Y158" s="12"/>
      <c r="Z158" s="12"/>
      <c r="AA158" s="12"/>
      <c r="AB158" s="12"/>
      <c r="AC158" s="12"/>
      <c r="AD158" s="12"/>
      <c r="AE158" s="12"/>
      <c r="AF158" s="12"/>
      <c r="AG158" s="12"/>
      <c r="AH158" s="12"/>
      <c r="AI158" s="12"/>
    </row>
    <row r="159" spans="1:35" ht="41.25" customHeight="1">
      <c r="A159" s="79"/>
      <c r="B159" s="348" t="s">
        <v>205</v>
      </c>
      <c r="C159" s="580"/>
      <c r="D159" s="79"/>
      <c r="E159" s="79"/>
      <c r="F159" s="79"/>
      <c r="G159" s="79"/>
      <c r="H159" s="82"/>
      <c r="I159" s="82"/>
      <c r="J159" s="82"/>
      <c r="K159" s="101"/>
      <c r="L159" s="102"/>
      <c r="M159" s="102"/>
      <c r="N159" s="102"/>
      <c r="O159" s="101"/>
      <c r="P159" s="344"/>
      <c r="Q159" s="79"/>
      <c r="R159" s="12"/>
      <c r="S159" s="12"/>
      <c r="T159" s="12"/>
      <c r="U159" s="12"/>
      <c r="V159" s="12"/>
      <c r="W159" s="12"/>
      <c r="X159" s="12"/>
      <c r="Y159" s="12"/>
      <c r="Z159" s="12"/>
      <c r="AA159" s="12"/>
      <c r="AB159" s="12"/>
      <c r="AC159" s="12"/>
      <c r="AD159" s="12"/>
      <c r="AE159" s="12"/>
      <c r="AF159" s="12"/>
      <c r="AG159" s="12"/>
      <c r="AH159" s="12"/>
      <c r="AI159" s="12"/>
    </row>
    <row r="160" spans="1:35" ht="24" customHeight="1">
      <c r="A160" s="79"/>
      <c r="B160" s="348" t="s">
        <v>92</v>
      </c>
      <c r="C160" s="580"/>
      <c r="D160" s="79"/>
      <c r="E160" s="79"/>
      <c r="F160" s="79"/>
      <c r="G160" s="79"/>
      <c r="H160" s="82"/>
      <c r="I160" s="82"/>
      <c r="J160" s="82"/>
      <c r="K160" s="101"/>
      <c r="L160" s="102"/>
      <c r="M160" s="102"/>
      <c r="N160" s="102"/>
      <c r="O160" s="101"/>
      <c r="P160" s="344"/>
      <c r="Q160" s="79"/>
      <c r="R160" s="12"/>
      <c r="S160" s="12"/>
      <c r="T160" s="12"/>
      <c r="U160" s="12"/>
      <c r="V160" s="12"/>
      <c r="W160" s="12"/>
      <c r="X160" s="12"/>
      <c r="Y160" s="12"/>
      <c r="Z160" s="12"/>
      <c r="AA160" s="12"/>
      <c r="AB160" s="12"/>
      <c r="AC160" s="12"/>
      <c r="AD160" s="12"/>
      <c r="AE160" s="12"/>
      <c r="AF160" s="12"/>
      <c r="AG160" s="12"/>
      <c r="AH160" s="12"/>
      <c r="AI160" s="12"/>
    </row>
    <row r="161" spans="1:35" ht="18.75" customHeight="1">
      <c r="A161" s="580">
        <v>15</v>
      </c>
      <c r="B161" s="595" t="s">
        <v>206</v>
      </c>
      <c r="C161" s="580"/>
      <c r="D161" s="79"/>
      <c r="E161" s="79" t="s">
        <v>164</v>
      </c>
      <c r="F161" s="580" t="s">
        <v>510</v>
      </c>
      <c r="G161" s="580" t="s">
        <v>207</v>
      </c>
      <c r="H161" s="82"/>
      <c r="I161" s="82"/>
      <c r="J161" s="82"/>
      <c r="K161" s="101">
        <v>10</v>
      </c>
      <c r="L161" s="102"/>
      <c r="M161" s="102"/>
      <c r="N161" s="102"/>
      <c r="O161" s="101"/>
      <c r="P161" s="344"/>
      <c r="Q161" s="79"/>
      <c r="R161" s="12"/>
      <c r="S161" s="12"/>
      <c r="T161" s="12"/>
      <c r="U161" s="12"/>
      <c r="V161" s="12"/>
      <c r="W161" s="12"/>
      <c r="X161" s="12"/>
      <c r="Y161" s="12"/>
      <c r="Z161" s="12"/>
      <c r="AA161" s="12"/>
      <c r="AB161" s="12"/>
      <c r="AC161" s="12"/>
      <c r="AD161" s="12"/>
      <c r="AE161" s="12"/>
      <c r="AF161" s="12"/>
      <c r="AG161" s="12"/>
      <c r="AH161" s="12"/>
      <c r="AI161" s="12"/>
    </row>
    <row r="162" spans="1:35" ht="28.5" customHeight="1">
      <c r="A162" s="580"/>
      <c r="B162" s="595"/>
      <c r="C162" s="580"/>
      <c r="D162" s="580"/>
      <c r="E162" s="580" t="s">
        <v>58</v>
      </c>
      <c r="F162" s="580"/>
      <c r="G162" s="580"/>
      <c r="H162" s="82"/>
      <c r="I162" s="82"/>
      <c r="J162" s="82">
        <v>1.5</v>
      </c>
      <c r="K162" s="101"/>
      <c r="L162" s="102"/>
      <c r="M162" s="102"/>
      <c r="N162" s="102"/>
      <c r="O162" s="101" t="s">
        <v>84</v>
      </c>
      <c r="P162" s="344" t="s">
        <v>208</v>
      </c>
      <c r="Q162" s="580" t="s">
        <v>209</v>
      </c>
      <c r="R162" s="12"/>
      <c r="S162" s="12"/>
      <c r="T162" s="12"/>
      <c r="U162" s="12"/>
      <c r="V162" s="12"/>
      <c r="W162" s="12"/>
      <c r="X162" s="12"/>
      <c r="Y162" s="12"/>
      <c r="Z162" s="12"/>
      <c r="AA162" s="12"/>
      <c r="AB162" s="12"/>
      <c r="AC162" s="12"/>
      <c r="AD162" s="12"/>
      <c r="AE162" s="12"/>
      <c r="AF162" s="12"/>
      <c r="AG162" s="12"/>
      <c r="AH162" s="12"/>
      <c r="AI162" s="12"/>
    </row>
    <row r="163" spans="1:35" ht="47.25" customHeight="1">
      <c r="A163" s="580"/>
      <c r="B163" s="595"/>
      <c r="C163" s="580"/>
      <c r="D163" s="580"/>
      <c r="E163" s="580"/>
      <c r="F163" s="580"/>
      <c r="G163" s="580"/>
      <c r="H163" s="82"/>
      <c r="I163" s="82"/>
      <c r="J163" s="84"/>
      <c r="K163" s="101">
        <v>150</v>
      </c>
      <c r="L163" s="102"/>
      <c r="M163" s="102"/>
      <c r="N163" s="102"/>
      <c r="O163" s="101" t="s">
        <v>87</v>
      </c>
      <c r="P163" s="344" t="s">
        <v>210</v>
      </c>
      <c r="Q163" s="580"/>
      <c r="R163" s="12"/>
      <c r="S163" s="12"/>
      <c r="T163" s="12"/>
      <c r="U163" s="12"/>
      <c r="V163" s="12"/>
      <c r="W163" s="12"/>
      <c r="X163" s="12"/>
      <c r="Y163" s="12"/>
      <c r="Z163" s="12"/>
      <c r="AA163" s="12"/>
      <c r="AB163" s="12"/>
      <c r="AC163" s="12"/>
      <c r="AD163" s="12"/>
      <c r="AE163" s="12"/>
      <c r="AF163" s="12"/>
      <c r="AG163" s="12"/>
      <c r="AH163" s="12"/>
      <c r="AI163" s="12"/>
    </row>
    <row r="164" spans="1:35" ht="20.25" customHeight="1">
      <c r="A164" s="580">
        <v>16</v>
      </c>
      <c r="B164" s="592" t="s">
        <v>211</v>
      </c>
      <c r="C164" s="580"/>
      <c r="D164" s="580"/>
      <c r="E164" s="79" t="s">
        <v>164</v>
      </c>
      <c r="F164" s="580">
        <v>2027</v>
      </c>
      <c r="G164" s="580" t="s">
        <v>121</v>
      </c>
      <c r="H164" s="82"/>
      <c r="I164" s="82"/>
      <c r="J164" s="82"/>
      <c r="K164" s="79">
        <v>6.96</v>
      </c>
      <c r="L164" s="102"/>
      <c r="M164" s="102"/>
      <c r="N164" s="102"/>
      <c r="O164" s="82"/>
      <c r="P164" s="344"/>
      <c r="Q164" s="607" t="s">
        <v>212</v>
      </c>
    </row>
    <row r="165" spans="1:35" ht="31.5" customHeight="1">
      <c r="A165" s="580"/>
      <c r="B165" s="592"/>
      <c r="C165" s="580"/>
      <c r="D165" s="580"/>
      <c r="E165" s="79" t="s">
        <v>58</v>
      </c>
      <c r="F165" s="580"/>
      <c r="G165" s="580"/>
      <c r="H165" s="82"/>
      <c r="I165" s="82"/>
      <c r="J165" s="82"/>
      <c r="K165" s="79">
        <v>138.9</v>
      </c>
      <c r="L165" s="102"/>
      <c r="M165" s="102"/>
      <c r="N165" s="102"/>
      <c r="O165" s="101" t="s">
        <v>87</v>
      </c>
      <c r="P165" s="344" t="s">
        <v>210</v>
      </c>
      <c r="Q165" s="607"/>
    </row>
    <row r="166" spans="1:35" ht="16.5" customHeight="1">
      <c r="A166" s="79"/>
      <c r="B166" s="348" t="s">
        <v>191</v>
      </c>
      <c r="C166" s="580"/>
      <c r="D166" s="79"/>
      <c r="E166" s="79"/>
      <c r="F166" s="79"/>
      <c r="G166" s="79"/>
      <c r="H166" s="82"/>
      <c r="I166" s="82"/>
      <c r="J166" s="82"/>
      <c r="K166" s="79"/>
      <c r="L166" s="102"/>
      <c r="M166" s="102"/>
      <c r="N166" s="102"/>
      <c r="O166" s="101"/>
      <c r="P166" s="344"/>
      <c r="Q166" s="151"/>
    </row>
    <row r="167" spans="1:35" ht="26.25" customHeight="1">
      <c r="A167" s="580">
        <v>17</v>
      </c>
      <c r="B167" s="592" t="s">
        <v>213</v>
      </c>
      <c r="C167" s="580"/>
      <c r="D167" s="580"/>
      <c r="E167" s="79" t="s">
        <v>164</v>
      </c>
      <c r="F167" s="580">
        <v>2027</v>
      </c>
      <c r="G167" s="580" t="s">
        <v>121</v>
      </c>
      <c r="H167" s="82"/>
      <c r="I167" s="82"/>
      <c r="J167" s="82"/>
      <c r="K167" s="79">
        <v>3.8140000000000001</v>
      </c>
      <c r="L167" s="102"/>
      <c r="M167" s="102"/>
      <c r="N167" s="102"/>
      <c r="O167" s="82"/>
      <c r="P167" s="344"/>
      <c r="Q167" s="607" t="s">
        <v>214</v>
      </c>
    </row>
    <row r="168" spans="1:35" ht="29.25" customHeight="1">
      <c r="A168" s="580"/>
      <c r="B168" s="592"/>
      <c r="C168" s="580"/>
      <c r="D168" s="580"/>
      <c r="E168" s="79" t="s">
        <v>58</v>
      </c>
      <c r="F168" s="580"/>
      <c r="G168" s="580"/>
      <c r="H168" s="82"/>
      <c r="I168" s="82"/>
      <c r="J168" s="82"/>
      <c r="K168" s="79">
        <v>88.8</v>
      </c>
      <c r="L168" s="102"/>
      <c r="M168" s="102"/>
      <c r="N168" s="102"/>
      <c r="O168" s="101" t="s">
        <v>87</v>
      </c>
      <c r="P168" s="344" t="s">
        <v>210</v>
      </c>
      <c r="Q168" s="607"/>
    </row>
    <row r="169" spans="1:35" ht="21.75" customHeight="1">
      <c r="A169" s="79"/>
      <c r="B169" s="348" t="s">
        <v>183</v>
      </c>
      <c r="C169" s="580"/>
      <c r="D169" s="79"/>
      <c r="E169" s="79"/>
      <c r="F169" s="79"/>
      <c r="G169" s="79"/>
      <c r="H169" s="82"/>
      <c r="I169" s="82"/>
      <c r="J169" s="82"/>
      <c r="K169" s="79"/>
      <c r="L169" s="102"/>
      <c r="M169" s="102"/>
      <c r="N169" s="102"/>
      <c r="O169" s="101"/>
      <c r="P169" s="344"/>
      <c r="Q169" s="151"/>
    </row>
    <row r="170" spans="1:35" ht="29.25" customHeight="1">
      <c r="A170" s="580">
        <v>18</v>
      </c>
      <c r="B170" s="592" t="s">
        <v>215</v>
      </c>
      <c r="C170" s="580"/>
      <c r="D170" s="580"/>
      <c r="E170" s="79" t="s">
        <v>164</v>
      </c>
      <c r="F170" s="580">
        <v>2027</v>
      </c>
      <c r="G170" s="580" t="s">
        <v>121</v>
      </c>
      <c r="H170" s="82"/>
      <c r="I170" s="82"/>
      <c r="J170" s="82"/>
      <c r="K170" s="79">
        <v>6.34</v>
      </c>
      <c r="L170" s="102"/>
      <c r="M170" s="102"/>
      <c r="N170" s="102"/>
      <c r="O170" s="82"/>
      <c r="P170" s="344"/>
      <c r="Q170" s="607" t="s">
        <v>216</v>
      </c>
    </row>
    <row r="171" spans="1:35" ht="24.75" customHeight="1">
      <c r="A171" s="580"/>
      <c r="B171" s="592"/>
      <c r="C171" s="580"/>
      <c r="D171" s="580"/>
      <c r="E171" s="79" t="s">
        <v>58</v>
      </c>
      <c r="F171" s="580"/>
      <c r="G171" s="580"/>
      <c r="H171" s="82"/>
      <c r="I171" s="82"/>
      <c r="J171" s="82"/>
      <c r="K171" s="79">
        <v>97.9</v>
      </c>
      <c r="L171" s="102"/>
      <c r="M171" s="102"/>
      <c r="N171" s="102"/>
      <c r="O171" s="101" t="s">
        <v>87</v>
      </c>
      <c r="P171" s="344" t="s">
        <v>210</v>
      </c>
      <c r="Q171" s="607"/>
    </row>
    <row r="172" spans="1:35" ht="24.75" customHeight="1">
      <c r="A172" s="79"/>
      <c r="B172" s="348" t="s">
        <v>197</v>
      </c>
      <c r="C172" s="580"/>
      <c r="D172" s="79"/>
      <c r="E172" s="79"/>
      <c r="F172" s="79"/>
      <c r="G172" s="79"/>
      <c r="H172" s="82"/>
      <c r="I172" s="82"/>
      <c r="J172" s="82"/>
      <c r="K172" s="79"/>
      <c r="L172" s="102"/>
      <c r="M172" s="102"/>
      <c r="N172" s="102"/>
      <c r="O172" s="101"/>
      <c r="P172" s="344"/>
      <c r="Q172" s="151"/>
    </row>
    <row r="173" spans="1:35" ht="19.5" customHeight="1">
      <c r="A173" s="580">
        <v>19</v>
      </c>
      <c r="B173" s="592" t="s">
        <v>217</v>
      </c>
      <c r="C173" s="580"/>
      <c r="D173" s="580"/>
      <c r="E173" s="79" t="s">
        <v>164</v>
      </c>
      <c r="F173" s="580">
        <v>2027</v>
      </c>
      <c r="G173" s="580" t="s">
        <v>121</v>
      </c>
      <c r="H173" s="82"/>
      <c r="I173" s="82"/>
      <c r="J173" s="82"/>
      <c r="K173" s="79">
        <v>5</v>
      </c>
      <c r="L173" s="102"/>
      <c r="M173" s="102"/>
      <c r="N173" s="102"/>
      <c r="O173" s="82"/>
      <c r="P173" s="344"/>
      <c r="Q173" s="607" t="s">
        <v>218</v>
      </c>
    </row>
    <row r="174" spans="1:35" ht="29.25" customHeight="1">
      <c r="A174" s="580"/>
      <c r="B174" s="592"/>
      <c r="C174" s="580"/>
      <c r="D174" s="580"/>
      <c r="E174" s="79" t="s">
        <v>58</v>
      </c>
      <c r="F174" s="580"/>
      <c r="G174" s="580"/>
      <c r="H174" s="82"/>
      <c r="I174" s="82"/>
      <c r="J174" s="82"/>
      <c r="K174" s="79">
        <v>71.7</v>
      </c>
      <c r="L174" s="102"/>
      <c r="M174" s="102"/>
      <c r="N174" s="102"/>
      <c r="O174" s="101" t="s">
        <v>87</v>
      </c>
      <c r="P174" s="344" t="s">
        <v>210</v>
      </c>
      <c r="Q174" s="607"/>
    </row>
    <row r="175" spans="1:35" s="375" customFormat="1" ht="19.5" customHeight="1">
      <c r="A175" s="396"/>
      <c r="B175" s="405" t="s">
        <v>219</v>
      </c>
      <c r="C175" s="396"/>
      <c r="D175" s="396"/>
      <c r="E175" s="396"/>
      <c r="F175" s="396"/>
      <c r="G175" s="396"/>
      <c r="H175" s="396"/>
      <c r="I175" s="396"/>
      <c r="J175" s="396"/>
      <c r="K175" s="396"/>
      <c r="L175" s="396"/>
      <c r="M175" s="395"/>
      <c r="N175" s="395"/>
      <c r="O175" s="395"/>
      <c r="P175" s="397"/>
      <c r="Q175" s="396"/>
    </row>
    <row r="176" spans="1:35" s="12" customFormat="1" ht="90.75" customHeight="1">
      <c r="A176" s="79"/>
      <c r="B176" s="122" t="s">
        <v>220</v>
      </c>
      <c r="C176" s="79" t="s">
        <v>129</v>
      </c>
      <c r="D176" s="79"/>
      <c r="E176" s="79"/>
      <c r="F176" s="79"/>
      <c r="G176" s="79"/>
      <c r="H176" s="79"/>
      <c r="I176" s="79"/>
      <c r="J176" s="79"/>
      <c r="K176" s="79"/>
      <c r="L176" s="79"/>
      <c r="M176" s="82"/>
      <c r="N176" s="82"/>
      <c r="O176" s="82"/>
      <c r="P176" s="83"/>
      <c r="Q176" s="79"/>
    </row>
    <row r="177" spans="1:35" s="12" customFormat="1" ht="19.5" customHeight="1">
      <c r="A177" s="79"/>
      <c r="B177" s="418" t="s">
        <v>130</v>
      </c>
      <c r="C177" s="79"/>
      <c r="D177" s="79"/>
      <c r="E177" s="79"/>
      <c r="F177" s="79"/>
      <c r="G177" s="79"/>
      <c r="H177" s="79"/>
      <c r="I177" s="79"/>
      <c r="J177" s="79"/>
      <c r="K177" s="79"/>
      <c r="L177" s="79"/>
      <c r="M177" s="82"/>
      <c r="N177" s="82"/>
      <c r="O177" s="82"/>
      <c r="P177" s="83"/>
      <c r="Q177" s="79"/>
    </row>
    <row r="178" spans="1:35" s="12" customFormat="1" ht="19.5" customHeight="1">
      <c r="A178" s="79"/>
      <c r="B178" s="418" t="s">
        <v>131</v>
      </c>
      <c r="C178" s="79"/>
      <c r="D178" s="79"/>
      <c r="E178" s="79"/>
      <c r="F178" s="79"/>
      <c r="G178" s="79"/>
      <c r="H178" s="79"/>
      <c r="I178" s="79"/>
      <c r="J178" s="79"/>
      <c r="K178" s="79"/>
      <c r="L178" s="79"/>
      <c r="M178" s="82"/>
      <c r="N178" s="82"/>
      <c r="O178" s="82"/>
      <c r="P178" s="83"/>
      <c r="Q178" s="79"/>
    </row>
    <row r="179" spans="1:35" s="12" customFormat="1" ht="88.5" customHeight="1">
      <c r="A179" s="79"/>
      <c r="B179" s="315" t="s">
        <v>221</v>
      </c>
      <c r="C179" s="79" t="s">
        <v>129</v>
      </c>
      <c r="D179" s="79" t="s">
        <v>77</v>
      </c>
      <c r="E179" s="79" t="s">
        <v>40</v>
      </c>
      <c r="F179" s="79"/>
      <c r="G179" s="79"/>
      <c r="H179" s="79"/>
      <c r="I179" s="79"/>
      <c r="J179" s="79"/>
      <c r="K179" s="79"/>
      <c r="L179" s="79"/>
      <c r="M179" s="82"/>
      <c r="N179" s="82"/>
      <c r="O179" s="82"/>
      <c r="P179" s="83"/>
      <c r="Q179" s="79"/>
    </row>
    <row r="180" spans="1:35" s="12" customFormat="1" ht="19.5" customHeight="1">
      <c r="A180" s="79"/>
      <c r="B180" s="424" t="s">
        <v>48</v>
      </c>
      <c r="C180" s="79"/>
      <c r="D180" s="79"/>
      <c r="E180" s="79"/>
      <c r="F180" s="79"/>
      <c r="G180" s="79"/>
      <c r="H180" s="79"/>
      <c r="I180" s="79"/>
      <c r="J180" s="79"/>
      <c r="K180" s="79"/>
      <c r="L180" s="79"/>
      <c r="M180" s="82"/>
      <c r="N180" s="82"/>
      <c r="O180" s="82"/>
      <c r="P180" s="83"/>
      <c r="Q180" s="79"/>
    </row>
    <row r="181" spans="1:35" s="12" customFormat="1" ht="19.5" customHeight="1">
      <c r="A181" s="79"/>
      <c r="B181" s="424" t="s">
        <v>222</v>
      </c>
      <c r="C181" s="79"/>
      <c r="D181" s="79"/>
      <c r="E181" s="79"/>
      <c r="F181" s="79"/>
      <c r="G181" s="79"/>
      <c r="H181" s="79"/>
      <c r="I181" s="79"/>
      <c r="J181" s="79"/>
      <c r="K181" s="79"/>
      <c r="L181" s="79"/>
      <c r="M181" s="82"/>
      <c r="N181" s="82"/>
      <c r="O181" s="82"/>
      <c r="P181" s="83"/>
      <c r="Q181" s="79"/>
    </row>
    <row r="182" spans="1:35" ht="25.5" customHeight="1">
      <c r="A182" s="580">
        <v>1</v>
      </c>
      <c r="B182" s="592" t="s">
        <v>223</v>
      </c>
      <c r="C182" s="580" t="s">
        <v>82</v>
      </c>
      <c r="D182" s="580"/>
      <c r="E182" s="79" t="s">
        <v>164</v>
      </c>
      <c r="F182" s="580">
        <v>2027</v>
      </c>
      <c r="G182" s="580" t="s">
        <v>224</v>
      </c>
      <c r="H182" s="121"/>
      <c r="I182" s="121"/>
      <c r="J182" s="120"/>
      <c r="K182" s="121">
        <v>31.4</v>
      </c>
      <c r="L182" s="121"/>
      <c r="M182" s="102"/>
      <c r="N182" s="102"/>
      <c r="O182" s="82"/>
      <c r="P182" s="83"/>
      <c r="Q182" s="580" t="s">
        <v>225</v>
      </c>
    </row>
    <row r="183" spans="1:35" ht="132" customHeight="1">
      <c r="A183" s="580"/>
      <c r="B183" s="592"/>
      <c r="C183" s="580"/>
      <c r="D183" s="580"/>
      <c r="E183" s="79" t="s">
        <v>58</v>
      </c>
      <c r="F183" s="580"/>
      <c r="G183" s="580"/>
      <c r="H183" s="121"/>
      <c r="I183" s="121"/>
      <c r="J183" s="120"/>
      <c r="K183" s="120">
        <v>125.6</v>
      </c>
      <c r="L183" s="121"/>
      <c r="M183" s="102"/>
      <c r="N183" s="102"/>
      <c r="O183" s="151" t="s">
        <v>87</v>
      </c>
      <c r="P183" s="344" t="s">
        <v>226</v>
      </c>
      <c r="Q183" s="580"/>
    </row>
    <row r="184" spans="1:35" ht="20.25" customHeight="1">
      <c r="A184" s="580">
        <v>2</v>
      </c>
      <c r="B184" s="592" t="s">
        <v>227</v>
      </c>
      <c r="C184" s="580" t="s">
        <v>82</v>
      </c>
      <c r="D184" s="580"/>
      <c r="E184" s="79" t="s">
        <v>164</v>
      </c>
      <c r="F184" s="580">
        <v>2027</v>
      </c>
      <c r="G184" s="580" t="s">
        <v>224</v>
      </c>
      <c r="H184" s="121"/>
      <c r="I184" s="121"/>
      <c r="J184" s="121"/>
      <c r="K184" s="121">
        <v>14</v>
      </c>
      <c r="L184" s="121"/>
      <c r="M184" s="102"/>
      <c r="N184" s="102"/>
      <c r="O184" s="151"/>
      <c r="P184" s="344"/>
      <c r="Q184" s="580" t="s">
        <v>228</v>
      </c>
    </row>
    <row r="185" spans="1:35" ht="74.25" customHeight="1">
      <c r="A185" s="580"/>
      <c r="B185" s="592"/>
      <c r="C185" s="580"/>
      <c r="D185" s="580"/>
      <c r="E185" s="79" t="s">
        <v>229</v>
      </c>
      <c r="F185" s="580"/>
      <c r="G185" s="580"/>
      <c r="H185" s="121"/>
      <c r="I185" s="121"/>
      <c r="J185" s="120"/>
      <c r="K185" s="120">
        <v>275.60000000000002</v>
      </c>
      <c r="L185" s="121"/>
      <c r="M185" s="102"/>
      <c r="N185" s="102"/>
      <c r="O185" s="151" t="s">
        <v>87</v>
      </c>
      <c r="P185" s="344" t="s">
        <v>226</v>
      </c>
      <c r="Q185" s="580"/>
    </row>
    <row r="186" spans="1:35" ht="18.75" customHeight="1">
      <c r="A186" s="580">
        <v>3</v>
      </c>
      <c r="B186" s="592" t="s">
        <v>230</v>
      </c>
      <c r="C186" s="580" t="s">
        <v>82</v>
      </c>
      <c r="D186" s="580"/>
      <c r="E186" s="79" t="s">
        <v>164</v>
      </c>
      <c r="F186" s="580">
        <v>2026</v>
      </c>
      <c r="G186" s="580" t="s">
        <v>224</v>
      </c>
      <c r="H186" s="121"/>
      <c r="I186" s="121"/>
      <c r="J186" s="121">
        <v>18.100000000000001</v>
      </c>
      <c r="K186" s="121"/>
      <c r="L186" s="121"/>
      <c r="M186" s="102"/>
      <c r="N186" s="102"/>
      <c r="O186" s="84"/>
      <c r="P186" s="83"/>
      <c r="Q186" s="580" t="s">
        <v>231</v>
      </c>
    </row>
    <row r="187" spans="1:35" ht="222.75" customHeight="1">
      <c r="A187" s="580"/>
      <c r="B187" s="592"/>
      <c r="C187" s="580"/>
      <c r="D187" s="580"/>
      <c r="E187" s="79" t="s">
        <v>229</v>
      </c>
      <c r="F187" s="580"/>
      <c r="G187" s="580"/>
      <c r="H187" s="121"/>
      <c r="I187" s="121"/>
      <c r="J187" s="120">
        <v>518.5</v>
      </c>
      <c r="K187" s="121"/>
      <c r="L187" s="121"/>
      <c r="M187" s="102"/>
      <c r="N187" s="102"/>
      <c r="O187" s="82" t="s">
        <v>87</v>
      </c>
      <c r="P187" s="83" t="s">
        <v>226</v>
      </c>
      <c r="Q187" s="580"/>
    </row>
    <row r="188" spans="1:35" ht="22.5" customHeight="1">
      <c r="A188" s="580">
        <v>4</v>
      </c>
      <c r="B188" s="592" t="s">
        <v>232</v>
      </c>
      <c r="C188" s="580" t="s">
        <v>82</v>
      </c>
      <c r="D188" s="584"/>
      <c r="E188" s="79" t="s">
        <v>164</v>
      </c>
      <c r="F188" s="580">
        <v>2026</v>
      </c>
      <c r="G188" s="580" t="s">
        <v>224</v>
      </c>
      <c r="H188" s="121"/>
      <c r="I188" s="121"/>
      <c r="J188" s="121">
        <v>8.4529999999999994</v>
      </c>
      <c r="K188" s="121"/>
      <c r="L188" s="121"/>
      <c r="M188" s="102"/>
      <c r="N188" s="102"/>
      <c r="O188" s="84"/>
      <c r="P188" s="83"/>
      <c r="Q188" s="580" t="s">
        <v>233</v>
      </c>
    </row>
    <row r="189" spans="1:35" ht="211.5" customHeight="1">
      <c r="A189" s="580"/>
      <c r="B189" s="592"/>
      <c r="C189" s="580"/>
      <c r="D189" s="584"/>
      <c r="E189" s="79" t="s">
        <v>229</v>
      </c>
      <c r="F189" s="580"/>
      <c r="G189" s="580"/>
      <c r="H189" s="121"/>
      <c r="I189" s="121"/>
      <c r="J189" s="120">
        <v>354.8</v>
      </c>
      <c r="K189" s="121"/>
      <c r="L189" s="121"/>
      <c r="M189" s="102"/>
      <c r="N189" s="102"/>
      <c r="O189" s="82" t="s">
        <v>87</v>
      </c>
      <c r="P189" s="83" t="s">
        <v>226</v>
      </c>
      <c r="Q189" s="580"/>
    </row>
    <row r="190" spans="1:35" s="12" customFormat="1" ht="87" customHeight="1">
      <c r="A190" s="79"/>
      <c r="B190" s="315" t="s">
        <v>234</v>
      </c>
      <c r="C190" s="79" t="s">
        <v>129</v>
      </c>
      <c r="D190" s="79"/>
      <c r="E190" s="79" t="s">
        <v>40</v>
      </c>
      <c r="F190" s="79"/>
      <c r="G190" s="79"/>
      <c r="H190" s="79"/>
      <c r="I190" s="79"/>
      <c r="J190" s="79"/>
      <c r="K190" s="79"/>
      <c r="L190" s="79"/>
      <c r="M190" s="82"/>
      <c r="N190" s="82"/>
      <c r="O190" s="82"/>
      <c r="P190" s="83"/>
      <c r="Q190" s="79"/>
    </row>
    <row r="191" spans="1:35" ht="21.75" customHeight="1">
      <c r="A191" s="79"/>
      <c r="B191" s="334" t="s">
        <v>235</v>
      </c>
      <c r="C191" s="122"/>
      <c r="D191" s="122"/>
      <c r="E191" s="79" t="s">
        <v>40</v>
      </c>
      <c r="F191" s="79"/>
      <c r="G191" s="79"/>
      <c r="H191" s="79">
        <v>98</v>
      </c>
      <c r="I191" s="79">
        <v>99</v>
      </c>
      <c r="J191" s="79">
        <v>100</v>
      </c>
      <c r="K191" s="79">
        <v>100</v>
      </c>
      <c r="L191" s="79">
        <v>100</v>
      </c>
      <c r="M191" s="82">
        <v>100</v>
      </c>
      <c r="N191" s="82">
        <v>100</v>
      </c>
      <c r="O191" s="213"/>
      <c r="P191" s="212"/>
      <c r="Q191" s="213"/>
      <c r="R191" s="215"/>
      <c r="S191" s="215"/>
      <c r="T191" s="215"/>
      <c r="U191" s="215"/>
      <c r="V191" s="215"/>
      <c r="W191" s="215"/>
      <c r="X191" s="215"/>
      <c r="Y191" s="215"/>
      <c r="Z191" s="215"/>
      <c r="AA191" s="215"/>
      <c r="AB191" s="215"/>
      <c r="AC191" s="215"/>
      <c r="AD191" s="215"/>
      <c r="AE191" s="215"/>
      <c r="AF191" s="215"/>
      <c r="AG191" s="215"/>
      <c r="AH191" s="215"/>
      <c r="AI191" s="215"/>
    </row>
    <row r="192" spans="1:35" ht="18.75" customHeight="1">
      <c r="A192" s="79"/>
      <c r="B192" s="334" t="s">
        <v>236</v>
      </c>
      <c r="C192" s="212"/>
      <c r="D192" s="122"/>
      <c r="E192" s="79" t="s">
        <v>40</v>
      </c>
      <c r="F192" s="79"/>
      <c r="G192" s="79"/>
      <c r="H192" s="93">
        <v>99.9</v>
      </c>
      <c r="I192" s="93">
        <v>99.9</v>
      </c>
      <c r="J192" s="79">
        <v>100</v>
      </c>
      <c r="K192" s="79">
        <v>100</v>
      </c>
      <c r="L192" s="79">
        <v>100</v>
      </c>
      <c r="M192" s="82">
        <v>100</v>
      </c>
      <c r="N192" s="82">
        <v>100</v>
      </c>
      <c r="O192" s="213"/>
      <c r="P192" s="212"/>
      <c r="Q192" s="213"/>
      <c r="R192" s="215"/>
      <c r="S192" s="215"/>
      <c r="T192" s="215"/>
      <c r="U192" s="215"/>
      <c r="V192" s="215"/>
      <c r="W192" s="215"/>
      <c r="X192" s="215"/>
      <c r="Y192" s="215"/>
      <c r="Z192" s="215"/>
      <c r="AA192" s="215"/>
      <c r="AB192" s="215"/>
      <c r="AC192" s="215"/>
      <c r="AD192" s="215"/>
      <c r="AE192" s="215"/>
      <c r="AF192" s="215"/>
      <c r="AG192" s="215"/>
      <c r="AH192" s="215"/>
      <c r="AI192" s="215"/>
    </row>
    <row r="193" spans="1:35" s="12" customFormat="1" ht="19.5" customHeight="1">
      <c r="A193" s="79"/>
      <c r="B193" s="424" t="s">
        <v>48</v>
      </c>
      <c r="C193" s="79"/>
      <c r="D193" s="79"/>
      <c r="E193" s="79"/>
      <c r="F193" s="79"/>
      <c r="G193" s="79"/>
      <c r="H193" s="79"/>
      <c r="I193" s="79"/>
      <c r="J193" s="79"/>
      <c r="K193" s="79"/>
      <c r="L193" s="79"/>
      <c r="M193" s="82"/>
      <c r="N193" s="82"/>
      <c r="O193" s="82"/>
      <c r="P193" s="83"/>
      <c r="Q193" s="79"/>
    </row>
    <row r="194" spans="1:35" s="12" customFormat="1" ht="47.25" customHeight="1">
      <c r="A194" s="79"/>
      <c r="B194" s="315" t="s">
        <v>237</v>
      </c>
      <c r="C194" s="79"/>
      <c r="D194" s="79"/>
      <c r="E194" s="79" t="s">
        <v>164</v>
      </c>
      <c r="F194" s="79"/>
      <c r="G194" s="79"/>
      <c r="H194" s="79"/>
      <c r="I194" s="79"/>
      <c r="J194" s="93">
        <f>J196+J198+J201</f>
        <v>0.56399999999999995</v>
      </c>
      <c r="K194" s="93">
        <f t="shared" ref="K194:N194" si="4">K196+K198+K201</f>
        <v>2.48</v>
      </c>
      <c r="L194" s="93">
        <f t="shared" si="4"/>
        <v>0</v>
      </c>
      <c r="M194" s="93">
        <f t="shared" si="4"/>
        <v>0</v>
      </c>
      <c r="N194" s="93">
        <f t="shared" si="4"/>
        <v>0</v>
      </c>
      <c r="O194" s="82"/>
      <c r="P194" s="83"/>
      <c r="Q194" s="79"/>
    </row>
    <row r="195" spans="1:35" s="12" customFormat="1" ht="15.75" customHeight="1">
      <c r="A195" s="79"/>
      <c r="B195" s="315" t="s">
        <v>238</v>
      </c>
      <c r="C195" s="79"/>
      <c r="D195" s="79"/>
      <c r="E195" s="79"/>
      <c r="F195" s="79"/>
      <c r="G195" s="79"/>
      <c r="H195" s="79"/>
      <c r="I195" s="79"/>
      <c r="J195" s="93"/>
      <c r="K195" s="93"/>
      <c r="L195" s="93"/>
      <c r="M195" s="93"/>
      <c r="N195" s="93"/>
      <c r="O195" s="82"/>
      <c r="P195" s="83"/>
      <c r="Q195" s="79"/>
    </row>
    <row r="196" spans="1:35" ht="18.75" customHeight="1">
      <c r="A196" s="580">
        <v>1</v>
      </c>
      <c r="B196" s="592" t="s">
        <v>239</v>
      </c>
      <c r="C196" s="580" t="s">
        <v>82</v>
      </c>
      <c r="D196" s="575"/>
      <c r="E196" s="79" t="s">
        <v>164</v>
      </c>
      <c r="F196" s="580">
        <v>2026</v>
      </c>
      <c r="G196" s="580" t="s">
        <v>224</v>
      </c>
      <c r="H196" s="93"/>
      <c r="I196" s="93"/>
      <c r="J196" s="93">
        <v>0.56399999999999995</v>
      </c>
      <c r="K196" s="93"/>
      <c r="L196" s="79"/>
      <c r="M196" s="79"/>
      <c r="N196" s="79"/>
      <c r="O196" s="213"/>
      <c r="P196" s="212"/>
      <c r="Q196" s="580" t="s">
        <v>240</v>
      </c>
      <c r="R196" s="215"/>
      <c r="S196" s="215"/>
      <c r="T196" s="215"/>
      <c r="U196" s="215"/>
      <c r="V196" s="215"/>
      <c r="W196" s="215"/>
      <c r="X196" s="215"/>
      <c r="Y196" s="215"/>
      <c r="Z196" s="215"/>
      <c r="AA196" s="215"/>
      <c r="AB196" s="215"/>
      <c r="AC196" s="215"/>
      <c r="AD196" s="215"/>
      <c r="AE196" s="215"/>
      <c r="AF196" s="215"/>
      <c r="AG196" s="215"/>
      <c r="AH196" s="215"/>
      <c r="AI196" s="215"/>
    </row>
    <row r="197" spans="1:35" ht="215.25" customHeight="1">
      <c r="A197" s="580"/>
      <c r="B197" s="592"/>
      <c r="C197" s="580"/>
      <c r="D197" s="575"/>
      <c r="E197" s="79" t="s">
        <v>229</v>
      </c>
      <c r="F197" s="580"/>
      <c r="G197" s="580"/>
      <c r="H197" s="93"/>
      <c r="I197" s="93"/>
      <c r="J197" s="93">
        <v>75.8</v>
      </c>
      <c r="K197" s="93"/>
      <c r="L197" s="79"/>
      <c r="M197" s="79"/>
      <c r="N197" s="79"/>
      <c r="O197" s="82" t="s">
        <v>87</v>
      </c>
      <c r="P197" s="83" t="s">
        <v>241</v>
      </c>
      <c r="Q197" s="580"/>
      <c r="R197" s="215"/>
      <c r="S197" s="215"/>
      <c r="T197" s="215"/>
      <c r="U197" s="215"/>
      <c r="V197" s="215"/>
      <c r="W197" s="215"/>
      <c r="X197" s="215"/>
      <c r="Y197" s="215"/>
      <c r="Z197" s="215"/>
      <c r="AA197" s="215"/>
      <c r="AB197" s="215"/>
      <c r="AC197" s="215"/>
      <c r="AD197" s="215"/>
      <c r="AE197" s="215"/>
      <c r="AF197" s="215"/>
      <c r="AG197" s="215"/>
      <c r="AH197" s="215"/>
      <c r="AI197" s="215"/>
    </row>
    <row r="198" spans="1:35" ht="27" customHeight="1">
      <c r="A198" s="580">
        <v>2</v>
      </c>
      <c r="B198" s="592" t="s">
        <v>242</v>
      </c>
      <c r="C198" s="580" t="s">
        <v>82</v>
      </c>
      <c r="D198" s="575"/>
      <c r="E198" s="79" t="s">
        <v>164</v>
      </c>
      <c r="F198" s="79"/>
      <c r="G198" s="79"/>
      <c r="H198" s="93"/>
      <c r="I198" s="93"/>
      <c r="J198" s="93"/>
      <c r="K198" s="79">
        <v>1.7</v>
      </c>
      <c r="L198" s="79"/>
      <c r="M198" s="79"/>
      <c r="N198" s="79"/>
      <c r="O198" s="82"/>
      <c r="P198" s="83"/>
      <c r="Q198" s="580" t="s">
        <v>243</v>
      </c>
      <c r="R198" s="215"/>
      <c r="S198" s="215"/>
      <c r="T198" s="215"/>
      <c r="U198" s="215"/>
      <c r="V198" s="215"/>
      <c r="W198" s="215"/>
      <c r="X198" s="215"/>
      <c r="Y198" s="215"/>
      <c r="Z198" s="215"/>
      <c r="AA198" s="215"/>
      <c r="AB198" s="215"/>
      <c r="AC198" s="215"/>
      <c r="AD198" s="215"/>
      <c r="AE198" s="215"/>
      <c r="AF198" s="215"/>
      <c r="AG198" s="215"/>
      <c r="AH198" s="215"/>
      <c r="AI198" s="215"/>
    </row>
    <row r="199" spans="1:35" s="376" customFormat="1" ht="35.25" customHeight="1">
      <c r="A199" s="580"/>
      <c r="B199" s="592"/>
      <c r="C199" s="580"/>
      <c r="D199" s="575"/>
      <c r="E199" s="580" t="s">
        <v>58</v>
      </c>
      <c r="F199" s="580" t="s">
        <v>510</v>
      </c>
      <c r="G199" s="580" t="s">
        <v>244</v>
      </c>
      <c r="H199" s="425"/>
      <c r="I199" s="425"/>
      <c r="J199" s="120">
        <v>11</v>
      </c>
      <c r="K199" s="425"/>
      <c r="L199" s="425"/>
      <c r="M199" s="426"/>
      <c r="N199" s="85"/>
      <c r="O199" s="82" t="s">
        <v>84</v>
      </c>
      <c r="P199" s="83" t="s">
        <v>245</v>
      </c>
      <c r="Q199" s="580"/>
    </row>
    <row r="200" spans="1:35" s="376" customFormat="1" ht="160.5" customHeight="1">
      <c r="A200" s="580"/>
      <c r="B200" s="592"/>
      <c r="C200" s="580"/>
      <c r="D200" s="575"/>
      <c r="E200" s="580"/>
      <c r="F200" s="580"/>
      <c r="G200" s="580"/>
      <c r="H200" s="425"/>
      <c r="I200" s="425"/>
      <c r="J200" s="120"/>
      <c r="K200" s="120">
        <v>300</v>
      </c>
      <c r="L200" s="425"/>
      <c r="M200" s="426"/>
      <c r="N200" s="85"/>
      <c r="O200" s="101" t="s">
        <v>87</v>
      </c>
      <c r="P200" s="83" t="s">
        <v>241</v>
      </c>
      <c r="Q200" s="580"/>
    </row>
    <row r="201" spans="1:35" s="376" customFormat="1" ht="24" customHeight="1">
      <c r="A201" s="580">
        <v>3</v>
      </c>
      <c r="B201" s="592" t="s">
        <v>246</v>
      </c>
      <c r="C201" s="580" t="s">
        <v>247</v>
      </c>
      <c r="D201" s="603"/>
      <c r="E201" s="82" t="s">
        <v>164</v>
      </c>
      <c r="F201" s="580" t="s">
        <v>510</v>
      </c>
      <c r="G201" s="580" t="s">
        <v>244</v>
      </c>
      <c r="H201" s="425"/>
      <c r="I201" s="425"/>
      <c r="J201" s="120"/>
      <c r="K201" s="120">
        <v>0.78</v>
      </c>
      <c r="L201" s="425"/>
      <c r="M201" s="426"/>
      <c r="N201" s="85"/>
      <c r="O201" s="101"/>
      <c r="P201" s="83"/>
      <c r="Q201" s="580" t="s">
        <v>248</v>
      </c>
    </row>
    <row r="202" spans="1:35" s="376" customFormat="1" ht="26.25" customHeight="1">
      <c r="A202" s="580"/>
      <c r="B202" s="592"/>
      <c r="C202" s="580"/>
      <c r="D202" s="603"/>
      <c r="E202" s="79" t="s">
        <v>58</v>
      </c>
      <c r="F202" s="580"/>
      <c r="G202" s="580"/>
      <c r="H202" s="425"/>
      <c r="I202" s="425"/>
      <c r="J202" s="120">
        <v>6.6</v>
      </c>
      <c r="K202" s="425"/>
      <c r="L202" s="425"/>
      <c r="M202" s="426"/>
      <c r="N202" s="85"/>
      <c r="O202" s="82" t="s">
        <v>84</v>
      </c>
      <c r="P202" s="83" t="s">
        <v>245</v>
      </c>
      <c r="Q202" s="580"/>
    </row>
    <row r="203" spans="1:35" s="376" customFormat="1" ht="189" customHeight="1">
      <c r="A203" s="580"/>
      <c r="B203" s="592"/>
      <c r="C203" s="580"/>
      <c r="D203" s="603"/>
      <c r="E203" s="79"/>
      <c r="F203" s="580"/>
      <c r="G203" s="580"/>
      <c r="H203" s="425"/>
      <c r="I203" s="425"/>
      <c r="J203" s="120"/>
      <c r="K203" s="120">
        <v>300</v>
      </c>
      <c r="L203" s="425"/>
      <c r="M203" s="426"/>
      <c r="N203" s="85"/>
      <c r="O203" s="101" t="s">
        <v>87</v>
      </c>
      <c r="P203" s="83" t="s">
        <v>241</v>
      </c>
      <c r="Q203" s="580"/>
    </row>
    <row r="204" spans="1:35" s="376" customFormat="1" ht="20.25" customHeight="1">
      <c r="A204" s="79"/>
      <c r="B204" s="122" t="s">
        <v>197</v>
      </c>
      <c r="C204" s="79"/>
      <c r="D204" s="87"/>
      <c r="E204" s="79"/>
      <c r="F204" s="79"/>
      <c r="G204" s="79"/>
      <c r="H204" s="425"/>
      <c r="I204" s="425"/>
      <c r="J204" s="120"/>
      <c r="K204" s="120"/>
      <c r="L204" s="425"/>
      <c r="M204" s="426"/>
      <c r="N204" s="85"/>
      <c r="O204" s="101"/>
      <c r="P204" s="83"/>
      <c r="Q204" s="79"/>
    </row>
    <row r="205" spans="1:35" s="376" customFormat="1" ht="57" customHeight="1">
      <c r="A205" s="79">
        <v>4</v>
      </c>
      <c r="B205" s="80" t="s">
        <v>249</v>
      </c>
      <c r="C205" s="79" t="s">
        <v>250</v>
      </c>
      <c r="D205" s="87"/>
      <c r="E205" s="79" t="s">
        <v>58</v>
      </c>
      <c r="F205" s="79">
        <v>2026</v>
      </c>
      <c r="G205" s="79" t="s">
        <v>136</v>
      </c>
      <c r="H205" s="425"/>
      <c r="I205" s="425"/>
      <c r="J205" s="120">
        <v>12.6</v>
      </c>
      <c r="K205" s="120"/>
      <c r="L205" s="425"/>
      <c r="M205" s="426"/>
      <c r="N205" s="85"/>
      <c r="O205" s="101" t="s">
        <v>84</v>
      </c>
      <c r="P205" s="83" t="s">
        <v>251</v>
      </c>
      <c r="Q205" s="79" t="s">
        <v>252</v>
      </c>
    </row>
    <row r="206" spans="1:35" s="376" customFormat="1" ht="25.5" customHeight="1">
      <c r="A206" s="79"/>
      <c r="B206" s="122" t="s">
        <v>183</v>
      </c>
      <c r="C206" s="79"/>
      <c r="D206" s="87"/>
      <c r="E206" s="79"/>
      <c r="F206" s="79"/>
      <c r="G206" s="79"/>
      <c r="H206" s="425"/>
      <c r="I206" s="425"/>
      <c r="J206" s="120"/>
      <c r="K206" s="120"/>
      <c r="L206" s="425"/>
      <c r="M206" s="426"/>
      <c r="N206" s="85"/>
      <c r="O206" s="101"/>
      <c r="P206" s="83"/>
      <c r="Q206" s="79"/>
    </row>
    <row r="207" spans="1:35" s="376" customFormat="1" ht="57" customHeight="1">
      <c r="A207" s="79">
        <v>5</v>
      </c>
      <c r="B207" s="80" t="s">
        <v>253</v>
      </c>
      <c r="C207" s="79" t="s">
        <v>250</v>
      </c>
      <c r="D207" s="87"/>
      <c r="E207" s="79" t="s">
        <v>58</v>
      </c>
      <c r="F207" s="79">
        <v>2028</v>
      </c>
      <c r="G207" s="79" t="s">
        <v>136</v>
      </c>
      <c r="H207" s="425"/>
      <c r="I207" s="425"/>
      <c r="J207" s="120">
        <v>18</v>
      </c>
      <c r="K207" s="120"/>
      <c r="L207" s="120"/>
      <c r="M207" s="426"/>
      <c r="N207" s="85"/>
      <c r="O207" s="101" t="s">
        <v>84</v>
      </c>
      <c r="P207" s="83" t="s">
        <v>251</v>
      </c>
      <c r="Q207" s="79" t="s">
        <v>254</v>
      </c>
    </row>
    <row r="208" spans="1:35" s="303" customFormat="1" ht="36.75" customHeight="1">
      <c r="A208" s="161"/>
      <c r="B208" s="122" t="s">
        <v>255</v>
      </c>
      <c r="C208" s="122"/>
      <c r="D208" s="122"/>
      <c r="E208" s="213"/>
      <c r="F208" s="213"/>
      <c r="G208" s="213"/>
      <c r="H208" s="161"/>
      <c r="I208" s="161"/>
      <c r="J208" s="161"/>
      <c r="K208" s="161"/>
      <c r="L208" s="161"/>
      <c r="M208" s="213"/>
      <c r="N208" s="213"/>
      <c r="O208" s="213"/>
      <c r="P208" s="212"/>
      <c r="Q208" s="213"/>
    </row>
    <row r="209" spans="1:17" s="303" customFormat="1" ht="24" customHeight="1">
      <c r="A209" s="161"/>
      <c r="B209" s="122" t="s">
        <v>48</v>
      </c>
      <c r="C209" s="122"/>
      <c r="D209" s="122"/>
      <c r="E209" s="213"/>
      <c r="F209" s="213"/>
      <c r="G209" s="213"/>
      <c r="H209" s="161"/>
      <c r="I209" s="161"/>
      <c r="J209" s="161"/>
      <c r="K209" s="161"/>
      <c r="L209" s="161"/>
      <c r="M209" s="213"/>
      <c r="N209" s="213"/>
      <c r="O209" s="213"/>
      <c r="P209" s="212"/>
      <c r="Q209" s="213"/>
    </row>
    <row r="210" spans="1:17" s="303" customFormat="1" ht="40.5" customHeight="1">
      <c r="A210" s="161"/>
      <c r="B210" s="122" t="s">
        <v>256</v>
      </c>
      <c r="C210" s="122"/>
      <c r="D210" s="122"/>
      <c r="E210" s="213" t="s">
        <v>164</v>
      </c>
      <c r="F210" s="213"/>
      <c r="G210" s="213"/>
      <c r="H210" s="161"/>
      <c r="I210" s="161">
        <f>I212</f>
        <v>0</v>
      </c>
      <c r="J210" s="161">
        <f t="shared" ref="J210:N210" si="5">J212</f>
        <v>0</v>
      </c>
      <c r="K210" s="161">
        <f t="shared" si="5"/>
        <v>0</v>
      </c>
      <c r="L210" s="161">
        <f t="shared" si="5"/>
        <v>2.4</v>
      </c>
      <c r="M210" s="161">
        <f t="shared" si="5"/>
        <v>0</v>
      </c>
      <c r="N210" s="161">
        <f t="shared" si="5"/>
        <v>0</v>
      </c>
      <c r="O210" s="213"/>
      <c r="P210" s="212"/>
      <c r="Q210" s="580" t="s">
        <v>257</v>
      </c>
    </row>
    <row r="211" spans="1:17" s="303" customFormat="1" ht="19.5" customHeight="1">
      <c r="A211" s="161"/>
      <c r="B211" s="122" t="s">
        <v>238</v>
      </c>
      <c r="C211" s="122"/>
      <c r="D211" s="122"/>
      <c r="E211" s="213"/>
      <c r="F211" s="213"/>
      <c r="G211" s="213"/>
      <c r="H211" s="161"/>
      <c r="I211" s="161"/>
      <c r="J211" s="161"/>
      <c r="K211" s="161"/>
      <c r="L211" s="161"/>
      <c r="M211" s="161"/>
      <c r="N211" s="161"/>
      <c r="O211" s="213"/>
      <c r="P211" s="212"/>
      <c r="Q211" s="580"/>
    </row>
    <row r="212" spans="1:17" s="303" customFormat="1" ht="21.75" customHeight="1">
      <c r="A212" s="580">
        <v>1</v>
      </c>
      <c r="B212" s="592" t="s">
        <v>258</v>
      </c>
      <c r="C212" s="580" t="s">
        <v>82</v>
      </c>
      <c r="D212" s="122"/>
      <c r="E212" s="82" t="s">
        <v>164</v>
      </c>
      <c r="F212" s="213"/>
      <c r="G212" s="213"/>
      <c r="H212" s="161"/>
      <c r="I212" s="161"/>
      <c r="J212" s="161"/>
      <c r="K212" s="161"/>
      <c r="L212" s="79">
        <v>2.4</v>
      </c>
      <c r="M212" s="213"/>
      <c r="N212" s="213"/>
      <c r="O212" s="213"/>
      <c r="P212" s="212"/>
      <c r="Q212" s="580"/>
    </row>
    <row r="213" spans="1:17" s="376" customFormat="1" ht="27" customHeight="1">
      <c r="A213" s="580"/>
      <c r="B213" s="592"/>
      <c r="C213" s="580"/>
      <c r="D213" s="603"/>
      <c r="E213" s="580" t="s">
        <v>58</v>
      </c>
      <c r="F213" s="580" t="s">
        <v>508</v>
      </c>
      <c r="G213" s="580" t="s">
        <v>259</v>
      </c>
      <c r="H213" s="425"/>
      <c r="I213" s="425"/>
      <c r="J213" s="120">
        <v>14.2</v>
      </c>
      <c r="K213" s="425"/>
      <c r="L213" s="151"/>
      <c r="M213" s="426"/>
      <c r="N213" s="85"/>
      <c r="O213" s="82" t="s">
        <v>84</v>
      </c>
      <c r="P213" s="83" t="s">
        <v>245</v>
      </c>
      <c r="Q213" s="580"/>
    </row>
    <row r="214" spans="1:17" s="376" customFormat="1" ht="84.75" customHeight="1">
      <c r="A214" s="580"/>
      <c r="B214" s="592"/>
      <c r="C214" s="580"/>
      <c r="D214" s="603"/>
      <c r="E214" s="580"/>
      <c r="F214" s="580"/>
      <c r="G214" s="580"/>
      <c r="H214" s="425"/>
      <c r="I214" s="425"/>
      <c r="J214" s="427"/>
      <c r="K214" s="427"/>
      <c r="L214" s="82">
        <v>750</v>
      </c>
      <c r="M214" s="427"/>
      <c r="N214" s="427"/>
      <c r="O214" s="101" t="s">
        <v>260</v>
      </c>
      <c r="P214" s="83" t="s">
        <v>261</v>
      </c>
      <c r="Q214" s="580"/>
    </row>
    <row r="215" spans="1:17" s="376" customFormat="1" ht="36" customHeight="1">
      <c r="A215" s="79">
        <v>2</v>
      </c>
      <c r="B215" s="122" t="s">
        <v>262</v>
      </c>
      <c r="C215" s="79"/>
      <c r="D215" s="87"/>
      <c r="E215" s="79" t="s">
        <v>164</v>
      </c>
      <c r="F215" s="79"/>
      <c r="G215" s="79"/>
      <c r="H215" s="425"/>
      <c r="I215" s="120">
        <f>I217+I220</f>
        <v>0</v>
      </c>
      <c r="J215" s="120">
        <f t="shared" ref="J215:N215" si="6">J217+J220</f>
        <v>0</v>
      </c>
      <c r="K215" s="120">
        <f t="shared" si="6"/>
        <v>0</v>
      </c>
      <c r="L215" s="120">
        <f t="shared" si="6"/>
        <v>2.0299999999999998</v>
      </c>
      <c r="M215" s="120">
        <f t="shared" si="6"/>
        <v>0</v>
      </c>
      <c r="N215" s="120">
        <f t="shared" si="6"/>
        <v>0</v>
      </c>
      <c r="O215" s="101"/>
      <c r="P215" s="83"/>
      <c r="Q215" s="79"/>
    </row>
    <row r="216" spans="1:17" s="376" customFormat="1" ht="21" customHeight="1">
      <c r="A216" s="79"/>
      <c r="B216" s="122" t="s">
        <v>238</v>
      </c>
      <c r="C216" s="79"/>
      <c r="D216" s="87"/>
      <c r="E216" s="79"/>
      <c r="F216" s="79"/>
      <c r="G216" s="79"/>
      <c r="H216" s="425"/>
      <c r="I216" s="120"/>
      <c r="J216" s="120"/>
      <c r="K216" s="120"/>
      <c r="L216" s="120"/>
      <c r="M216" s="120"/>
      <c r="N216" s="120"/>
      <c r="O216" s="101"/>
      <c r="P216" s="83"/>
      <c r="Q216" s="79"/>
    </row>
    <row r="217" spans="1:17" s="376" customFormat="1" ht="26.25" customHeight="1">
      <c r="A217" s="580">
        <v>3</v>
      </c>
      <c r="B217" s="592" t="s">
        <v>263</v>
      </c>
      <c r="C217" s="580" t="s">
        <v>82</v>
      </c>
      <c r="D217" s="87"/>
      <c r="E217" s="79" t="s">
        <v>164</v>
      </c>
      <c r="F217" s="79"/>
      <c r="G217" s="79"/>
      <c r="H217" s="425"/>
      <c r="I217" s="425"/>
      <c r="J217" s="120"/>
      <c r="K217" s="151"/>
      <c r="L217" s="151">
        <v>0.83</v>
      </c>
      <c r="M217" s="426"/>
      <c r="N217" s="85"/>
      <c r="O217" s="101"/>
      <c r="P217" s="83"/>
      <c r="Q217" s="580" t="s">
        <v>264</v>
      </c>
    </row>
    <row r="218" spans="1:17" s="376" customFormat="1" ht="24.75" customHeight="1">
      <c r="A218" s="580"/>
      <c r="B218" s="592"/>
      <c r="C218" s="580"/>
      <c r="D218" s="603"/>
      <c r="E218" s="580" t="s">
        <v>58</v>
      </c>
      <c r="F218" s="580" t="s">
        <v>508</v>
      </c>
      <c r="G218" s="580" t="s">
        <v>265</v>
      </c>
      <c r="H218" s="425"/>
      <c r="I218" s="120">
        <v>0</v>
      </c>
      <c r="J218" s="120">
        <v>8.4</v>
      </c>
      <c r="K218" s="425"/>
      <c r="L218" s="151"/>
      <c r="M218" s="426"/>
      <c r="N218" s="85"/>
      <c r="O218" s="82" t="s">
        <v>84</v>
      </c>
      <c r="P218" s="83" t="s">
        <v>245</v>
      </c>
      <c r="Q218" s="580"/>
    </row>
    <row r="219" spans="1:17" s="376" customFormat="1" ht="220.5" customHeight="1">
      <c r="A219" s="580"/>
      <c r="B219" s="592"/>
      <c r="C219" s="580"/>
      <c r="D219" s="603"/>
      <c r="E219" s="580"/>
      <c r="F219" s="580"/>
      <c r="G219" s="580"/>
      <c r="H219" s="425"/>
      <c r="I219" s="120"/>
      <c r="J219" s="120"/>
      <c r="K219" s="425"/>
      <c r="L219" s="120">
        <v>460</v>
      </c>
      <c r="M219" s="426"/>
      <c r="N219" s="85"/>
      <c r="O219" s="101" t="s">
        <v>260</v>
      </c>
      <c r="P219" s="83" t="s">
        <v>261</v>
      </c>
      <c r="Q219" s="580"/>
    </row>
    <row r="220" spans="1:17" s="376" customFormat="1" ht="24" customHeight="1">
      <c r="A220" s="580">
        <v>4</v>
      </c>
      <c r="B220" s="592" t="s">
        <v>266</v>
      </c>
      <c r="C220" s="580"/>
      <c r="D220" s="87"/>
      <c r="E220" s="79" t="s">
        <v>164</v>
      </c>
      <c r="F220" s="580" t="s">
        <v>508</v>
      </c>
      <c r="G220" s="580" t="s">
        <v>265</v>
      </c>
      <c r="H220" s="425"/>
      <c r="I220" s="120"/>
      <c r="J220" s="120"/>
      <c r="K220" s="425"/>
      <c r="L220" s="120">
        <v>1.2</v>
      </c>
      <c r="M220" s="426"/>
      <c r="N220" s="85"/>
      <c r="O220" s="101"/>
      <c r="P220" s="83"/>
      <c r="Q220" s="580" t="s">
        <v>267</v>
      </c>
    </row>
    <row r="221" spans="1:17" s="376" customFormat="1" ht="29.25" customHeight="1">
      <c r="A221" s="580"/>
      <c r="B221" s="592"/>
      <c r="C221" s="580"/>
      <c r="D221" s="603"/>
      <c r="E221" s="580" t="s">
        <v>58</v>
      </c>
      <c r="F221" s="580"/>
      <c r="G221" s="580"/>
      <c r="H221" s="425"/>
      <c r="I221" s="120"/>
      <c r="J221" s="120">
        <v>11</v>
      </c>
      <c r="K221" s="425"/>
      <c r="L221" s="151"/>
      <c r="M221" s="426"/>
      <c r="N221" s="85"/>
      <c r="O221" s="82" t="s">
        <v>84</v>
      </c>
      <c r="P221" s="83" t="s">
        <v>245</v>
      </c>
      <c r="Q221" s="580"/>
    </row>
    <row r="222" spans="1:17" s="376" customFormat="1" ht="207.75" customHeight="1">
      <c r="A222" s="580"/>
      <c r="B222" s="592"/>
      <c r="C222" s="580"/>
      <c r="D222" s="603"/>
      <c r="E222" s="580"/>
      <c r="F222" s="580"/>
      <c r="G222" s="580"/>
      <c r="H222" s="425"/>
      <c r="I222" s="425"/>
      <c r="J222" s="427"/>
      <c r="K222" s="427"/>
      <c r="L222" s="82">
        <v>450</v>
      </c>
      <c r="M222" s="427"/>
      <c r="N222" s="427"/>
      <c r="O222" s="101" t="s">
        <v>260</v>
      </c>
      <c r="P222" s="83" t="s">
        <v>261</v>
      </c>
      <c r="Q222" s="580"/>
    </row>
    <row r="223" spans="1:17" s="376" customFormat="1" ht="22.5" customHeight="1">
      <c r="A223" s="79"/>
      <c r="B223" s="122" t="s">
        <v>268</v>
      </c>
      <c r="C223" s="122"/>
      <c r="D223" s="87"/>
      <c r="E223" s="79" t="s">
        <v>51</v>
      </c>
      <c r="F223" s="79"/>
      <c r="G223" s="79"/>
      <c r="H223" s="425"/>
      <c r="I223" s="425"/>
      <c r="J223" s="101">
        <f>J225+J227+J229+J231+J235+J237+J239</f>
        <v>3</v>
      </c>
      <c r="K223" s="101">
        <f t="shared" ref="K223:N223" si="7">K225+K227+K229+K231+K235+K237+K239</f>
        <v>4</v>
      </c>
      <c r="L223" s="101">
        <f t="shared" si="7"/>
        <v>0</v>
      </c>
      <c r="M223" s="101">
        <f t="shared" si="7"/>
        <v>0</v>
      </c>
      <c r="N223" s="101">
        <f t="shared" si="7"/>
        <v>0</v>
      </c>
      <c r="O223" s="101"/>
      <c r="P223" s="83"/>
      <c r="Q223" s="85"/>
    </row>
    <row r="224" spans="1:17" s="376" customFormat="1" ht="22.5" customHeight="1">
      <c r="A224" s="79"/>
      <c r="B224" s="122" t="s">
        <v>238</v>
      </c>
      <c r="C224" s="122"/>
      <c r="D224" s="87"/>
      <c r="E224" s="79"/>
      <c r="F224" s="79"/>
      <c r="G224" s="79"/>
      <c r="H224" s="425"/>
      <c r="I224" s="425"/>
      <c r="J224" s="101"/>
      <c r="K224" s="101"/>
      <c r="L224" s="101"/>
      <c r="M224" s="101"/>
      <c r="N224" s="101"/>
      <c r="O224" s="101"/>
      <c r="P224" s="83"/>
      <c r="Q224" s="85"/>
    </row>
    <row r="225" spans="1:17" ht="23.25" customHeight="1">
      <c r="A225" s="580">
        <v>5</v>
      </c>
      <c r="B225" s="593" t="s">
        <v>269</v>
      </c>
      <c r="C225" s="580" t="s">
        <v>82</v>
      </c>
      <c r="D225" s="580"/>
      <c r="E225" s="79" t="s">
        <v>51</v>
      </c>
      <c r="F225" s="580">
        <v>2026</v>
      </c>
      <c r="G225" s="580" t="s">
        <v>224</v>
      </c>
      <c r="H225" s="151"/>
      <c r="I225" s="151"/>
      <c r="J225" s="121">
        <v>1</v>
      </c>
      <c r="K225" s="151"/>
      <c r="L225" s="151"/>
      <c r="M225" s="152"/>
      <c r="N225" s="82"/>
      <c r="O225" s="82"/>
      <c r="P225" s="83"/>
      <c r="Q225" s="580" t="s">
        <v>270</v>
      </c>
    </row>
    <row r="226" spans="1:17" ht="197.25" customHeight="1">
      <c r="A226" s="580"/>
      <c r="B226" s="593"/>
      <c r="C226" s="580"/>
      <c r="D226" s="580"/>
      <c r="E226" s="79" t="s">
        <v>58</v>
      </c>
      <c r="F226" s="580"/>
      <c r="G226" s="580"/>
      <c r="H226" s="151"/>
      <c r="I226" s="151"/>
      <c r="J226" s="120">
        <v>312.60000000000002</v>
      </c>
      <c r="K226" s="151"/>
      <c r="L226" s="151"/>
      <c r="M226" s="152"/>
      <c r="N226" s="82"/>
      <c r="O226" s="101" t="s">
        <v>87</v>
      </c>
      <c r="P226" s="83" t="s">
        <v>241</v>
      </c>
      <c r="Q226" s="580"/>
    </row>
    <row r="227" spans="1:17" ht="24" customHeight="1">
      <c r="A227" s="580">
        <v>6</v>
      </c>
      <c r="B227" s="593" t="s">
        <v>271</v>
      </c>
      <c r="C227" s="580"/>
      <c r="D227" s="580"/>
      <c r="E227" s="79" t="s">
        <v>51</v>
      </c>
      <c r="F227" s="580">
        <v>2027</v>
      </c>
      <c r="G227" s="580" t="s">
        <v>224</v>
      </c>
      <c r="H227" s="151"/>
      <c r="I227" s="151"/>
      <c r="J227" s="120"/>
      <c r="K227" s="121">
        <v>1</v>
      </c>
      <c r="L227" s="151"/>
      <c r="M227" s="152"/>
      <c r="N227" s="82"/>
      <c r="O227" s="82"/>
      <c r="P227" s="83"/>
      <c r="Q227" s="580" t="s">
        <v>272</v>
      </c>
    </row>
    <row r="228" spans="1:17" ht="199.5" customHeight="1">
      <c r="A228" s="580"/>
      <c r="B228" s="593"/>
      <c r="C228" s="580"/>
      <c r="D228" s="580"/>
      <c r="E228" s="79" t="s">
        <v>58</v>
      </c>
      <c r="F228" s="580"/>
      <c r="G228" s="580"/>
      <c r="H228" s="151"/>
      <c r="I228" s="151"/>
      <c r="J228" s="120"/>
      <c r="K228" s="151">
        <v>244.2</v>
      </c>
      <c r="L228" s="151"/>
      <c r="M228" s="152"/>
      <c r="N228" s="82"/>
      <c r="O228" s="101" t="s">
        <v>87</v>
      </c>
      <c r="P228" s="83" t="s">
        <v>241</v>
      </c>
      <c r="Q228" s="580"/>
    </row>
    <row r="229" spans="1:17" ht="21" customHeight="1">
      <c r="A229" s="580">
        <v>7</v>
      </c>
      <c r="B229" s="593" t="s">
        <v>273</v>
      </c>
      <c r="C229" s="580"/>
      <c r="D229" s="580"/>
      <c r="E229" s="79" t="s">
        <v>51</v>
      </c>
      <c r="F229" s="580">
        <v>2026</v>
      </c>
      <c r="G229" s="580" t="s">
        <v>224</v>
      </c>
      <c r="H229" s="151"/>
      <c r="I229" s="151"/>
      <c r="J229" s="121">
        <v>1</v>
      </c>
      <c r="K229" s="151"/>
      <c r="L229" s="151"/>
      <c r="M229" s="152"/>
      <c r="N229" s="82"/>
      <c r="O229" s="82"/>
      <c r="P229" s="83"/>
      <c r="Q229" s="580" t="s">
        <v>274</v>
      </c>
    </row>
    <row r="230" spans="1:17" ht="207" customHeight="1">
      <c r="A230" s="580"/>
      <c r="B230" s="593"/>
      <c r="C230" s="580"/>
      <c r="D230" s="580"/>
      <c r="E230" s="79" t="s">
        <v>58</v>
      </c>
      <c r="F230" s="580"/>
      <c r="G230" s="580"/>
      <c r="H230" s="151"/>
      <c r="I230" s="151"/>
      <c r="J230" s="151">
        <v>202.3</v>
      </c>
      <c r="K230" s="151"/>
      <c r="L230" s="151"/>
      <c r="M230" s="152"/>
      <c r="N230" s="82"/>
      <c r="O230" s="101" t="s">
        <v>87</v>
      </c>
      <c r="P230" s="83" t="s">
        <v>241</v>
      </c>
      <c r="Q230" s="580"/>
    </row>
    <row r="231" spans="1:17" ht="21.75" customHeight="1">
      <c r="A231" s="580">
        <v>8</v>
      </c>
      <c r="B231" s="593" t="s">
        <v>275</v>
      </c>
      <c r="C231" s="580"/>
      <c r="D231" s="580"/>
      <c r="E231" s="79" t="s">
        <v>51</v>
      </c>
      <c r="F231" s="580" t="s">
        <v>511</v>
      </c>
      <c r="G231" s="580" t="s">
        <v>276</v>
      </c>
      <c r="H231" s="151"/>
      <c r="I231" s="151"/>
      <c r="J231" s="120"/>
      <c r="K231" s="121">
        <v>1</v>
      </c>
      <c r="L231" s="151"/>
      <c r="M231" s="152"/>
      <c r="N231" s="82"/>
      <c r="O231" s="82"/>
      <c r="P231" s="83"/>
      <c r="Q231" s="580" t="s">
        <v>277</v>
      </c>
    </row>
    <row r="232" spans="1:17" ht="21.75" customHeight="1">
      <c r="A232" s="580"/>
      <c r="B232" s="593"/>
      <c r="C232" s="580"/>
      <c r="D232" s="580"/>
      <c r="E232" s="580" t="s">
        <v>58</v>
      </c>
      <c r="F232" s="580"/>
      <c r="G232" s="580"/>
      <c r="H232" s="151"/>
      <c r="I232" s="120">
        <v>0.24</v>
      </c>
      <c r="J232" s="120">
        <v>0.96</v>
      </c>
      <c r="K232" s="121"/>
      <c r="L232" s="151"/>
      <c r="M232" s="152"/>
      <c r="N232" s="82"/>
      <c r="O232" s="82" t="s">
        <v>84</v>
      </c>
      <c r="P232" s="83" t="s">
        <v>245</v>
      </c>
      <c r="Q232" s="580"/>
    </row>
    <row r="233" spans="1:17" ht="21.75" customHeight="1">
      <c r="A233" s="580"/>
      <c r="B233" s="593"/>
      <c r="C233" s="580"/>
      <c r="D233" s="580"/>
      <c r="E233" s="580"/>
      <c r="F233" s="580"/>
      <c r="G233" s="580"/>
      <c r="H233" s="151"/>
      <c r="I233" s="151"/>
      <c r="J233" s="120">
        <v>1007.2</v>
      </c>
      <c r="K233" s="151"/>
      <c r="L233" s="151"/>
      <c r="M233" s="152"/>
      <c r="N233" s="82"/>
      <c r="O233" s="82" t="s">
        <v>87</v>
      </c>
      <c r="P233" s="83" t="s">
        <v>241</v>
      </c>
      <c r="Q233" s="580"/>
    </row>
    <row r="234" spans="1:17" ht="156.75" customHeight="1">
      <c r="A234" s="580"/>
      <c r="B234" s="593"/>
      <c r="C234" s="580"/>
      <c r="D234" s="580"/>
      <c r="E234" s="580"/>
      <c r="F234" s="580"/>
      <c r="G234" s="580"/>
      <c r="H234" s="151"/>
      <c r="I234" s="151"/>
      <c r="J234" s="84"/>
      <c r="K234" s="120">
        <f>2885.4-1007.2</f>
        <v>1878.2</v>
      </c>
      <c r="L234" s="151"/>
      <c r="M234" s="152"/>
      <c r="N234" s="82"/>
      <c r="O234" s="101" t="s">
        <v>260</v>
      </c>
      <c r="P234" s="83" t="s">
        <v>261</v>
      </c>
      <c r="Q234" s="580"/>
    </row>
    <row r="235" spans="1:17" ht="18.75" customHeight="1">
      <c r="A235" s="580">
        <v>9</v>
      </c>
      <c r="B235" s="593" t="s">
        <v>278</v>
      </c>
      <c r="C235" s="580"/>
      <c r="D235" s="584"/>
      <c r="E235" s="79" t="s">
        <v>51</v>
      </c>
      <c r="F235" s="580">
        <v>2026</v>
      </c>
      <c r="G235" s="580" t="s">
        <v>224</v>
      </c>
      <c r="H235" s="151"/>
      <c r="I235" s="151"/>
      <c r="J235" s="121">
        <v>1</v>
      </c>
      <c r="K235" s="120"/>
      <c r="L235" s="151"/>
      <c r="M235" s="152"/>
      <c r="N235" s="82"/>
      <c r="O235" s="82"/>
      <c r="P235" s="83"/>
      <c r="Q235" s="580" t="s">
        <v>279</v>
      </c>
    </row>
    <row r="236" spans="1:17" ht="219.75" customHeight="1">
      <c r="A236" s="580"/>
      <c r="B236" s="593"/>
      <c r="C236" s="580"/>
      <c r="D236" s="584"/>
      <c r="E236" s="79" t="s">
        <v>58</v>
      </c>
      <c r="F236" s="580"/>
      <c r="G236" s="580"/>
      <c r="H236" s="151"/>
      <c r="I236" s="151"/>
      <c r="J236" s="120">
        <v>115.9</v>
      </c>
      <c r="K236" s="120"/>
      <c r="L236" s="151"/>
      <c r="M236" s="152"/>
      <c r="N236" s="82"/>
      <c r="O236" s="101" t="s">
        <v>87</v>
      </c>
      <c r="P236" s="83" t="s">
        <v>241</v>
      </c>
      <c r="Q236" s="580"/>
    </row>
    <row r="237" spans="1:17" ht="20.25" customHeight="1">
      <c r="A237" s="580">
        <v>10</v>
      </c>
      <c r="B237" s="593" t="s">
        <v>280</v>
      </c>
      <c r="C237" s="580"/>
      <c r="D237" s="580"/>
      <c r="E237" s="79" t="s">
        <v>51</v>
      </c>
      <c r="F237" s="580">
        <v>2027</v>
      </c>
      <c r="G237" s="580" t="s">
        <v>224</v>
      </c>
      <c r="H237" s="151"/>
      <c r="I237" s="151"/>
      <c r="J237" s="120"/>
      <c r="K237" s="121">
        <v>1</v>
      </c>
      <c r="L237" s="151"/>
      <c r="M237" s="152"/>
      <c r="N237" s="82"/>
      <c r="O237" s="82"/>
      <c r="P237" s="83"/>
      <c r="Q237" s="580" t="s">
        <v>281</v>
      </c>
    </row>
    <row r="238" spans="1:17" ht="203.25" customHeight="1">
      <c r="A238" s="580"/>
      <c r="B238" s="593"/>
      <c r="C238" s="580"/>
      <c r="D238" s="580"/>
      <c r="E238" s="79" t="s">
        <v>58</v>
      </c>
      <c r="F238" s="580"/>
      <c r="G238" s="580"/>
      <c r="H238" s="151"/>
      <c r="I238" s="151"/>
      <c r="J238" s="120"/>
      <c r="K238" s="120">
        <v>619.29999999999995</v>
      </c>
      <c r="L238" s="151"/>
      <c r="M238" s="152"/>
      <c r="N238" s="82"/>
      <c r="O238" s="101" t="s">
        <v>87</v>
      </c>
      <c r="P238" s="83" t="s">
        <v>241</v>
      </c>
      <c r="Q238" s="580"/>
    </row>
    <row r="239" spans="1:17" s="376" customFormat="1" ht="19.5" customHeight="1">
      <c r="A239" s="580">
        <v>11</v>
      </c>
      <c r="B239" s="592" t="s">
        <v>282</v>
      </c>
      <c r="C239" s="580"/>
      <c r="D239" s="603"/>
      <c r="E239" s="79" t="s">
        <v>51</v>
      </c>
      <c r="F239" s="580" t="s">
        <v>511</v>
      </c>
      <c r="G239" s="580" t="s">
        <v>276</v>
      </c>
      <c r="H239" s="425"/>
      <c r="I239" s="425"/>
      <c r="J239" s="151"/>
      <c r="K239" s="121">
        <v>1</v>
      </c>
      <c r="L239" s="425"/>
      <c r="M239" s="426"/>
      <c r="N239" s="85"/>
      <c r="O239" s="101"/>
      <c r="P239" s="83"/>
      <c r="Q239" s="580" t="s">
        <v>283</v>
      </c>
    </row>
    <row r="240" spans="1:17" s="376" customFormat="1" ht="19.5" customHeight="1">
      <c r="A240" s="580"/>
      <c r="B240" s="592"/>
      <c r="C240" s="580"/>
      <c r="D240" s="603"/>
      <c r="E240" s="580" t="s">
        <v>58</v>
      </c>
      <c r="F240" s="580"/>
      <c r="G240" s="580"/>
      <c r="H240" s="425"/>
      <c r="I240" s="120">
        <v>0.24</v>
      </c>
      <c r="J240" s="120">
        <v>1.06</v>
      </c>
      <c r="K240" s="121"/>
      <c r="L240" s="425"/>
      <c r="M240" s="426"/>
      <c r="N240" s="85"/>
      <c r="O240" s="101" t="s">
        <v>84</v>
      </c>
      <c r="P240" s="83" t="s">
        <v>245</v>
      </c>
      <c r="Q240" s="580"/>
    </row>
    <row r="241" spans="1:35" s="376" customFormat="1" ht="19.5" customHeight="1">
      <c r="A241" s="580"/>
      <c r="B241" s="592"/>
      <c r="C241" s="580"/>
      <c r="D241" s="603"/>
      <c r="E241" s="580"/>
      <c r="F241" s="580"/>
      <c r="G241" s="580"/>
      <c r="H241" s="425"/>
      <c r="I241" s="425"/>
      <c r="J241" s="120">
        <v>289</v>
      </c>
      <c r="K241" s="151"/>
      <c r="L241" s="425"/>
      <c r="M241" s="426"/>
      <c r="N241" s="85"/>
      <c r="O241" s="101" t="s">
        <v>87</v>
      </c>
      <c r="P241" s="83" t="s">
        <v>241</v>
      </c>
      <c r="Q241" s="580"/>
    </row>
    <row r="242" spans="1:35" s="376" customFormat="1" ht="176.25" customHeight="1">
      <c r="A242" s="580"/>
      <c r="B242" s="592"/>
      <c r="C242" s="580"/>
      <c r="D242" s="603"/>
      <c r="E242" s="580"/>
      <c r="F242" s="580"/>
      <c r="G242" s="580"/>
      <c r="H242" s="425"/>
      <c r="I242" s="425"/>
      <c r="J242" s="120"/>
      <c r="K242" s="120">
        <f>2306.4-289</f>
        <v>2017.4</v>
      </c>
      <c r="L242" s="425"/>
      <c r="M242" s="426"/>
      <c r="N242" s="85"/>
      <c r="O242" s="101" t="s">
        <v>260</v>
      </c>
      <c r="P242" s="83" t="s">
        <v>261</v>
      </c>
      <c r="Q242" s="580"/>
    </row>
    <row r="243" spans="1:35" ht="90.75" customHeight="1">
      <c r="A243" s="79"/>
      <c r="B243" s="80" t="s">
        <v>284</v>
      </c>
      <c r="C243" s="79" t="s">
        <v>285</v>
      </c>
      <c r="D243" s="79" t="s">
        <v>77</v>
      </c>
      <c r="E243" s="79" t="s">
        <v>40</v>
      </c>
      <c r="F243" s="79"/>
      <c r="G243" s="79"/>
      <c r="H243" s="428"/>
      <c r="I243" s="428"/>
      <c r="J243" s="428"/>
      <c r="K243" s="428"/>
      <c r="L243" s="428"/>
      <c r="M243" s="82"/>
      <c r="N243" s="82"/>
      <c r="O243" s="82"/>
      <c r="P243" s="83"/>
      <c r="Q243" s="82"/>
      <c r="R243" s="154"/>
      <c r="S243" s="154"/>
      <c r="T243" s="154"/>
      <c r="U243" s="154"/>
      <c r="V243" s="154"/>
      <c r="W243" s="154"/>
      <c r="X243" s="154"/>
      <c r="Y243" s="154"/>
      <c r="Z243" s="154"/>
      <c r="AA243" s="154"/>
      <c r="AB243" s="154"/>
      <c r="AC243" s="154"/>
      <c r="AD243" s="154"/>
      <c r="AE243" s="154"/>
      <c r="AF243" s="154"/>
      <c r="AG243" s="154"/>
      <c r="AH243" s="154"/>
      <c r="AI243" s="154"/>
    </row>
    <row r="244" spans="1:35" ht="21.75" customHeight="1">
      <c r="A244" s="79"/>
      <c r="B244" s="122" t="s">
        <v>48</v>
      </c>
      <c r="C244" s="80"/>
      <c r="D244" s="80"/>
      <c r="E244" s="79"/>
      <c r="F244" s="79"/>
      <c r="G244" s="79"/>
      <c r="H244" s="79"/>
      <c r="I244" s="79"/>
      <c r="J244" s="79"/>
      <c r="K244" s="79"/>
      <c r="L244" s="79"/>
      <c r="M244" s="82"/>
      <c r="N244" s="82"/>
      <c r="O244" s="82"/>
      <c r="P244" s="83"/>
      <c r="Q244" s="82"/>
    </row>
    <row r="245" spans="1:35" ht="43.5" customHeight="1">
      <c r="A245" s="79"/>
      <c r="B245" s="122" t="s">
        <v>286</v>
      </c>
      <c r="C245" s="80"/>
      <c r="D245" s="80"/>
      <c r="E245" s="79"/>
      <c r="F245" s="79"/>
      <c r="G245" s="79"/>
      <c r="H245" s="151">
        <f>H247+H252+H255+H259+H265+H268+H274+H277+H280</f>
        <v>0</v>
      </c>
      <c r="I245" s="151">
        <f t="shared" ref="I245:N245" si="8">I247+I252+I255+I259+I265+I268+I274+I277+I280</f>
        <v>0</v>
      </c>
      <c r="J245" s="151">
        <f t="shared" si="8"/>
        <v>1.5</v>
      </c>
      <c r="K245" s="151">
        <f t="shared" si="8"/>
        <v>8.1509999999999998</v>
      </c>
      <c r="L245" s="151">
        <f t="shared" si="8"/>
        <v>11.065</v>
      </c>
      <c r="M245" s="151">
        <f t="shared" si="8"/>
        <v>0</v>
      </c>
      <c r="N245" s="151">
        <f t="shared" si="8"/>
        <v>0</v>
      </c>
      <c r="O245" s="82"/>
      <c r="P245" s="83"/>
      <c r="Q245" s="82"/>
    </row>
    <row r="246" spans="1:35" ht="17.25" customHeight="1">
      <c r="A246" s="79"/>
      <c r="B246" s="122" t="s">
        <v>238</v>
      </c>
      <c r="C246" s="80"/>
      <c r="D246" s="80"/>
      <c r="E246" s="79"/>
      <c r="F246" s="79"/>
      <c r="G246" s="79"/>
      <c r="H246" s="151"/>
      <c r="I246" s="151"/>
      <c r="J246" s="151"/>
      <c r="K246" s="151"/>
      <c r="L246" s="151"/>
      <c r="M246" s="151"/>
      <c r="N246" s="151"/>
      <c r="O246" s="82"/>
      <c r="P246" s="83"/>
      <c r="Q246" s="82"/>
    </row>
    <row r="247" spans="1:35" ht="21" customHeight="1">
      <c r="A247" s="580">
        <v>1</v>
      </c>
      <c r="B247" s="592" t="s">
        <v>287</v>
      </c>
      <c r="C247" s="580" t="s">
        <v>82</v>
      </c>
      <c r="D247" s="580"/>
      <c r="E247" s="93" t="s">
        <v>164</v>
      </c>
      <c r="F247" s="580" t="s">
        <v>507</v>
      </c>
      <c r="G247" s="580" t="s">
        <v>288</v>
      </c>
      <c r="H247" s="79"/>
      <c r="I247" s="79"/>
      <c r="J247" s="79"/>
      <c r="K247" s="79"/>
      <c r="L247" s="79">
        <v>10.7</v>
      </c>
      <c r="M247" s="82"/>
      <c r="N247" s="82"/>
      <c r="O247" s="82"/>
      <c r="P247" s="83"/>
      <c r="Q247" s="580" t="s">
        <v>289</v>
      </c>
    </row>
    <row r="248" spans="1:35" ht="21" customHeight="1">
      <c r="A248" s="580"/>
      <c r="B248" s="592"/>
      <c r="C248" s="580"/>
      <c r="D248" s="580"/>
      <c r="E248" s="580" t="s">
        <v>58</v>
      </c>
      <c r="F248" s="580"/>
      <c r="G248" s="580"/>
      <c r="H248" s="79"/>
      <c r="I248" s="79"/>
      <c r="J248" s="79"/>
      <c r="K248" s="93">
        <v>467.6</v>
      </c>
      <c r="L248" s="79"/>
      <c r="M248" s="82"/>
      <c r="N248" s="82"/>
      <c r="O248" s="82"/>
      <c r="P248" s="83"/>
      <c r="Q248" s="580"/>
    </row>
    <row r="249" spans="1:35" ht="150" customHeight="1">
      <c r="A249" s="580"/>
      <c r="B249" s="592"/>
      <c r="C249" s="580"/>
      <c r="D249" s="580"/>
      <c r="E249" s="580"/>
      <c r="F249" s="580"/>
      <c r="G249" s="580"/>
      <c r="H249" s="79"/>
      <c r="I249" s="79"/>
      <c r="J249" s="93"/>
      <c r="K249" s="84"/>
      <c r="L249" s="93">
        <f>4970.33-467.6</f>
        <v>4502.7299999999996</v>
      </c>
      <c r="M249" s="82"/>
      <c r="N249" s="82"/>
      <c r="O249" s="82" t="s">
        <v>260</v>
      </c>
      <c r="P249" s="84" t="s">
        <v>290</v>
      </c>
      <c r="Q249" s="580"/>
    </row>
    <row r="250" spans="1:35" s="303" customFormat="1" ht="37.5" customHeight="1">
      <c r="A250" s="161"/>
      <c r="B250" s="122" t="s">
        <v>291</v>
      </c>
      <c r="C250" s="122"/>
      <c r="D250" s="122"/>
      <c r="E250" s="161"/>
      <c r="F250" s="161"/>
      <c r="G250" s="161"/>
      <c r="H250" s="161"/>
      <c r="I250" s="429">
        <f>I252+I255+I259+I265+I268+I274+I277+I280</f>
        <v>0</v>
      </c>
      <c r="J250" s="429">
        <f t="shared" ref="J250:N250" si="9">J252+J255+J259+J265+J268+J274+J277+J280</f>
        <v>1.5</v>
      </c>
      <c r="K250" s="429">
        <f t="shared" si="9"/>
        <v>8.1509999999999998</v>
      </c>
      <c r="L250" s="429">
        <f t="shared" si="9"/>
        <v>0.36499999999999999</v>
      </c>
      <c r="M250" s="429">
        <f t="shared" si="9"/>
        <v>0</v>
      </c>
      <c r="N250" s="429">
        <f t="shared" si="9"/>
        <v>0</v>
      </c>
      <c r="O250" s="213"/>
      <c r="P250" s="212"/>
      <c r="Q250" s="213"/>
    </row>
    <row r="251" spans="1:35" s="303" customFormat="1" ht="20.25" customHeight="1">
      <c r="A251" s="161"/>
      <c r="B251" s="122" t="s">
        <v>238</v>
      </c>
      <c r="C251" s="122"/>
      <c r="D251" s="122"/>
      <c r="E251" s="161"/>
      <c r="F251" s="161"/>
      <c r="G251" s="161"/>
      <c r="H251" s="161"/>
      <c r="I251" s="429"/>
      <c r="J251" s="429"/>
      <c r="K251" s="429"/>
      <c r="L251" s="429"/>
      <c r="M251" s="429"/>
      <c r="N251" s="429"/>
      <c r="O251" s="213"/>
      <c r="P251" s="212"/>
      <c r="Q251" s="213"/>
    </row>
    <row r="252" spans="1:35" ht="15.75" customHeight="1">
      <c r="A252" s="580">
        <v>2</v>
      </c>
      <c r="B252" s="592" t="s">
        <v>292</v>
      </c>
      <c r="C252" s="580" t="s">
        <v>82</v>
      </c>
      <c r="D252" s="580"/>
      <c r="E252" s="79" t="s">
        <v>164</v>
      </c>
      <c r="F252" s="580" t="s">
        <v>511</v>
      </c>
      <c r="G252" s="580" t="s">
        <v>293</v>
      </c>
      <c r="H252" s="91"/>
      <c r="I252" s="79"/>
      <c r="J252" s="79">
        <v>1.5</v>
      </c>
      <c r="K252" s="91"/>
      <c r="L252" s="91"/>
      <c r="M252" s="84"/>
      <c r="N252" s="84"/>
      <c r="O252" s="84"/>
      <c r="P252" s="83"/>
      <c r="Q252" s="580" t="s">
        <v>294</v>
      </c>
      <c r="R252" s="12"/>
      <c r="S252" s="12"/>
      <c r="T252" s="12"/>
      <c r="U252" s="12"/>
      <c r="V252" s="12"/>
    </row>
    <row r="253" spans="1:35" ht="18" customHeight="1">
      <c r="A253" s="580"/>
      <c r="B253" s="592"/>
      <c r="C253" s="580"/>
      <c r="D253" s="580"/>
      <c r="E253" s="580" t="s">
        <v>58</v>
      </c>
      <c r="F253" s="580"/>
      <c r="G253" s="580"/>
      <c r="H253" s="91"/>
      <c r="I253" s="79">
        <v>7.5</v>
      </c>
      <c r="J253" s="79"/>
      <c r="K253" s="91"/>
      <c r="L253" s="91"/>
      <c r="M253" s="84"/>
      <c r="N253" s="84"/>
      <c r="O253" s="82" t="s">
        <v>118</v>
      </c>
      <c r="P253" s="83"/>
      <c r="Q253" s="580"/>
      <c r="R253" s="12"/>
      <c r="S253" s="12"/>
      <c r="T253" s="12"/>
      <c r="U253" s="12"/>
      <c r="V253" s="12"/>
    </row>
    <row r="254" spans="1:35" ht="72.75" customHeight="1">
      <c r="A254" s="580"/>
      <c r="B254" s="592"/>
      <c r="C254" s="580"/>
      <c r="D254" s="580"/>
      <c r="E254" s="580"/>
      <c r="F254" s="580"/>
      <c r="G254" s="580"/>
      <c r="H254" s="91"/>
      <c r="I254" s="79"/>
      <c r="J254" s="79"/>
      <c r="K254" s="79">
        <v>500</v>
      </c>
      <c r="L254" s="91"/>
      <c r="M254" s="84"/>
      <c r="N254" s="84"/>
      <c r="O254" s="82" t="s">
        <v>260</v>
      </c>
      <c r="P254" s="80" t="s">
        <v>295</v>
      </c>
      <c r="Q254" s="580"/>
      <c r="R254" s="12"/>
      <c r="S254" s="12"/>
      <c r="T254" s="12"/>
      <c r="U254" s="12"/>
      <c r="V254" s="12"/>
    </row>
    <row r="255" spans="1:35" ht="25.5" customHeight="1">
      <c r="A255" s="580">
        <v>3</v>
      </c>
      <c r="B255" s="593" t="s">
        <v>296</v>
      </c>
      <c r="C255" s="580"/>
      <c r="D255" s="580"/>
      <c r="E255" s="79" t="s">
        <v>164</v>
      </c>
      <c r="F255" s="580" t="s">
        <v>511</v>
      </c>
      <c r="G255" s="580" t="s">
        <v>297</v>
      </c>
      <c r="H255" s="151"/>
      <c r="I255" s="151"/>
      <c r="J255" s="98"/>
      <c r="K255" s="151">
        <v>1.5409999999999999</v>
      </c>
      <c r="L255" s="151"/>
      <c r="M255" s="152"/>
      <c r="N255" s="82"/>
      <c r="O255" s="82"/>
      <c r="P255" s="83"/>
      <c r="Q255" s="580" t="s">
        <v>298</v>
      </c>
    </row>
    <row r="256" spans="1:35" ht="25.5" customHeight="1">
      <c r="A256" s="580"/>
      <c r="B256" s="593"/>
      <c r="C256" s="580"/>
      <c r="D256" s="580"/>
      <c r="E256" s="580" t="s">
        <v>58</v>
      </c>
      <c r="F256" s="580"/>
      <c r="G256" s="580"/>
      <c r="H256" s="151"/>
      <c r="I256" s="120">
        <v>4.3460000000000001</v>
      </c>
      <c r="J256" s="98"/>
      <c r="K256" s="151"/>
      <c r="L256" s="151"/>
      <c r="M256" s="152"/>
      <c r="N256" s="82"/>
      <c r="O256" s="82" t="s">
        <v>84</v>
      </c>
      <c r="P256" s="83" t="s">
        <v>299</v>
      </c>
      <c r="Q256" s="580"/>
    </row>
    <row r="257" spans="1:22" ht="25.5" customHeight="1">
      <c r="A257" s="580"/>
      <c r="B257" s="593"/>
      <c r="C257" s="580"/>
      <c r="D257" s="580"/>
      <c r="E257" s="580"/>
      <c r="F257" s="580"/>
      <c r="G257" s="580"/>
      <c r="H257" s="151"/>
      <c r="I257" s="151"/>
      <c r="J257" s="120">
        <v>693.7</v>
      </c>
      <c r="K257" s="151"/>
      <c r="L257" s="151"/>
      <c r="M257" s="152"/>
      <c r="N257" s="82"/>
      <c r="O257" s="82" t="s">
        <v>87</v>
      </c>
      <c r="P257" s="83" t="s">
        <v>226</v>
      </c>
      <c r="Q257" s="580"/>
    </row>
    <row r="258" spans="1:22" ht="84" customHeight="1">
      <c r="A258" s="580"/>
      <c r="B258" s="593"/>
      <c r="C258" s="580"/>
      <c r="D258" s="580"/>
      <c r="E258" s="580"/>
      <c r="F258" s="580"/>
      <c r="G258" s="580"/>
      <c r="H258" s="151"/>
      <c r="I258" s="151"/>
      <c r="J258" s="84"/>
      <c r="K258" s="120">
        <f>2312-693.7</f>
        <v>1618.3</v>
      </c>
      <c r="L258" s="151"/>
      <c r="M258" s="152"/>
      <c r="N258" s="82"/>
      <c r="O258" s="82" t="s">
        <v>260</v>
      </c>
      <c r="P258" s="80" t="s">
        <v>290</v>
      </c>
      <c r="Q258" s="580"/>
    </row>
    <row r="259" spans="1:22" ht="25.5" customHeight="1">
      <c r="A259" s="580">
        <v>4</v>
      </c>
      <c r="B259" s="593" t="s">
        <v>300</v>
      </c>
      <c r="C259" s="580"/>
      <c r="D259" s="580"/>
      <c r="E259" s="93" t="s">
        <v>164</v>
      </c>
      <c r="F259" s="580" t="s">
        <v>512</v>
      </c>
      <c r="G259" s="580" t="s">
        <v>301</v>
      </c>
      <c r="H259" s="151"/>
      <c r="I259" s="151"/>
      <c r="J259" s="151"/>
      <c r="K259" s="151"/>
      <c r="L259" s="151">
        <v>0.36499999999999999</v>
      </c>
      <c r="M259" s="152"/>
      <c r="N259" s="82"/>
      <c r="O259" s="82"/>
      <c r="P259" s="83"/>
      <c r="Q259" s="580" t="s">
        <v>302</v>
      </c>
    </row>
    <row r="260" spans="1:22" ht="25.5" customHeight="1">
      <c r="A260" s="580"/>
      <c r="B260" s="593"/>
      <c r="C260" s="580"/>
      <c r="D260" s="580"/>
      <c r="E260" s="580" t="s">
        <v>58</v>
      </c>
      <c r="F260" s="580"/>
      <c r="G260" s="580"/>
      <c r="H260" s="151"/>
      <c r="I260" s="120">
        <v>3.8239999999999998</v>
      </c>
      <c r="J260" s="151"/>
      <c r="K260" s="151"/>
      <c r="L260" s="151"/>
      <c r="M260" s="152"/>
      <c r="N260" s="82"/>
      <c r="O260" s="82" t="s">
        <v>84</v>
      </c>
      <c r="P260" s="83" t="s">
        <v>299</v>
      </c>
      <c r="Q260" s="580"/>
    </row>
    <row r="261" spans="1:22" ht="25.5" customHeight="1">
      <c r="A261" s="580"/>
      <c r="B261" s="593"/>
      <c r="C261" s="580"/>
      <c r="D261" s="580"/>
      <c r="E261" s="580"/>
      <c r="F261" s="580"/>
      <c r="G261" s="580"/>
      <c r="H261" s="151"/>
      <c r="I261" s="151"/>
      <c r="J261" s="120">
        <v>176.8</v>
      </c>
      <c r="K261" s="151"/>
      <c r="L261" s="84"/>
      <c r="M261" s="152"/>
      <c r="N261" s="82"/>
      <c r="O261" s="82" t="s">
        <v>87</v>
      </c>
      <c r="P261" s="83" t="s">
        <v>226</v>
      </c>
      <c r="Q261" s="580"/>
    </row>
    <row r="262" spans="1:22" ht="85.5" customHeight="1">
      <c r="A262" s="580"/>
      <c r="B262" s="593"/>
      <c r="C262" s="580"/>
      <c r="D262" s="580"/>
      <c r="E262" s="580"/>
      <c r="F262" s="580"/>
      <c r="G262" s="580"/>
      <c r="H262" s="151"/>
      <c r="I262" s="151"/>
      <c r="J262" s="84"/>
      <c r="K262" s="120">
        <f>602.2-176.8</f>
        <v>425.4</v>
      </c>
      <c r="L262" s="84"/>
      <c r="M262" s="152"/>
      <c r="N262" s="82"/>
      <c r="O262" s="82" t="s">
        <v>260</v>
      </c>
      <c r="P262" s="80" t="s">
        <v>290</v>
      </c>
      <c r="Q262" s="580"/>
    </row>
    <row r="263" spans="1:22" ht="23.25" customHeight="1">
      <c r="A263" s="580">
        <v>5</v>
      </c>
      <c r="B263" s="592" t="s">
        <v>303</v>
      </c>
      <c r="C263" s="580"/>
      <c r="D263" s="580"/>
      <c r="E263" s="79" t="s">
        <v>304</v>
      </c>
      <c r="F263" s="580">
        <v>2026</v>
      </c>
      <c r="G263" s="580" t="s">
        <v>224</v>
      </c>
      <c r="H263" s="149"/>
      <c r="I263" s="149"/>
      <c r="J263" s="120"/>
      <c r="K263" s="149">
        <v>283.5</v>
      </c>
      <c r="L263" s="149"/>
      <c r="M263" s="149"/>
      <c r="N263" s="149"/>
      <c r="O263" s="84"/>
      <c r="P263" s="83"/>
      <c r="Q263" s="580" t="s">
        <v>305</v>
      </c>
      <c r="R263" s="12"/>
      <c r="S263" s="12"/>
      <c r="T263" s="12"/>
      <c r="U263" s="12"/>
      <c r="V263" s="12"/>
    </row>
    <row r="264" spans="1:22" ht="147" customHeight="1">
      <c r="A264" s="580"/>
      <c r="B264" s="592"/>
      <c r="C264" s="580"/>
      <c r="D264" s="580"/>
      <c r="E264" s="79" t="s">
        <v>58</v>
      </c>
      <c r="F264" s="580"/>
      <c r="G264" s="580"/>
      <c r="H264" s="149"/>
      <c r="I264" s="149"/>
      <c r="J264" s="120"/>
      <c r="K264" s="149">
        <v>33.200000000000003</v>
      </c>
      <c r="L264" s="149"/>
      <c r="M264" s="150"/>
      <c r="N264" s="84"/>
      <c r="O264" s="82" t="s">
        <v>84</v>
      </c>
      <c r="P264" s="84" t="s">
        <v>299</v>
      </c>
      <c r="Q264" s="580"/>
      <c r="R264" s="12"/>
      <c r="S264" s="12"/>
      <c r="T264" s="12"/>
      <c r="U264" s="12"/>
      <c r="V264" s="12"/>
    </row>
    <row r="265" spans="1:22" ht="21.75" customHeight="1">
      <c r="A265" s="580">
        <v>6</v>
      </c>
      <c r="B265" s="592" t="s">
        <v>306</v>
      </c>
      <c r="C265" s="580"/>
      <c r="D265" s="580"/>
      <c r="E265" s="79" t="s">
        <v>164</v>
      </c>
      <c r="F265" s="580" t="s">
        <v>510</v>
      </c>
      <c r="G265" s="580" t="s">
        <v>307</v>
      </c>
      <c r="H265" s="151"/>
      <c r="I265" s="151"/>
      <c r="J265" s="120"/>
      <c r="K265" s="151">
        <v>2.2000000000000002</v>
      </c>
      <c r="L265" s="151"/>
      <c r="M265" s="152"/>
      <c r="N265" s="82"/>
      <c r="O265" s="82"/>
      <c r="P265" s="83"/>
      <c r="Q265" s="580" t="s">
        <v>308</v>
      </c>
      <c r="R265" s="12"/>
      <c r="S265" s="12"/>
      <c r="T265" s="12"/>
      <c r="U265" s="12"/>
      <c r="V265" s="12"/>
    </row>
    <row r="266" spans="1:22" ht="19.5" customHeight="1">
      <c r="A266" s="580"/>
      <c r="B266" s="592"/>
      <c r="C266" s="580"/>
      <c r="D266" s="580"/>
      <c r="E266" s="580" t="s">
        <v>58</v>
      </c>
      <c r="F266" s="580"/>
      <c r="G266" s="580"/>
      <c r="H266" s="151"/>
      <c r="I266" s="151"/>
      <c r="J266" s="120">
        <v>10</v>
      </c>
      <c r="K266" s="151"/>
      <c r="L266" s="151"/>
      <c r="M266" s="152"/>
      <c r="N266" s="82"/>
      <c r="O266" s="82" t="s">
        <v>84</v>
      </c>
      <c r="P266" s="84" t="s">
        <v>299</v>
      </c>
      <c r="Q266" s="580"/>
      <c r="R266" s="12"/>
      <c r="S266" s="12"/>
      <c r="T266" s="12"/>
      <c r="U266" s="12"/>
      <c r="V266" s="12"/>
    </row>
    <row r="267" spans="1:22" ht="150" customHeight="1">
      <c r="A267" s="580"/>
      <c r="B267" s="592"/>
      <c r="C267" s="580"/>
      <c r="D267" s="580"/>
      <c r="E267" s="580"/>
      <c r="F267" s="580"/>
      <c r="G267" s="580"/>
      <c r="H267" s="151"/>
      <c r="I267" s="151"/>
      <c r="J267" s="120"/>
      <c r="K267" s="120">
        <v>1600</v>
      </c>
      <c r="L267" s="151"/>
      <c r="M267" s="152"/>
      <c r="N267" s="82"/>
      <c r="O267" s="82" t="s">
        <v>260</v>
      </c>
      <c r="P267" s="84" t="s">
        <v>290</v>
      </c>
      <c r="Q267" s="580"/>
      <c r="R267" s="12"/>
      <c r="S267" s="12"/>
      <c r="T267" s="12"/>
      <c r="U267" s="12"/>
      <c r="V267" s="12"/>
    </row>
    <row r="268" spans="1:22" ht="21.75" customHeight="1">
      <c r="A268" s="580">
        <v>7</v>
      </c>
      <c r="B268" s="592" t="s">
        <v>309</v>
      </c>
      <c r="C268" s="580"/>
      <c r="D268" s="580"/>
      <c r="E268" s="79" t="s">
        <v>164</v>
      </c>
      <c r="F268" s="580" t="s">
        <v>510</v>
      </c>
      <c r="G268" s="580" t="s">
        <v>307</v>
      </c>
      <c r="H268" s="151"/>
      <c r="I268" s="151"/>
      <c r="J268" s="120"/>
      <c r="K268" s="120">
        <v>1.3</v>
      </c>
      <c r="L268" s="151"/>
      <c r="M268" s="152"/>
      <c r="N268" s="82"/>
      <c r="O268" s="82"/>
      <c r="P268" s="83"/>
      <c r="Q268" s="580" t="s">
        <v>310</v>
      </c>
      <c r="R268" s="12"/>
      <c r="S268" s="12"/>
      <c r="T268" s="12"/>
      <c r="U268" s="12"/>
      <c r="V268" s="12"/>
    </row>
    <row r="269" spans="1:22" ht="21.75" customHeight="1">
      <c r="A269" s="580"/>
      <c r="B269" s="592"/>
      <c r="C269" s="580"/>
      <c r="D269" s="580"/>
      <c r="E269" s="580" t="s">
        <v>58</v>
      </c>
      <c r="F269" s="580"/>
      <c r="G269" s="580"/>
      <c r="H269" s="151"/>
      <c r="I269" s="151"/>
      <c r="J269" s="120">
        <v>10</v>
      </c>
      <c r="K269" s="120"/>
      <c r="L269" s="151"/>
      <c r="M269" s="152"/>
      <c r="N269" s="82"/>
      <c r="O269" s="82" t="s">
        <v>84</v>
      </c>
      <c r="P269" s="84" t="s">
        <v>299</v>
      </c>
      <c r="Q269" s="580"/>
      <c r="R269" s="12"/>
      <c r="S269" s="12"/>
      <c r="T269" s="12"/>
      <c r="U269" s="12"/>
      <c r="V269" s="12"/>
    </row>
    <row r="270" spans="1:22" ht="126.75" customHeight="1">
      <c r="A270" s="580"/>
      <c r="B270" s="592"/>
      <c r="C270" s="580"/>
      <c r="D270" s="580"/>
      <c r="E270" s="580"/>
      <c r="F270" s="580"/>
      <c r="G270" s="580"/>
      <c r="H270" s="151"/>
      <c r="I270" s="151"/>
      <c r="J270" s="120"/>
      <c r="K270" s="120">
        <v>1000</v>
      </c>
      <c r="L270" s="151"/>
      <c r="M270" s="152"/>
      <c r="N270" s="82"/>
      <c r="O270" s="82" t="s">
        <v>260</v>
      </c>
      <c r="P270" s="84" t="s">
        <v>290</v>
      </c>
      <c r="Q270" s="580"/>
      <c r="R270" s="12"/>
      <c r="S270" s="12"/>
      <c r="T270" s="12"/>
      <c r="U270" s="12"/>
      <c r="V270" s="12"/>
    </row>
    <row r="271" spans="1:22" ht="21" customHeight="1">
      <c r="A271" s="580">
        <v>8</v>
      </c>
      <c r="B271" s="592" t="s">
        <v>311</v>
      </c>
      <c r="C271" s="580"/>
      <c r="D271" s="580"/>
      <c r="E271" s="79" t="s">
        <v>312</v>
      </c>
      <c r="F271" s="580" t="s">
        <v>510</v>
      </c>
      <c r="G271" s="580" t="s">
        <v>307</v>
      </c>
      <c r="H271" s="151"/>
      <c r="I271" s="151"/>
      <c r="J271" s="120"/>
      <c r="K271" s="120">
        <v>1</v>
      </c>
      <c r="L271" s="151"/>
      <c r="M271" s="152"/>
      <c r="N271" s="82"/>
      <c r="O271" s="82"/>
      <c r="P271" s="83"/>
      <c r="Q271" s="580" t="s">
        <v>313</v>
      </c>
      <c r="R271" s="12"/>
      <c r="S271" s="12"/>
      <c r="T271" s="12"/>
      <c r="U271" s="12"/>
      <c r="V271" s="12"/>
    </row>
    <row r="272" spans="1:22" ht="21" customHeight="1">
      <c r="A272" s="580"/>
      <c r="B272" s="592"/>
      <c r="C272" s="580"/>
      <c r="D272" s="580"/>
      <c r="E272" s="580" t="s">
        <v>58</v>
      </c>
      <c r="F272" s="580"/>
      <c r="G272" s="580"/>
      <c r="H272" s="151"/>
      <c r="I272" s="151"/>
      <c r="J272" s="120">
        <v>10</v>
      </c>
      <c r="K272" s="120"/>
      <c r="L272" s="151"/>
      <c r="M272" s="152"/>
      <c r="N272" s="82"/>
      <c r="O272" s="82" t="s">
        <v>84</v>
      </c>
      <c r="P272" s="84" t="s">
        <v>299</v>
      </c>
      <c r="Q272" s="580"/>
      <c r="R272" s="12"/>
      <c r="S272" s="12"/>
      <c r="T272" s="12"/>
      <c r="U272" s="12"/>
      <c r="V272" s="12"/>
    </row>
    <row r="273" spans="1:22" ht="152.25" customHeight="1">
      <c r="A273" s="580"/>
      <c r="B273" s="592"/>
      <c r="C273" s="580"/>
      <c r="D273" s="580"/>
      <c r="E273" s="580"/>
      <c r="F273" s="580"/>
      <c r="G273" s="580"/>
      <c r="H273" s="151"/>
      <c r="I273" s="151"/>
      <c r="J273" s="120"/>
      <c r="K273" s="120">
        <v>1000</v>
      </c>
      <c r="L273" s="151"/>
      <c r="M273" s="152"/>
      <c r="N273" s="82"/>
      <c r="O273" s="82" t="s">
        <v>260</v>
      </c>
      <c r="P273" s="84" t="s">
        <v>290</v>
      </c>
      <c r="Q273" s="580"/>
      <c r="R273" s="12"/>
      <c r="S273" s="12"/>
      <c r="T273" s="12"/>
      <c r="U273" s="12"/>
      <c r="V273" s="12"/>
    </row>
    <row r="274" spans="1:22" ht="15.75" customHeight="1">
      <c r="A274" s="580">
        <v>9</v>
      </c>
      <c r="B274" s="592" t="s">
        <v>314</v>
      </c>
      <c r="C274" s="580"/>
      <c r="D274" s="580"/>
      <c r="E274" s="79" t="s">
        <v>164</v>
      </c>
      <c r="F274" s="580" t="s">
        <v>510</v>
      </c>
      <c r="G274" s="580" t="s">
        <v>307</v>
      </c>
      <c r="H274" s="151"/>
      <c r="I274" s="151"/>
      <c r="J274" s="120"/>
      <c r="K274" s="120">
        <v>1.25</v>
      </c>
      <c r="L274" s="151"/>
      <c r="M274" s="152"/>
      <c r="N274" s="82"/>
      <c r="O274" s="82"/>
      <c r="P274" s="83"/>
      <c r="Q274" s="580" t="s">
        <v>315</v>
      </c>
      <c r="R274" s="12"/>
      <c r="S274" s="12"/>
      <c r="T274" s="12"/>
      <c r="U274" s="12"/>
      <c r="V274" s="12"/>
    </row>
    <row r="275" spans="1:22">
      <c r="A275" s="580"/>
      <c r="B275" s="592"/>
      <c r="C275" s="580"/>
      <c r="D275" s="580"/>
      <c r="E275" s="580" t="s">
        <v>58</v>
      </c>
      <c r="F275" s="580"/>
      <c r="G275" s="580"/>
      <c r="H275" s="151"/>
      <c r="I275" s="151"/>
      <c r="J275" s="120">
        <v>10</v>
      </c>
      <c r="K275" s="120"/>
      <c r="L275" s="151"/>
      <c r="M275" s="152"/>
      <c r="N275" s="82"/>
      <c r="O275" s="82" t="s">
        <v>84</v>
      </c>
      <c r="P275" s="84" t="s">
        <v>299</v>
      </c>
      <c r="Q275" s="580"/>
      <c r="R275" s="12"/>
      <c r="S275" s="12"/>
      <c r="T275" s="12"/>
      <c r="U275" s="12"/>
      <c r="V275" s="12"/>
    </row>
    <row r="276" spans="1:22" ht="156" customHeight="1">
      <c r="A276" s="580"/>
      <c r="B276" s="592"/>
      <c r="C276" s="580"/>
      <c r="D276" s="580"/>
      <c r="E276" s="580"/>
      <c r="F276" s="580"/>
      <c r="G276" s="580"/>
      <c r="H276" s="151"/>
      <c r="I276" s="151"/>
      <c r="J276" s="120"/>
      <c r="K276" s="120">
        <v>1220</v>
      </c>
      <c r="L276" s="151"/>
      <c r="M276" s="152"/>
      <c r="N276" s="82"/>
      <c r="O276" s="82" t="s">
        <v>260</v>
      </c>
      <c r="P276" s="84" t="s">
        <v>290</v>
      </c>
      <c r="Q276" s="580"/>
      <c r="R276" s="12"/>
      <c r="S276" s="12"/>
      <c r="T276" s="12"/>
      <c r="U276" s="12"/>
      <c r="V276" s="12"/>
    </row>
    <row r="277" spans="1:22" ht="15.75" customHeight="1">
      <c r="A277" s="580">
        <v>10</v>
      </c>
      <c r="B277" s="592" t="s">
        <v>316</v>
      </c>
      <c r="C277" s="580"/>
      <c r="D277" s="580"/>
      <c r="E277" s="79" t="s">
        <v>164</v>
      </c>
      <c r="F277" s="580" t="s">
        <v>510</v>
      </c>
      <c r="G277" s="580" t="s">
        <v>307</v>
      </c>
      <c r="H277" s="151"/>
      <c r="I277" s="151"/>
      <c r="J277" s="120"/>
      <c r="K277" s="120">
        <v>1</v>
      </c>
      <c r="L277" s="151"/>
      <c r="M277" s="152"/>
      <c r="N277" s="82"/>
      <c r="O277" s="82"/>
      <c r="P277" s="83"/>
      <c r="Q277" s="580" t="s">
        <v>317</v>
      </c>
      <c r="R277" s="12"/>
      <c r="S277" s="12"/>
      <c r="T277" s="12"/>
      <c r="U277" s="12"/>
      <c r="V277" s="12"/>
    </row>
    <row r="278" spans="1:22">
      <c r="A278" s="580"/>
      <c r="B278" s="592"/>
      <c r="C278" s="580"/>
      <c r="D278" s="580"/>
      <c r="E278" s="580" t="s">
        <v>58</v>
      </c>
      <c r="F278" s="580"/>
      <c r="G278" s="580"/>
      <c r="H278" s="151"/>
      <c r="I278" s="151"/>
      <c r="J278" s="120">
        <v>10</v>
      </c>
      <c r="K278" s="120"/>
      <c r="L278" s="151"/>
      <c r="M278" s="152"/>
      <c r="N278" s="82"/>
      <c r="O278" s="82" t="s">
        <v>84</v>
      </c>
      <c r="P278" s="84" t="s">
        <v>299</v>
      </c>
      <c r="Q278" s="580"/>
      <c r="R278" s="12"/>
      <c r="S278" s="12"/>
      <c r="T278" s="12"/>
      <c r="U278" s="12"/>
      <c r="V278" s="12"/>
    </row>
    <row r="279" spans="1:22" ht="171.75" customHeight="1">
      <c r="A279" s="580"/>
      <c r="B279" s="592"/>
      <c r="C279" s="580"/>
      <c r="D279" s="580"/>
      <c r="E279" s="580"/>
      <c r="F279" s="580"/>
      <c r="G279" s="580"/>
      <c r="H279" s="151"/>
      <c r="I279" s="151"/>
      <c r="J279" s="120"/>
      <c r="K279" s="120">
        <v>1100</v>
      </c>
      <c r="L279" s="151"/>
      <c r="M279" s="152"/>
      <c r="N279" s="82"/>
      <c r="O279" s="82" t="s">
        <v>260</v>
      </c>
      <c r="P279" s="84" t="s">
        <v>290</v>
      </c>
      <c r="Q279" s="580"/>
      <c r="R279" s="12"/>
      <c r="S279" s="12"/>
      <c r="T279" s="12"/>
      <c r="U279" s="12"/>
      <c r="V279" s="12"/>
    </row>
    <row r="280" spans="1:22" ht="15.75" customHeight="1">
      <c r="A280" s="580">
        <v>11</v>
      </c>
      <c r="B280" s="592" t="s">
        <v>318</v>
      </c>
      <c r="C280" s="580"/>
      <c r="D280" s="580"/>
      <c r="E280" s="79" t="s">
        <v>164</v>
      </c>
      <c r="F280" s="580" t="s">
        <v>510</v>
      </c>
      <c r="G280" s="580" t="s">
        <v>307</v>
      </c>
      <c r="H280" s="151"/>
      <c r="I280" s="151"/>
      <c r="J280" s="120"/>
      <c r="K280" s="120">
        <v>0.86</v>
      </c>
      <c r="L280" s="151"/>
      <c r="M280" s="152"/>
      <c r="N280" s="82"/>
      <c r="O280" s="82"/>
      <c r="P280" s="83"/>
      <c r="Q280" s="580" t="s">
        <v>319</v>
      </c>
      <c r="R280" s="12"/>
      <c r="S280" s="12"/>
      <c r="T280" s="12"/>
      <c r="U280" s="12"/>
      <c r="V280" s="12"/>
    </row>
    <row r="281" spans="1:22">
      <c r="A281" s="580"/>
      <c r="B281" s="592"/>
      <c r="C281" s="580"/>
      <c r="D281" s="580"/>
      <c r="E281" s="580" t="s">
        <v>58</v>
      </c>
      <c r="F281" s="580"/>
      <c r="G281" s="580"/>
      <c r="H281" s="151"/>
      <c r="I281" s="151"/>
      <c r="J281" s="120">
        <v>10</v>
      </c>
      <c r="K281" s="120"/>
      <c r="L281" s="151"/>
      <c r="M281" s="152"/>
      <c r="N281" s="82"/>
      <c r="O281" s="82" t="s">
        <v>84</v>
      </c>
      <c r="P281" s="84" t="s">
        <v>299</v>
      </c>
      <c r="Q281" s="580"/>
      <c r="R281" s="12"/>
      <c r="S281" s="12"/>
      <c r="T281" s="12"/>
      <c r="U281" s="12"/>
      <c r="V281" s="12"/>
    </row>
    <row r="282" spans="1:22" ht="206.25" customHeight="1">
      <c r="A282" s="580"/>
      <c r="B282" s="592"/>
      <c r="C282" s="580"/>
      <c r="D282" s="580"/>
      <c r="E282" s="580"/>
      <c r="F282" s="580"/>
      <c r="G282" s="580"/>
      <c r="H282" s="151"/>
      <c r="I282" s="151"/>
      <c r="J282" s="120"/>
      <c r="K282" s="120">
        <v>1000</v>
      </c>
      <c r="L282" s="151"/>
      <c r="M282" s="152"/>
      <c r="N282" s="82"/>
      <c r="O282" s="82" t="s">
        <v>260</v>
      </c>
      <c r="P282" s="84" t="s">
        <v>290</v>
      </c>
      <c r="Q282" s="580"/>
      <c r="R282" s="12"/>
      <c r="S282" s="12"/>
      <c r="T282" s="12"/>
      <c r="U282" s="12"/>
      <c r="V282" s="12"/>
    </row>
    <row r="283" spans="1:22" ht="22.5" customHeight="1">
      <c r="A283" s="580">
        <v>12</v>
      </c>
      <c r="B283" s="592" t="s">
        <v>320</v>
      </c>
      <c r="C283" s="580"/>
      <c r="D283" s="580"/>
      <c r="E283" s="580" t="s">
        <v>58</v>
      </c>
      <c r="F283" s="580" t="s">
        <v>510</v>
      </c>
      <c r="G283" s="580" t="s">
        <v>307</v>
      </c>
      <c r="H283" s="151"/>
      <c r="I283" s="151"/>
      <c r="J283" s="84"/>
      <c r="K283" s="120">
        <v>10</v>
      </c>
      <c r="L283" s="120"/>
      <c r="M283" s="152"/>
      <c r="N283" s="82"/>
      <c r="O283" s="82" t="s">
        <v>84</v>
      </c>
      <c r="P283" s="84" t="s">
        <v>299</v>
      </c>
      <c r="Q283" s="79"/>
      <c r="R283" s="12"/>
      <c r="S283" s="12"/>
      <c r="T283" s="12"/>
      <c r="U283" s="12"/>
      <c r="V283" s="12"/>
    </row>
    <row r="284" spans="1:22" ht="75" customHeight="1">
      <c r="A284" s="580"/>
      <c r="B284" s="592"/>
      <c r="C284" s="580"/>
      <c r="D284" s="580"/>
      <c r="E284" s="580"/>
      <c r="F284" s="580"/>
      <c r="G284" s="580"/>
      <c r="H284" s="151"/>
      <c r="I284" s="151"/>
      <c r="J284" s="84"/>
      <c r="K284" s="120"/>
      <c r="L284" s="120">
        <v>1000</v>
      </c>
      <c r="M284" s="152"/>
      <c r="N284" s="82"/>
      <c r="O284" s="82" t="s">
        <v>260</v>
      </c>
      <c r="P284" s="84" t="s">
        <v>290</v>
      </c>
      <c r="Q284" s="79"/>
      <c r="R284" s="12"/>
      <c r="S284" s="12"/>
      <c r="T284" s="12"/>
      <c r="U284" s="12"/>
      <c r="V284" s="12"/>
    </row>
    <row r="285" spans="1:22" ht="27" customHeight="1">
      <c r="A285" s="580">
        <v>13</v>
      </c>
      <c r="B285" s="592" t="s">
        <v>321</v>
      </c>
      <c r="C285" s="580"/>
      <c r="D285" s="580"/>
      <c r="E285" s="580" t="s">
        <v>58</v>
      </c>
      <c r="F285" s="580" t="s">
        <v>510</v>
      </c>
      <c r="G285" s="580" t="s">
        <v>307</v>
      </c>
      <c r="H285" s="151"/>
      <c r="I285" s="151"/>
      <c r="J285" s="84"/>
      <c r="K285" s="120">
        <v>10</v>
      </c>
      <c r="L285" s="120"/>
      <c r="M285" s="152"/>
      <c r="N285" s="82"/>
      <c r="O285" s="82" t="s">
        <v>84</v>
      </c>
      <c r="P285" s="84" t="s">
        <v>299</v>
      </c>
      <c r="Q285" s="79"/>
      <c r="R285" s="12"/>
      <c r="S285" s="12"/>
      <c r="T285" s="12"/>
      <c r="U285" s="12"/>
      <c r="V285" s="12"/>
    </row>
    <row r="286" spans="1:22" ht="93.75" customHeight="1">
      <c r="A286" s="580"/>
      <c r="B286" s="592"/>
      <c r="C286" s="580"/>
      <c r="D286" s="580"/>
      <c r="E286" s="580"/>
      <c r="F286" s="580"/>
      <c r="G286" s="580"/>
      <c r="H286" s="151"/>
      <c r="I286" s="151"/>
      <c r="J286" s="84"/>
      <c r="K286" s="120"/>
      <c r="L286" s="120">
        <v>1500</v>
      </c>
      <c r="M286" s="152"/>
      <c r="N286" s="82"/>
      <c r="O286" s="82" t="s">
        <v>260</v>
      </c>
      <c r="P286" s="84" t="s">
        <v>290</v>
      </c>
      <c r="Q286" s="79"/>
      <c r="R286" s="12"/>
      <c r="S286" s="12"/>
      <c r="T286" s="12"/>
      <c r="U286" s="12"/>
      <c r="V286" s="12"/>
    </row>
    <row r="287" spans="1:22" ht="54.75" customHeight="1">
      <c r="A287" s="79">
        <v>14</v>
      </c>
      <c r="B287" s="80" t="s">
        <v>322</v>
      </c>
      <c r="C287" s="79" t="s">
        <v>323</v>
      </c>
      <c r="D287" s="79"/>
      <c r="E287" s="79" t="s">
        <v>58</v>
      </c>
      <c r="F287" s="79" t="s">
        <v>508</v>
      </c>
      <c r="G287" s="79" t="s">
        <v>136</v>
      </c>
      <c r="H287" s="79"/>
      <c r="I287" s="79"/>
      <c r="J287" s="93">
        <v>200</v>
      </c>
      <c r="K287" s="93">
        <v>200</v>
      </c>
      <c r="L287" s="93">
        <v>200</v>
      </c>
      <c r="M287" s="82"/>
      <c r="N287" s="82"/>
      <c r="O287" s="82" t="s">
        <v>84</v>
      </c>
      <c r="P287" s="83" t="s">
        <v>299</v>
      </c>
      <c r="Q287" s="79" t="s">
        <v>324</v>
      </c>
    </row>
    <row r="288" spans="1:22" ht="102" customHeight="1">
      <c r="A288" s="79"/>
      <c r="B288" s="122" t="s">
        <v>325</v>
      </c>
      <c r="C288" s="79" t="s">
        <v>326</v>
      </c>
      <c r="D288" s="79" t="s">
        <v>327</v>
      </c>
      <c r="E288" s="79" t="s">
        <v>328</v>
      </c>
      <c r="F288" s="79"/>
      <c r="G288" s="79"/>
      <c r="H288" s="79">
        <v>85.1</v>
      </c>
      <c r="I288" s="79">
        <v>85.5</v>
      </c>
      <c r="J288" s="93">
        <v>86.1</v>
      </c>
      <c r="K288" s="93">
        <v>86.2</v>
      </c>
      <c r="L288" s="93">
        <v>86.3</v>
      </c>
      <c r="M288" s="82">
        <v>86.9</v>
      </c>
      <c r="N288" s="82">
        <v>88.5</v>
      </c>
      <c r="O288" s="82"/>
      <c r="P288" s="83"/>
      <c r="Q288" s="79"/>
    </row>
    <row r="289" spans="1:17" ht="42.75" customHeight="1">
      <c r="A289" s="79"/>
      <c r="B289" s="122" t="s">
        <v>329</v>
      </c>
      <c r="C289" s="79"/>
      <c r="D289" s="79"/>
      <c r="E289" s="79" t="s">
        <v>304</v>
      </c>
      <c r="F289" s="79"/>
      <c r="G289" s="79"/>
      <c r="H289" s="79"/>
      <c r="I289" s="79"/>
      <c r="J289" s="352">
        <f>J291+J294+J297+J300+J303+J306+J309+J312</f>
        <v>20212.5</v>
      </c>
      <c r="K289" s="352">
        <f t="shared" ref="K289:N289" si="10">K291+K294+K297+K300+K303+K306+K309+K312</f>
        <v>12112.2</v>
      </c>
      <c r="L289" s="352">
        <f t="shared" si="10"/>
        <v>24224.400000000001</v>
      </c>
      <c r="M289" s="352">
        <f t="shared" si="10"/>
        <v>0</v>
      </c>
      <c r="N289" s="352">
        <f t="shared" si="10"/>
        <v>0</v>
      </c>
      <c r="O289" s="82"/>
      <c r="P289" s="83"/>
      <c r="Q289" s="79"/>
    </row>
    <row r="290" spans="1:17">
      <c r="A290" s="79"/>
      <c r="B290" s="122" t="s">
        <v>238</v>
      </c>
      <c r="C290" s="79"/>
      <c r="D290" s="79"/>
      <c r="E290" s="79"/>
      <c r="F290" s="79"/>
      <c r="G290" s="79"/>
      <c r="H290" s="79"/>
      <c r="I290" s="79"/>
      <c r="J290" s="93"/>
      <c r="K290" s="93"/>
      <c r="L290" s="93"/>
      <c r="M290" s="82"/>
      <c r="N290" s="82"/>
      <c r="O290" s="82"/>
      <c r="P290" s="83"/>
      <c r="Q290" s="79"/>
    </row>
    <row r="291" spans="1:17" ht="21.75" customHeight="1">
      <c r="A291" s="580">
        <v>1</v>
      </c>
      <c r="B291" s="597" t="s">
        <v>330</v>
      </c>
      <c r="C291" s="580" t="s">
        <v>82</v>
      </c>
      <c r="D291" s="580"/>
      <c r="E291" s="79" t="s">
        <v>304</v>
      </c>
      <c r="F291" s="580" t="s">
        <v>505</v>
      </c>
      <c r="G291" s="580" t="s">
        <v>331</v>
      </c>
      <c r="H291" s="79"/>
      <c r="I291" s="79"/>
      <c r="J291" s="79">
        <v>7517.1</v>
      </c>
      <c r="K291" s="79"/>
      <c r="L291" s="79"/>
      <c r="M291" s="79"/>
      <c r="N291" s="79"/>
      <c r="O291" s="82"/>
      <c r="P291" s="83"/>
      <c r="Q291" s="82"/>
    </row>
    <row r="292" spans="1:17" ht="21.75" customHeight="1">
      <c r="A292" s="580"/>
      <c r="B292" s="597"/>
      <c r="C292" s="580"/>
      <c r="D292" s="580"/>
      <c r="E292" s="580" t="s">
        <v>58</v>
      </c>
      <c r="F292" s="580"/>
      <c r="G292" s="580"/>
      <c r="H292" s="79"/>
      <c r="I292" s="93">
        <v>1.9650000000000001</v>
      </c>
      <c r="J292" s="93">
        <v>15.053000000000001</v>
      </c>
      <c r="K292" s="79"/>
      <c r="L292" s="79"/>
      <c r="M292" s="79"/>
      <c r="N292" s="79"/>
      <c r="O292" s="82" t="s">
        <v>84</v>
      </c>
      <c r="P292" s="80" t="s">
        <v>332</v>
      </c>
      <c r="Q292" s="580" t="s">
        <v>333</v>
      </c>
    </row>
    <row r="293" spans="1:17" ht="114.75" customHeight="1">
      <c r="A293" s="580"/>
      <c r="B293" s="597"/>
      <c r="C293" s="580"/>
      <c r="D293" s="580"/>
      <c r="E293" s="580"/>
      <c r="F293" s="580"/>
      <c r="G293" s="580"/>
      <c r="H293" s="79"/>
      <c r="I293" s="93">
        <v>0</v>
      </c>
      <c r="J293" s="93">
        <v>500</v>
      </c>
      <c r="K293" s="79"/>
      <c r="L293" s="79"/>
      <c r="M293" s="79"/>
      <c r="N293" s="79"/>
      <c r="O293" s="82" t="s">
        <v>87</v>
      </c>
      <c r="P293" s="80" t="s">
        <v>334</v>
      </c>
      <c r="Q293" s="580"/>
    </row>
    <row r="294" spans="1:17" ht="21.75" customHeight="1">
      <c r="A294" s="580">
        <v>2</v>
      </c>
      <c r="B294" s="592" t="s">
        <v>335</v>
      </c>
      <c r="C294" s="580"/>
      <c r="D294" s="580"/>
      <c r="E294" s="79" t="s">
        <v>304</v>
      </c>
      <c r="F294" s="583" t="s">
        <v>510</v>
      </c>
      <c r="G294" s="580" t="s">
        <v>336</v>
      </c>
      <c r="H294" s="79"/>
      <c r="I294" s="79"/>
      <c r="J294" s="79"/>
      <c r="K294" s="79">
        <v>6056.1</v>
      </c>
      <c r="L294" s="79"/>
      <c r="M294" s="79"/>
      <c r="N294" s="79"/>
      <c r="O294" s="82"/>
      <c r="P294" s="83"/>
      <c r="Q294" s="580" t="s">
        <v>337</v>
      </c>
    </row>
    <row r="295" spans="1:17" ht="21.75" customHeight="1">
      <c r="A295" s="580"/>
      <c r="B295" s="592"/>
      <c r="C295" s="580"/>
      <c r="D295" s="580"/>
      <c r="E295" s="583" t="s">
        <v>58</v>
      </c>
      <c r="F295" s="583"/>
      <c r="G295" s="580"/>
      <c r="H295" s="79"/>
      <c r="I295" s="79"/>
      <c r="J295" s="79">
        <v>7.5</v>
      </c>
      <c r="K295" s="79"/>
      <c r="L295" s="79"/>
      <c r="M295" s="79"/>
      <c r="N295" s="79"/>
      <c r="O295" s="82" t="s">
        <v>84</v>
      </c>
      <c r="P295" s="83" t="s">
        <v>332</v>
      </c>
      <c r="Q295" s="580"/>
    </row>
    <row r="296" spans="1:17" ht="99" customHeight="1">
      <c r="A296" s="580"/>
      <c r="B296" s="592"/>
      <c r="C296" s="580"/>
      <c r="D296" s="580"/>
      <c r="E296" s="583"/>
      <c r="F296" s="583"/>
      <c r="G296" s="580"/>
      <c r="H296" s="79"/>
      <c r="I296" s="79"/>
      <c r="J296" s="79"/>
      <c r="K296" s="79">
        <v>2500</v>
      </c>
      <c r="L296" s="79"/>
      <c r="M296" s="79"/>
      <c r="N296" s="79"/>
      <c r="O296" s="82" t="s">
        <v>87</v>
      </c>
      <c r="P296" s="83" t="s">
        <v>334</v>
      </c>
      <c r="Q296" s="580"/>
    </row>
    <row r="297" spans="1:17" ht="26.25" customHeight="1">
      <c r="A297" s="580">
        <v>3</v>
      </c>
      <c r="B297" s="591" t="s">
        <v>338</v>
      </c>
      <c r="C297" s="580"/>
      <c r="D297" s="580"/>
      <c r="E297" s="79" t="s">
        <v>304</v>
      </c>
      <c r="F297" s="583" t="s">
        <v>510</v>
      </c>
      <c r="G297" s="580" t="s">
        <v>336</v>
      </c>
      <c r="H297" s="79"/>
      <c r="I297" s="79"/>
      <c r="J297" s="79"/>
      <c r="K297" s="79">
        <v>6056.1</v>
      </c>
      <c r="L297" s="79"/>
      <c r="M297" s="79"/>
      <c r="N297" s="79"/>
      <c r="O297" s="82"/>
      <c r="P297" s="83"/>
      <c r="Q297" s="580" t="s">
        <v>337</v>
      </c>
    </row>
    <row r="298" spans="1:17" ht="26.25" customHeight="1">
      <c r="A298" s="580"/>
      <c r="B298" s="591"/>
      <c r="C298" s="580"/>
      <c r="D298" s="580"/>
      <c r="E298" s="583" t="s">
        <v>58</v>
      </c>
      <c r="F298" s="583"/>
      <c r="G298" s="580"/>
      <c r="H298" s="79"/>
      <c r="I298" s="79"/>
      <c r="J298" s="79">
        <v>7.5</v>
      </c>
      <c r="K298" s="79"/>
      <c r="L298" s="79"/>
      <c r="M298" s="79"/>
      <c r="N298" s="79"/>
      <c r="O298" s="82" t="s">
        <v>84</v>
      </c>
      <c r="P298" s="83" t="s">
        <v>332</v>
      </c>
      <c r="Q298" s="580"/>
    </row>
    <row r="299" spans="1:17" ht="89.25" customHeight="1">
      <c r="A299" s="580"/>
      <c r="B299" s="591"/>
      <c r="C299" s="580"/>
      <c r="D299" s="580"/>
      <c r="E299" s="583"/>
      <c r="F299" s="583"/>
      <c r="G299" s="580"/>
      <c r="H299" s="79"/>
      <c r="I299" s="79"/>
      <c r="J299" s="79"/>
      <c r="K299" s="79">
        <v>2500</v>
      </c>
      <c r="L299" s="79"/>
      <c r="M299" s="79"/>
      <c r="N299" s="79"/>
      <c r="O299" s="82" t="s">
        <v>87</v>
      </c>
      <c r="P299" s="83" t="s">
        <v>334</v>
      </c>
      <c r="Q299" s="580"/>
    </row>
    <row r="300" spans="1:17" ht="21.75" customHeight="1">
      <c r="A300" s="580">
        <v>4</v>
      </c>
      <c r="B300" s="591" t="s">
        <v>339</v>
      </c>
      <c r="C300" s="580"/>
      <c r="D300" s="580"/>
      <c r="E300" s="79" t="s">
        <v>304</v>
      </c>
      <c r="F300" s="583" t="s">
        <v>507</v>
      </c>
      <c r="G300" s="580" t="s">
        <v>340</v>
      </c>
      <c r="H300" s="79"/>
      <c r="I300" s="79"/>
      <c r="J300" s="79"/>
      <c r="K300" s="79"/>
      <c r="L300" s="79">
        <v>8074.8</v>
      </c>
      <c r="M300" s="79"/>
      <c r="N300" s="79"/>
      <c r="O300" s="82"/>
      <c r="P300" s="83"/>
      <c r="Q300" s="580" t="s">
        <v>341</v>
      </c>
    </row>
    <row r="301" spans="1:17" ht="21.75" customHeight="1">
      <c r="A301" s="580"/>
      <c r="B301" s="591"/>
      <c r="C301" s="580"/>
      <c r="D301" s="580"/>
      <c r="E301" s="583" t="s">
        <v>58</v>
      </c>
      <c r="F301" s="583"/>
      <c r="G301" s="580"/>
      <c r="H301" s="79"/>
      <c r="I301" s="79"/>
      <c r="J301" s="79"/>
      <c r="K301" s="93">
        <v>8</v>
      </c>
      <c r="L301" s="79"/>
      <c r="M301" s="79"/>
      <c r="N301" s="79"/>
      <c r="O301" s="82" t="s">
        <v>84</v>
      </c>
      <c r="P301" s="83" t="s">
        <v>332</v>
      </c>
      <c r="Q301" s="580"/>
    </row>
    <row r="302" spans="1:17" ht="101.25" customHeight="1">
      <c r="A302" s="580"/>
      <c r="B302" s="591"/>
      <c r="C302" s="580"/>
      <c r="D302" s="580"/>
      <c r="E302" s="583"/>
      <c r="F302" s="583"/>
      <c r="G302" s="580"/>
      <c r="H302" s="79"/>
      <c r="I302" s="79"/>
      <c r="J302" s="79"/>
      <c r="K302" s="79"/>
      <c r="L302" s="79">
        <v>2800</v>
      </c>
      <c r="M302" s="79"/>
      <c r="N302" s="79"/>
      <c r="O302" s="82" t="s">
        <v>87</v>
      </c>
      <c r="P302" s="83" t="s">
        <v>334</v>
      </c>
      <c r="Q302" s="580"/>
    </row>
    <row r="303" spans="1:17" ht="30" customHeight="1">
      <c r="A303" s="580">
        <v>5</v>
      </c>
      <c r="B303" s="591" t="s">
        <v>342</v>
      </c>
      <c r="C303" s="580"/>
      <c r="D303" s="580"/>
      <c r="E303" s="79" t="s">
        <v>304</v>
      </c>
      <c r="F303" s="583" t="s">
        <v>507</v>
      </c>
      <c r="G303" s="580" t="s">
        <v>340</v>
      </c>
      <c r="H303" s="79"/>
      <c r="I303" s="79"/>
      <c r="J303" s="79"/>
      <c r="K303" s="79"/>
      <c r="L303" s="79">
        <v>8074.8</v>
      </c>
      <c r="M303" s="79"/>
      <c r="N303" s="79"/>
      <c r="O303" s="82"/>
      <c r="P303" s="83"/>
      <c r="Q303" s="580" t="s">
        <v>341</v>
      </c>
    </row>
    <row r="304" spans="1:17" ht="21" customHeight="1">
      <c r="A304" s="580"/>
      <c r="B304" s="591"/>
      <c r="C304" s="580"/>
      <c r="D304" s="580"/>
      <c r="E304" s="583" t="s">
        <v>58</v>
      </c>
      <c r="F304" s="583"/>
      <c r="G304" s="580"/>
      <c r="H304" s="79"/>
      <c r="I304" s="79"/>
      <c r="J304" s="79"/>
      <c r="K304" s="93">
        <v>8</v>
      </c>
      <c r="L304" s="79"/>
      <c r="M304" s="79"/>
      <c r="N304" s="79"/>
      <c r="O304" s="82" t="s">
        <v>84</v>
      </c>
      <c r="P304" s="83" t="s">
        <v>332</v>
      </c>
      <c r="Q304" s="580"/>
    </row>
    <row r="305" spans="1:17" ht="102.75" customHeight="1">
      <c r="A305" s="580"/>
      <c r="B305" s="591"/>
      <c r="C305" s="580"/>
      <c r="D305" s="580"/>
      <c r="E305" s="583"/>
      <c r="F305" s="583"/>
      <c r="G305" s="580"/>
      <c r="H305" s="79"/>
      <c r="I305" s="79"/>
      <c r="J305" s="79"/>
      <c r="K305" s="79"/>
      <c r="L305" s="79">
        <v>2800</v>
      </c>
      <c r="M305" s="79"/>
      <c r="N305" s="79"/>
      <c r="O305" s="82" t="s">
        <v>87</v>
      </c>
      <c r="P305" s="83" t="s">
        <v>334</v>
      </c>
      <c r="Q305" s="580"/>
    </row>
    <row r="306" spans="1:17" ht="26.25" customHeight="1">
      <c r="A306" s="580">
        <v>6</v>
      </c>
      <c r="B306" s="591" t="s">
        <v>343</v>
      </c>
      <c r="C306" s="580"/>
      <c r="D306" s="580"/>
      <c r="E306" s="79" t="s">
        <v>304</v>
      </c>
      <c r="F306" s="583" t="s">
        <v>507</v>
      </c>
      <c r="G306" s="580" t="s">
        <v>340</v>
      </c>
      <c r="H306" s="79"/>
      <c r="I306" s="79"/>
      <c r="J306" s="79"/>
      <c r="K306" s="79"/>
      <c r="L306" s="79">
        <v>8074.8</v>
      </c>
      <c r="M306" s="79"/>
      <c r="N306" s="79"/>
      <c r="O306" s="82"/>
      <c r="P306" s="83"/>
      <c r="Q306" s="580" t="s">
        <v>341</v>
      </c>
    </row>
    <row r="307" spans="1:17" ht="26.25" customHeight="1">
      <c r="A307" s="580"/>
      <c r="B307" s="591"/>
      <c r="C307" s="580"/>
      <c r="D307" s="580"/>
      <c r="E307" s="583" t="s">
        <v>58</v>
      </c>
      <c r="F307" s="583"/>
      <c r="G307" s="580"/>
      <c r="H307" s="79"/>
      <c r="I307" s="79"/>
      <c r="J307" s="79"/>
      <c r="K307" s="93">
        <v>8</v>
      </c>
      <c r="L307" s="79"/>
      <c r="M307" s="79"/>
      <c r="N307" s="79"/>
      <c r="O307" s="82" t="s">
        <v>84</v>
      </c>
      <c r="P307" s="83" t="s">
        <v>332</v>
      </c>
      <c r="Q307" s="580"/>
    </row>
    <row r="308" spans="1:17" ht="92.25" customHeight="1">
      <c r="A308" s="580"/>
      <c r="B308" s="591"/>
      <c r="C308" s="580"/>
      <c r="D308" s="580"/>
      <c r="E308" s="583"/>
      <c r="F308" s="583"/>
      <c r="G308" s="580"/>
      <c r="H308" s="79"/>
      <c r="I308" s="79"/>
      <c r="J308" s="79"/>
      <c r="K308" s="79"/>
      <c r="L308" s="79">
        <v>2800</v>
      </c>
      <c r="M308" s="79"/>
      <c r="N308" s="79"/>
      <c r="O308" s="82" t="s">
        <v>87</v>
      </c>
      <c r="P308" s="83" t="s">
        <v>334</v>
      </c>
      <c r="Q308" s="580"/>
    </row>
    <row r="309" spans="1:17" ht="20.25" customHeight="1">
      <c r="A309" s="580">
        <v>7</v>
      </c>
      <c r="B309" s="598" t="s">
        <v>344</v>
      </c>
      <c r="C309" s="580"/>
      <c r="D309" s="580"/>
      <c r="E309" s="79" t="s">
        <v>304</v>
      </c>
      <c r="F309" s="583" t="s">
        <v>511</v>
      </c>
      <c r="G309" s="580" t="s">
        <v>345</v>
      </c>
      <c r="H309" s="79"/>
      <c r="I309" s="79"/>
      <c r="J309" s="79">
        <v>6347.7</v>
      </c>
      <c r="K309" s="79"/>
      <c r="L309" s="79"/>
      <c r="M309" s="79"/>
      <c r="N309" s="79"/>
      <c r="O309" s="82"/>
      <c r="P309" s="83"/>
      <c r="Q309" s="82"/>
    </row>
    <row r="310" spans="1:17" ht="20.25" customHeight="1">
      <c r="A310" s="580"/>
      <c r="B310" s="598"/>
      <c r="C310" s="580"/>
      <c r="D310" s="580"/>
      <c r="E310" s="583" t="s">
        <v>58</v>
      </c>
      <c r="F310" s="583"/>
      <c r="G310" s="580"/>
      <c r="H310" s="79"/>
      <c r="I310" s="93">
        <v>0.26700000000000002</v>
      </c>
      <c r="J310" s="98">
        <v>7.2450000000000001</v>
      </c>
      <c r="K310" s="84"/>
      <c r="L310" s="84"/>
      <c r="M310" s="84"/>
      <c r="N310" s="84"/>
      <c r="O310" s="82" t="s">
        <v>84</v>
      </c>
      <c r="P310" s="83" t="s">
        <v>332</v>
      </c>
      <c r="Q310" s="580" t="s">
        <v>337</v>
      </c>
    </row>
    <row r="311" spans="1:17" ht="96" customHeight="1">
      <c r="A311" s="580"/>
      <c r="B311" s="598"/>
      <c r="C311" s="580"/>
      <c r="D311" s="580"/>
      <c r="E311" s="583"/>
      <c r="F311" s="583"/>
      <c r="G311" s="580"/>
      <c r="H311" s="79"/>
      <c r="I311" s="79"/>
      <c r="J311" s="79">
        <v>2500</v>
      </c>
      <c r="K311" s="79"/>
      <c r="L311" s="79"/>
      <c r="M311" s="79"/>
      <c r="N311" s="79"/>
      <c r="O311" s="82" t="s">
        <v>87</v>
      </c>
      <c r="P311" s="83" t="s">
        <v>334</v>
      </c>
      <c r="Q311" s="580"/>
    </row>
    <row r="312" spans="1:17" ht="22.5" customHeight="1">
      <c r="A312" s="580">
        <v>8</v>
      </c>
      <c r="B312" s="598" t="s">
        <v>346</v>
      </c>
      <c r="C312" s="580"/>
      <c r="D312" s="580"/>
      <c r="E312" s="79" t="s">
        <v>304</v>
      </c>
      <c r="F312" s="583" t="s">
        <v>511</v>
      </c>
      <c r="G312" s="580" t="s">
        <v>345</v>
      </c>
      <c r="H312" s="79"/>
      <c r="I312" s="79"/>
      <c r="J312" s="79">
        <v>6347.7</v>
      </c>
      <c r="K312" s="79"/>
      <c r="L312" s="79"/>
      <c r="M312" s="79"/>
      <c r="N312" s="79"/>
      <c r="O312" s="82"/>
      <c r="P312" s="83"/>
      <c r="Q312" s="580"/>
    </row>
    <row r="313" spans="1:17" ht="26.25" customHeight="1">
      <c r="A313" s="580"/>
      <c r="B313" s="598"/>
      <c r="C313" s="580"/>
      <c r="D313" s="580"/>
      <c r="E313" s="583" t="s">
        <v>58</v>
      </c>
      <c r="F313" s="583"/>
      <c r="G313" s="580"/>
      <c r="H313" s="79"/>
      <c r="I313" s="93">
        <v>0.26700000000000002</v>
      </c>
      <c r="J313" s="93">
        <v>7.2450000000000001</v>
      </c>
      <c r="K313" s="79"/>
      <c r="L313" s="79"/>
      <c r="M313" s="79"/>
      <c r="N313" s="79"/>
      <c r="O313" s="82" t="s">
        <v>84</v>
      </c>
      <c r="P313" s="83" t="s">
        <v>332</v>
      </c>
      <c r="Q313" s="79"/>
    </row>
    <row r="314" spans="1:17" ht="129.75" customHeight="1">
      <c r="A314" s="580"/>
      <c r="B314" s="598"/>
      <c r="C314" s="580"/>
      <c r="D314" s="580"/>
      <c r="E314" s="583"/>
      <c r="F314" s="583"/>
      <c r="G314" s="580"/>
      <c r="H314" s="79"/>
      <c r="I314" s="79"/>
      <c r="J314" s="79">
        <v>2500</v>
      </c>
      <c r="K314" s="79"/>
      <c r="L314" s="79"/>
      <c r="M314" s="79"/>
      <c r="N314" s="79"/>
      <c r="O314" s="82" t="s">
        <v>87</v>
      </c>
      <c r="P314" s="83" t="s">
        <v>334</v>
      </c>
      <c r="Q314" s="79" t="s">
        <v>337</v>
      </c>
    </row>
    <row r="315" spans="1:17" s="303" customFormat="1" ht="17.25" customHeight="1">
      <c r="A315" s="161"/>
      <c r="B315" s="430" t="s">
        <v>347</v>
      </c>
      <c r="C315" s="228"/>
      <c r="D315" s="228"/>
      <c r="E315" s="311"/>
      <c r="F315" s="364"/>
      <c r="G315" s="228"/>
      <c r="H315" s="161"/>
      <c r="I315" s="161"/>
      <c r="J315" s="161"/>
      <c r="K315" s="161"/>
      <c r="L315" s="161"/>
      <c r="M315" s="161"/>
      <c r="N315" s="161"/>
      <c r="O315" s="213"/>
      <c r="P315" s="212"/>
      <c r="Q315" s="161"/>
    </row>
    <row r="316" spans="1:17" s="303" customFormat="1" ht="17.25" customHeight="1">
      <c r="A316" s="161"/>
      <c r="B316" s="430" t="s">
        <v>238</v>
      </c>
      <c r="C316" s="228"/>
      <c r="D316" s="228"/>
      <c r="E316" s="311"/>
      <c r="F316" s="364"/>
      <c r="G316" s="228"/>
      <c r="H316" s="161"/>
      <c r="I316" s="161"/>
      <c r="J316" s="161"/>
      <c r="K316" s="161"/>
      <c r="L316" s="161"/>
      <c r="M316" s="161"/>
      <c r="N316" s="161"/>
      <c r="O316" s="213"/>
      <c r="P316" s="212"/>
      <c r="Q316" s="161"/>
    </row>
    <row r="317" spans="1:17" s="303" customFormat="1" ht="17.25" customHeight="1">
      <c r="A317" s="580">
        <v>9</v>
      </c>
      <c r="B317" s="598" t="s">
        <v>348</v>
      </c>
      <c r="C317" s="575"/>
      <c r="D317" s="575"/>
      <c r="E317" s="123" t="s">
        <v>312</v>
      </c>
      <c r="F317" s="583" t="s">
        <v>510</v>
      </c>
      <c r="G317" s="580" t="s">
        <v>288</v>
      </c>
      <c r="H317" s="161"/>
      <c r="I317" s="161"/>
      <c r="J317" s="310"/>
      <c r="K317" s="79">
        <v>5</v>
      </c>
      <c r="L317" s="161"/>
      <c r="M317" s="161"/>
      <c r="N317" s="161"/>
      <c r="O317" s="213"/>
      <c r="P317" s="212"/>
      <c r="Q317" s="580" t="s">
        <v>349</v>
      </c>
    </row>
    <row r="318" spans="1:17" s="303" customFormat="1" ht="24.75" customHeight="1">
      <c r="A318" s="580"/>
      <c r="B318" s="598"/>
      <c r="C318" s="575"/>
      <c r="D318" s="575"/>
      <c r="E318" s="583" t="s">
        <v>58</v>
      </c>
      <c r="F318" s="583"/>
      <c r="G318" s="580"/>
      <c r="H318" s="161"/>
      <c r="I318" s="161"/>
      <c r="J318" s="93">
        <v>4.5</v>
      </c>
      <c r="K318" s="93"/>
      <c r="L318" s="161"/>
      <c r="M318" s="161"/>
      <c r="N318" s="161"/>
      <c r="O318" s="82" t="s">
        <v>84</v>
      </c>
      <c r="P318" s="83" t="s">
        <v>350</v>
      </c>
      <c r="Q318" s="580"/>
    </row>
    <row r="319" spans="1:17" s="303" customFormat="1" ht="30" customHeight="1">
      <c r="A319" s="580"/>
      <c r="B319" s="598"/>
      <c r="C319" s="575"/>
      <c r="D319" s="575"/>
      <c r="E319" s="583"/>
      <c r="F319" s="583"/>
      <c r="G319" s="580"/>
      <c r="H319" s="161"/>
      <c r="I319" s="161"/>
      <c r="J319" s="93"/>
      <c r="K319" s="93">
        <v>600</v>
      </c>
      <c r="L319" s="161"/>
      <c r="M319" s="161"/>
      <c r="N319" s="161"/>
      <c r="O319" s="82" t="s">
        <v>87</v>
      </c>
      <c r="P319" s="83" t="s">
        <v>351</v>
      </c>
      <c r="Q319" s="580"/>
    </row>
    <row r="320" spans="1:17" s="303" customFormat="1" ht="19.5" customHeight="1">
      <c r="A320" s="580">
        <v>10</v>
      </c>
      <c r="B320" s="598" t="s">
        <v>513</v>
      </c>
      <c r="C320" s="575"/>
      <c r="D320" s="575"/>
      <c r="E320" s="123" t="s">
        <v>312</v>
      </c>
      <c r="F320" s="583" t="s">
        <v>508</v>
      </c>
      <c r="G320" s="580" t="s">
        <v>288</v>
      </c>
      <c r="H320" s="161"/>
      <c r="I320" s="161"/>
      <c r="J320" s="161"/>
      <c r="K320" s="79">
        <v>5</v>
      </c>
      <c r="L320" s="161"/>
      <c r="M320" s="161"/>
      <c r="N320" s="161"/>
      <c r="O320" s="82"/>
      <c r="P320" s="212"/>
      <c r="Q320" s="580" t="s">
        <v>349</v>
      </c>
    </row>
    <row r="321" spans="1:35" s="303" customFormat="1" ht="24.75" customHeight="1">
      <c r="A321" s="580"/>
      <c r="B321" s="598"/>
      <c r="C321" s="575"/>
      <c r="D321" s="575"/>
      <c r="E321" s="583" t="s">
        <v>58</v>
      </c>
      <c r="F321" s="583"/>
      <c r="G321" s="580"/>
      <c r="H321" s="161"/>
      <c r="I321" s="161"/>
      <c r="J321" s="79">
        <v>4.5</v>
      </c>
      <c r="K321" s="161"/>
      <c r="L321" s="161"/>
      <c r="M321" s="161"/>
      <c r="N321" s="161"/>
      <c r="O321" s="82" t="s">
        <v>84</v>
      </c>
      <c r="P321" s="83" t="s">
        <v>350</v>
      </c>
      <c r="Q321" s="580"/>
    </row>
    <row r="322" spans="1:35" s="303" customFormat="1" ht="21" customHeight="1">
      <c r="A322" s="580"/>
      <c r="B322" s="598"/>
      <c r="C322" s="575"/>
      <c r="D322" s="575"/>
      <c r="E322" s="583"/>
      <c r="F322" s="583"/>
      <c r="G322" s="580"/>
      <c r="H322" s="161"/>
      <c r="I322" s="161"/>
      <c r="J322" s="161"/>
      <c r="K322" s="79">
        <v>700</v>
      </c>
      <c r="L322" s="161"/>
      <c r="M322" s="161"/>
      <c r="N322" s="161"/>
      <c r="O322" s="82" t="s">
        <v>87</v>
      </c>
      <c r="P322" s="83" t="s">
        <v>351</v>
      </c>
      <c r="Q322" s="580"/>
    </row>
    <row r="323" spans="1:35" s="374" customFormat="1" ht="15.75" customHeight="1">
      <c r="A323" s="396"/>
      <c r="B323" s="230" t="s">
        <v>353</v>
      </c>
      <c r="C323" s="230"/>
      <c r="D323" s="230"/>
      <c r="E323" s="396"/>
      <c r="F323" s="396"/>
      <c r="G323" s="396"/>
      <c r="H323" s="431"/>
      <c r="I323" s="431"/>
      <c r="J323" s="431"/>
      <c r="K323" s="431"/>
      <c r="L323" s="431"/>
      <c r="M323" s="395"/>
      <c r="N323" s="395"/>
      <c r="O323" s="395"/>
      <c r="P323" s="397"/>
      <c r="Q323" s="395"/>
      <c r="R323" s="423"/>
      <c r="S323" s="423"/>
      <c r="T323" s="423"/>
      <c r="U323" s="423"/>
      <c r="V323" s="423"/>
      <c r="W323" s="423"/>
      <c r="X323" s="423"/>
      <c r="Y323" s="423"/>
      <c r="Z323" s="423"/>
      <c r="AA323" s="423"/>
      <c r="AB323" s="423"/>
      <c r="AC323" s="423"/>
      <c r="AD323" s="423"/>
      <c r="AE323" s="423"/>
      <c r="AF323" s="423"/>
      <c r="AG323" s="423"/>
      <c r="AH323" s="423"/>
      <c r="AI323" s="423"/>
    </row>
    <row r="324" spans="1:35" ht="87" customHeight="1">
      <c r="A324" s="79"/>
      <c r="B324" s="80" t="s">
        <v>354</v>
      </c>
      <c r="C324" s="79" t="s">
        <v>355</v>
      </c>
      <c r="D324" s="79"/>
      <c r="E324" s="79" t="s">
        <v>40</v>
      </c>
      <c r="F324" s="79"/>
      <c r="G324" s="79"/>
      <c r="H324" s="93"/>
      <c r="I324" s="93"/>
      <c r="J324" s="93"/>
      <c r="K324" s="93"/>
      <c r="L324" s="93"/>
      <c r="M324" s="82"/>
      <c r="N324" s="82"/>
      <c r="O324" s="82"/>
      <c r="P324" s="83"/>
      <c r="Q324" s="82"/>
      <c r="R324" s="154"/>
      <c r="S324" s="154"/>
      <c r="T324" s="154"/>
      <c r="U324" s="154"/>
      <c r="V324" s="154"/>
      <c r="W324" s="154"/>
      <c r="X324" s="154"/>
      <c r="Y324" s="154"/>
      <c r="Z324" s="154"/>
      <c r="AA324" s="154"/>
      <c r="AB324" s="154"/>
      <c r="AC324" s="154"/>
      <c r="AD324" s="154"/>
      <c r="AE324" s="154"/>
      <c r="AF324" s="154"/>
      <c r="AG324" s="154"/>
      <c r="AH324" s="154"/>
      <c r="AI324" s="154"/>
    </row>
    <row r="325" spans="1:35">
      <c r="A325" s="79"/>
      <c r="B325" s="320" t="s">
        <v>130</v>
      </c>
      <c r="C325" s="79"/>
      <c r="D325" s="79"/>
      <c r="E325" s="79"/>
      <c r="F325" s="79"/>
      <c r="G325" s="79"/>
      <c r="H325" s="93"/>
      <c r="I325" s="93"/>
      <c r="J325" s="93"/>
      <c r="K325" s="93"/>
      <c r="L325" s="93"/>
      <c r="M325" s="82"/>
      <c r="N325" s="82"/>
      <c r="O325" s="82"/>
      <c r="P325" s="83"/>
      <c r="Q325" s="82"/>
      <c r="R325" s="154"/>
      <c r="S325" s="154"/>
      <c r="T325" s="154"/>
      <c r="U325" s="154"/>
      <c r="V325" s="154"/>
      <c r="W325" s="154"/>
      <c r="X325" s="154"/>
      <c r="Y325" s="154"/>
      <c r="Z325" s="154"/>
      <c r="AA325" s="154"/>
      <c r="AB325" s="154"/>
      <c r="AC325" s="154"/>
      <c r="AD325" s="154"/>
      <c r="AE325" s="154"/>
      <c r="AF325" s="154"/>
      <c r="AG325" s="154"/>
      <c r="AH325" s="154"/>
      <c r="AI325" s="154"/>
    </row>
    <row r="326" spans="1:35">
      <c r="A326" s="79"/>
      <c r="B326" s="320" t="s">
        <v>131</v>
      </c>
      <c r="C326" s="79"/>
      <c r="D326" s="79"/>
      <c r="E326" s="79"/>
      <c r="F326" s="79"/>
      <c r="G326" s="79"/>
      <c r="H326" s="93"/>
      <c r="I326" s="93"/>
      <c r="J326" s="93"/>
      <c r="K326" s="93"/>
      <c r="L326" s="93"/>
      <c r="M326" s="82"/>
      <c r="N326" s="82"/>
      <c r="O326" s="82"/>
      <c r="P326" s="83"/>
      <c r="Q326" s="82"/>
      <c r="R326" s="154"/>
      <c r="S326" s="154"/>
      <c r="T326" s="154"/>
      <c r="U326" s="154"/>
      <c r="V326" s="154"/>
      <c r="W326" s="154"/>
      <c r="X326" s="154"/>
      <c r="Y326" s="154"/>
      <c r="Z326" s="154"/>
      <c r="AA326" s="154"/>
      <c r="AB326" s="154"/>
      <c r="AC326" s="154"/>
      <c r="AD326" s="154"/>
      <c r="AE326" s="154"/>
      <c r="AF326" s="154"/>
      <c r="AG326" s="154"/>
      <c r="AH326" s="154"/>
      <c r="AI326" s="154"/>
    </row>
    <row r="327" spans="1:35" s="6" customFormat="1" ht="90.75" customHeight="1">
      <c r="A327" s="131"/>
      <c r="B327" s="122" t="s">
        <v>356</v>
      </c>
      <c r="C327" s="79" t="s">
        <v>355</v>
      </c>
      <c r="D327" s="79"/>
      <c r="E327" s="131"/>
      <c r="F327" s="131"/>
      <c r="G327" s="131"/>
      <c r="H327" s="157"/>
      <c r="I327" s="157"/>
      <c r="J327" s="157"/>
      <c r="K327" s="157"/>
      <c r="L327" s="157"/>
      <c r="M327" s="132"/>
      <c r="N327" s="132"/>
      <c r="O327" s="132"/>
      <c r="P327" s="133"/>
      <c r="Q327" s="132"/>
      <c r="R327" s="158"/>
      <c r="S327" s="158"/>
      <c r="T327" s="158"/>
      <c r="U327" s="158"/>
      <c r="V327" s="158"/>
      <c r="W327" s="158"/>
      <c r="X327" s="158"/>
      <c r="Y327" s="158"/>
      <c r="Z327" s="158"/>
      <c r="AA327" s="158"/>
      <c r="AB327" s="158"/>
      <c r="AC327" s="158"/>
      <c r="AD327" s="158"/>
      <c r="AE327" s="158"/>
      <c r="AF327" s="158"/>
      <c r="AG327" s="158"/>
      <c r="AH327" s="158"/>
      <c r="AI327" s="158"/>
    </row>
    <row r="328" spans="1:35" s="6" customFormat="1" ht="17.25" customHeight="1">
      <c r="A328" s="131"/>
      <c r="B328" s="122" t="s">
        <v>357</v>
      </c>
      <c r="C328" s="156"/>
      <c r="D328" s="156"/>
      <c r="E328" s="79"/>
      <c r="F328" s="131"/>
      <c r="G328" s="131"/>
      <c r="H328" s="157"/>
      <c r="I328" s="157"/>
      <c r="J328" s="157"/>
      <c r="K328" s="432"/>
      <c r="L328" s="157"/>
      <c r="M328" s="132"/>
      <c r="N328" s="132"/>
      <c r="O328" s="132"/>
      <c r="P328" s="133"/>
      <c r="Q328" s="132"/>
      <c r="R328" s="158"/>
      <c r="S328" s="158"/>
      <c r="T328" s="158"/>
      <c r="U328" s="158"/>
      <c r="V328" s="158"/>
      <c r="W328" s="158"/>
      <c r="X328" s="158"/>
      <c r="Y328" s="158"/>
      <c r="Z328" s="158"/>
      <c r="AA328" s="158"/>
      <c r="AB328" s="158"/>
      <c r="AC328" s="158"/>
      <c r="AD328" s="158"/>
      <c r="AE328" s="158"/>
      <c r="AF328" s="158"/>
      <c r="AG328" s="158"/>
      <c r="AH328" s="158"/>
      <c r="AI328" s="158"/>
    </row>
    <row r="329" spans="1:35" s="6" customFormat="1" ht="17.25" customHeight="1">
      <c r="A329" s="131"/>
      <c r="B329" s="122" t="s">
        <v>238</v>
      </c>
      <c r="C329" s="156"/>
      <c r="D329" s="156"/>
      <c r="E329" s="79"/>
      <c r="F329" s="131"/>
      <c r="G329" s="131"/>
      <c r="H329" s="157"/>
      <c r="I329" s="157"/>
      <c r="J329" s="157"/>
      <c r="K329" s="432"/>
      <c r="L329" s="157"/>
      <c r="M329" s="132"/>
      <c r="N329" s="132"/>
      <c r="O329" s="132"/>
      <c r="P329" s="133"/>
      <c r="Q329" s="132"/>
      <c r="R329" s="158"/>
      <c r="S329" s="158"/>
      <c r="T329" s="158"/>
      <c r="U329" s="158"/>
      <c r="V329" s="158"/>
      <c r="W329" s="158"/>
      <c r="X329" s="158"/>
      <c r="Y329" s="158"/>
      <c r="Z329" s="158"/>
      <c r="AA329" s="158"/>
      <c r="AB329" s="158"/>
      <c r="AC329" s="158"/>
      <c r="AD329" s="158"/>
      <c r="AE329" s="158"/>
      <c r="AF329" s="158"/>
      <c r="AG329" s="158"/>
      <c r="AH329" s="158"/>
      <c r="AI329" s="158"/>
    </row>
    <row r="330" spans="1:35" s="8" customFormat="1" ht="56.25" customHeight="1">
      <c r="A330" s="82">
        <v>1</v>
      </c>
      <c r="B330" s="160" t="s">
        <v>359</v>
      </c>
      <c r="C330" s="91" t="s">
        <v>323</v>
      </c>
      <c r="D330" s="161"/>
      <c r="E330" s="79" t="s">
        <v>360</v>
      </c>
      <c r="F330" s="79">
        <v>2027</v>
      </c>
      <c r="G330" s="79" t="s">
        <v>99</v>
      </c>
      <c r="H330" s="79">
        <v>0</v>
      </c>
      <c r="I330" s="79">
        <v>0</v>
      </c>
      <c r="J330" s="103">
        <v>0</v>
      </c>
      <c r="K330" s="103">
        <v>141.19999999999999</v>
      </c>
      <c r="L330" s="103">
        <v>0</v>
      </c>
      <c r="M330" s="103">
        <v>0</v>
      </c>
      <c r="N330" s="103">
        <v>0</v>
      </c>
      <c r="O330" s="79" t="s">
        <v>87</v>
      </c>
      <c r="P330" s="80" t="s">
        <v>139</v>
      </c>
      <c r="Q330" s="79" t="s">
        <v>361</v>
      </c>
    </row>
    <row r="331" spans="1:35" ht="89.25" customHeight="1">
      <c r="A331" s="79"/>
      <c r="B331" s="80" t="s">
        <v>362</v>
      </c>
      <c r="C331" s="79" t="s">
        <v>363</v>
      </c>
      <c r="D331" s="79" t="s">
        <v>77</v>
      </c>
      <c r="E331" s="79" t="s">
        <v>40</v>
      </c>
      <c r="F331" s="79"/>
      <c r="G331" s="79"/>
      <c r="H331" s="93"/>
      <c r="I331" s="93"/>
      <c r="J331" s="93">
        <v>42.9</v>
      </c>
      <c r="K331" s="93">
        <v>42.9</v>
      </c>
      <c r="L331" s="93">
        <v>57.1</v>
      </c>
      <c r="M331" s="82">
        <v>57.1</v>
      </c>
      <c r="N331" s="82">
        <v>57.1</v>
      </c>
      <c r="O331" s="82"/>
      <c r="P331" s="83"/>
      <c r="Q331" s="82"/>
      <c r="R331" s="162"/>
      <c r="S331" s="162"/>
      <c r="T331" s="162"/>
      <c r="U331" s="162"/>
      <c r="V331" s="162"/>
      <c r="W331" s="162"/>
      <c r="X331" s="162"/>
      <c r="Y331" s="162"/>
      <c r="Z331" s="162"/>
      <c r="AA331" s="162"/>
      <c r="AB331" s="162"/>
      <c r="AC331" s="162"/>
      <c r="AD331" s="162"/>
      <c r="AE331" s="162"/>
      <c r="AF331" s="162"/>
      <c r="AG331" s="162"/>
      <c r="AH331" s="162"/>
      <c r="AI331" s="162"/>
    </row>
    <row r="332" spans="1:35" s="374" customFormat="1" ht="15.75" customHeight="1">
      <c r="A332" s="396"/>
      <c r="B332" s="405" t="s">
        <v>364</v>
      </c>
      <c r="C332" s="405"/>
      <c r="D332" s="405"/>
      <c r="E332" s="396"/>
      <c r="F332" s="396"/>
      <c r="G332" s="396"/>
      <c r="H332" s="396"/>
      <c r="I332" s="396"/>
      <c r="J332" s="396"/>
      <c r="K332" s="396"/>
      <c r="L332" s="396"/>
      <c r="M332" s="395"/>
      <c r="N332" s="395"/>
      <c r="O332" s="395"/>
      <c r="P332" s="397"/>
      <c r="Q332" s="395"/>
      <c r="R332" s="423"/>
      <c r="S332" s="423"/>
      <c r="T332" s="423"/>
      <c r="U332" s="423"/>
      <c r="V332" s="423"/>
      <c r="W332" s="423"/>
      <c r="X332" s="423"/>
      <c r="Y332" s="423"/>
      <c r="Z332" s="423"/>
      <c r="AA332" s="423"/>
      <c r="AB332" s="423"/>
      <c r="AC332" s="423"/>
      <c r="AD332" s="423"/>
      <c r="AE332" s="423"/>
      <c r="AF332" s="423"/>
      <c r="AG332" s="423"/>
      <c r="AH332" s="423"/>
      <c r="AI332" s="423"/>
    </row>
    <row r="333" spans="1:35" ht="59.25" customHeight="1">
      <c r="A333" s="79"/>
      <c r="B333" s="80" t="s">
        <v>365</v>
      </c>
      <c r="C333" s="122"/>
      <c r="D333" s="122"/>
      <c r="E333" s="79"/>
      <c r="F333" s="79"/>
      <c r="G333" s="79"/>
      <c r="H333" s="79"/>
      <c r="I333" s="79"/>
      <c r="J333" s="79"/>
      <c r="K333" s="79"/>
      <c r="L333" s="79"/>
      <c r="M333" s="82"/>
      <c r="N333" s="82"/>
      <c r="O333" s="82"/>
      <c r="P333" s="83"/>
      <c r="Q333" s="82"/>
      <c r="R333" s="154"/>
      <c r="S333" s="154"/>
      <c r="T333" s="154"/>
      <c r="U333" s="154"/>
      <c r="V333" s="154"/>
      <c r="W333" s="154"/>
      <c r="X333" s="154"/>
      <c r="Y333" s="154"/>
      <c r="Z333" s="154"/>
      <c r="AA333" s="154"/>
      <c r="AB333" s="154"/>
      <c r="AC333" s="154"/>
      <c r="AD333" s="154"/>
      <c r="AE333" s="154"/>
      <c r="AF333" s="154"/>
      <c r="AG333" s="154"/>
      <c r="AH333" s="154"/>
      <c r="AI333" s="154"/>
    </row>
    <row r="334" spans="1:35">
      <c r="A334" s="79"/>
      <c r="B334" s="320" t="s">
        <v>130</v>
      </c>
      <c r="C334" s="122"/>
      <c r="D334" s="122"/>
      <c r="E334" s="79"/>
      <c r="F334" s="79"/>
      <c r="G334" s="79"/>
      <c r="H334" s="79"/>
      <c r="I334" s="79"/>
      <c r="J334" s="79"/>
      <c r="K334" s="79"/>
      <c r="L334" s="79"/>
      <c r="M334" s="82"/>
      <c r="N334" s="82"/>
      <c r="O334" s="82"/>
      <c r="P334" s="83"/>
      <c r="Q334" s="82"/>
      <c r="R334" s="154"/>
      <c r="S334" s="154"/>
      <c r="T334" s="154"/>
      <c r="U334" s="154"/>
      <c r="V334" s="154"/>
      <c r="W334" s="154"/>
      <c r="X334" s="154"/>
      <c r="Y334" s="154"/>
      <c r="Z334" s="154"/>
      <c r="AA334" s="154"/>
      <c r="AB334" s="154"/>
      <c r="AC334" s="154"/>
      <c r="AD334" s="154"/>
      <c r="AE334" s="154"/>
      <c r="AF334" s="154"/>
      <c r="AG334" s="154"/>
      <c r="AH334" s="154"/>
      <c r="AI334" s="154"/>
    </row>
    <row r="335" spans="1:35">
      <c r="A335" s="79"/>
      <c r="B335" s="320" t="s">
        <v>131</v>
      </c>
      <c r="C335" s="122"/>
      <c r="D335" s="122"/>
      <c r="E335" s="79"/>
      <c r="F335" s="79"/>
      <c r="G335" s="79"/>
      <c r="H335" s="79"/>
      <c r="I335" s="79"/>
      <c r="J335" s="79"/>
      <c r="K335" s="79"/>
      <c r="L335" s="79"/>
      <c r="M335" s="82"/>
      <c r="N335" s="82"/>
      <c r="O335" s="82"/>
      <c r="P335" s="83"/>
      <c r="Q335" s="82"/>
      <c r="R335" s="154"/>
      <c r="S335" s="154"/>
      <c r="T335" s="154"/>
      <c r="U335" s="154"/>
      <c r="V335" s="154"/>
      <c r="W335" s="154"/>
      <c r="X335" s="154"/>
      <c r="Y335" s="154"/>
      <c r="Z335" s="154"/>
      <c r="AA335" s="154"/>
      <c r="AB335" s="154"/>
      <c r="AC335" s="154"/>
      <c r="AD335" s="154"/>
      <c r="AE335" s="154"/>
      <c r="AF335" s="154"/>
      <c r="AG335" s="154"/>
      <c r="AH335" s="154"/>
      <c r="AI335" s="154"/>
    </row>
    <row r="336" spans="1:35" ht="75.75" customHeight="1">
      <c r="A336" s="79"/>
      <c r="B336" s="80" t="s">
        <v>366</v>
      </c>
      <c r="C336" s="79" t="s">
        <v>367</v>
      </c>
      <c r="D336" s="79" t="s">
        <v>77</v>
      </c>
      <c r="E336" s="79"/>
      <c r="F336" s="79" t="s">
        <v>509</v>
      </c>
      <c r="G336" s="79"/>
      <c r="H336" s="93">
        <v>100</v>
      </c>
      <c r="I336" s="93">
        <v>100</v>
      </c>
      <c r="J336" s="93">
        <v>100</v>
      </c>
      <c r="K336" s="93">
        <v>100</v>
      </c>
      <c r="L336" s="93">
        <v>100</v>
      </c>
      <c r="M336" s="82">
        <v>100</v>
      </c>
      <c r="N336" s="82">
        <v>100</v>
      </c>
      <c r="O336" s="82"/>
      <c r="P336" s="83"/>
      <c r="Q336" s="82"/>
      <c r="R336" s="162"/>
      <c r="S336" s="162"/>
      <c r="T336" s="162"/>
      <c r="U336" s="162"/>
      <c r="V336" s="162"/>
      <c r="W336" s="162"/>
      <c r="X336" s="162"/>
      <c r="Y336" s="162"/>
      <c r="Z336" s="162"/>
      <c r="AA336" s="162"/>
      <c r="AB336" s="162"/>
      <c r="AC336" s="162"/>
      <c r="AD336" s="162"/>
      <c r="AE336" s="162"/>
      <c r="AF336" s="162"/>
      <c r="AG336" s="162"/>
      <c r="AH336" s="162"/>
      <c r="AI336" s="162"/>
    </row>
    <row r="337" spans="1:35" s="377" customFormat="1" ht="20.25" customHeight="1">
      <c r="A337" s="433"/>
      <c r="B337" s="434" t="s">
        <v>28</v>
      </c>
      <c r="C337" s="433"/>
      <c r="D337" s="433"/>
      <c r="E337" s="433"/>
      <c r="F337" s="433"/>
      <c r="G337" s="433"/>
      <c r="H337" s="435">
        <f>H338+H339+H340+H341+H342</f>
        <v>22.9</v>
      </c>
      <c r="I337" s="435">
        <f t="shared" ref="I337:N337" si="11">I338+I339+I340+I341+I342</f>
        <v>1003.449</v>
      </c>
      <c r="J337" s="435" t="e">
        <f t="shared" si="11"/>
        <v>#REF!</v>
      </c>
      <c r="K337" s="435">
        <f t="shared" si="11"/>
        <v>25892.749</v>
      </c>
      <c r="L337" s="435">
        <f t="shared" si="11"/>
        <v>18537.387999999999</v>
      </c>
      <c r="M337" s="435">
        <f t="shared" si="11"/>
        <v>1217.3</v>
      </c>
      <c r="N337" s="435">
        <f t="shared" si="11"/>
        <v>1591</v>
      </c>
      <c r="O337" s="436"/>
      <c r="P337" s="437"/>
      <c r="Q337" s="433"/>
      <c r="R337" s="438"/>
      <c r="S337" s="438"/>
      <c r="T337" s="438"/>
      <c r="U337" s="438"/>
      <c r="V337" s="438"/>
      <c r="W337" s="438"/>
      <c r="X337" s="438"/>
      <c r="Y337" s="438"/>
      <c r="Z337" s="438"/>
      <c r="AA337" s="438"/>
      <c r="AB337" s="438"/>
      <c r="AC337" s="438"/>
      <c r="AD337" s="438"/>
      <c r="AE337" s="438"/>
      <c r="AF337" s="438"/>
      <c r="AG337" s="438"/>
      <c r="AH337" s="438"/>
      <c r="AI337" s="438"/>
    </row>
    <row r="338" spans="1:35" s="374" customFormat="1" ht="21.75" customHeight="1">
      <c r="A338" s="396"/>
      <c r="B338" s="392" t="s">
        <v>29</v>
      </c>
      <c r="C338" s="396"/>
      <c r="D338" s="396"/>
      <c r="E338" s="396"/>
      <c r="F338" s="396"/>
      <c r="G338" s="396"/>
      <c r="H338" s="439">
        <v>0</v>
      </c>
      <c r="I338" s="439">
        <v>0</v>
      </c>
      <c r="J338" s="439">
        <v>0</v>
      </c>
      <c r="K338" s="439">
        <v>0</v>
      </c>
      <c r="L338" s="439">
        <v>0</v>
      </c>
      <c r="M338" s="439">
        <v>0</v>
      </c>
      <c r="N338" s="439">
        <v>0</v>
      </c>
      <c r="O338" s="395"/>
      <c r="P338" s="397"/>
      <c r="Q338" s="395"/>
      <c r="R338" s="406"/>
      <c r="S338" s="406"/>
      <c r="T338" s="406"/>
      <c r="U338" s="406"/>
      <c r="V338" s="406"/>
      <c r="W338" s="406"/>
      <c r="X338" s="406"/>
      <c r="Y338" s="406"/>
      <c r="Z338" s="406"/>
      <c r="AA338" s="406"/>
      <c r="AB338" s="406"/>
      <c r="AC338" s="406"/>
      <c r="AD338" s="406"/>
      <c r="AE338" s="406"/>
      <c r="AF338" s="406"/>
      <c r="AG338" s="406"/>
      <c r="AH338" s="406"/>
      <c r="AI338" s="406"/>
    </row>
    <row r="339" spans="1:35" s="374" customFormat="1">
      <c r="A339" s="396"/>
      <c r="B339" s="392" t="s">
        <v>30</v>
      </c>
      <c r="C339" s="396"/>
      <c r="D339" s="396"/>
      <c r="E339" s="396"/>
      <c r="F339" s="396"/>
      <c r="G339" s="396"/>
      <c r="H339" s="440">
        <f>H286+H284+H282+H279+H276+H273+H270+H267+H262+H258+H254+H249+H242+H234+H222+H219+H214</f>
        <v>0</v>
      </c>
      <c r="I339" s="440">
        <f t="shared" ref="I339:N339" si="12">I286+I284+I282+I279+I276+I273+I270+I267+I262+I258+I254+I249+I242+I234+I222+I219+I214</f>
        <v>0</v>
      </c>
      <c r="J339" s="440" t="e">
        <f>J286+J284+J282+J279+J276+J273+J270+J267+#REF!+J258+J254+J249+J242+J234+J222+J219+J214</f>
        <v>#REF!</v>
      </c>
      <c r="K339" s="440">
        <f>K286+K284+K282+K279+K276+K273+K270+K267+J262+K258+K254+K249+K242+K234+K222+K219+K214</f>
        <v>12933.9</v>
      </c>
      <c r="L339" s="440">
        <f>L286+L284+L282+L279+L276+L273+L270+L267+K262+L258+L254+L249+L242+L234+L222+L219+L214</f>
        <v>9088.1299999999992</v>
      </c>
      <c r="M339" s="440">
        <f t="shared" si="12"/>
        <v>0</v>
      </c>
      <c r="N339" s="440">
        <f t="shared" si="12"/>
        <v>0</v>
      </c>
      <c r="O339" s="395" t="s">
        <v>260</v>
      </c>
      <c r="P339" s="397"/>
      <c r="Q339" s="395"/>
      <c r="R339" s="406"/>
      <c r="S339" s="406"/>
      <c r="T339" s="406"/>
      <c r="U339" s="406"/>
      <c r="V339" s="406"/>
      <c r="W339" s="406"/>
      <c r="X339" s="406"/>
      <c r="Y339" s="406"/>
      <c r="Z339" s="406"/>
      <c r="AA339" s="406"/>
      <c r="AB339" s="406"/>
      <c r="AC339" s="406"/>
      <c r="AD339" s="406"/>
      <c r="AE339" s="406"/>
      <c r="AF339" s="406"/>
      <c r="AG339" s="406"/>
      <c r="AH339" s="406"/>
      <c r="AI339" s="406"/>
    </row>
    <row r="340" spans="1:35" s="374" customFormat="1">
      <c r="A340" s="396"/>
      <c r="B340" s="392" t="s">
        <v>31</v>
      </c>
      <c r="C340" s="396"/>
      <c r="D340" s="396"/>
      <c r="E340" s="396"/>
      <c r="F340" s="396"/>
      <c r="G340" s="396"/>
      <c r="H340" s="440">
        <f>H322+H319+H314+H311+H308+H305+H302+H299+H296+H293+H261+H257+H241+H238+H236+H233+H230+H228+H226+H203+H200+H197+H189+H187+H185+H183+H174+H171+H168+H165+H163+H158+H156+H153+H150+H147+H144+H142+H140+H137+H135+H128+H126+H104+H99+H90+H88+H86+H84+H82+H80+H78+H71+H68+H65</f>
        <v>0</v>
      </c>
      <c r="I340" s="440">
        <f t="shared" ref="I340:N340" si="13">I322+I319+I314+I311+I308+I305+I302+I299+I296+I293+I261+I257+I241+I238+I236+I233+I230+I228+I226+I203+I200+I197+I189+I187+I185+I183+I174+I171+I168+I165+I163+I158+I156+I153+I150+I147+I144+I142+I140+I137+I135+I128+I126+I104+I99+I90+I88+I86+I84+I82+I80+I78+I71+I68+I65</f>
        <v>0</v>
      </c>
      <c r="J340" s="440" t="e">
        <f>J322+J319+J314+J311+J308+J305+J302+J299+J296+J293+#REF!+J257+J241+J238+J236+J233+J230+J228+J226+J203+J200+J197+J189+J187+J185+J183+J174+J171+J168+J165+J163+J158+J156+J153+J150+J147+J144+J142+J140+J137+J135+J128+J126+J104+J99+J90+J88+J86+J84+J82+J80+J78+J71+J68+J65</f>
        <v>#REF!</v>
      </c>
      <c r="K340" s="440">
        <f>K322+K319+K314+K311+K308+K305+K302+K299+K296+K293+J261+K257+K241+K238+K236+K233+K230+K228+K226+K203+K200+K197+K189+K187+K185+K183+K174+K171+K168+K165+K163+K158+K156+K153+K150+K147+K144+K142+K140+K137+K135+K128+K126+K104+K99+K90+K88+K86+K84+K82+K80+K78+K71+K68+K65</f>
        <v>11519.8</v>
      </c>
      <c r="L340" s="440">
        <f>L322+L319+L314+L311+L308+L305+L302+L299+L296+L293+K261+L257+L241+L238+L236+L233+L230+L228+L226+L203+L200+L197+L189+L187+L185+L183+L174+L171+L168+L165+L163+L158+L156+L153+L150+L147+L144+L142+L140+L137+L135+L128+L126+L104+L99+L90+L88+L86+L84+L82+L80+L78+L71+L68+L65</f>
        <v>8858.2579999999998</v>
      </c>
      <c r="M340" s="440">
        <f t="shared" si="13"/>
        <v>1176.3</v>
      </c>
      <c r="N340" s="440">
        <f t="shared" si="13"/>
        <v>1565</v>
      </c>
      <c r="O340" s="395" t="s">
        <v>87</v>
      </c>
      <c r="P340" s="397"/>
      <c r="Q340" s="395"/>
      <c r="R340" s="406"/>
      <c r="S340" s="406"/>
      <c r="T340" s="406"/>
      <c r="U340" s="406"/>
      <c r="V340" s="406"/>
      <c r="W340" s="406"/>
      <c r="X340" s="406"/>
      <c r="Y340" s="406"/>
      <c r="Z340" s="406"/>
      <c r="AA340" s="406"/>
      <c r="AB340" s="406"/>
      <c r="AC340" s="406"/>
      <c r="AD340" s="406"/>
      <c r="AE340" s="406"/>
      <c r="AF340" s="406"/>
      <c r="AG340" s="406"/>
      <c r="AH340" s="406"/>
      <c r="AI340" s="406"/>
    </row>
    <row r="341" spans="1:35" s="374" customFormat="1">
      <c r="A341" s="396"/>
      <c r="B341" s="392" t="s">
        <v>32</v>
      </c>
      <c r="C341" s="396"/>
      <c r="D341" s="396"/>
      <c r="E341" s="396"/>
      <c r="F341" s="396"/>
      <c r="G341" s="396"/>
      <c r="H341" s="440">
        <f>H321+H318+H313+H310+H307+H304+H301+H298+H295+H292+H287+H285+H283+H281+H278+H275+H272+H269+H266+H264+H260+H256+H240+H232+H221+H218+H213+H207+H205+H202+H199+H162+H132+H130+H116+H114+H105+H103+H101+H89+H87+H83+H81+H79+H77+H75+H73+H70+H67+H64</f>
        <v>22.9</v>
      </c>
      <c r="I341" s="440">
        <f t="shared" ref="I341:N341" si="14">I321+I318+I313+I310+I307+I304+I301+I298+I295+I292+I287+I285+I283+I281+I278+I275+I272+I269+I266+I264+I260+I256+I240+I232+I221+I218+I213+I207+I205+I202+I199+I162+I132+I130+I116+I114+I105+I103+I101+I89+I87+I83+I81+I79+I77+I75+I73+I70+I67+I64</f>
        <v>44.749000000000002</v>
      </c>
      <c r="J341" s="440">
        <f t="shared" si="14"/>
        <v>1518.963</v>
      </c>
      <c r="K341" s="440">
        <f t="shared" si="14"/>
        <v>1439.049</v>
      </c>
      <c r="L341" s="440">
        <f t="shared" si="14"/>
        <v>591</v>
      </c>
      <c r="M341" s="440">
        <f t="shared" si="14"/>
        <v>41</v>
      </c>
      <c r="N341" s="440">
        <f t="shared" si="14"/>
        <v>26</v>
      </c>
      <c r="O341" s="395" t="s">
        <v>84</v>
      </c>
      <c r="P341" s="397"/>
      <c r="Q341" s="395"/>
      <c r="R341" s="406"/>
      <c r="S341" s="406"/>
      <c r="T341" s="406"/>
      <c r="U341" s="406"/>
      <c r="V341" s="406"/>
      <c r="W341" s="406"/>
      <c r="X341" s="406"/>
      <c r="Y341" s="406"/>
      <c r="Z341" s="406"/>
      <c r="AA341" s="406"/>
      <c r="AB341" s="406"/>
      <c r="AC341" s="406"/>
      <c r="AD341" s="406"/>
      <c r="AE341" s="406"/>
      <c r="AF341" s="406"/>
      <c r="AG341" s="406"/>
      <c r="AH341" s="406"/>
      <c r="AI341" s="406"/>
    </row>
    <row r="342" spans="1:35" s="374" customFormat="1">
      <c r="A342" s="396"/>
      <c r="B342" s="392" t="s">
        <v>33</v>
      </c>
      <c r="C342" s="396"/>
      <c r="D342" s="396"/>
      <c r="E342" s="396"/>
      <c r="F342" s="396"/>
      <c r="G342" s="396"/>
      <c r="H342" s="440">
        <f>H253+H98+H85</f>
        <v>0</v>
      </c>
      <c r="I342" s="440">
        <f t="shared" ref="I342:N342" si="15">I253+I98+I85</f>
        <v>958.7</v>
      </c>
      <c r="J342" s="440">
        <f t="shared" si="15"/>
        <v>1616.848</v>
      </c>
      <c r="K342" s="440">
        <f t="shared" si="15"/>
        <v>0</v>
      </c>
      <c r="L342" s="440">
        <f t="shared" si="15"/>
        <v>0</v>
      </c>
      <c r="M342" s="440">
        <f t="shared" si="15"/>
        <v>0</v>
      </c>
      <c r="N342" s="440">
        <f t="shared" si="15"/>
        <v>0</v>
      </c>
      <c r="O342" s="395" t="s">
        <v>118</v>
      </c>
      <c r="P342" s="397"/>
      <c r="Q342" s="395"/>
      <c r="R342" s="406"/>
      <c r="S342" s="406"/>
      <c r="T342" s="406"/>
      <c r="U342" s="406"/>
      <c r="V342" s="406"/>
      <c r="W342" s="406"/>
      <c r="X342" s="406"/>
      <c r="Y342" s="406"/>
      <c r="Z342" s="406"/>
      <c r="AA342" s="406"/>
      <c r="AB342" s="406"/>
      <c r="AC342" s="406"/>
      <c r="AD342" s="406"/>
      <c r="AE342" s="406"/>
      <c r="AF342" s="406"/>
      <c r="AG342" s="406"/>
      <c r="AH342" s="406"/>
      <c r="AI342" s="406"/>
    </row>
    <row r="343" spans="1:35" ht="72" customHeight="1">
      <c r="A343" s="161">
        <v>5</v>
      </c>
      <c r="B343" s="80" t="s">
        <v>368</v>
      </c>
      <c r="C343" s="80"/>
      <c r="D343" s="80"/>
      <c r="E343" s="82" t="s">
        <v>40</v>
      </c>
      <c r="F343" s="82"/>
      <c r="G343" s="82"/>
      <c r="H343" s="79" t="s">
        <v>369</v>
      </c>
      <c r="I343" s="79">
        <v>48</v>
      </c>
      <c r="J343" s="79">
        <v>46</v>
      </c>
      <c r="K343" s="79">
        <v>44</v>
      </c>
      <c r="L343" s="79">
        <v>42</v>
      </c>
      <c r="M343" s="82">
        <v>40</v>
      </c>
      <c r="N343" s="82"/>
      <c r="O343" s="82"/>
      <c r="P343" s="83"/>
      <c r="Q343" s="82"/>
    </row>
    <row r="344" spans="1:35" s="376" customFormat="1" ht="42.75" customHeight="1">
      <c r="A344" s="161"/>
      <c r="B344" s="122" t="s">
        <v>370</v>
      </c>
      <c r="C344" s="79"/>
      <c r="D344" s="87"/>
      <c r="E344" s="79"/>
      <c r="F344" s="79"/>
      <c r="G344" s="79"/>
      <c r="H344" s="425"/>
      <c r="I344" s="425"/>
      <c r="J344" s="120"/>
      <c r="K344" s="425"/>
      <c r="L344" s="425"/>
      <c r="M344" s="426"/>
      <c r="N344" s="85"/>
      <c r="O344" s="101"/>
      <c r="P344" s="83"/>
      <c r="Q344" s="85"/>
    </row>
    <row r="345" spans="1:35" s="376" customFormat="1" ht="59.25" customHeight="1">
      <c r="A345" s="79">
        <v>1</v>
      </c>
      <c r="B345" s="80" t="s">
        <v>371</v>
      </c>
      <c r="C345" s="79" t="s">
        <v>142</v>
      </c>
      <c r="D345" s="87"/>
      <c r="E345" s="79" t="s">
        <v>58</v>
      </c>
      <c r="F345" s="79" t="s">
        <v>508</v>
      </c>
      <c r="G345" s="79" t="s">
        <v>372</v>
      </c>
      <c r="H345" s="120">
        <v>62.9</v>
      </c>
      <c r="I345" s="120">
        <v>317.5</v>
      </c>
      <c r="J345" s="120">
        <v>50</v>
      </c>
      <c r="K345" s="120">
        <v>50</v>
      </c>
      <c r="L345" s="120">
        <v>50</v>
      </c>
      <c r="M345" s="426"/>
      <c r="N345" s="85"/>
      <c r="O345" s="82" t="s">
        <v>84</v>
      </c>
      <c r="P345" s="83" t="s">
        <v>373</v>
      </c>
      <c r="Q345" s="82"/>
    </row>
    <row r="346" spans="1:35" s="377" customFormat="1" ht="20.25" customHeight="1">
      <c r="A346" s="433"/>
      <c r="B346" s="434" t="s">
        <v>28</v>
      </c>
      <c r="C346" s="433"/>
      <c r="D346" s="433"/>
      <c r="E346" s="433"/>
      <c r="F346" s="433"/>
      <c r="G346" s="433"/>
      <c r="H346" s="435">
        <f>H347+H348+H349+H350+H351</f>
        <v>62.9</v>
      </c>
      <c r="I346" s="435">
        <f t="shared" ref="I346:N346" si="16">I347+I348+I349+I350+I351</f>
        <v>317.5</v>
      </c>
      <c r="J346" s="435">
        <f t="shared" si="16"/>
        <v>50</v>
      </c>
      <c r="K346" s="435">
        <f t="shared" si="16"/>
        <v>50</v>
      </c>
      <c r="L346" s="435">
        <f t="shared" si="16"/>
        <v>50</v>
      </c>
      <c r="M346" s="435">
        <f t="shared" si="16"/>
        <v>0</v>
      </c>
      <c r="N346" s="435">
        <f t="shared" si="16"/>
        <v>0</v>
      </c>
      <c r="O346" s="436"/>
      <c r="P346" s="437"/>
      <c r="Q346" s="433"/>
      <c r="R346" s="438"/>
      <c r="S346" s="438"/>
      <c r="T346" s="438"/>
      <c r="U346" s="438"/>
      <c r="V346" s="438"/>
      <c r="W346" s="438"/>
      <c r="X346" s="438"/>
      <c r="Y346" s="438"/>
      <c r="Z346" s="438"/>
      <c r="AA346" s="438"/>
      <c r="AB346" s="438"/>
      <c r="AC346" s="438"/>
      <c r="AD346" s="438"/>
      <c r="AE346" s="438"/>
      <c r="AF346" s="438"/>
      <c r="AG346" s="438"/>
      <c r="AH346" s="438"/>
      <c r="AI346" s="438"/>
    </row>
    <row r="347" spans="1:35" s="378" customFormat="1">
      <c r="A347" s="393"/>
      <c r="B347" s="392" t="s">
        <v>29</v>
      </c>
      <c r="C347" s="393"/>
      <c r="D347" s="441"/>
      <c r="E347" s="393"/>
      <c r="F347" s="393"/>
      <c r="G347" s="393"/>
      <c r="H347" s="442">
        <v>0</v>
      </c>
      <c r="I347" s="442">
        <v>0</v>
      </c>
      <c r="J347" s="442">
        <v>0</v>
      </c>
      <c r="K347" s="442">
        <v>0</v>
      </c>
      <c r="L347" s="442">
        <v>0</v>
      </c>
      <c r="M347" s="442">
        <v>0</v>
      </c>
      <c r="N347" s="442">
        <v>0</v>
      </c>
      <c r="O347" s="391"/>
      <c r="P347" s="394"/>
      <c r="Q347" s="391"/>
    </row>
    <row r="348" spans="1:35" s="378" customFormat="1">
      <c r="A348" s="393"/>
      <c r="B348" s="392" t="s">
        <v>30</v>
      </c>
      <c r="C348" s="393"/>
      <c r="D348" s="441"/>
      <c r="E348" s="393"/>
      <c r="F348" s="393"/>
      <c r="G348" s="393"/>
      <c r="H348" s="442">
        <v>0</v>
      </c>
      <c r="I348" s="442">
        <v>0</v>
      </c>
      <c r="J348" s="442">
        <v>0</v>
      </c>
      <c r="K348" s="442">
        <v>0</v>
      </c>
      <c r="L348" s="442">
        <v>0</v>
      </c>
      <c r="M348" s="442">
        <v>0</v>
      </c>
      <c r="N348" s="442">
        <v>0</v>
      </c>
      <c r="O348" s="391"/>
      <c r="P348" s="394"/>
      <c r="Q348" s="391"/>
    </row>
    <row r="349" spans="1:35" s="378" customFormat="1">
      <c r="A349" s="393"/>
      <c r="B349" s="392" t="s">
        <v>31</v>
      </c>
      <c r="C349" s="393"/>
      <c r="D349" s="441"/>
      <c r="E349" s="393"/>
      <c r="F349" s="393"/>
      <c r="G349" s="393"/>
      <c r="H349" s="442">
        <v>0</v>
      </c>
      <c r="I349" s="442">
        <v>0</v>
      </c>
      <c r="J349" s="442">
        <v>0</v>
      </c>
      <c r="K349" s="442">
        <v>0</v>
      </c>
      <c r="L349" s="442">
        <v>0</v>
      </c>
      <c r="M349" s="442">
        <v>0</v>
      </c>
      <c r="N349" s="442">
        <v>0</v>
      </c>
      <c r="O349" s="391"/>
      <c r="P349" s="394"/>
      <c r="Q349" s="391"/>
    </row>
    <row r="350" spans="1:35" s="378" customFormat="1">
      <c r="A350" s="393"/>
      <c r="B350" s="392" t="s">
        <v>32</v>
      </c>
      <c r="C350" s="393"/>
      <c r="D350" s="441"/>
      <c r="E350" s="393"/>
      <c r="F350" s="393"/>
      <c r="G350" s="393"/>
      <c r="H350" s="442">
        <f>H345</f>
        <v>62.9</v>
      </c>
      <c r="I350" s="442">
        <f t="shared" ref="I350:N350" si="17">I345</f>
        <v>317.5</v>
      </c>
      <c r="J350" s="442">
        <f t="shared" si="17"/>
        <v>50</v>
      </c>
      <c r="K350" s="442">
        <f t="shared" si="17"/>
        <v>50</v>
      </c>
      <c r="L350" s="442">
        <f t="shared" si="17"/>
        <v>50</v>
      </c>
      <c r="M350" s="442">
        <f t="shared" si="17"/>
        <v>0</v>
      </c>
      <c r="N350" s="442">
        <f t="shared" si="17"/>
        <v>0</v>
      </c>
      <c r="O350" s="391"/>
      <c r="P350" s="394"/>
      <c r="Q350" s="391"/>
    </row>
    <row r="351" spans="1:35" s="378" customFormat="1">
      <c r="A351" s="393"/>
      <c r="B351" s="392" t="s">
        <v>33</v>
      </c>
      <c r="C351" s="393"/>
      <c r="D351" s="441"/>
      <c r="E351" s="393"/>
      <c r="F351" s="393"/>
      <c r="G351" s="393"/>
      <c r="H351" s="442">
        <v>0</v>
      </c>
      <c r="I351" s="442">
        <v>0</v>
      </c>
      <c r="J351" s="442">
        <v>0</v>
      </c>
      <c r="K351" s="442">
        <v>0</v>
      </c>
      <c r="L351" s="442">
        <v>0</v>
      </c>
      <c r="M351" s="442">
        <v>0</v>
      </c>
      <c r="N351" s="442">
        <v>0</v>
      </c>
      <c r="O351" s="391"/>
      <c r="P351" s="394"/>
      <c r="Q351" s="391"/>
    </row>
    <row r="352" spans="1:35" ht="55.5" customHeight="1">
      <c r="A352" s="161">
        <v>6</v>
      </c>
      <c r="B352" s="80" t="s">
        <v>374</v>
      </c>
      <c r="C352" s="79" t="s">
        <v>35</v>
      </c>
      <c r="D352" s="80"/>
      <c r="E352" s="79" t="s">
        <v>40</v>
      </c>
      <c r="F352" s="79"/>
      <c r="G352" s="79"/>
      <c r="H352" s="79" t="s">
        <v>369</v>
      </c>
      <c r="I352" s="79">
        <v>57.5</v>
      </c>
      <c r="J352" s="79">
        <v>59.2</v>
      </c>
      <c r="K352" s="79">
        <v>61</v>
      </c>
      <c r="L352" s="79">
        <v>62.8</v>
      </c>
      <c r="M352" s="82">
        <v>64.7</v>
      </c>
      <c r="N352" s="82"/>
      <c r="O352" s="82"/>
      <c r="P352" s="83"/>
      <c r="Q352" s="82"/>
    </row>
    <row r="353" spans="1:35" ht="21" customHeight="1">
      <c r="A353" s="79"/>
      <c r="B353" s="122" t="s">
        <v>22</v>
      </c>
      <c r="C353" s="122"/>
      <c r="D353" s="122"/>
      <c r="E353" s="79" t="s">
        <v>40</v>
      </c>
      <c r="F353" s="79"/>
      <c r="G353" s="79"/>
      <c r="H353" s="79">
        <v>49.4</v>
      </c>
      <c r="I353" s="79">
        <v>53.5</v>
      </c>
      <c r="J353" s="79">
        <v>55.1</v>
      </c>
      <c r="K353" s="79">
        <v>56.7</v>
      </c>
      <c r="L353" s="79">
        <v>58.4</v>
      </c>
      <c r="M353" s="82">
        <v>60.2</v>
      </c>
      <c r="N353" s="82"/>
      <c r="O353" s="82"/>
      <c r="P353" s="83"/>
      <c r="Q353" s="82"/>
    </row>
    <row r="354" spans="1:35" ht="89.25" customHeight="1">
      <c r="A354" s="79"/>
      <c r="B354" s="80" t="s">
        <v>378</v>
      </c>
      <c r="C354" s="79" t="s">
        <v>379</v>
      </c>
      <c r="D354" s="192" t="s">
        <v>77</v>
      </c>
      <c r="E354" s="79" t="s">
        <v>40</v>
      </c>
      <c r="F354" s="79"/>
      <c r="G354" s="79"/>
      <c r="H354" s="79"/>
      <c r="I354" s="79"/>
      <c r="J354" s="79">
        <v>80.099999999999994</v>
      </c>
      <c r="K354" s="79">
        <v>80.3</v>
      </c>
      <c r="L354" s="79">
        <v>80.5</v>
      </c>
      <c r="M354" s="82">
        <v>80.7</v>
      </c>
      <c r="N354" s="82">
        <v>80.900000000000006</v>
      </c>
      <c r="O354" s="82"/>
      <c r="P354" s="83"/>
      <c r="Q354" s="82"/>
    </row>
    <row r="355" spans="1:35" s="377" customFormat="1" ht="20.25" customHeight="1">
      <c r="A355" s="433"/>
      <c r="B355" s="434" t="s">
        <v>28</v>
      </c>
      <c r="C355" s="433"/>
      <c r="D355" s="433"/>
      <c r="E355" s="433"/>
      <c r="F355" s="433"/>
      <c r="G355" s="433"/>
      <c r="H355" s="435">
        <f>H356+H357+H358+H359+H360</f>
        <v>0</v>
      </c>
      <c r="I355" s="435">
        <f t="shared" ref="I355:N355" si="18">I356+I357+I358+I359+I360</f>
        <v>0</v>
      </c>
      <c r="J355" s="435">
        <f t="shared" si="18"/>
        <v>0</v>
      </c>
      <c r="K355" s="435">
        <f t="shared" si="18"/>
        <v>0</v>
      </c>
      <c r="L355" s="435">
        <f t="shared" si="18"/>
        <v>0</v>
      </c>
      <c r="M355" s="435">
        <f t="shared" si="18"/>
        <v>0</v>
      </c>
      <c r="N355" s="435">
        <f t="shared" si="18"/>
        <v>0</v>
      </c>
      <c r="O355" s="436"/>
      <c r="P355" s="437"/>
      <c r="Q355" s="433"/>
      <c r="R355" s="438"/>
      <c r="S355" s="438"/>
      <c r="T355" s="438"/>
      <c r="U355" s="438"/>
      <c r="V355" s="438"/>
      <c r="W355" s="438"/>
      <c r="X355" s="438"/>
      <c r="Y355" s="438"/>
      <c r="Z355" s="438"/>
      <c r="AA355" s="438"/>
      <c r="AB355" s="438"/>
      <c r="AC355" s="438"/>
      <c r="AD355" s="438"/>
      <c r="AE355" s="438"/>
      <c r="AF355" s="438"/>
      <c r="AG355" s="438"/>
      <c r="AH355" s="438"/>
      <c r="AI355" s="438"/>
    </row>
    <row r="356" spans="1:35" s="379" customFormat="1">
      <c r="A356" s="396"/>
      <c r="B356" s="392" t="s">
        <v>29</v>
      </c>
      <c r="C356" s="396"/>
      <c r="D356" s="443"/>
      <c r="E356" s="396"/>
      <c r="F356" s="396"/>
      <c r="G356" s="396"/>
      <c r="H356" s="442">
        <v>0</v>
      </c>
      <c r="I356" s="442">
        <v>0</v>
      </c>
      <c r="J356" s="442">
        <v>0</v>
      </c>
      <c r="K356" s="442">
        <v>0</v>
      </c>
      <c r="L356" s="442">
        <v>0</v>
      </c>
      <c r="M356" s="442">
        <v>0</v>
      </c>
      <c r="N356" s="442">
        <v>0</v>
      </c>
      <c r="O356" s="395"/>
      <c r="P356" s="397"/>
      <c r="Q356" s="395"/>
    </row>
    <row r="357" spans="1:35" s="379" customFormat="1">
      <c r="A357" s="396"/>
      <c r="B357" s="392" t="s">
        <v>30</v>
      </c>
      <c r="C357" s="396"/>
      <c r="D357" s="443"/>
      <c r="E357" s="396"/>
      <c r="F357" s="396"/>
      <c r="G357" s="396"/>
      <c r="H357" s="442">
        <v>0</v>
      </c>
      <c r="I357" s="442">
        <v>0</v>
      </c>
      <c r="J357" s="442">
        <v>0</v>
      </c>
      <c r="K357" s="442">
        <v>0</v>
      </c>
      <c r="L357" s="442">
        <v>0</v>
      </c>
      <c r="M357" s="442">
        <v>0</v>
      </c>
      <c r="N357" s="442">
        <v>0</v>
      </c>
      <c r="O357" s="395"/>
      <c r="P357" s="397"/>
      <c r="Q357" s="395"/>
    </row>
    <row r="358" spans="1:35" s="379" customFormat="1">
      <c r="A358" s="396"/>
      <c r="B358" s="392" t="s">
        <v>31</v>
      </c>
      <c r="C358" s="396"/>
      <c r="D358" s="443"/>
      <c r="E358" s="396"/>
      <c r="F358" s="396"/>
      <c r="G358" s="396"/>
      <c r="H358" s="442">
        <v>0</v>
      </c>
      <c r="I358" s="442">
        <v>0</v>
      </c>
      <c r="J358" s="442">
        <v>0</v>
      </c>
      <c r="K358" s="442">
        <v>0</v>
      </c>
      <c r="L358" s="442">
        <v>0</v>
      </c>
      <c r="M358" s="442">
        <v>0</v>
      </c>
      <c r="N358" s="442">
        <v>0</v>
      </c>
      <c r="O358" s="395"/>
      <c r="P358" s="397"/>
      <c r="Q358" s="395"/>
    </row>
    <row r="359" spans="1:35" s="379" customFormat="1">
      <c r="A359" s="396"/>
      <c r="B359" s="392" t="s">
        <v>32</v>
      </c>
      <c r="C359" s="396"/>
      <c r="D359" s="443"/>
      <c r="E359" s="396"/>
      <c r="F359" s="396"/>
      <c r="G359" s="396"/>
      <c r="H359" s="442">
        <v>0</v>
      </c>
      <c r="I359" s="442">
        <v>0</v>
      </c>
      <c r="J359" s="442">
        <v>0</v>
      </c>
      <c r="K359" s="442">
        <v>0</v>
      </c>
      <c r="L359" s="442">
        <v>0</v>
      </c>
      <c r="M359" s="442">
        <v>0</v>
      </c>
      <c r="N359" s="442">
        <v>0</v>
      </c>
      <c r="O359" s="395"/>
      <c r="P359" s="397"/>
      <c r="Q359" s="395"/>
    </row>
    <row r="360" spans="1:35" s="379" customFormat="1">
      <c r="A360" s="396"/>
      <c r="B360" s="392" t="s">
        <v>33</v>
      </c>
      <c r="C360" s="396"/>
      <c r="D360" s="443"/>
      <c r="E360" s="396"/>
      <c r="F360" s="396"/>
      <c r="G360" s="396"/>
      <c r="H360" s="442">
        <v>0</v>
      </c>
      <c r="I360" s="442">
        <v>0</v>
      </c>
      <c r="J360" s="442">
        <v>0</v>
      </c>
      <c r="K360" s="442">
        <v>0</v>
      </c>
      <c r="L360" s="442">
        <v>0</v>
      </c>
      <c r="M360" s="442">
        <v>0</v>
      </c>
      <c r="N360" s="442">
        <v>0</v>
      </c>
      <c r="O360" s="395"/>
      <c r="P360" s="397"/>
      <c r="Q360" s="395"/>
    </row>
    <row r="361" spans="1:35" ht="15.75" customHeight="1">
      <c r="A361" s="388"/>
      <c r="B361" s="389" t="s">
        <v>381</v>
      </c>
      <c r="C361" s="389"/>
      <c r="D361" s="389"/>
      <c r="E361" s="388"/>
      <c r="F361" s="388"/>
      <c r="G361" s="388"/>
      <c r="H361" s="388"/>
      <c r="I361" s="388"/>
      <c r="J361" s="388"/>
      <c r="K361" s="388"/>
      <c r="L361" s="388"/>
      <c r="M361" s="388"/>
      <c r="N361" s="388"/>
      <c r="O361" s="388"/>
      <c r="P361" s="444"/>
      <c r="Q361" s="388"/>
      <c r="R361" s="12"/>
      <c r="S361" s="12"/>
      <c r="T361" s="12"/>
      <c r="U361" s="12"/>
      <c r="V361" s="12"/>
      <c r="W361" s="12"/>
      <c r="X361" s="12"/>
      <c r="Y361" s="12"/>
      <c r="Z361" s="12"/>
      <c r="AA361" s="12"/>
      <c r="AB361" s="12"/>
      <c r="AC361" s="12"/>
      <c r="AD361" s="12"/>
      <c r="AE361" s="12"/>
      <c r="AF361" s="12"/>
      <c r="AG361" s="12"/>
      <c r="AH361" s="12"/>
      <c r="AI361" s="12"/>
    </row>
    <row r="362" spans="1:35" ht="20.25" customHeight="1">
      <c r="A362" s="388"/>
      <c r="B362" s="389" t="s">
        <v>382</v>
      </c>
      <c r="C362" s="389"/>
      <c r="D362" s="389"/>
      <c r="E362" s="388"/>
      <c r="F362" s="388"/>
      <c r="G362" s="388"/>
      <c r="H362" s="388"/>
      <c r="I362" s="388"/>
      <c r="J362" s="388"/>
      <c r="K362" s="388"/>
      <c r="L362" s="388"/>
      <c r="M362" s="388"/>
      <c r="N362" s="388"/>
      <c r="O362" s="388"/>
      <c r="P362" s="444"/>
      <c r="Q362" s="388"/>
      <c r="R362" s="12"/>
      <c r="S362" s="12"/>
      <c r="T362" s="12"/>
      <c r="U362" s="12"/>
      <c r="V362" s="12"/>
      <c r="W362" s="12"/>
      <c r="X362" s="12"/>
      <c r="Y362" s="12"/>
      <c r="Z362" s="12"/>
      <c r="AA362" s="12"/>
      <c r="AB362" s="12"/>
      <c r="AC362" s="12"/>
      <c r="AD362" s="12"/>
      <c r="AE362" s="12"/>
      <c r="AF362" s="12"/>
      <c r="AG362" s="12"/>
      <c r="AH362" s="12"/>
      <c r="AI362" s="12"/>
    </row>
    <row r="363" spans="1:35" ht="51.75" customHeight="1">
      <c r="A363" s="161">
        <v>7</v>
      </c>
      <c r="B363" s="80" t="s">
        <v>383</v>
      </c>
      <c r="C363" s="80"/>
      <c r="D363" s="80"/>
      <c r="E363" s="79" t="s">
        <v>40</v>
      </c>
      <c r="F363" s="79"/>
      <c r="G363" s="79"/>
      <c r="H363" s="79" t="s">
        <v>369</v>
      </c>
      <c r="I363" s="79" t="s">
        <v>369</v>
      </c>
      <c r="J363" s="79" t="s">
        <v>369</v>
      </c>
      <c r="K363" s="79" t="s">
        <v>369</v>
      </c>
      <c r="L363" s="79" t="s">
        <v>369</v>
      </c>
      <c r="M363" s="79" t="s">
        <v>369</v>
      </c>
      <c r="N363" s="79" t="s">
        <v>369</v>
      </c>
      <c r="O363" s="82"/>
      <c r="P363" s="83"/>
      <c r="Q363" s="82"/>
      <c r="R363" s="12"/>
      <c r="S363" s="12"/>
      <c r="T363" s="12"/>
      <c r="U363" s="12"/>
      <c r="V363" s="12"/>
      <c r="W363" s="12"/>
      <c r="X363" s="12"/>
      <c r="Y363" s="12"/>
      <c r="Z363" s="12"/>
      <c r="AA363" s="12"/>
      <c r="AB363" s="12"/>
      <c r="AC363" s="12"/>
      <c r="AD363" s="12"/>
      <c r="AE363" s="12"/>
      <c r="AF363" s="12"/>
      <c r="AG363" s="12"/>
      <c r="AH363" s="12"/>
      <c r="AI363" s="12"/>
    </row>
    <row r="364" spans="1:35" ht="105" customHeight="1">
      <c r="A364" s="79"/>
      <c r="B364" s="80" t="s">
        <v>384</v>
      </c>
      <c r="C364" s="79" t="s">
        <v>385</v>
      </c>
      <c r="D364" s="79" t="s">
        <v>327</v>
      </c>
      <c r="E364" s="79" t="s">
        <v>386</v>
      </c>
      <c r="F364" s="79"/>
      <c r="G364" s="79"/>
      <c r="H364" s="79">
        <v>89.3</v>
      </c>
      <c r="I364" s="79">
        <v>160</v>
      </c>
      <c r="J364" s="79">
        <v>208.9</v>
      </c>
      <c r="K364" s="79">
        <v>256.39999999999998</v>
      </c>
      <c r="L364" s="79">
        <v>338.3</v>
      </c>
      <c r="M364" s="82">
        <v>443.4</v>
      </c>
      <c r="N364" s="82">
        <v>461.2</v>
      </c>
      <c r="O364" s="82"/>
      <c r="P364" s="83"/>
      <c r="Q364" s="82"/>
      <c r="R364" s="12"/>
      <c r="S364" s="12"/>
      <c r="T364" s="12"/>
      <c r="U364" s="12"/>
      <c r="V364" s="12"/>
      <c r="W364" s="12"/>
      <c r="X364" s="12"/>
      <c r="Y364" s="12"/>
      <c r="Z364" s="12"/>
      <c r="AA364" s="12"/>
      <c r="AB364" s="12"/>
      <c r="AC364" s="12"/>
      <c r="AD364" s="12"/>
      <c r="AE364" s="12"/>
      <c r="AF364" s="12"/>
      <c r="AG364" s="12"/>
      <c r="AH364" s="12"/>
      <c r="AI364" s="12"/>
    </row>
    <row r="365" spans="1:35" ht="21.75" customHeight="1">
      <c r="A365" s="79"/>
      <c r="B365" s="122" t="s">
        <v>48</v>
      </c>
      <c r="C365" s="80"/>
      <c r="D365" s="80"/>
      <c r="E365" s="79"/>
      <c r="F365" s="79"/>
      <c r="G365" s="79"/>
      <c r="H365" s="79"/>
      <c r="I365" s="79"/>
      <c r="J365" s="79"/>
      <c r="K365" s="79"/>
      <c r="L365" s="79"/>
      <c r="M365" s="82"/>
      <c r="N365" s="82"/>
      <c r="O365" s="82"/>
      <c r="P365" s="83"/>
      <c r="Q365" s="82"/>
    </row>
    <row r="366" spans="1:35" ht="70.5" customHeight="1">
      <c r="A366" s="79">
        <v>1</v>
      </c>
      <c r="B366" s="80" t="s">
        <v>514</v>
      </c>
      <c r="C366" s="79" t="s">
        <v>388</v>
      </c>
      <c r="D366" s="80"/>
      <c r="E366" s="79" t="s">
        <v>389</v>
      </c>
      <c r="F366" s="79">
        <v>2026</v>
      </c>
      <c r="G366" s="79" t="s">
        <v>515</v>
      </c>
      <c r="H366" s="79"/>
      <c r="I366" s="79"/>
      <c r="J366" s="79">
        <v>100</v>
      </c>
      <c r="K366" s="79"/>
      <c r="L366" s="79"/>
      <c r="M366" s="82"/>
      <c r="N366" s="82"/>
      <c r="O366" s="82" t="s">
        <v>118</v>
      </c>
      <c r="P366" s="83"/>
      <c r="Q366" s="82" t="s">
        <v>516</v>
      </c>
    </row>
    <row r="367" spans="1:35" ht="84" customHeight="1">
      <c r="A367" s="79">
        <v>2</v>
      </c>
      <c r="B367" s="80" t="s">
        <v>517</v>
      </c>
      <c r="C367" s="79" t="s">
        <v>388</v>
      </c>
      <c r="D367" s="80"/>
      <c r="E367" s="79" t="s">
        <v>389</v>
      </c>
      <c r="F367" s="79">
        <v>2027</v>
      </c>
      <c r="G367" s="79" t="s">
        <v>390</v>
      </c>
      <c r="H367" s="79"/>
      <c r="I367" s="79">
        <v>1500</v>
      </c>
      <c r="J367" s="79"/>
      <c r="K367" s="79">
        <v>56778</v>
      </c>
      <c r="L367" s="79"/>
      <c r="M367" s="82"/>
      <c r="N367" s="82"/>
      <c r="O367" s="82" t="s">
        <v>118</v>
      </c>
      <c r="P367" s="83"/>
      <c r="Q367" s="82" t="s">
        <v>518</v>
      </c>
    </row>
    <row r="368" spans="1:35" ht="59.25" customHeight="1">
      <c r="A368" s="79">
        <v>3</v>
      </c>
      <c r="B368" s="80" t="s">
        <v>519</v>
      </c>
      <c r="C368" s="79" t="s">
        <v>388</v>
      </c>
      <c r="D368" s="80"/>
      <c r="E368" s="79" t="s">
        <v>389</v>
      </c>
      <c r="F368" s="79">
        <v>2027</v>
      </c>
      <c r="G368" s="79" t="s">
        <v>390</v>
      </c>
      <c r="H368" s="79"/>
      <c r="I368" s="79"/>
      <c r="J368" s="79"/>
      <c r="K368" s="79">
        <v>1000</v>
      </c>
      <c r="L368" s="79"/>
      <c r="M368" s="82"/>
      <c r="N368" s="82"/>
      <c r="O368" s="82" t="s">
        <v>118</v>
      </c>
      <c r="P368" s="83"/>
      <c r="Q368" s="82" t="s">
        <v>520</v>
      </c>
    </row>
    <row r="369" spans="1:35" ht="60.75" customHeight="1">
      <c r="A369" s="79">
        <v>4</v>
      </c>
      <c r="B369" s="80" t="s">
        <v>521</v>
      </c>
      <c r="C369" s="79" t="s">
        <v>388</v>
      </c>
      <c r="D369" s="80"/>
      <c r="E369" s="79" t="s">
        <v>389</v>
      </c>
      <c r="F369" s="79">
        <v>2029</v>
      </c>
      <c r="G369" s="79" t="s">
        <v>522</v>
      </c>
      <c r="H369" s="79"/>
      <c r="I369" s="79"/>
      <c r="J369" s="79"/>
      <c r="K369" s="79"/>
      <c r="L369" s="79"/>
      <c r="M369" s="82">
        <v>20000</v>
      </c>
      <c r="N369" s="82"/>
      <c r="O369" s="82" t="s">
        <v>118</v>
      </c>
      <c r="P369" s="83"/>
      <c r="Q369" s="82"/>
    </row>
    <row r="370" spans="1:35" ht="60.75" customHeight="1">
      <c r="A370" s="79">
        <v>5</v>
      </c>
      <c r="B370" s="80" t="s">
        <v>523</v>
      </c>
      <c r="C370" s="79" t="s">
        <v>388</v>
      </c>
      <c r="D370" s="80"/>
      <c r="E370" s="79" t="s">
        <v>389</v>
      </c>
      <c r="F370" s="79">
        <v>2028</v>
      </c>
      <c r="G370" s="79" t="s">
        <v>524</v>
      </c>
      <c r="H370" s="79"/>
      <c r="I370" s="79"/>
      <c r="J370" s="79"/>
      <c r="K370" s="79"/>
      <c r="L370" s="79">
        <v>22000</v>
      </c>
      <c r="M370" s="82"/>
      <c r="N370" s="82"/>
      <c r="O370" s="82" t="s">
        <v>118</v>
      </c>
      <c r="P370" s="83"/>
      <c r="Q370" s="82"/>
    </row>
    <row r="371" spans="1:35" ht="59.25" customHeight="1">
      <c r="A371" s="79">
        <v>6</v>
      </c>
      <c r="B371" s="80" t="s">
        <v>525</v>
      </c>
      <c r="C371" s="79" t="s">
        <v>388</v>
      </c>
      <c r="D371" s="80"/>
      <c r="E371" s="79" t="s">
        <v>389</v>
      </c>
      <c r="F371" s="79">
        <v>2026</v>
      </c>
      <c r="G371" s="79" t="s">
        <v>526</v>
      </c>
      <c r="H371" s="79"/>
      <c r="I371" s="79"/>
      <c r="J371" s="79">
        <v>200</v>
      </c>
      <c r="K371" s="79"/>
      <c r="L371" s="79"/>
      <c r="M371" s="82"/>
      <c r="N371" s="82"/>
      <c r="O371" s="82" t="s">
        <v>118</v>
      </c>
      <c r="P371" s="83"/>
      <c r="Q371" s="82"/>
    </row>
    <row r="372" spans="1:35" ht="60.75" customHeight="1">
      <c r="A372" s="79">
        <v>7</v>
      </c>
      <c r="B372" s="80" t="s">
        <v>527</v>
      </c>
      <c r="C372" s="79" t="s">
        <v>393</v>
      </c>
      <c r="D372" s="79"/>
      <c r="E372" s="79" t="s">
        <v>58</v>
      </c>
      <c r="F372" s="79">
        <v>2025</v>
      </c>
      <c r="G372" s="192" t="s">
        <v>528</v>
      </c>
      <c r="H372" s="79"/>
      <c r="I372" s="193">
        <v>2900</v>
      </c>
      <c r="J372" s="194"/>
      <c r="K372" s="194"/>
      <c r="L372" s="79"/>
      <c r="M372" s="82"/>
      <c r="N372" s="82"/>
      <c r="O372" s="82" t="s">
        <v>118</v>
      </c>
      <c r="P372" s="83"/>
      <c r="Q372" s="82"/>
    </row>
    <row r="373" spans="1:35" ht="50.25" customHeight="1">
      <c r="A373" s="79">
        <v>8</v>
      </c>
      <c r="B373" s="80" t="s">
        <v>529</v>
      </c>
      <c r="C373" s="79" t="s">
        <v>393</v>
      </c>
      <c r="D373" s="79"/>
      <c r="E373" s="79" t="s">
        <v>58</v>
      </c>
      <c r="F373" s="79">
        <v>2025</v>
      </c>
      <c r="G373" s="192" t="s">
        <v>528</v>
      </c>
      <c r="H373" s="79"/>
      <c r="I373" s="193">
        <v>900</v>
      </c>
      <c r="J373" s="194"/>
      <c r="K373" s="194"/>
      <c r="L373" s="79"/>
      <c r="M373" s="82"/>
      <c r="N373" s="82"/>
      <c r="O373" s="82" t="s">
        <v>118</v>
      </c>
      <c r="P373" s="83"/>
      <c r="Q373" s="82"/>
    </row>
    <row r="374" spans="1:35" ht="42.75" customHeight="1">
      <c r="A374" s="79">
        <v>9</v>
      </c>
      <c r="B374" s="80" t="s">
        <v>399</v>
      </c>
      <c r="C374" s="79" t="s">
        <v>393</v>
      </c>
      <c r="D374" s="79"/>
      <c r="E374" s="79" t="s">
        <v>58</v>
      </c>
      <c r="F374" s="79">
        <v>2026</v>
      </c>
      <c r="G374" s="192" t="s">
        <v>400</v>
      </c>
      <c r="H374" s="79"/>
      <c r="I374" s="195"/>
      <c r="J374" s="196">
        <v>1400</v>
      </c>
      <c r="K374" s="194"/>
      <c r="L374" s="79"/>
      <c r="M374" s="82"/>
      <c r="N374" s="82"/>
      <c r="O374" s="82" t="s">
        <v>118</v>
      </c>
      <c r="P374" s="83"/>
      <c r="Q374" s="82"/>
    </row>
    <row r="375" spans="1:35" ht="66" customHeight="1">
      <c r="A375" s="79">
        <v>10</v>
      </c>
      <c r="B375" s="80" t="s">
        <v>392</v>
      </c>
      <c r="C375" s="79" t="s">
        <v>393</v>
      </c>
      <c r="D375" s="79"/>
      <c r="E375" s="79" t="s">
        <v>58</v>
      </c>
      <c r="F375" s="79">
        <v>2027</v>
      </c>
      <c r="G375" s="192" t="s">
        <v>394</v>
      </c>
      <c r="H375" s="79"/>
      <c r="I375" s="195"/>
      <c r="J375" s="194"/>
      <c r="K375" s="196">
        <v>5000</v>
      </c>
      <c r="L375" s="79"/>
      <c r="M375" s="82"/>
      <c r="N375" s="82"/>
      <c r="O375" s="82" t="s">
        <v>118</v>
      </c>
      <c r="P375" s="83"/>
      <c r="Q375" s="82"/>
    </row>
    <row r="376" spans="1:35" ht="42" customHeight="1">
      <c r="A376" s="79">
        <v>11</v>
      </c>
      <c r="B376" s="80" t="s">
        <v>397</v>
      </c>
      <c r="C376" s="79" t="s">
        <v>393</v>
      </c>
      <c r="D376" s="79"/>
      <c r="E376" s="79" t="s">
        <v>58</v>
      </c>
      <c r="F376" s="79">
        <v>2025</v>
      </c>
      <c r="G376" s="192" t="s">
        <v>398</v>
      </c>
      <c r="H376" s="79"/>
      <c r="I376" s="196">
        <v>800</v>
      </c>
      <c r="J376" s="194"/>
      <c r="K376" s="194"/>
      <c r="L376" s="79"/>
      <c r="M376" s="82"/>
      <c r="N376" s="82"/>
      <c r="O376" s="82" t="s">
        <v>118</v>
      </c>
      <c r="P376" s="83"/>
      <c r="Q376" s="82"/>
    </row>
    <row r="377" spans="1:35" s="377" customFormat="1" ht="20.25" customHeight="1">
      <c r="A377" s="433"/>
      <c r="B377" s="434" t="s">
        <v>28</v>
      </c>
      <c r="C377" s="433"/>
      <c r="D377" s="433"/>
      <c r="E377" s="433"/>
      <c r="F377" s="433"/>
      <c r="G377" s="433"/>
      <c r="H377" s="435">
        <f>H378+H379+H380+H381+H382</f>
        <v>0</v>
      </c>
      <c r="I377" s="435">
        <f t="shared" ref="I377:N377" si="19">I378+I379+I380+I381+I382</f>
        <v>6100</v>
      </c>
      <c r="J377" s="435">
        <f t="shared" si="19"/>
        <v>1700</v>
      </c>
      <c r="K377" s="435">
        <f t="shared" si="19"/>
        <v>62778</v>
      </c>
      <c r="L377" s="435">
        <f t="shared" si="19"/>
        <v>22000</v>
      </c>
      <c r="M377" s="435">
        <f t="shared" si="19"/>
        <v>20000</v>
      </c>
      <c r="N377" s="435">
        <f t="shared" si="19"/>
        <v>0</v>
      </c>
      <c r="O377" s="436"/>
      <c r="P377" s="437"/>
      <c r="Q377" s="433"/>
      <c r="R377" s="438"/>
      <c r="S377" s="438"/>
      <c r="T377" s="438"/>
      <c r="U377" s="438"/>
      <c r="V377" s="438"/>
      <c r="W377" s="438"/>
      <c r="X377" s="438"/>
      <c r="Y377" s="438"/>
      <c r="Z377" s="438"/>
      <c r="AA377" s="438"/>
      <c r="AB377" s="438"/>
      <c r="AC377" s="438"/>
      <c r="AD377" s="438"/>
      <c r="AE377" s="438"/>
      <c r="AF377" s="438"/>
      <c r="AG377" s="438"/>
      <c r="AH377" s="438"/>
      <c r="AI377" s="438"/>
    </row>
    <row r="378" spans="1:35" s="373" customFormat="1">
      <c r="A378" s="393"/>
      <c r="B378" s="392" t="s">
        <v>29</v>
      </c>
      <c r="C378" s="393"/>
      <c r="D378" s="393"/>
      <c r="E378" s="393"/>
      <c r="F378" s="393"/>
      <c r="G378" s="445"/>
      <c r="H378" s="393">
        <v>0</v>
      </c>
      <c r="I378" s="393">
        <v>0</v>
      </c>
      <c r="J378" s="393">
        <v>0</v>
      </c>
      <c r="K378" s="393">
        <v>0</v>
      </c>
      <c r="L378" s="393">
        <v>0</v>
      </c>
      <c r="M378" s="393">
        <v>0</v>
      </c>
      <c r="N378" s="393">
        <v>0</v>
      </c>
      <c r="O378" s="391"/>
      <c r="P378" s="394"/>
      <c r="Q378" s="391"/>
    </row>
    <row r="379" spans="1:35" s="373" customFormat="1">
      <c r="A379" s="393"/>
      <c r="B379" s="392" t="s">
        <v>30</v>
      </c>
      <c r="C379" s="393"/>
      <c r="D379" s="393"/>
      <c r="E379" s="393"/>
      <c r="F379" s="393"/>
      <c r="G379" s="445"/>
      <c r="H379" s="393">
        <v>0</v>
      </c>
      <c r="I379" s="393">
        <v>0</v>
      </c>
      <c r="J379" s="393">
        <v>0</v>
      </c>
      <c r="K379" s="393">
        <v>0</v>
      </c>
      <c r="L379" s="393">
        <v>0</v>
      </c>
      <c r="M379" s="393">
        <v>0</v>
      </c>
      <c r="N379" s="393">
        <v>0</v>
      </c>
      <c r="O379" s="391"/>
      <c r="P379" s="394"/>
      <c r="Q379" s="391"/>
    </row>
    <row r="380" spans="1:35" s="373" customFormat="1">
      <c r="A380" s="393"/>
      <c r="B380" s="392" t="s">
        <v>31</v>
      </c>
      <c r="C380" s="393"/>
      <c r="D380" s="393"/>
      <c r="E380" s="393"/>
      <c r="F380" s="393"/>
      <c r="G380" s="445"/>
      <c r="H380" s="393">
        <v>0</v>
      </c>
      <c r="I380" s="393">
        <v>0</v>
      </c>
      <c r="J380" s="393">
        <v>0</v>
      </c>
      <c r="K380" s="393">
        <v>0</v>
      </c>
      <c r="L380" s="393">
        <v>0</v>
      </c>
      <c r="M380" s="393">
        <v>0</v>
      </c>
      <c r="N380" s="393">
        <v>0</v>
      </c>
      <c r="O380" s="391"/>
      <c r="P380" s="394"/>
      <c r="Q380" s="391"/>
    </row>
    <row r="381" spans="1:35" s="373" customFormat="1">
      <c r="A381" s="393"/>
      <c r="B381" s="392" t="s">
        <v>32</v>
      </c>
      <c r="C381" s="393"/>
      <c r="D381" s="393"/>
      <c r="E381" s="393"/>
      <c r="F381" s="393"/>
      <c r="G381" s="445"/>
      <c r="H381" s="393">
        <v>0</v>
      </c>
      <c r="I381" s="393">
        <v>0</v>
      </c>
      <c r="J381" s="393">
        <v>0</v>
      </c>
      <c r="K381" s="393">
        <v>0</v>
      </c>
      <c r="L381" s="393">
        <v>0</v>
      </c>
      <c r="M381" s="393">
        <v>0</v>
      </c>
      <c r="N381" s="393">
        <v>0</v>
      </c>
      <c r="O381" s="391"/>
      <c r="P381" s="394"/>
      <c r="Q381" s="391"/>
    </row>
    <row r="382" spans="1:35" s="374" customFormat="1">
      <c r="A382" s="396"/>
      <c r="B382" s="392" t="s">
        <v>33</v>
      </c>
      <c r="C382" s="396"/>
      <c r="D382" s="396"/>
      <c r="E382" s="396"/>
      <c r="F382" s="396"/>
      <c r="G382" s="446"/>
      <c r="H382" s="396">
        <f>H366+H367+H368+H369+H370+H371+H372+H373+H374+H375+H376</f>
        <v>0</v>
      </c>
      <c r="I382" s="396">
        <f t="shared" ref="I382:N382" si="20">I366+I367+I368+I369+I370+I371+I372+I373+I374+I375+I376</f>
        <v>6100</v>
      </c>
      <c r="J382" s="396">
        <f t="shared" si="20"/>
        <v>1700</v>
      </c>
      <c r="K382" s="396">
        <f t="shared" si="20"/>
        <v>62778</v>
      </c>
      <c r="L382" s="396">
        <f t="shared" si="20"/>
        <v>22000</v>
      </c>
      <c r="M382" s="396">
        <f t="shared" si="20"/>
        <v>20000</v>
      </c>
      <c r="N382" s="396">
        <f t="shared" si="20"/>
        <v>0</v>
      </c>
      <c r="O382" s="396"/>
      <c r="P382" s="397"/>
      <c r="Q382" s="395"/>
    </row>
    <row r="383" spans="1:35" ht="50.25" customHeight="1">
      <c r="A383" s="161">
        <v>8</v>
      </c>
      <c r="B383" s="80" t="s">
        <v>404</v>
      </c>
      <c r="C383" s="80"/>
      <c r="D383" s="80"/>
      <c r="E383" s="79" t="s">
        <v>40</v>
      </c>
      <c r="F383" s="79"/>
      <c r="G383" s="79"/>
      <c r="H383" s="79" t="s">
        <v>369</v>
      </c>
      <c r="I383" s="79" t="s">
        <v>369</v>
      </c>
      <c r="J383" s="79" t="s">
        <v>369</v>
      </c>
      <c r="K383" s="79" t="s">
        <v>369</v>
      </c>
      <c r="L383" s="79" t="s">
        <v>369</v>
      </c>
      <c r="M383" s="79" t="s">
        <v>369</v>
      </c>
      <c r="N383" s="79" t="s">
        <v>369</v>
      </c>
      <c r="O383" s="82"/>
      <c r="P383" s="83"/>
      <c r="Q383" s="82"/>
      <c r="R383" s="12"/>
      <c r="S383" s="12"/>
      <c r="T383" s="12"/>
      <c r="U383" s="12"/>
      <c r="V383" s="12"/>
      <c r="W383" s="12"/>
      <c r="X383" s="12"/>
      <c r="Y383" s="12"/>
      <c r="Z383" s="12"/>
      <c r="AA383" s="12"/>
      <c r="AB383" s="12"/>
      <c r="AC383" s="12"/>
      <c r="AD383" s="12"/>
      <c r="AE383" s="12"/>
      <c r="AF383" s="12"/>
      <c r="AG383" s="12"/>
      <c r="AH383" s="12"/>
      <c r="AI383" s="12"/>
    </row>
    <row r="384" spans="1:35" ht="102" customHeight="1">
      <c r="A384" s="79"/>
      <c r="B384" s="80" t="s">
        <v>405</v>
      </c>
      <c r="C384" s="79" t="s">
        <v>385</v>
      </c>
      <c r="D384" s="79" t="s">
        <v>327</v>
      </c>
      <c r="E384" s="79" t="s">
        <v>386</v>
      </c>
      <c r="F384" s="79"/>
      <c r="G384" s="79"/>
      <c r="H384" s="79">
        <v>0.3</v>
      </c>
      <c r="I384" s="93">
        <v>0</v>
      </c>
      <c r="J384" s="79">
        <v>0.1</v>
      </c>
      <c r="K384" s="79">
        <v>0.2</v>
      </c>
      <c r="L384" s="79">
        <v>0.2</v>
      </c>
      <c r="M384" s="82">
        <v>0.3</v>
      </c>
      <c r="N384" s="82">
        <v>0.3</v>
      </c>
      <c r="O384" s="82"/>
      <c r="P384" s="83"/>
      <c r="Q384" s="82"/>
      <c r="R384" s="12"/>
      <c r="S384" s="12"/>
      <c r="T384" s="12"/>
      <c r="U384" s="12"/>
      <c r="V384" s="12"/>
      <c r="W384" s="12"/>
      <c r="X384" s="12"/>
      <c r="Y384" s="12"/>
      <c r="Z384" s="12"/>
      <c r="AA384" s="12"/>
      <c r="AB384" s="12"/>
      <c r="AC384" s="12"/>
      <c r="AD384" s="12"/>
      <c r="AE384" s="12"/>
      <c r="AF384" s="12"/>
      <c r="AG384" s="12"/>
      <c r="AH384" s="12"/>
      <c r="AI384" s="12"/>
    </row>
    <row r="385" spans="1:35" ht="54" customHeight="1">
      <c r="A385" s="161">
        <v>9</v>
      </c>
      <c r="B385" s="80" t="s">
        <v>406</v>
      </c>
      <c r="C385" s="79" t="s">
        <v>35</v>
      </c>
      <c r="D385" s="80"/>
      <c r="E385" s="79" t="s">
        <v>407</v>
      </c>
      <c r="F385" s="79"/>
      <c r="G385" s="79"/>
      <c r="H385" s="79" t="s">
        <v>369</v>
      </c>
      <c r="I385" s="79" t="s">
        <v>369</v>
      </c>
      <c r="J385" s="79" t="s">
        <v>369</v>
      </c>
      <c r="K385" s="79" t="s">
        <v>369</v>
      </c>
      <c r="L385" s="79" t="s">
        <v>369</v>
      </c>
      <c r="M385" s="79" t="s">
        <v>369</v>
      </c>
      <c r="N385" s="79" t="s">
        <v>369</v>
      </c>
      <c r="O385" s="82"/>
      <c r="P385" s="83"/>
      <c r="Q385" s="82"/>
      <c r="R385" s="12"/>
      <c r="S385" s="12"/>
      <c r="T385" s="12"/>
      <c r="U385" s="12"/>
      <c r="V385" s="12"/>
      <c r="W385" s="12"/>
      <c r="X385" s="12"/>
      <c r="Y385" s="12"/>
      <c r="Z385" s="12"/>
      <c r="AA385" s="12"/>
      <c r="AB385" s="12"/>
      <c r="AC385" s="12"/>
      <c r="AD385" s="12"/>
      <c r="AE385" s="12"/>
      <c r="AF385" s="12"/>
      <c r="AG385" s="12"/>
      <c r="AH385" s="12"/>
      <c r="AI385" s="12"/>
    </row>
    <row r="386" spans="1:35" ht="18.75" customHeight="1">
      <c r="A386" s="79"/>
      <c r="B386" s="122" t="s">
        <v>408</v>
      </c>
      <c r="C386" s="80"/>
      <c r="D386" s="80"/>
      <c r="E386" s="79"/>
      <c r="F386" s="79"/>
      <c r="G386" s="79"/>
      <c r="H386" s="79"/>
      <c r="I386" s="79"/>
      <c r="J386" s="121"/>
      <c r="K386" s="121"/>
      <c r="L386" s="121"/>
      <c r="M386" s="102"/>
      <c r="N386" s="82"/>
      <c r="O386" s="82"/>
      <c r="P386" s="83"/>
      <c r="Q386" s="82"/>
      <c r="R386" s="12"/>
      <c r="S386" s="12"/>
      <c r="T386" s="12"/>
      <c r="U386" s="12"/>
      <c r="V386" s="12"/>
      <c r="W386" s="12"/>
      <c r="X386" s="12"/>
      <c r="Y386" s="12"/>
      <c r="Z386" s="12"/>
      <c r="AA386" s="12"/>
      <c r="AB386" s="12"/>
      <c r="AC386" s="12"/>
      <c r="AD386" s="12"/>
      <c r="AE386" s="12"/>
      <c r="AF386" s="12"/>
      <c r="AG386" s="12"/>
      <c r="AH386" s="12"/>
      <c r="AI386" s="12"/>
    </row>
    <row r="387" spans="1:35" ht="32.25" customHeight="1">
      <c r="A387" s="580">
        <v>1</v>
      </c>
      <c r="B387" s="592" t="s">
        <v>409</v>
      </c>
      <c r="C387" s="580" t="s">
        <v>82</v>
      </c>
      <c r="D387" s="580"/>
      <c r="E387" s="580" t="s">
        <v>389</v>
      </c>
      <c r="F387" s="580" t="s">
        <v>530</v>
      </c>
      <c r="G387" s="79"/>
      <c r="H387" s="79"/>
      <c r="I387" s="93">
        <v>0</v>
      </c>
      <c r="J387" s="121">
        <v>10</v>
      </c>
      <c r="K387" s="121"/>
      <c r="L387" s="121"/>
      <c r="M387" s="102"/>
      <c r="N387" s="82"/>
      <c r="O387" s="82" t="s">
        <v>84</v>
      </c>
      <c r="P387" s="83">
        <v>467009015</v>
      </c>
      <c r="Q387" s="580" t="s">
        <v>410</v>
      </c>
      <c r="R387" s="12"/>
      <c r="S387" s="12"/>
      <c r="T387" s="12"/>
      <c r="U387" s="12"/>
      <c r="V387" s="12"/>
      <c r="W387" s="12"/>
      <c r="X387" s="12"/>
      <c r="Y387" s="12"/>
      <c r="Z387" s="12"/>
      <c r="AA387" s="12"/>
      <c r="AB387" s="12"/>
      <c r="AC387" s="12"/>
      <c r="AD387" s="12"/>
      <c r="AE387" s="12"/>
      <c r="AF387" s="12"/>
      <c r="AG387" s="12"/>
      <c r="AH387" s="12"/>
      <c r="AI387" s="12"/>
    </row>
    <row r="388" spans="1:35" ht="80.25" customHeight="1">
      <c r="A388" s="580"/>
      <c r="B388" s="592"/>
      <c r="C388" s="580"/>
      <c r="D388" s="580"/>
      <c r="E388" s="580"/>
      <c r="F388" s="580"/>
      <c r="G388" s="79"/>
      <c r="H388" s="79"/>
      <c r="I388" s="79"/>
      <c r="J388" s="121">
        <v>0</v>
      </c>
      <c r="K388" s="121"/>
      <c r="L388" s="121">
        <v>4000</v>
      </c>
      <c r="M388" s="102"/>
      <c r="N388" s="82"/>
      <c r="O388" s="82" t="s">
        <v>260</v>
      </c>
      <c r="P388" s="83">
        <v>467009011</v>
      </c>
      <c r="Q388" s="580"/>
      <c r="R388" s="12"/>
      <c r="S388" s="12"/>
      <c r="T388" s="12"/>
      <c r="U388" s="12"/>
      <c r="V388" s="12"/>
      <c r="W388" s="12"/>
      <c r="X388" s="12"/>
      <c r="Y388" s="12"/>
      <c r="Z388" s="12"/>
      <c r="AA388" s="12"/>
      <c r="AB388" s="12"/>
      <c r="AC388" s="12"/>
      <c r="AD388" s="12"/>
      <c r="AE388" s="12"/>
      <c r="AF388" s="12"/>
      <c r="AG388" s="12"/>
      <c r="AH388" s="12"/>
      <c r="AI388" s="12"/>
    </row>
    <row r="389" spans="1:35" s="377" customFormat="1" ht="20.25" customHeight="1">
      <c r="A389" s="433"/>
      <c r="B389" s="434" t="s">
        <v>28</v>
      </c>
      <c r="C389" s="433"/>
      <c r="D389" s="433"/>
      <c r="E389" s="433"/>
      <c r="F389" s="433"/>
      <c r="G389" s="433"/>
      <c r="H389" s="435">
        <f>H390+H391+H392+H393+H394</f>
        <v>0</v>
      </c>
      <c r="I389" s="435">
        <f t="shared" ref="I389:N389" si="21">I390+I391+I392+I393+I394</f>
        <v>0</v>
      </c>
      <c r="J389" s="435">
        <f t="shared" si="21"/>
        <v>10</v>
      </c>
      <c r="K389" s="435">
        <f t="shared" si="21"/>
        <v>0</v>
      </c>
      <c r="L389" s="435">
        <f t="shared" si="21"/>
        <v>4000</v>
      </c>
      <c r="M389" s="435">
        <f t="shared" si="21"/>
        <v>0</v>
      </c>
      <c r="N389" s="435">
        <f t="shared" si="21"/>
        <v>0</v>
      </c>
      <c r="O389" s="436"/>
      <c r="P389" s="437"/>
      <c r="Q389" s="433"/>
      <c r="R389" s="438"/>
      <c r="S389" s="438"/>
      <c r="T389" s="438"/>
      <c r="U389" s="438"/>
      <c r="V389" s="438"/>
      <c r="W389" s="438"/>
      <c r="X389" s="438"/>
      <c r="Y389" s="438"/>
      <c r="Z389" s="438"/>
      <c r="AA389" s="438"/>
      <c r="AB389" s="438"/>
      <c r="AC389" s="438"/>
      <c r="AD389" s="438"/>
      <c r="AE389" s="438"/>
      <c r="AF389" s="438"/>
      <c r="AG389" s="438"/>
      <c r="AH389" s="438"/>
      <c r="AI389" s="438"/>
    </row>
    <row r="390" spans="1:35" s="374" customFormat="1">
      <c r="A390" s="396"/>
      <c r="B390" s="392" t="s">
        <v>29</v>
      </c>
      <c r="C390" s="396"/>
      <c r="D390" s="396"/>
      <c r="E390" s="396"/>
      <c r="F390" s="396"/>
      <c r="G390" s="396"/>
      <c r="H390" s="393">
        <v>0</v>
      </c>
      <c r="I390" s="393">
        <v>0</v>
      </c>
      <c r="J390" s="393">
        <v>0</v>
      </c>
      <c r="K390" s="393">
        <v>0</v>
      </c>
      <c r="L390" s="393">
        <v>0</v>
      </c>
      <c r="M390" s="393">
        <v>0</v>
      </c>
      <c r="N390" s="393">
        <v>0</v>
      </c>
      <c r="O390" s="395"/>
      <c r="P390" s="397"/>
      <c r="Q390" s="396"/>
      <c r="R390" s="375"/>
      <c r="S390" s="375"/>
      <c r="T390" s="375"/>
      <c r="U390" s="375"/>
      <c r="V390" s="375"/>
      <c r="W390" s="375"/>
      <c r="X390" s="375"/>
      <c r="Y390" s="375"/>
      <c r="Z390" s="375"/>
      <c r="AA390" s="375"/>
      <c r="AB390" s="375"/>
      <c r="AC390" s="375"/>
      <c r="AD390" s="375"/>
      <c r="AE390" s="375"/>
      <c r="AF390" s="375"/>
      <c r="AG390" s="375"/>
      <c r="AH390" s="375"/>
      <c r="AI390" s="375"/>
    </row>
    <row r="391" spans="1:35" s="380" customFormat="1">
      <c r="A391" s="447"/>
      <c r="B391" s="392" t="s">
        <v>30</v>
      </c>
      <c r="C391" s="448"/>
      <c r="D391" s="448"/>
      <c r="E391" s="447"/>
      <c r="F391" s="447"/>
      <c r="G391" s="447"/>
      <c r="H391" s="393">
        <f t="shared" ref="H391:N391" si="22">H388</f>
        <v>0</v>
      </c>
      <c r="I391" s="393">
        <f t="shared" si="22"/>
        <v>0</v>
      </c>
      <c r="J391" s="393">
        <f t="shared" si="22"/>
        <v>0</v>
      </c>
      <c r="K391" s="393">
        <f t="shared" si="22"/>
        <v>0</v>
      </c>
      <c r="L391" s="393">
        <f t="shared" si="22"/>
        <v>4000</v>
      </c>
      <c r="M391" s="393">
        <f t="shared" si="22"/>
        <v>0</v>
      </c>
      <c r="N391" s="393">
        <f t="shared" si="22"/>
        <v>0</v>
      </c>
      <c r="O391" s="449"/>
      <c r="P391" s="450"/>
      <c r="Q391" s="449"/>
      <c r="R391" s="451"/>
      <c r="S391" s="451"/>
      <c r="T391" s="451"/>
      <c r="U391" s="451"/>
      <c r="V391" s="451"/>
      <c r="W391" s="451"/>
      <c r="X391" s="451"/>
      <c r="Y391" s="451"/>
      <c r="Z391" s="451"/>
      <c r="AA391" s="451"/>
      <c r="AB391" s="451"/>
      <c r="AC391" s="451"/>
      <c r="AD391" s="451"/>
      <c r="AE391" s="451"/>
      <c r="AF391" s="451"/>
      <c r="AG391" s="451"/>
      <c r="AH391" s="451"/>
      <c r="AI391" s="451"/>
    </row>
    <row r="392" spans="1:35" s="380" customFormat="1">
      <c r="A392" s="447"/>
      <c r="B392" s="392" t="s">
        <v>31</v>
      </c>
      <c r="C392" s="448"/>
      <c r="D392" s="448"/>
      <c r="E392" s="447"/>
      <c r="F392" s="447"/>
      <c r="G392" s="447"/>
      <c r="H392" s="393">
        <v>0</v>
      </c>
      <c r="I392" s="393">
        <v>0</v>
      </c>
      <c r="J392" s="393">
        <v>0</v>
      </c>
      <c r="K392" s="393">
        <v>0</v>
      </c>
      <c r="L392" s="393">
        <v>0</v>
      </c>
      <c r="M392" s="393">
        <v>0</v>
      </c>
      <c r="N392" s="393">
        <v>0</v>
      </c>
      <c r="O392" s="449"/>
      <c r="P392" s="450"/>
      <c r="Q392" s="449"/>
      <c r="R392" s="451"/>
      <c r="S392" s="451"/>
      <c r="T392" s="451"/>
      <c r="U392" s="451"/>
      <c r="V392" s="451"/>
      <c r="W392" s="451"/>
      <c r="X392" s="451"/>
      <c r="Y392" s="451"/>
      <c r="Z392" s="451"/>
      <c r="AA392" s="451"/>
      <c r="AB392" s="451"/>
      <c r="AC392" s="451"/>
      <c r="AD392" s="451"/>
      <c r="AE392" s="451"/>
      <c r="AF392" s="451"/>
      <c r="AG392" s="451"/>
      <c r="AH392" s="451"/>
      <c r="AI392" s="451"/>
    </row>
    <row r="393" spans="1:35" s="380" customFormat="1">
      <c r="A393" s="447"/>
      <c r="B393" s="392" t="s">
        <v>32</v>
      </c>
      <c r="C393" s="448"/>
      <c r="D393" s="448"/>
      <c r="E393" s="447"/>
      <c r="F393" s="447"/>
      <c r="G393" s="447"/>
      <c r="H393" s="439">
        <f>H387</f>
        <v>0</v>
      </c>
      <c r="I393" s="439">
        <f t="shared" ref="I393:N393" si="23">I387</f>
        <v>0</v>
      </c>
      <c r="J393" s="439">
        <f t="shared" si="23"/>
        <v>10</v>
      </c>
      <c r="K393" s="439">
        <f t="shared" si="23"/>
        <v>0</v>
      </c>
      <c r="L393" s="439">
        <f t="shared" si="23"/>
        <v>0</v>
      </c>
      <c r="M393" s="439">
        <f t="shared" si="23"/>
        <v>0</v>
      </c>
      <c r="N393" s="439">
        <f t="shared" si="23"/>
        <v>0</v>
      </c>
      <c r="O393" s="449"/>
      <c r="P393" s="450"/>
      <c r="Q393" s="449"/>
      <c r="R393" s="451"/>
      <c r="S393" s="451"/>
      <c r="T393" s="451"/>
      <c r="U393" s="451"/>
      <c r="V393" s="451"/>
      <c r="W393" s="451"/>
      <c r="X393" s="451"/>
      <c r="Y393" s="451"/>
      <c r="Z393" s="451"/>
      <c r="AA393" s="451"/>
      <c r="AB393" s="451"/>
      <c r="AC393" s="451"/>
      <c r="AD393" s="451"/>
      <c r="AE393" s="451"/>
      <c r="AF393" s="451"/>
      <c r="AG393" s="451"/>
      <c r="AH393" s="451"/>
      <c r="AI393" s="451"/>
    </row>
    <row r="394" spans="1:35" s="381" customFormat="1">
      <c r="A394" s="452"/>
      <c r="B394" s="392" t="s">
        <v>33</v>
      </c>
      <c r="C394" s="453"/>
      <c r="D394" s="453"/>
      <c r="E394" s="452"/>
      <c r="F394" s="452"/>
      <c r="G394" s="452"/>
      <c r="H394" s="393">
        <v>0</v>
      </c>
      <c r="I394" s="393">
        <v>0</v>
      </c>
      <c r="J394" s="393">
        <v>0</v>
      </c>
      <c r="K394" s="393">
        <v>0</v>
      </c>
      <c r="L394" s="393">
        <v>0</v>
      </c>
      <c r="M394" s="393">
        <v>0</v>
      </c>
      <c r="N394" s="393">
        <v>0</v>
      </c>
      <c r="O394" s="454"/>
      <c r="P394" s="455"/>
      <c r="Q394" s="454"/>
      <c r="R394" s="456"/>
      <c r="S394" s="456"/>
      <c r="T394" s="456"/>
      <c r="U394" s="456"/>
      <c r="V394" s="456"/>
      <c r="W394" s="456"/>
      <c r="X394" s="456"/>
      <c r="Y394" s="456"/>
      <c r="Z394" s="456"/>
      <c r="AA394" s="456"/>
      <c r="AB394" s="456"/>
      <c r="AC394" s="456"/>
      <c r="AD394" s="456"/>
      <c r="AE394" s="456"/>
      <c r="AF394" s="456"/>
      <c r="AG394" s="456"/>
      <c r="AH394" s="456"/>
      <c r="AI394" s="456"/>
    </row>
    <row r="395" spans="1:35" ht="18" customHeight="1">
      <c r="A395" s="457"/>
      <c r="B395" s="458" t="s">
        <v>419</v>
      </c>
      <c r="C395" s="458"/>
      <c r="D395" s="458"/>
      <c r="E395" s="457"/>
      <c r="F395" s="457"/>
      <c r="G395" s="457"/>
      <c r="H395" s="457"/>
      <c r="I395" s="457"/>
      <c r="J395" s="457"/>
      <c r="K395" s="457"/>
      <c r="L395" s="457"/>
      <c r="M395" s="459"/>
      <c r="N395" s="459"/>
      <c r="O395" s="459"/>
      <c r="P395" s="460"/>
      <c r="Q395" s="459"/>
      <c r="R395" s="461"/>
      <c r="S395" s="461"/>
      <c r="T395" s="461"/>
      <c r="U395" s="461"/>
      <c r="V395" s="461"/>
      <c r="W395" s="461"/>
      <c r="X395" s="461"/>
      <c r="Y395" s="461"/>
      <c r="Z395" s="461"/>
      <c r="AA395" s="461"/>
      <c r="AB395" s="461"/>
      <c r="AC395" s="461"/>
      <c r="AD395" s="461"/>
      <c r="AE395" s="461"/>
      <c r="AF395" s="461"/>
      <c r="AG395" s="461"/>
      <c r="AH395" s="461"/>
      <c r="AI395" s="461"/>
    </row>
    <row r="396" spans="1:35" ht="15.75" customHeight="1">
      <c r="A396" s="79"/>
      <c r="B396" s="212" t="s">
        <v>420</v>
      </c>
      <c r="C396" s="212"/>
      <c r="D396" s="212"/>
      <c r="E396" s="79"/>
      <c r="F396" s="79"/>
      <c r="G396" s="79"/>
      <c r="H396" s="79"/>
      <c r="I396" s="79"/>
      <c r="J396" s="79"/>
      <c r="K396" s="79"/>
      <c r="L396" s="79"/>
      <c r="M396" s="82"/>
      <c r="N396" s="82"/>
      <c r="O396" s="82"/>
      <c r="P396" s="83"/>
      <c r="Q396" s="82"/>
      <c r="R396" s="12"/>
      <c r="S396" s="12"/>
      <c r="T396" s="12"/>
      <c r="U396" s="12"/>
      <c r="V396" s="12"/>
      <c r="W396" s="12"/>
      <c r="X396" s="12"/>
      <c r="Y396" s="12"/>
      <c r="Z396" s="12"/>
      <c r="AA396" s="12"/>
      <c r="AB396" s="12"/>
      <c r="AC396" s="12"/>
      <c r="AD396" s="12"/>
      <c r="AE396" s="12"/>
      <c r="AF396" s="12"/>
      <c r="AG396" s="12"/>
      <c r="AH396" s="12"/>
      <c r="AI396" s="12"/>
    </row>
    <row r="397" spans="1:35" ht="117.75" customHeight="1">
      <c r="A397" s="79"/>
      <c r="B397" s="80" t="s">
        <v>421</v>
      </c>
      <c r="C397" s="79" t="s">
        <v>422</v>
      </c>
      <c r="D397" s="192" t="s">
        <v>77</v>
      </c>
      <c r="E397" s="79" t="s">
        <v>40</v>
      </c>
      <c r="F397" s="79"/>
      <c r="G397" s="79"/>
      <c r="H397" s="79">
        <v>62.5</v>
      </c>
      <c r="I397" s="79">
        <v>87.5</v>
      </c>
      <c r="J397" s="79"/>
      <c r="K397" s="79"/>
      <c r="L397" s="79"/>
      <c r="M397" s="82"/>
      <c r="N397" s="82"/>
      <c r="O397" s="82"/>
      <c r="P397" s="83"/>
      <c r="Q397" s="82"/>
      <c r="R397" s="12"/>
      <c r="S397" s="12"/>
      <c r="T397" s="12"/>
      <c r="U397" s="12"/>
      <c r="V397" s="12"/>
      <c r="W397" s="12"/>
      <c r="X397" s="12"/>
      <c r="Y397" s="12"/>
      <c r="Z397" s="12"/>
      <c r="AA397" s="12"/>
      <c r="AB397" s="12"/>
      <c r="AC397" s="12"/>
      <c r="AD397" s="12"/>
      <c r="AE397" s="12"/>
      <c r="AF397" s="12"/>
      <c r="AG397" s="12"/>
      <c r="AH397" s="12"/>
      <c r="AI397" s="12"/>
    </row>
    <row r="398" spans="1:35" ht="21.75" customHeight="1">
      <c r="A398" s="79"/>
      <c r="B398" s="122" t="s">
        <v>48</v>
      </c>
      <c r="C398" s="80"/>
      <c r="D398" s="80"/>
      <c r="E398" s="79"/>
      <c r="F398" s="79"/>
      <c r="G398" s="79"/>
      <c r="H398" s="79"/>
      <c r="I398" s="79"/>
      <c r="J398" s="79"/>
      <c r="K398" s="79"/>
      <c r="L398" s="79"/>
      <c r="M398" s="82"/>
      <c r="N398" s="82"/>
      <c r="O398" s="82"/>
      <c r="P398" s="83"/>
      <c r="Q398" s="82"/>
    </row>
    <row r="399" spans="1:35" ht="235.5" customHeight="1">
      <c r="A399" s="79">
        <v>1</v>
      </c>
      <c r="B399" s="91" t="s">
        <v>423</v>
      </c>
      <c r="C399" s="580" t="s">
        <v>82</v>
      </c>
      <c r="D399" s="79"/>
      <c r="E399" s="79" t="s">
        <v>389</v>
      </c>
      <c r="F399" s="79">
        <v>2026</v>
      </c>
      <c r="G399" s="79" t="s">
        <v>99</v>
      </c>
      <c r="H399" s="151"/>
      <c r="I399" s="151"/>
      <c r="J399" s="120">
        <v>125.6</v>
      </c>
      <c r="K399" s="151"/>
      <c r="L399" s="151"/>
      <c r="M399" s="152"/>
      <c r="N399" s="82"/>
      <c r="O399" s="82" t="s">
        <v>87</v>
      </c>
      <c r="P399" s="83" t="s">
        <v>424</v>
      </c>
      <c r="Q399" s="79" t="s">
        <v>425</v>
      </c>
    </row>
    <row r="400" spans="1:35" ht="252" customHeight="1">
      <c r="A400" s="79">
        <v>2</v>
      </c>
      <c r="B400" s="91" t="s">
        <v>426</v>
      </c>
      <c r="C400" s="580"/>
      <c r="D400" s="79"/>
      <c r="E400" s="79" t="s">
        <v>389</v>
      </c>
      <c r="F400" s="79">
        <v>2026</v>
      </c>
      <c r="G400" s="79" t="s">
        <v>99</v>
      </c>
      <c r="H400" s="79"/>
      <c r="I400" s="79"/>
      <c r="J400" s="93">
        <v>119.97</v>
      </c>
      <c r="K400" s="79"/>
      <c r="L400" s="79"/>
      <c r="M400" s="82"/>
      <c r="N400" s="82"/>
      <c r="O400" s="82" t="s">
        <v>87</v>
      </c>
      <c r="P400" s="83" t="s">
        <v>424</v>
      </c>
      <c r="Q400" s="79" t="s">
        <v>427</v>
      </c>
    </row>
    <row r="401" spans="1:35" ht="24.75" customHeight="1">
      <c r="A401" s="580">
        <v>3</v>
      </c>
      <c r="B401" s="592" t="s">
        <v>428</v>
      </c>
      <c r="C401" s="580"/>
      <c r="D401" s="580"/>
      <c r="E401" s="580" t="s">
        <v>389</v>
      </c>
      <c r="F401" s="580">
        <v>2027</v>
      </c>
      <c r="G401" s="580" t="s">
        <v>429</v>
      </c>
      <c r="H401" s="79"/>
      <c r="I401" s="79"/>
      <c r="J401" s="79"/>
      <c r="K401" s="93">
        <v>5</v>
      </c>
      <c r="L401" s="84"/>
      <c r="M401" s="84"/>
      <c r="N401" s="84"/>
      <c r="O401" s="82" t="s">
        <v>84</v>
      </c>
      <c r="P401" s="91" t="s">
        <v>245</v>
      </c>
      <c r="Q401" s="580" t="s">
        <v>430</v>
      </c>
    </row>
    <row r="402" spans="1:35" ht="210" customHeight="1">
      <c r="A402" s="580"/>
      <c r="B402" s="592"/>
      <c r="C402" s="580"/>
      <c r="D402" s="580"/>
      <c r="E402" s="580"/>
      <c r="F402" s="580"/>
      <c r="G402" s="580"/>
      <c r="H402" s="79"/>
      <c r="I402" s="79"/>
      <c r="J402" s="79"/>
      <c r="K402" s="79"/>
      <c r="L402" s="79">
        <v>175.8</v>
      </c>
      <c r="M402" s="82"/>
      <c r="N402" s="82"/>
      <c r="O402" s="82" t="s">
        <v>87</v>
      </c>
      <c r="P402" s="83" t="s">
        <v>424</v>
      </c>
      <c r="Q402" s="580"/>
    </row>
    <row r="403" spans="1:35" ht="21.75" customHeight="1">
      <c r="A403" s="580">
        <v>4</v>
      </c>
      <c r="B403" s="592" t="s">
        <v>431</v>
      </c>
      <c r="C403" s="580"/>
      <c r="D403" s="580"/>
      <c r="E403" s="79" t="s">
        <v>164</v>
      </c>
      <c r="F403" s="580">
        <v>2027</v>
      </c>
      <c r="G403" s="580" t="s">
        <v>432</v>
      </c>
      <c r="H403" s="79"/>
      <c r="I403" s="79"/>
      <c r="J403" s="79"/>
      <c r="K403" s="79">
        <v>0.13600000000000001</v>
      </c>
      <c r="L403" s="79"/>
      <c r="M403" s="82"/>
      <c r="N403" s="82"/>
      <c r="O403" s="82"/>
      <c r="P403" s="83"/>
      <c r="Q403" s="580" t="s">
        <v>433</v>
      </c>
    </row>
    <row r="404" spans="1:35" ht="219" customHeight="1">
      <c r="A404" s="580"/>
      <c r="B404" s="592"/>
      <c r="C404" s="580"/>
      <c r="D404" s="580"/>
      <c r="E404" s="79" t="s">
        <v>389</v>
      </c>
      <c r="F404" s="580"/>
      <c r="G404" s="580"/>
      <c r="H404" s="79"/>
      <c r="I404" s="79"/>
      <c r="J404" s="79"/>
      <c r="K404" s="79">
        <v>1206.0999999999999</v>
      </c>
      <c r="L404" s="79"/>
      <c r="M404" s="82"/>
      <c r="N404" s="82"/>
      <c r="O404" s="82" t="s">
        <v>87</v>
      </c>
      <c r="P404" s="83" t="s">
        <v>424</v>
      </c>
      <c r="Q404" s="580"/>
    </row>
    <row r="405" spans="1:35" ht="49.5" customHeight="1">
      <c r="A405" s="79"/>
      <c r="B405" s="91" t="s">
        <v>434</v>
      </c>
      <c r="C405" s="580" t="s">
        <v>422</v>
      </c>
      <c r="D405" s="80"/>
      <c r="E405" s="79" t="s">
        <v>40</v>
      </c>
      <c r="F405" s="79"/>
      <c r="G405" s="79"/>
      <c r="H405" s="79"/>
      <c r="I405" s="79"/>
      <c r="J405" s="79">
        <v>100</v>
      </c>
      <c r="K405" s="79">
        <v>100</v>
      </c>
      <c r="L405" s="79">
        <v>100</v>
      </c>
      <c r="M405" s="82" t="s">
        <v>435</v>
      </c>
      <c r="N405" s="82" t="s">
        <v>435</v>
      </c>
      <c r="O405" s="85"/>
      <c r="P405" s="211"/>
      <c r="Q405" s="82"/>
      <c r="R405" s="12"/>
      <c r="S405" s="12"/>
      <c r="T405" s="12"/>
      <c r="U405" s="12"/>
      <c r="V405" s="12"/>
      <c r="W405" s="12"/>
      <c r="X405" s="12"/>
      <c r="Y405" s="12"/>
      <c r="Z405" s="12"/>
      <c r="AA405" s="12"/>
      <c r="AB405" s="12"/>
      <c r="AC405" s="12"/>
      <c r="AD405" s="12"/>
      <c r="AE405" s="12"/>
      <c r="AF405" s="12"/>
      <c r="AG405" s="12"/>
      <c r="AH405" s="12"/>
      <c r="AI405" s="12"/>
    </row>
    <row r="406" spans="1:35" ht="87" customHeight="1">
      <c r="A406" s="79"/>
      <c r="B406" s="80" t="s">
        <v>436</v>
      </c>
      <c r="C406" s="580"/>
      <c r="D406" s="84"/>
      <c r="E406" s="79" t="s">
        <v>40</v>
      </c>
      <c r="F406" s="79"/>
      <c r="G406" s="79"/>
      <c r="H406" s="120"/>
      <c r="I406" s="120"/>
      <c r="J406" s="120">
        <v>90</v>
      </c>
      <c r="K406" s="120">
        <v>92</v>
      </c>
      <c r="L406" s="120">
        <v>94</v>
      </c>
      <c r="M406" s="82">
        <v>97</v>
      </c>
      <c r="N406" s="82">
        <v>100</v>
      </c>
      <c r="O406" s="82"/>
      <c r="P406" s="83"/>
      <c r="Q406" s="82"/>
      <c r="R406" s="162"/>
      <c r="S406" s="162"/>
      <c r="T406" s="162"/>
      <c r="U406" s="162"/>
      <c r="V406" s="162"/>
      <c r="W406" s="162"/>
      <c r="X406" s="162"/>
      <c r="Y406" s="162"/>
      <c r="Z406" s="162"/>
      <c r="AA406" s="162"/>
      <c r="AB406" s="162"/>
      <c r="AC406" s="162"/>
      <c r="AD406" s="162"/>
      <c r="AE406" s="162"/>
      <c r="AF406" s="162"/>
      <c r="AG406" s="162"/>
      <c r="AH406" s="162"/>
      <c r="AI406" s="162"/>
    </row>
    <row r="407" spans="1:35" ht="31.5" customHeight="1">
      <c r="A407" s="580">
        <v>5</v>
      </c>
      <c r="B407" s="592" t="s">
        <v>437</v>
      </c>
      <c r="C407" s="580" t="s">
        <v>438</v>
      </c>
      <c r="D407" s="580" t="s">
        <v>77</v>
      </c>
      <c r="E407" s="79" t="s">
        <v>439</v>
      </c>
      <c r="F407" s="79"/>
      <c r="G407" s="79"/>
      <c r="H407" s="93">
        <v>0</v>
      </c>
      <c r="I407" s="93">
        <v>40</v>
      </c>
      <c r="J407" s="79">
        <v>44</v>
      </c>
      <c r="K407" s="79">
        <v>30</v>
      </c>
      <c r="L407" s="79">
        <v>30</v>
      </c>
      <c r="M407" s="79"/>
      <c r="N407" s="79"/>
      <c r="O407" s="79"/>
      <c r="P407" s="212"/>
      <c r="Q407" s="213"/>
      <c r="R407" s="214"/>
      <c r="S407" s="214"/>
      <c r="T407" s="214"/>
      <c r="U407" s="214"/>
      <c r="V407" s="214"/>
      <c r="W407" s="214"/>
      <c r="X407" s="214"/>
      <c r="Y407" s="214"/>
      <c r="Z407" s="214"/>
      <c r="AA407" s="214"/>
      <c r="AB407" s="214"/>
      <c r="AC407" s="214"/>
      <c r="AD407" s="214"/>
      <c r="AE407" s="214"/>
      <c r="AF407" s="214"/>
      <c r="AG407" s="214"/>
      <c r="AH407" s="214"/>
      <c r="AI407" s="214"/>
    </row>
    <row r="408" spans="1:35" s="12" customFormat="1" ht="72" customHeight="1">
      <c r="A408" s="580"/>
      <c r="B408" s="592"/>
      <c r="C408" s="580"/>
      <c r="D408" s="580"/>
      <c r="E408" s="79" t="s">
        <v>229</v>
      </c>
      <c r="F408" s="79"/>
      <c r="G408" s="79"/>
      <c r="H408" s="93">
        <v>0</v>
      </c>
      <c r="I408" s="93">
        <v>0.8</v>
      </c>
      <c r="J408" s="93">
        <v>1.84</v>
      </c>
      <c r="K408" s="93">
        <v>2</v>
      </c>
      <c r="L408" s="93">
        <v>2</v>
      </c>
      <c r="M408" s="79"/>
      <c r="N408" s="79"/>
      <c r="O408" s="82" t="s">
        <v>84</v>
      </c>
      <c r="P408" s="83" t="s">
        <v>440</v>
      </c>
      <c r="Q408" s="213"/>
      <c r="R408" s="215"/>
      <c r="S408" s="215"/>
      <c r="T408" s="215"/>
      <c r="U408" s="215"/>
      <c r="V408" s="215"/>
      <c r="W408" s="215"/>
      <c r="X408" s="215"/>
      <c r="Y408" s="215"/>
      <c r="Z408" s="215"/>
      <c r="AA408" s="215"/>
      <c r="AB408" s="215"/>
      <c r="AC408" s="215"/>
      <c r="AD408" s="215"/>
      <c r="AE408" s="215"/>
      <c r="AF408" s="215"/>
      <c r="AG408" s="215"/>
      <c r="AH408" s="215"/>
      <c r="AI408" s="215"/>
    </row>
    <row r="409" spans="1:35" s="373" customFormat="1">
      <c r="A409" s="391"/>
      <c r="B409" s="392" t="s">
        <v>28</v>
      </c>
      <c r="C409" s="393"/>
      <c r="D409" s="393"/>
      <c r="E409" s="393"/>
      <c r="F409" s="393"/>
      <c r="G409" s="393"/>
      <c r="H409" s="462">
        <f>H410+H411+H412+H413+H414</f>
        <v>0</v>
      </c>
      <c r="I409" s="462">
        <f t="shared" ref="I409:N409" si="24">I410+I411+I412+I413+I414</f>
        <v>1036</v>
      </c>
      <c r="J409" s="462" t="e">
        <f t="shared" si="24"/>
        <v>#REF!</v>
      </c>
      <c r="K409" s="462">
        <f t="shared" si="24"/>
        <v>29582.799999999999</v>
      </c>
      <c r="L409" s="462">
        <f t="shared" si="24"/>
        <v>10211.86</v>
      </c>
      <c r="M409" s="462">
        <f t="shared" si="24"/>
        <v>0</v>
      </c>
      <c r="N409" s="462">
        <f t="shared" si="24"/>
        <v>0</v>
      </c>
      <c r="O409" s="391"/>
      <c r="P409" s="394"/>
      <c r="Q409" s="391"/>
    </row>
    <row r="410" spans="1:35" s="373" customFormat="1" ht="19.5" customHeight="1">
      <c r="A410" s="393"/>
      <c r="B410" s="392" t="s">
        <v>441</v>
      </c>
      <c r="C410" s="392"/>
      <c r="D410" s="392"/>
      <c r="E410" s="393"/>
      <c r="F410" s="393"/>
      <c r="G410" s="393"/>
      <c r="H410" s="442">
        <f>H411+H412+H413+H414</f>
        <v>0</v>
      </c>
      <c r="I410" s="442">
        <f>I411+I412+I413+I414</f>
        <v>518</v>
      </c>
      <c r="J410" s="442" t="e">
        <f t="shared" ref="J410:N410" si="25">J411+J412+J413+J414</f>
        <v>#REF!</v>
      </c>
      <c r="K410" s="442">
        <f t="shared" si="25"/>
        <v>14791.4</v>
      </c>
      <c r="L410" s="442">
        <f t="shared" si="25"/>
        <v>5105.93</v>
      </c>
      <c r="M410" s="442">
        <f t="shared" si="25"/>
        <v>0</v>
      </c>
      <c r="N410" s="442">
        <f t="shared" si="25"/>
        <v>0</v>
      </c>
      <c r="O410" s="391"/>
      <c r="P410" s="394"/>
      <c r="Q410" s="391"/>
    </row>
    <row r="411" spans="1:35" s="374" customFormat="1" ht="19.5" customHeight="1">
      <c r="A411" s="396"/>
      <c r="B411" s="392" t="s">
        <v>30</v>
      </c>
      <c r="C411" s="463"/>
      <c r="D411" s="463"/>
      <c r="E411" s="396"/>
      <c r="F411" s="396"/>
      <c r="G411" s="396"/>
      <c r="H411" s="442">
        <f>H77+H79+H81+H83+H258+H262+H267+H270+H273+H276+H279+H282+H249+H234+H242+H254</f>
        <v>0</v>
      </c>
      <c r="I411" s="442">
        <f>I77+I79+I81+I83+I258+I262+I267+I270+I273+I276+I279+I282+I249+I234+I242+I254</f>
        <v>9.6999999999999993</v>
      </c>
      <c r="J411" s="442" t="e">
        <f>J77+J79+J81+J83+J257+#REF!+J267+J270+J273+J276+J279+J282+J249+J234+J242+J254</f>
        <v>#REF!</v>
      </c>
      <c r="K411" s="442">
        <f>K77+K79+K81+K83+K258+J261+K267+K270+K273+K276+K279+K282+K248+K234+K242+K254</f>
        <v>13578.3</v>
      </c>
      <c r="L411" s="442">
        <f>L77+L79+L81+L83+L258+K262+L267+L270+L273+L276+L279+L282+L249+L234+L242+L254</f>
        <v>4928.13</v>
      </c>
      <c r="M411" s="442">
        <f>M77+M79+M81+M83+M258+M262+M267+M270+M273+M276+M279+M282+M249+M234+M242+M254</f>
        <v>0</v>
      </c>
      <c r="N411" s="442">
        <f>N77+N79+N81+N83+N258+N262+N267+N270+N273+N276+N279+N282+N249+N234+N242+N254</f>
        <v>0</v>
      </c>
      <c r="O411" s="395"/>
      <c r="P411" s="397"/>
      <c r="Q411" s="395"/>
    </row>
    <row r="412" spans="1:35" s="374" customFormat="1" ht="19.5" customHeight="1">
      <c r="A412" s="396"/>
      <c r="B412" s="392" t="s">
        <v>31</v>
      </c>
      <c r="C412" s="463"/>
      <c r="D412" s="463"/>
      <c r="E412" s="396"/>
      <c r="F412" s="396"/>
      <c r="G412" s="396"/>
      <c r="H412" s="442">
        <f>H399+H400+H402+H404</f>
        <v>0</v>
      </c>
      <c r="I412" s="442">
        <f t="shared" ref="I412:N412" si="26">I399+I400+I402+I404</f>
        <v>0</v>
      </c>
      <c r="J412" s="442">
        <f t="shared" si="26"/>
        <v>245.57</v>
      </c>
      <c r="K412" s="442">
        <f t="shared" si="26"/>
        <v>1206.0999999999999</v>
      </c>
      <c r="L412" s="442">
        <f t="shared" si="26"/>
        <v>175.8</v>
      </c>
      <c r="M412" s="442">
        <f t="shared" si="26"/>
        <v>0</v>
      </c>
      <c r="N412" s="442">
        <f t="shared" si="26"/>
        <v>0</v>
      </c>
      <c r="O412" s="395"/>
      <c r="P412" s="397"/>
      <c r="Q412" s="395"/>
    </row>
    <row r="413" spans="1:35" s="374" customFormat="1" ht="19.5" customHeight="1">
      <c r="A413" s="396"/>
      <c r="B413" s="392" t="s">
        <v>32</v>
      </c>
      <c r="C413" s="463"/>
      <c r="D413" s="463"/>
      <c r="E413" s="396"/>
      <c r="F413" s="396"/>
      <c r="G413" s="396"/>
      <c r="H413" s="442">
        <f>H401+H408</f>
        <v>0</v>
      </c>
      <c r="I413" s="442">
        <f t="shared" ref="I413:N413" si="27">I401+I408</f>
        <v>0.8</v>
      </c>
      <c r="J413" s="442">
        <f t="shared" si="27"/>
        <v>1.84</v>
      </c>
      <c r="K413" s="442">
        <f t="shared" si="27"/>
        <v>7</v>
      </c>
      <c r="L413" s="442">
        <f t="shared" si="27"/>
        <v>2</v>
      </c>
      <c r="M413" s="442">
        <f t="shared" si="27"/>
        <v>0</v>
      </c>
      <c r="N413" s="442">
        <f t="shared" si="27"/>
        <v>0</v>
      </c>
      <c r="O413" s="395"/>
      <c r="P413" s="397"/>
      <c r="Q413" s="395"/>
    </row>
    <row r="414" spans="1:35" s="374" customFormat="1">
      <c r="A414" s="396"/>
      <c r="B414" s="392" t="s">
        <v>33</v>
      </c>
      <c r="C414" s="463"/>
      <c r="D414" s="463"/>
      <c r="E414" s="396"/>
      <c r="F414" s="396"/>
      <c r="G414" s="396"/>
      <c r="H414" s="442">
        <f t="shared" ref="H414:N414" si="28">H85+H253</f>
        <v>0</v>
      </c>
      <c r="I414" s="442">
        <f t="shared" si="28"/>
        <v>507.5</v>
      </c>
      <c r="J414" s="442">
        <f t="shared" si="28"/>
        <v>841.94799999999998</v>
      </c>
      <c r="K414" s="442">
        <f t="shared" si="28"/>
        <v>0</v>
      </c>
      <c r="L414" s="442">
        <f t="shared" si="28"/>
        <v>0</v>
      </c>
      <c r="M414" s="442">
        <f t="shared" si="28"/>
        <v>0</v>
      </c>
      <c r="N414" s="442">
        <f t="shared" si="28"/>
        <v>0</v>
      </c>
      <c r="O414" s="395"/>
      <c r="P414" s="397"/>
      <c r="Q414" s="395"/>
    </row>
    <row r="415" spans="1:35" s="12" customFormat="1" ht="23.25" customHeight="1">
      <c r="A415" s="79"/>
      <c r="B415" s="579" t="s">
        <v>442</v>
      </c>
      <c r="C415" s="579"/>
      <c r="D415" s="579"/>
      <c r="E415" s="579"/>
      <c r="F415" s="579"/>
      <c r="G415" s="579"/>
      <c r="H415" s="579"/>
      <c r="I415" s="579"/>
      <c r="J415" s="579"/>
      <c r="K415" s="579"/>
      <c r="L415" s="579"/>
      <c r="M415" s="579"/>
      <c r="N415" s="579"/>
      <c r="O415" s="579"/>
      <c r="P415" s="579"/>
      <c r="Q415" s="82"/>
    </row>
    <row r="416" spans="1:35" ht="105" customHeight="1">
      <c r="A416" s="79"/>
      <c r="B416" s="228" t="s">
        <v>443</v>
      </c>
      <c r="C416" s="79" t="s">
        <v>444</v>
      </c>
      <c r="D416" s="79" t="s">
        <v>77</v>
      </c>
      <c r="E416" s="79" t="s">
        <v>40</v>
      </c>
      <c r="F416" s="79"/>
      <c r="G416" s="79"/>
      <c r="H416" s="79"/>
      <c r="I416" s="79"/>
      <c r="J416" s="79">
        <v>96</v>
      </c>
      <c r="K416" s="79">
        <v>96.8</v>
      </c>
      <c r="L416" s="79">
        <v>97.4</v>
      </c>
      <c r="M416" s="82">
        <v>98.3</v>
      </c>
      <c r="N416" s="82">
        <v>98.3</v>
      </c>
      <c r="O416" s="82"/>
      <c r="P416" s="83"/>
      <c r="Q416" s="82"/>
      <c r="R416" s="12"/>
      <c r="S416" s="12"/>
      <c r="T416" s="12"/>
      <c r="U416" s="12"/>
      <c r="V416" s="12"/>
      <c r="W416" s="12"/>
      <c r="X416" s="12"/>
      <c r="Y416" s="12"/>
      <c r="Z416" s="12"/>
      <c r="AA416" s="12"/>
      <c r="AB416" s="12"/>
      <c r="AC416" s="12"/>
      <c r="AD416" s="12"/>
      <c r="AE416" s="12"/>
      <c r="AF416" s="12"/>
      <c r="AG416" s="12"/>
      <c r="AH416" s="12"/>
      <c r="AI416" s="12"/>
    </row>
    <row r="417" spans="1:35" ht="27" customHeight="1">
      <c r="A417" s="79"/>
      <c r="B417" s="464" t="s">
        <v>445</v>
      </c>
      <c r="C417" s="84"/>
      <c r="D417" s="84"/>
      <c r="E417" s="79" t="s">
        <v>40</v>
      </c>
      <c r="F417" s="161"/>
      <c r="G417" s="161"/>
      <c r="H417" s="368"/>
      <c r="I417" s="368"/>
      <c r="J417" s="362">
        <v>96</v>
      </c>
      <c r="K417" s="362">
        <v>96.8</v>
      </c>
      <c r="L417" s="362">
        <v>97.4</v>
      </c>
      <c r="M417" s="362">
        <v>98.3</v>
      </c>
      <c r="N417" s="362">
        <v>98.3</v>
      </c>
      <c r="O417" s="343"/>
      <c r="P417" s="330"/>
      <c r="Q417" s="329"/>
      <c r="R417" s="335"/>
      <c r="S417" s="335"/>
      <c r="T417" s="335"/>
      <c r="U417" s="335"/>
      <c r="V417" s="335"/>
      <c r="W417" s="335"/>
      <c r="X417" s="335"/>
      <c r="Y417" s="335"/>
      <c r="Z417" s="335"/>
      <c r="AA417" s="335"/>
      <c r="AB417" s="335"/>
      <c r="AC417" s="335"/>
      <c r="AD417" s="335"/>
      <c r="AE417" s="335"/>
      <c r="AF417" s="335"/>
      <c r="AG417" s="335"/>
      <c r="AH417" s="335"/>
      <c r="AI417" s="335"/>
    </row>
    <row r="418" spans="1:35" ht="36" customHeight="1">
      <c r="A418" s="82"/>
      <c r="B418" s="228" t="s">
        <v>446</v>
      </c>
      <c r="C418" s="228"/>
      <c r="D418" s="228"/>
      <c r="E418" s="82" t="s">
        <v>40</v>
      </c>
      <c r="F418" s="82"/>
      <c r="G418" s="82"/>
      <c r="H418" s="82">
        <v>89.5</v>
      </c>
      <c r="I418" s="82">
        <v>100</v>
      </c>
      <c r="J418" s="82"/>
      <c r="K418" s="82"/>
      <c r="L418" s="82"/>
      <c r="M418" s="82"/>
      <c r="N418" s="82"/>
      <c r="O418" s="82"/>
      <c r="P418" s="83"/>
      <c r="Q418" s="82"/>
    </row>
    <row r="419" spans="1:35" ht="22.5" customHeight="1">
      <c r="A419" s="82"/>
      <c r="B419" s="228" t="s">
        <v>447</v>
      </c>
      <c r="C419" s="228"/>
      <c r="D419" s="228"/>
      <c r="E419" s="82"/>
      <c r="F419" s="82"/>
      <c r="G419" s="82"/>
      <c r="H419" s="82"/>
      <c r="I419" s="82"/>
      <c r="J419" s="82"/>
      <c r="K419" s="82"/>
      <c r="L419" s="82"/>
      <c r="M419" s="82"/>
      <c r="N419" s="82"/>
      <c r="O419" s="82"/>
      <c r="P419" s="83"/>
      <c r="Q419" s="82"/>
    </row>
    <row r="420" spans="1:35" ht="91.5" customHeight="1">
      <c r="A420" s="82"/>
      <c r="B420" s="80" t="s">
        <v>448</v>
      </c>
      <c r="C420" s="79" t="s">
        <v>449</v>
      </c>
      <c r="D420" s="79" t="s">
        <v>450</v>
      </c>
      <c r="E420" s="79" t="s">
        <v>304</v>
      </c>
      <c r="F420" s="79"/>
      <c r="G420" s="79"/>
      <c r="H420" s="82">
        <v>24.5</v>
      </c>
      <c r="I420" s="79">
        <v>23.4</v>
      </c>
      <c r="J420" s="79">
        <v>23.6</v>
      </c>
      <c r="K420" s="79">
        <v>23.8</v>
      </c>
      <c r="L420" s="79">
        <v>24</v>
      </c>
      <c r="M420" s="79">
        <v>24.2</v>
      </c>
      <c r="N420" s="82"/>
      <c r="O420" s="82"/>
      <c r="P420" s="83"/>
      <c r="Q420" s="82"/>
    </row>
    <row r="421" spans="1:35" s="373" customFormat="1">
      <c r="A421" s="391"/>
      <c r="B421" s="392" t="s">
        <v>28</v>
      </c>
      <c r="C421" s="393"/>
      <c r="D421" s="393"/>
      <c r="E421" s="393"/>
      <c r="F421" s="393"/>
      <c r="G421" s="393"/>
      <c r="H421" s="391">
        <v>0</v>
      </c>
      <c r="I421" s="391">
        <v>0</v>
      </c>
      <c r="J421" s="391">
        <v>0</v>
      </c>
      <c r="K421" s="391">
        <v>0</v>
      </c>
      <c r="L421" s="391">
        <v>0</v>
      </c>
      <c r="M421" s="391">
        <v>0</v>
      </c>
      <c r="N421" s="391">
        <v>0</v>
      </c>
      <c r="O421" s="391"/>
      <c r="P421" s="394"/>
      <c r="Q421" s="391"/>
    </row>
    <row r="422" spans="1:35" s="373" customFormat="1">
      <c r="A422" s="391"/>
      <c r="B422" s="392" t="s">
        <v>441</v>
      </c>
      <c r="C422" s="393"/>
      <c r="D422" s="393"/>
      <c r="E422" s="393"/>
      <c r="F422" s="393"/>
      <c r="G422" s="393"/>
      <c r="H422" s="391">
        <v>0</v>
      </c>
      <c r="I422" s="391">
        <v>0</v>
      </c>
      <c r="J422" s="391">
        <v>0</v>
      </c>
      <c r="K422" s="391">
        <v>0</v>
      </c>
      <c r="L422" s="391">
        <v>0</v>
      </c>
      <c r="M422" s="391">
        <v>0</v>
      </c>
      <c r="N422" s="391">
        <v>0</v>
      </c>
      <c r="O422" s="391"/>
      <c r="P422" s="394"/>
      <c r="Q422" s="391"/>
    </row>
    <row r="423" spans="1:35" s="373" customFormat="1">
      <c r="A423" s="391"/>
      <c r="B423" s="392" t="s">
        <v>30</v>
      </c>
      <c r="C423" s="393"/>
      <c r="D423" s="393"/>
      <c r="E423" s="393"/>
      <c r="F423" s="393"/>
      <c r="G423" s="393"/>
      <c r="H423" s="391">
        <v>0</v>
      </c>
      <c r="I423" s="391">
        <v>0</v>
      </c>
      <c r="J423" s="391">
        <v>0</v>
      </c>
      <c r="K423" s="391">
        <v>0</v>
      </c>
      <c r="L423" s="391">
        <v>0</v>
      </c>
      <c r="M423" s="391">
        <v>0</v>
      </c>
      <c r="N423" s="391">
        <v>0</v>
      </c>
      <c r="O423" s="391"/>
      <c r="P423" s="394"/>
      <c r="Q423" s="391"/>
    </row>
    <row r="424" spans="1:35" s="373" customFormat="1">
      <c r="A424" s="391"/>
      <c r="B424" s="392" t="s">
        <v>31</v>
      </c>
      <c r="C424" s="393"/>
      <c r="D424" s="393"/>
      <c r="E424" s="393"/>
      <c r="F424" s="393"/>
      <c r="G424" s="393"/>
      <c r="H424" s="391">
        <v>0</v>
      </c>
      <c r="I424" s="391">
        <v>0</v>
      </c>
      <c r="J424" s="391">
        <v>0</v>
      </c>
      <c r="K424" s="391">
        <v>0</v>
      </c>
      <c r="L424" s="391">
        <v>0</v>
      </c>
      <c r="M424" s="391">
        <v>0</v>
      </c>
      <c r="N424" s="391">
        <v>0</v>
      </c>
      <c r="O424" s="391"/>
      <c r="P424" s="394"/>
      <c r="Q424" s="391"/>
    </row>
    <row r="425" spans="1:35" s="373" customFormat="1">
      <c r="A425" s="391"/>
      <c r="B425" s="392" t="s">
        <v>32</v>
      </c>
      <c r="C425" s="393"/>
      <c r="D425" s="393"/>
      <c r="E425" s="393"/>
      <c r="F425" s="393"/>
      <c r="G425" s="393"/>
      <c r="H425" s="391">
        <v>0</v>
      </c>
      <c r="I425" s="391">
        <v>0</v>
      </c>
      <c r="J425" s="391">
        <v>0</v>
      </c>
      <c r="K425" s="391">
        <v>0</v>
      </c>
      <c r="L425" s="391">
        <v>0</v>
      </c>
      <c r="M425" s="391">
        <v>0</v>
      </c>
      <c r="N425" s="391">
        <v>0</v>
      </c>
      <c r="O425" s="391"/>
      <c r="P425" s="394"/>
      <c r="Q425" s="391"/>
    </row>
    <row r="426" spans="1:35" s="373" customFormat="1">
      <c r="A426" s="391"/>
      <c r="B426" s="392" t="s">
        <v>451</v>
      </c>
      <c r="C426" s="393"/>
      <c r="D426" s="393"/>
      <c r="E426" s="393"/>
      <c r="F426" s="393"/>
      <c r="G426" s="393"/>
      <c r="H426" s="391">
        <v>0</v>
      </c>
      <c r="I426" s="391">
        <v>0</v>
      </c>
      <c r="J426" s="391">
        <v>0</v>
      </c>
      <c r="K426" s="391">
        <v>0</v>
      </c>
      <c r="L426" s="391">
        <v>0</v>
      </c>
      <c r="M426" s="391">
        <v>0</v>
      </c>
      <c r="N426" s="391">
        <v>0</v>
      </c>
      <c r="O426" s="391"/>
      <c r="P426" s="394"/>
      <c r="Q426" s="391"/>
    </row>
    <row r="427" spans="1:35" s="382" customFormat="1" ht="36.75" customHeight="1">
      <c r="A427" s="465"/>
      <c r="B427" s="466" t="s">
        <v>452</v>
      </c>
      <c r="C427" s="467"/>
      <c r="D427" s="467"/>
      <c r="E427" s="467"/>
      <c r="F427" s="467"/>
      <c r="G427" s="467"/>
      <c r="H427" s="468">
        <f>H428+H429+H430+H431+H432</f>
        <v>159.63999999999999</v>
      </c>
      <c r="I427" s="468">
        <f t="shared" ref="I427:N427" si="29">I428+I429+I430+I431+I432</f>
        <v>8556.0349999999999</v>
      </c>
      <c r="J427" s="468" t="e">
        <f t="shared" si="29"/>
        <v>#REF!</v>
      </c>
      <c r="K427" s="468">
        <f t="shared" si="29"/>
        <v>118894.60799999999</v>
      </c>
      <c r="L427" s="468">
        <f t="shared" si="29"/>
        <v>55419.894</v>
      </c>
      <c r="M427" s="468">
        <f t="shared" si="29"/>
        <v>21893.95</v>
      </c>
      <c r="N427" s="468">
        <f t="shared" si="29"/>
        <v>2301.4679999999998</v>
      </c>
      <c r="O427" s="465"/>
      <c r="P427" s="469"/>
      <c r="Q427" s="465"/>
    </row>
    <row r="428" spans="1:35" s="382" customFormat="1">
      <c r="A428" s="465"/>
      <c r="B428" s="466" t="s">
        <v>441</v>
      </c>
      <c r="C428" s="467"/>
      <c r="D428" s="467"/>
      <c r="E428" s="467"/>
      <c r="F428" s="467"/>
      <c r="G428" s="467"/>
      <c r="H428" s="468">
        <f t="shared" ref="H428:N432" si="30">H422+H410+H390+H378+H356+H347+H338+H46+H20</f>
        <v>0</v>
      </c>
      <c r="I428" s="468">
        <f t="shared" si="30"/>
        <v>518</v>
      </c>
      <c r="J428" s="468" t="e">
        <f t="shared" si="30"/>
        <v>#REF!</v>
      </c>
      <c r="K428" s="468">
        <f t="shared" si="30"/>
        <v>14791.4</v>
      </c>
      <c r="L428" s="468">
        <f t="shared" si="30"/>
        <v>5105.93</v>
      </c>
      <c r="M428" s="468">
        <f t="shared" si="30"/>
        <v>0</v>
      </c>
      <c r="N428" s="468">
        <f t="shared" si="30"/>
        <v>0</v>
      </c>
      <c r="O428" s="465"/>
      <c r="P428" s="469"/>
      <c r="Q428" s="465"/>
    </row>
    <row r="429" spans="1:35" s="382" customFormat="1">
      <c r="A429" s="465"/>
      <c r="B429" s="466" t="s">
        <v>30</v>
      </c>
      <c r="C429" s="467"/>
      <c r="D429" s="467"/>
      <c r="E429" s="467"/>
      <c r="F429" s="467"/>
      <c r="G429" s="467"/>
      <c r="H429" s="468">
        <f t="shared" si="30"/>
        <v>0</v>
      </c>
      <c r="I429" s="468">
        <f t="shared" si="30"/>
        <v>9.6999999999999993</v>
      </c>
      <c r="J429" s="468" t="e">
        <f t="shared" si="30"/>
        <v>#REF!</v>
      </c>
      <c r="K429" s="468">
        <f t="shared" si="30"/>
        <v>26512.2</v>
      </c>
      <c r="L429" s="468">
        <f t="shared" si="30"/>
        <v>18016.259999999998</v>
      </c>
      <c r="M429" s="468">
        <f t="shared" si="30"/>
        <v>0</v>
      </c>
      <c r="N429" s="468">
        <f t="shared" si="30"/>
        <v>0</v>
      </c>
      <c r="O429" s="465"/>
      <c r="P429" s="469"/>
      <c r="Q429" s="465"/>
    </row>
    <row r="430" spans="1:35" s="382" customFormat="1">
      <c r="A430" s="465"/>
      <c r="B430" s="466" t="s">
        <v>31</v>
      </c>
      <c r="C430" s="467"/>
      <c r="D430" s="467"/>
      <c r="E430" s="467"/>
      <c r="F430" s="467"/>
      <c r="G430" s="467"/>
      <c r="H430" s="468">
        <f t="shared" si="30"/>
        <v>73.84</v>
      </c>
      <c r="I430" s="468">
        <f t="shared" si="30"/>
        <v>99.085999999999999</v>
      </c>
      <c r="J430" s="468" t="e">
        <f t="shared" si="30"/>
        <v>#REF!</v>
      </c>
      <c r="K430" s="468">
        <f t="shared" si="30"/>
        <v>13316.959000000001</v>
      </c>
      <c r="L430" s="468">
        <f t="shared" si="30"/>
        <v>9654.7039999999997</v>
      </c>
      <c r="M430" s="468">
        <f t="shared" si="30"/>
        <v>1852.95</v>
      </c>
      <c r="N430" s="468">
        <f t="shared" si="30"/>
        <v>2275.4679999999998</v>
      </c>
      <c r="O430" s="465"/>
      <c r="P430" s="469"/>
      <c r="Q430" s="465"/>
    </row>
    <row r="431" spans="1:35" s="382" customFormat="1">
      <c r="A431" s="465"/>
      <c r="B431" s="466" t="s">
        <v>32</v>
      </c>
      <c r="C431" s="467"/>
      <c r="D431" s="467"/>
      <c r="E431" s="467"/>
      <c r="F431" s="467"/>
      <c r="G431" s="467"/>
      <c r="H431" s="468">
        <f t="shared" si="30"/>
        <v>85.8</v>
      </c>
      <c r="I431" s="468">
        <f t="shared" si="30"/>
        <v>363.04899999999998</v>
      </c>
      <c r="J431" s="468">
        <f t="shared" si="30"/>
        <v>1580.8030000000001</v>
      </c>
      <c r="K431" s="468">
        <f t="shared" si="30"/>
        <v>1496.049</v>
      </c>
      <c r="L431" s="468">
        <f t="shared" si="30"/>
        <v>643</v>
      </c>
      <c r="M431" s="468">
        <f t="shared" si="30"/>
        <v>41</v>
      </c>
      <c r="N431" s="468">
        <f t="shared" si="30"/>
        <v>26</v>
      </c>
      <c r="O431" s="465"/>
      <c r="P431" s="469"/>
      <c r="Q431" s="465"/>
    </row>
    <row r="432" spans="1:35" s="382" customFormat="1">
      <c r="A432" s="465"/>
      <c r="B432" s="466" t="s">
        <v>451</v>
      </c>
      <c r="C432" s="467"/>
      <c r="D432" s="467"/>
      <c r="E432" s="467"/>
      <c r="F432" s="467"/>
      <c r="G432" s="467"/>
      <c r="H432" s="468">
        <f t="shared" si="30"/>
        <v>0</v>
      </c>
      <c r="I432" s="468">
        <f t="shared" si="30"/>
        <v>7566.2</v>
      </c>
      <c r="J432" s="468">
        <f t="shared" si="30"/>
        <v>4158.7960000000003</v>
      </c>
      <c r="K432" s="468">
        <f t="shared" si="30"/>
        <v>62778</v>
      </c>
      <c r="L432" s="468">
        <f t="shared" si="30"/>
        <v>22000</v>
      </c>
      <c r="M432" s="468">
        <f t="shared" si="30"/>
        <v>20000</v>
      </c>
      <c r="N432" s="468">
        <f t="shared" si="30"/>
        <v>0</v>
      </c>
      <c r="O432" s="465"/>
      <c r="P432" s="469"/>
      <c r="Q432" s="465"/>
    </row>
    <row r="433" spans="1:17" s="8" customFormat="1" ht="23.25" customHeight="1">
      <c r="A433" s="82"/>
      <c r="B433" s="575" t="s">
        <v>453</v>
      </c>
      <c r="C433" s="575"/>
      <c r="D433" s="575"/>
      <c r="E433" s="575"/>
      <c r="F433" s="575"/>
      <c r="G433" s="575"/>
      <c r="H433" s="575"/>
      <c r="I433" s="575"/>
      <c r="J433" s="575"/>
      <c r="K433" s="575"/>
      <c r="L433" s="575"/>
      <c r="M433" s="575"/>
      <c r="N433" s="575"/>
      <c r="O433" s="575"/>
      <c r="P433" s="575"/>
      <c r="Q433" s="213"/>
    </row>
    <row r="434" spans="1:17" ht="27.75" customHeight="1">
      <c r="A434" s="82"/>
      <c r="B434" s="578" t="s">
        <v>454</v>
      </c>
      <c r="C434" s="578"/>
      <c r="D434" s="578"/>
      <c r="E434" s="578"/>
      <c r="F434" s="578"/>
      <c r="G434" s="578"/>
      <c r="H434" s="578"/>
      <c r="I434" s="578"/>
      <c r="J434" s="578"/>
      <c r="K434" s="578"/>
      <c r="L434" s="578"/>
      <c r="M434" s="578"/>
      <c r="N434" s="578"/>
      <c r="O434" s="578"/>
      <c r="P434" s="578"/>
      <c r="Q434" s="578"/>
    </row>
    <row r="435" spans="1:17" ht="53.25" customHeight="1">
      <c r="A435" s="82"/>
      <c r="B435" s="228" t="s">
        <v>455</v>
      </c>
      <c r="C435" s="79" t="s">
        <v>456</v>
      </c>
      <c r="D435" s="79" t="s">
        <v>77</v>
      </c>
      <c r="E435" s="82" t="s">
        <v>51</v>
      </c>
      <c r="F435" s="84"/>
      <c r="G435" s="84"/>
      <c r="H435" s="213">
        <f>H436+H455</f>
        <v>32</v>
      </c>
      <c r="I435" s="213">
        <f t="shared" ref="I435:N435" si="31">I436+I455</f>
        <v>16</v>
      </c>
      <c r="J435" s="213">
        <f t="shared" si="31"/>
        <v>95</v>
      </c>
      <c r="K435" s="213">
        <f t="shared" si="31"/>
        <v>24</v>
      </c>
      <c r="L435" s="213">
        <f t="shared" si="31"/>
        <v>4</v>
      </c>
      <c r="M435" s="213">
        <f t="shared" si="31"/>
        <v>0</v>
      </c>
      <c r="N435" s="213">
        <f t="shared" si="31"/>
        <v>0</v>
      </c>
      <c r="O435" s="84"/>
      <c r="P435" s="83"/>
      <c r="Q435" s="82"/>
    </row>
    <row r="436" spans="1:17" ht="56.25" customHeight="1">
      <c r="A436" s="82"/>
      <c r="B436" s="228" t="s">
        <v>457</v>
      </c>
      <c r="C436" s="82"/>
      <c r="D436" s="84"/>
      <c r="E436" s="82" t="s">
        <v>51</v>
      </c>
      <c r="F436" s="84"/>
      <c r="G436" s="84"/>
      <c r="H436" s="213">
        <f>H437+H441+H443+H445+H447+H449+H451+H453</f>
        <v>32</v>
      </c>
      <c r="I436" s="213">
        <f t="shared" ref="I436:N436" si="32">I437+I441+I443+I445+I447+I449+I451+I453</f>
        <v>16</v>
      </c>
      <c r="J436" s="213">
        <f t="shared" si="32"/>
        <v>54</v>
      </c>
      <c r="K436" s="213">
        <f t="shared" si="32"/>
        <v>10</v>
      </c>
      <c r="L436" s="213">
        <f t="shared" si="32"/>
        <v>0</v>
      </c>
      <c r="M436" s="213">
        <f t="shared" si="32"/>
        <v>0</v>
      </c>
      <c r="N436" s="213">
        <f t="shared" si="32"/>
        <v>0</v>
      </c>
      <c r="O436" s="84"/>
      <c r="P436" s="83"/>
      <c r="Q436" s="82"/>
    </row>
    <row r="437" spans="1:17" ht="20.25" customHeight="1">
      <c r="A437" s="584">
        <v>1</v>
      </c>
      <c r="B437" s="601" t="s">
        <v>458</v>
      </c>
      <c r="C437" s="580" t="s">
        <v>142</v>
      </c>
      <c r="D437" s="584"/>
      <c r="E437" s="82" t="s">
        <v>51</v>
      </c>
      <c r="F437" s="84"/>
      <c r="G437" s="84"/>
      <c r="H437" s="82">
        <v>32</v>
      </c>
      <c r="I437" s="82">
        <v>16</v>
      </c>
      <c r="J437" s="82">
        <v>32</v>
      </c>
      <c r="K437" s="84"/>
      <c r="L437" s="84"/>
      <c r="M437" s="84"/>
      <c r="N437" s="84"/>
      <c r="O437" s="84"/>
      <c r="P437" s="83"/>
      <c r="Q437" s="82"/>
    </row>
    <row r="438" spans="1:17" ht="17.25" customHeight="1">
      <c r="A438" s="584"/>
      <c r="B438" s="601"/>
      <c r="C438" s="580"/>
      <c r="D438" s="584"/>
      <c r="E438" s="580" t="s">
        <v>58</v>
      </c>
      <c r="F438" s="580">
        <v>2026</v>
      </c>
      <c r="G438" s="580" t="s">
        <v>136</v>
      </c>
      <c r="H438" s="82">
        <v>257.8</v>
      </c>
      <c r="I438" s="79">
        <v>268.8</v>
      </c>
      <c r="J438" s="82"/>
      <c r="K438" s="82"/>
      <c r="L438" s="82"/>
      <c r="M438" s="82"/>
      <c r="N438" s="82"/>
      <c r="O438" s="82" t="s">
        <v>87</v>
      </c>
      <c r="P438" s="83" t="s">
        <v>139</v>
      </c>
      <c r="Q438" s="580" t="s">
        <v>459</v>
      </c>
    </row>
    <row r="439" spans="1:17" ht="17.25" customHeight="1">
      <c r="A439" s="584"/>
      <c r="B439" s="601"/>
      <c r="C439" s="580"/>
      <c r="D439" s="584"/>
      <c r="E439" s="580"/>
      <c r="F439" s="580"/>
      <c r="G439" s="580"/>
      <c r="H439" s="82">
        <v>274.3</v>
      </c>
      <c r="I439" s="82"/>
      <c r="J439" s="82"/>
      <c r="K439" s="82"/>
      <c r="L439" s="82"/>
      <c r="M439" s="82"/>
      <c r="N439" s="82"/>
      <c r="O439" s="82" t="s">
        <v>118</v>
      </c>
      <c r="P439" s="83"/>
      <c r="Q439" s="580"/>
    </row>
    <row r="440" spans="1:17" s="8" customFormat="1" ht="25.5" customHeight="1">
      <c r="A440" s="584"/>
      <c r="B440" s="601"/>
      <c r="C440" s="580"/>
      <c r="D440" s="584"/>
      <c r="E440" s="580"/>
      <c r="F440" s="580"/>
      <c r="G440" s="580"/>
      <c r="H440" s="79"/>
      <c r="I440" s="82"/>
      <c r="J440" s="236">
        <v>624</v>
      </c>
      <c r="K440" s="79"/>
      <c r="L440" s="79"/>
      <c r="M440" s="79"/>
      <c r="N440" s="79"/>
      <c r="O440" s="82" t="s">
        <v>84</v>
      </c>
      <c r="P440" s="80" t="s">
        <v>143</v>
      </c>
      <c r="Q440" s="580"/>
    </row>
    <row r="441" spans="1:17" s="8" customFormat="1" ht="20.25" customHeight="1">
      <c r="A441" s="584">
        <v>2</v>
      </c>
      <c r="B441" s="601" t="s">
        <v>460</v>
      </c>
      <c r="C441" s="580" t="s">
        <v>247</v>
      </c>
      <c r="D441" s="82"/>
      <c r="E441" s="82" t="s">
        <v>51</v>
      </c>
      <c r="F441" s="79"/>
      <c r="G441" s="79"/>
      <c r="H441" s="79"/>
      <c r="I441" s="82"/>
      <c r="J441" s="236">
        <v>1</v>
      </c>
      <c r="K441" s="79"/>
      <c r="L441" s="79"/>
      <c r="M441" s="79"/>
      <c r="N441" s="79"/>
      <c r="O441" s="82"/>
      <c r="P441" s="80"/>
      <c r="Q441" s="79"/>
    </row>
    <row r="442" spans="1:17" s="8" customFormat="1" ht="39" customHeight="1">
      <c r="A442" s="584"/>
      <c r="B442" s="601"/>
      <c r="C442" s="580"/>
      <c r="D442" s="82"/>
      <c r="E442" s="79" t="s">
        <v>58</v>
      </c>
      <c r="F442" s="79">
        <v>2026</v>
      </c>
      <c r="G442" s="79" t="s">
        <v>136</v>
      </c>
      <c r="H442" s="79"/>
      <c r="I442" s="82"/>
      <c r="J442" s="236">
        <v>15</v>
      </c>
      <c r="K442" s="79"/>
      <c r="L442" s="79"/>
      <c r="M442" s="79"/>
      <c r="N442" s="79"/>
      <c r="O442" s="82" t="s">
        <v>84</v>
      </c>
      <c r="P442" s="80" t="s">
        <v>461</v>
      </c>
      <c r="Q442" s="79" t="s">
        <v>462</v>
      </c>
    </row>
    <row r="443" spans="1:17" s="8" customFormat="1" ht="20.25" customHeight="1">
      <c r="A443" s="584">
        <v>3</v>
      </c>
      <c r="B443" s="601" t="s">
        <v>463</v>
      </c>
      <c r="C443" s="580" t="s">
        <v>247</v>
      </c>
      <c r="D443" s="82"/>
      <c r="E443" s="82" t="s">
        <v>51</v>
      </c>
      <c r="F443" s="79"/>
      <c r="G443" s="79"/>
      <c r="H443" s="79"/>
      <c r="I443" s="82"/>
      <c r="J443" s="236">
        <v>1</v>
      </c>
      <c r="K443" s="79"/>
      <c r="L443" s="79"/>
      <c r="M443" s="79"/>
      <c r="N443" s="79"/>
      <c r="O443" s="82"/>
      <c r="P443" s="80"/>
      <c r="Q443" s="79"/>
    </row>
    <row r="444" spans="1:17" s="8" customFormat="1" ht="55.5" customHeight="1">
      <c r="A444" s="584"/>
      <c r="B444" s="601"/>
      <c r="C444" s="580"/>
      <c r="D444" s="82"/>
      <c r="E444" s="79" t="s">
        <v>58</v>
      </c>
      <c r="F444" s="79">
        <v>2026</v>
      </c>
      <c r="G444" s="79" t="s">
        <v>136</v>
      </c>
      <c r="H444" s="79"/>
      <c r="I444" s="82"/>
      <c r="J444" s="236">
        <v>15</v>
      </c>
      <c r="K444" s="79"/>
      <c r="L444" s="79"/>
      <c r="M444" s="79"/>
      <c r="N444" s="79"/>
      <c r="O444" s="82" t="s">
        <v>84</v>
      </c>
      <c r="P444" s="80" t="s">
        <v>461</v>
      </c>
      <c r="Q444" s="79" t="s">
        <v>462</v>
      </c>
    </row>
    <row r="445" spans="1:17" s="8" customFormat="1" ht="18" customHeight="1">
      <c r="A445" s="584">
        <v>4</v>
      </c>
      <c r="B445" s="601" t="s">
        <v>464</v>
      </c>
      <c r="C445" s="580" t="s">
        <v>247</v>
      </c>
      <c r="D445" s="82"/>
      <c r="E445" s="82" t="s">
        <v>51</v>
      </c>
      <c r="F445" s="79"/>
      <c r="G445" s="79"/>
      <c r="H445" s="79"/>
      <c r="I445" s="82"/>
      <c r="J445" s="236">
        <v>1</v>
      </c>
      <c r="K445" s="79"/>
      <c r="L445" s="79"/>
      <c r="M445" s="79"/>
      <c r="N445" s="79"/>
      <c r="O445" s="82"/>
      <c r="P445" s="80"/>
      <c r="Q445" s="79"/>
    </row>
    <row r="446" spans="1:17" s="8" customFormat="1" ht="49.5" customHeight="1">
      <c r="A446" s="584"/>
      <c r="B446" s="601"/>
      <c r="C446" s="580"/>
      <c r="D446" s="82"/>
      <c r="E446" s="79" t="s">
        <v>58</v>
      </c>
      <c r="F446" s="79">
        <v>2026</v>
      </c>
      <c r="G446" s="79" t="s">
        <v>136</v>
      </c>
      <c r="H446" s="79"/>
      <c r="I446" s="82"/>
      <c r="J446" s="236">
        <v>15</v>
      </c>
      <c r="K446" s="79"/>
      <c r="L446" s="79"/>
      <c r="M446" s="79"/>
      <c r="N446" s="79"/>
      <c r="O446" s="82" t="s">
        <v>84</v>
      </c>
      <c r="P446" s="80" t="s">
        <v>461</v>
      </c>
      <c r="Q446" s="79" t="s">
        <v>462</v>
      </c>
    </row>
    <row r="447" spans="1:17" s="8" customFormat="1" ht="17.25" customHeight="1">
      <c r="A447" s="584">
        <v>5</v>
      </c>
      <c r="B447" s="602" t="s">
        <v>465</v>
      </c>
      <c r="C447" s="580" t="s">
        <v>250</v>
      </c>
      <c r="D447" s="82"/>
      <c r="E447" s="82" t="s">
        <v>51</v>
      </c>
      <c r="F447" s="79"/>
      <c r="G447" s="79"/>
      <c r="H447" s="79"/>
      <c r="I447" s="82"/>
      <c r="J447" s="236">
        <v>2</v>
      </c>
      <c r="K447" s="79"/>
      <c r="L447" s="79"/>
      <c r="M447" s="79"/>
      <c r="N447" s="79"/>
      <c r="O447" s="82"/>
      <c r="P447" s="80"/>
      <c r="Q447" s="79"/>
    </row>
    <row r="448" spans="1:17" s="8" customFormat="1" ht="57.75" customHeight="1">
      <c r="A448" s="584"/>
      <c r="B448" s="602"/>
      <c r="C448" s="580"/>
      <c r="D448" s="161"/>
      <c r="E448" s="79" t="s">
        <v>58</v>
      </c>
      <c r="F448" s="79">
        <v>2026</v>
      </c>
      <c r="G448" s="79" t="s">
        <v>136</v>
      </c>
      <c r="H448" s="79"/>
      <c r="I448" s="79"/>
      <c r="J448" s="236">
        <v>10</v>
      </c>
      <c r="K448" s="79"/>
      <c r="L448" s="79"/>
      <c r="M448" s="79"/>
      <c r="N448" s="79"/>
      <c r="O448" s="82" t="s">
        <v>84</v>
      </c>
      <c r="P448" s="80" t="s">
        <v>461</v>
      </c>
      <c r="Q448" s="79" t="s">
        <v>462</v>
      </c>
    </row>
    <row r="449" spans="1:17" s="8" customFormat="1" ht="21.75" customHeight="1">
      <c r="A449" s="584">
        <v>6</v>
      </c>
      <c r="B449" s="602" t="s">
        <v>466</v>
      </c>
      <c r="C449" s="580" t="s">
        <v>142</v>
      </c>
      <c r="D449" s="161"/>
      <c r="E449" s="82" t="s">
        <v>51</v>
      </c>
      <c r="F449" s="79"/>
      <c r="G449" s="79"/>
      <c r="H449" s="79"/>
      <c r="I449" s="79"/>
      <c r="J449" s="236">
        <v>5</v>
      </c>
      <c r="K449" s="79"/>
      <c r="L449" s="79"/>
      <c r="M449" s="79"/>
      <c r="N449" s="79"/>
      <c r="O449" s="82"/>
      <c r="P449" s="80"/>
      <c r="Q449" s="79"/>
    </row>
    <row r="450" spans="1:17" s="8" customFormat="1" ht="54.75" customHeight="1">
      <c r="A450" s="584"/>
      <c r="B450" s="602"/>
      <c r="C450" s="580"/>
      <c r="D450" s="161"/>
      <c r="E450" s="79" t="s">
        <v>58</v>
      </c>
      <c r="F450" s="79">
        <v>2026</v>
      </c>
      <c r="G450" s="79" t="s">
        <v>136</v>
      </c>
      <c r="H450" s="79"/>
      <c r="I450" s="79"/>
      <c r="J450" s="103">
        <v>100</v>
      </c>
      <c r="K450" s="79"/>
      <c r="L450" s="79"/>
      <c r="M450" s="79"/>
      <c r="N450" s="79"/>
      <c r="O450" s="82" t="s">
        <v>84</v>
      </c>
      <c r="P450" s="80" t="s">
        <v>143</v>
      </c>
      <c r="Q450" s="79" t="s">
        <v>467</v>
      </c>
    </row>
    <row r="451" spans="1:17" s="8" customFormat="1" ht="21" customHeight="1">
      <c r="A451" s="584">
        <v>7</v>
      </c>
      <c r="B451" s="602" t="s">
        <v>468</v>
      </c>
      <c r="C451" s="580"/>
      <c r="D451" s="161"/>
      <c r="E451" s="82" t="s">
        <v>51</v>
      </c>
      <c r="F451" s="79"/>
      <c r="G451" s="79"/>
      <c r="H451" s="79"/>
      <c r="I451" s="79"/>
      <c r="J451" s="103">
        <v>10</v>
      </c>
      <c r="K451" s="79">
        <v>10</v>
      </c>
      <c r="L451" s="79"/>
      <c r="M451" s="79"/>
      <c r="N451" s="79"/>
      <c r="O451" s="82"/>
      <c r="P451" s="80"/>
      <c r="Q451" s="79"/>
    </row>
    <row r="452" spans="1:17" s="8" customFormat="1" ht="55.5" customHeight="1">
      <c r="A452" s="584"/>
      <c r="B452" s="602"/>
      <c r="C452" s="580"/>
      <c r="D452" s="161"/>
      <c r="E452" s="79" t="s">
        <v>58</v>
      </c>
      <c r="F452" s="79" t="s">
        <v>510</v>
      </c>
      <c r="G452" s="79" t="s">
        <v>136</v>
      </c>
      <c r="H452" s="79"/>
      <c r="I452" s="79"/>
      <c r="J452" s="236">
        <v>47</v>
      </c>
      <c r="K452" s="103">
        <v>47</v>
      </c>
      <c r="L452" s="79"/>
      <c r="M452" s="79"/>
      <c r="N452" s="79"/>
      <c r="O452" s="82" t="s">
        <v>84</v>
      </c>
      <c r="P452" s="80" t="s">
        <v>143</v>
      </c>
      <c r="Q452" s="79" t="s">
        <v>469</v>
      </c>
    </row>
    <row r="453" spans="1:17" s="8" customFormat="1" ht="18" customHeight="1">
      <c r="A453" s="584">
        <v>8</v>
      </c>
      <c r="B453" s="602" t="s">
        <v>470</v>
      </c>
      <c r="C453" s="580" t="s">
        <v>250</v>
      </c>
      <c r="D453" s="161"/>
      <c r="E453" s="82" t="s">
        <v>51</v>
      </c>
      <c r="F453" s="79"/>
      <c r="G453" s="79"/>
      <c r="H453" s="79"/>
      <c r="I453" s="79"/>
      <c r="J453" s="236">
        <v>2</v>
      </c>
      <c r="K453" s="103"/>
      <c r="L453" s="79"/>
      <c r="M453" s="79"/>
      <c r="N453" s="79"/>
      <c r="O453" s="82"/>
      <c r="P453" s="80"/>
      <c r="Q453" s="79"/>
    </row>
    <row r="454" spans="1:17" s="8" customFormat="1" ht="55.5" customHeight="1">
      <c r="A454" s="584"/>
      <c r="B454" s="602"/>
      <c r="C454" s="580"/>
      <c r="D454" s="161"/>
      <c r="E454" s="79" t="s">
        <v>58</v>
      </c>
      <c r="F454" s="79">
        <v>2026</v>
      </c>
      <c r="G454" s="79" t="s">
        <v>136</v>
      </c>
      <c r="H454" s="79"/>
      <c r="I454" s="79"/>
      <c r="J454" s="236">
        <v>8</v>
      </c>
      <c r="K454" s="103"/>
      <c r="L454" s="79"/>
      <c r="M454" s="79"/>
      <c r="N454" s="79"/>
      <c r="O454" s="82" t="s">
        <v>84</v>
      </c>
      <c r="P454" s="80" t="s">
        <v>461</v>
      </c>
      <c r="Q454" s="79" t="s">
        <v>469</v>
      </c>
    </row>
    <row r="455" spans="1:17" s="8" customFormat="1" ht="55.5" customHeight="1">
      <c r="A455" s="82"/>
      <c r="B455" s="228" t="s">
        <v>471</v>
      </c>
      <c r="C455" s="79"/>
      <c r="D455" s="161"/>
      <c r="E455" s="161" t="s">
        <v>51</v>
      </c>
      <c r="F455" s="79"/>
      <c r="G455" s="79"/>
      <c r="H455" s="161">
        <f>H456+H458+H460+H462+H464+H466+H468</f>
        <v>0</v>
      </c>
      <c r="I455" s="161">
        <f t="shared" ref="I455:N455" si="33">I456+I458+I460+I462+I464+I466+I468</f>
        <v>0</v>
      </c>
      <c r="J455" s="161">
        <f t="shared" si="33"/>
        <v>41</v>
      </c>
      <c r="K455" s="161">
        <f t="shared" si="33"/>
        <v>14</v>
      </c>
      <c r="L455" s="161">
        <f t="shared" si="33"/>
        <v>4</v>
      </c>
      <c r="M455" s="161">
        <f t="shared" si="33"/>
        <v>0</v>
      </c>
      <c r="N455" s="161">
        <f t="shared" si="33"/>
        <v>0</v>
      </c>
      <c r="O455" s="82"/>
      <c r="P455" s="80"/>
      <c r="Q455" s="79"/>
    </row>
    <row r="456" spans="1:17" s="8" customFormat="1" ht="23.25" customHeight="1">
      <c r="A456" s="584">
        <v>9</v>
      </c>
      <c r="B456" s="602" t="s">
        <v>472</v>
      </c>
      <c r="C456" s="580" t="s">
        <v>142</v>
      </c>
      <c r="D456" s="575"/>
      <c r="E456" s="82" t="s">
        <v>51</v>
      </c>
      <c r="F456" s="580" t="s">
        <v>510</v>
      </c>
      <c r="G456" s="580" t="s">
        <v>136</v>
      </c>
      <c r="H456" s="79"/>
      <c r="I456" s="79"/>
      <c r="J456" s="236">
        <v>10</v>
      </c>
      <c r="K456" s="236">
        <v>10</v>
      </c>
      <c r="L456" s="79"/>
      <c r="M456" s="79"/>
      <c r="N456" s="79"/>
      <c r="O456" s="82"/>
      <c r="P456" s="80"/>
      <c r="Q456" s="79"/>
    </row>
    <row r="457" spans="1:17" s="8" customFormat="1" ht="56.25" customHeight="1">
      <c r="A457" s="584"/>
      <c r="B457" s="602"/>
      <c r="C457" s="580"/>
      <c r="D457" s="575"/>
      <c r="E457" s="79" t="s">
        <v>58</v>
      </c>
      <c r="F457" s="580"/>
      <c r="G457" s="580"/>
      <c r="H457" s="79"/>
      <c r="I457" s="79"/>
      <c r="J457" s="103">
        <v>150</v>
      </c>
      <c r="K457" s="103">
        <v>150</v>
      </c>
      <c r="L457" s="79"/>
      <c r="M457" s="79"/>
      <c r="N457" s="79"/>
      <c r="O457" s="82" t="s">
        <v>84</v>
      </c>
      <c r="P457" s="80" t="s">
        <v>143</v>
      </c>
      <c r="Q457" s="79" t="s">
        <v>473</v>
      </c>
    </row>
    <row r="458" spans="1:17" s="8" customFormat="1" ht="24.75" customHeight="1">
      <c r="A458" s="584">
        <v>10</v>
      </c>
      <c r="B458" s="602" t="s">
        <v>474</v>
      </c>
      <c r="C458" s="580" t="s">
        <v>250</v>
      </c>
      <c r="D458" s="161"/>
      <c r="E458" s="82" t="s">
        <v>51</v>
      </c>
      <c r="F458" s="580">
        <v>2026</v>
      </c>
      <c r="G458" s="580" t="s">
        <v>136</v>
      </c>
      <c r="H458" s="79"/>
      <c r="I458" s="79"/>
      <c r="J458" s="103">
        <v>13</v>
      </c>
      <c r="K458" s="103"/>
      <c r="L458" s="79"/>
      <c r="M458" s="79"/>
      <c r="N458" s="79"/>
      <c r="O458" s="82"/>
      <c r="P458" s="80"/>
      <c r="Q458" s="79"/>
    </row>
    <row r="459" spans="1:17" s="8" customFormat="1" ht="55.5" customHeight="1">
      <c r="A459" s="584"/>
      <c r="B459" s="602"/>
      <c r="C459" s="580"/>
      <c r="D459" s="161"/>
      <c r="E459" s="79" t="s">
        <v>58</v>
      </c>
      <c r="F459" s="580"/>
      <c r="G459" s="580"/>
      <c r="H459" s="79"/>
      <c r="I459" s="79"/>
      <c r="J459" s="236">
        <v>4</v>
      </c>
      <c r="K459" s="103"/>
      <c r="L459" s="79"/>
      <c r="M459" s="79"/>
      <c r="N459" s="79"/>
      <c r="O459" s="82" t="s">
        <v>84</v>
      </c>
      <c r="P459" s="80" t="s">
        <v>461</v>
      </c>
      <c r="Q459" s="79" t="s">
        <v>475</v>
      </c>
    </row>
    <row r="460" spans="1:17" s="8" customFormat="1" ht="20.25" customHeight="1">
      <c r="A460" s="584">
        <v>11</v>
      </c>
      <c r="B460" s="602" t="s">
        <v>476</v>
      </c>
      <c r="C460" s="580" t="s">
        <v>250</v>
      </c>
      <c r="D460" s="161"/>
      <c r="E460" s="82" t="s">
        <v>51</v>
      </c>
      <c r="F460" s="580">
        <v>2026</v>
      </c>
      <c r="G460" s="580" t="s">
        <v>136</v>
      </c>
      <c r="H460" s="79"/>
      <c r="I460" s="79"/>
      <c r="J460" s="236">
        <v>7</v>
      </c>
      <c r="K460" s="103"/>
      <c r="L460" s="79"/>
      <c r="M460" s="79"/>
      <c r="N460" s="79"/>
      <c r="O460" s="82"/>
      <c r="P460" s="80"/>
      <c r="Q460" s="79"/>
    </row>
    <row r="461" spans="1:17" s="8" customFormat="1" ht="39" customHeight="1">
      <c r="A461" s="584"/>
      <c r="B461" s="602"/>
      <c r="C461" s="580"/>
      <c r="D461" s="161"/>
      <c r="E461" s="79" t="s">
        <v>58</v>
      </c>
      <c r="F461" s="580"/>
      <c r="G461" s="580"/>
      <c r="H461" s="79"/>
      <c r="I461" s="79"/>
      <c r="J461" s="236">
        <v>9</v>
      </c>
      <c r="K461" s="103"/>
      <c r="L461" s="103"/>
      <c r="M461" s="103"/>
      <c r="N461" s="103"/>
      <c r="O461" s="82" t="s">
        <v>84</v>
      </c>
      <c r="P461" s="80" t="s">
        <v>461</v>
      </c>
      <c r="Q461" s="79" t="s">
        <v>477</v>
      </c>
    </row>
    <row r="462" spans="1:17" s="8" customFormat="1" ht="25.5" customHeight="1">
      <c r="A462" s="584">
        <v>12</v>
      </c>
      <c r="B462" s="602" t="s">
        <v>478</v>
      </c>
      <c r="C462" s="580" t="s">
        <v>250</v>
      </c>
      <c r="D462" s="161"/>
      <c r="E462" s="82" t="s">
        <v>51</v>
      </c>
      <c r="F462" s="580">
        <v>2026</v>
      </c>
      <c r="G462" s="580" t="s">
        <v>136</v>
      </c>
      <c r="H462" s="79"/>
      <c r="I462" s="79"/>
      <c r="J462" s="236">
        <v>2</v>
      </c>
      <c r="K462" s="103"/>
      <c r="L462" s="103"/>
      <c r="M462" s="103"/>
      <c r="N462" s="103"/>
      <c r="O462" s="82"/>
      <c r="P462" s="80"/>
      <c r="Q462" s="79"/>
    </row>
    <row r="463" spans="1:17" s="8" customFormat="1" ht="44.25" customHeight="1">
      <c r="A463" s="584"/>
      <c r="B463" s="602"/>
      <c r="C463" s="580"/>
      <c r="D463" s="161"/>
      <c r="E463" s="79" t="s">
        <v>58</v>
      </c>
      <c r="F463" s="580"/>
      <c r="G463" s="580"/>
      <c r="H463" s="79"/>
      <c r="I463" s="79"/>
      <c r="J463" s="236">
        <v>14</v>
      </c>
      <c r="K463" s="103"/>
      <c r="L463" s="103"/>
      <c r="M463" s="103"/>
      <c r="N463" s="103"/>
      <c r="O463" s="82" t="s">
        <v>84</v>
      </c>
      <c r="P463" s="80" t="s">
        <v>461</v>
      </c>
      <c r="Q463" s="79" t="s">
        <v>477</v>
      </c>
    </row>
    <row r="464" spans="1:17" s="8" customFormat="1" ht="19.5" customHeight="1">
      <c r="A464" s="584">
        <v>13</v>
      </c>
      <c r="B464" s="602" t="s">
        <v>479</v>
      </c>
      <c r="C464" s="79"/>
      <c r="D464" s="161"/>
      <c r="E464" s="82" t="s">
        <v>51</v>
      </c>
      <c r="F464" s="580">
        <v>2026</v>
      </c>
      <c r="G464" s="580" t="s">
        <v>136</v>
      </c>
      <c r="H464" s="79"/>
      <c r="I464" s="79"/>
      <c r="J464" s="236">
        <v>1</v>
      </c>
      <c r="K464" s="103"/>
      <c r="L464" s="103"/>
      <c r="M464" s="103"/>
      <c r="N464" s="103"/>
      <c r="O464" s="82"/>
      <c r="P464" s="80"/>
      <c r="Q464" s="79"/>
    </row>
    <row r="465" spans="1:35" s="8" customFormat="1" ht="42" customHeight="1">
      <c r="A465" s="584"/>
      <c r="B465" s="602"/>
      <c r="C465" s="470" t="s">
        <v>247</v>
      </c>
      <c r="D465" s="161"/>
      <c r="E465" s="79" t="s">
        <v>58</v>
      </c>
      <c r="F465" s="580"/>
      <c r="G465" s="580"/>
      <c r="H465" s="79"/>
      <c r="I465" s="79"/>
      <c r="J465" s="236">
        <v>8.5</v>
      </c>
      <c r="K465" s="103"/>
      <c r="L465" s="103"/>
      <c r="M465" s="103"/>
      <c r="N465" s="103"/>
      <c r="O465" s="82" t="s">
        <v>84</v>
      </c>
      <c r="P465" s="80" t="s">
        <v>461</v>
      </c>
      <c r="Q465" s="79" t="s">
        <v>480</v>
      </c>
    </row>
    <row r="466" spans="1:35" s="8" customFormat="1" ht="27" customHeight="1">
      <c r="A466" s="584">
        <v>14</v>
      </c>
      <c r="B466" s="602" t="s">
        <v>481</v>
      </c>
      <c r="C466" s="470"/>
      <c r="D466" s="161"/>
      <c r="E466" s="82" t="s">
        <v>51</v>
      </c>
      <c r="F466" s="580">
        <v>2026</v>
      </c>
      <c r="G466" s="580" t="s">
        <v>136</v>
      </c>
      <c r="H466" s="79"/>
      <c r="I466" s="79"/>
      <c r="J466" s="236">
        <v>8</v>
      </c>
      <c r="K466" s="103"/>
      <c r="L466" s="103"/>
      <c r="M466" s="103"/>
      <c r="N466" s="103"/>
      <c r="O466" s="82"/>
      <c r="P466" s="80"/>
      <c r="Q466" s="79"/>
    </row>
    <row r="467" spans="1:35" s="8" customFormat="1" ht="35.25" customHeight="1">
      <c r="A467" s="584"/>
      <c r="B467" s="602"/>
      <c r="C467" s="79" t="s">
        <v>247</v>
      </c>
      <c r="D467" s="161"/>
      <c r="E467" s="79" t="s">
        <v>58</v>
      </c>
      <c r="F467" s="580"/>
      <c r="G467" s="580"/>
      <c r="H467" s="79"/>
      <c r="I467" s="79"/>
      <c r="J467" s="236">
        <v>5</v>
      </c>
      <c r="K467" s="103"/>
      <c r="L467" s="103"/>
      <c r="M467" s="103"/>
      <c r="N467" s="103"/>
      <c r="O467" s="82" t="s">
        <v>84</v>
      </c>
      <c r="P467" s="80" t="s">
        <v>461</v>
      </c>
      <c r="Q467" s="79" t="s">
        <v>480</v>
      </c>
    </row>
    <row r="468" spans="1:35" s="8" customFormat="1" ht="20.25" customHeight="1">
      <c r="A468" s="584">
        <v>15</v>
      </c>
      <c r="B468" s="602" t="s">
        <v>482</v>
      </c>
      <c r="C468" s="79"/>
      <c r="D468" s="161"/>
      <c r="E468" s="82" t="s">
        <v>51</v>
      </c>
      <c r="F468" s="580" t="s">
        <v>507</v>
      </c>
      <c r="G468" s="580" t="s">
        <v>136</v>
      </c>
      <c r="H468" s="79"/>
      <c r="I468" s="79"/>
      <c r="J468" s="236"/>
      <c r="K468" s="103">
        <v>4</v>
      </c>
      <c r="L468" s="103">
        <v>4</v>
      </c>
      <c r="M468" s="103"/>
      <c r="N468" s="103"/>
      <c r="O468" s="82"/>
      <c r="P468" s="80"/>
      <c r="Q468" s="79"/>
    </row>
    <row r="469" spans="1:35" s="8" customFormat="1" ht="39" customHeight="1">
      <c r="A469" s="584"/>
      <c r="B469" s="602"/>
      <c r="C469" s="79"/>
      <c r="D469" s="161"/>
      <c r="E469" s="79" t="s">
        <v>58</v>
      </c>
      <c r="F469" s="580"/>
      <c r="G469" s="580"/>
      <c r="H469" s="79"/>
      <c r="I469" s="79"/>
      <c r="J469" s="236"/>
      <c r="K469" s="103">
        <v>30</v>
      </c>
      <c r="L469" s="79">
        <v>30</v>
      </c>
      <c r="M469" s="79"/>
      <c r="N469" s="79"/>
      <c r="O469" s="82" t="s">
        <v>84</v>
      </c>
      <c r="P469" s="80" t="s">
        <v>143</v>
      </c>
      <c r="Q469" s="79" t="s">
        <v>483</v>
      </c>
    </row>
    <row r="470" spans="1:35" ht="51.75" customHeight="1">
      <c r="A470" s="82"/>
      <c r="B470" s="228" t="s">
        <v>484</v>
      </c>
      <c r="C470" s="79" t="s">
        <v>456</v>
      </c>
      <c r="D470" s="91" t="s">
        <v>77</v>
      </c>
      <c r="E470" s="82" t="s">
        <v>328</v>
      </c>
      <c r="F470" s="84"/>
      <c r="G470" s="84"/>
      <c r="H470" s="84"/>
      <c r="I470" s="82" t="s">
        <v>369</v>
      </c>
      <c r="J470" s="101">
        <f>J471+J473+J477</f>
        <v>68.3</v>
      </c>
      <c r="K470" s="101">
        <f>K471+K473+K477</f>
        <v>50.6</v>
      </c>
      <c r="L470" s="101">
        <f>L471+L473+L477</f>
        <v>25</v>
      </c>
      <c r="M470" s="101"/>
      <c r="N470" s="101"/>
      <c r="O470" s="84"/>
      <c r="P470" s="83"/>
      <c r="Q470" s="82"/>
    </row>
    <row r="471" spans="1:35" ht="25.5" customHeight="1">
      <c r="A471" s="584">
        <v>1</v>
      </c>
      <c r="B471" s="602" t="s">
        <v>485</v>
      </c>
      <c r="C471" s="580" t="s">
        <v>142</v>
      </c>
      <c r="D471" s="584"/>
      <c r="E471" s="82" t="s">
        <v>328</v>
      </c>
      <c r="F471" s="580">
        <v>2026</v>
      </c>
      <c r="G471" s="580" t="s">
        <v>136</v>
      </c>
      <c r="H471" s="84"/>
      <c r="I471" s="84"/>
      <c r="J471" s="82">
        <v>17.7</v>
      </c>
      <c r="K471" s="84"/>
      <c r="L471" s="84"/>
      <c r="M471" s="84"/>
      <c r="N471" s="84"/>
      <c r="O471" s="84"/>
      <c r="P471" s="83"/>
      <c r="Q471" s="82"/>
    </row>
    <row r="472" spans="1:35" s="8" customFormat="1" ht="33.75" customHeight="1">
      <c r="A472" s="584"/>
      <c r="B472" s="602"/>
      <c r="C472" s="580"/>
      <c r="D472" s="584"/>
      <c r="E472" s="79" t="s">
        <v>58</v>
      </c>
      <c r="F472" s="580"/>
      <c r="G472" s="580"/>
      <c r="H472" s="79"/>
      <c r="I472" s="79"/>
      <c r="J472" s="103">
        <v>142</v>
      </c>
      <c r="K472" s="79"/>
      <c r="L472" s="79"/>
      <c r="M472" s="79"/>
      <c r="N472" s="79"/>
      <c r="O472" s="82" t="s">
        <v>84</v>
      </c>
      <c r="P472" s="80" t="s">
        <v>173</v>
      </c>
      <c r="Q472" s="79" t="s">
        <v>486</v>
      </c>
    </row>
    <row r="473" spans="1:35" s="8" customFormat="1" ht="30" customHeight="1">
      <c r="A473" s="584">
        <v>2</v>
      </c>
      <c r="B473" s="602" t="s">
        <v>487</v>
      </c>
      <c r="C473" s="580"/>
      <c r="D473" s="584"/>
      <c r="E473" s="79" t="s">
        <v>328</v>
      </c>
      <c r="F473" s="584" t="s">
        <v>510</v>
      </c>
      <c r="G473" s="580" t="s">
        <v>136</v>
      </c>
      <c r="H473" s="79"/>
      <c r="I473" s="79"/>
      <c r="J473" s="103">
        <v>25.6</v>
      </c>
      <c r="K473" s="103">
        <v>25.6</v>
      </c>
      <c r="L473" s="79"/>
      <c r="M473" s="79"/>
      <c r="N473" s="79"/>
      <c r="O473" s="79"/>
      <c r="P473" s="80"/>
      <c r="Q473" s="580" t="s">
        <v>488</v>
      </c>
    </row>
    <row r="474" spans="1:35" s="8" customFormat="1" ht="25.5" customHeight="1">
      <c r="A474" s="584"/>
      <c r="B474" s="602"/>
      <c r="C474" s="580"/>
      <c r="D474" s="584"/>
      <c r="E474" s="79" t="s">
        <v>58</v>
      </c>
      <c r="F474" s="584"/>
      <c r="G474" s="580"/>
      <c r="H474" s="79"/>
      <c r="I474" s="79"/>
      <c r="J474" s="103">
        <v>205</v>
      </c>
      <c r="K474" s="103">
        <v>204</v>
      </c>
      <c r="L474" s="79"/>
      <c r="M474" s="79"/>
      <c r="N474" s="79"/>
      <c r="O474" s="82" t="s">
        <v>84</v>
      </c>
      <c r="P474" s="80" t="s">
        <v>173</v>
      </c>
      <c r="Q474" s="580"/>
    </row>
    <row r="475" spans="1:35" s="8" customFormat="1" ht="24" customHeight="1">
      <c r="A475" s="580">
        <v>3</v>
      </c>
      <c r="B475" s="595" t="s">
        <v>489</v>
      </c>
      <c r="C475" s="580"/>
      <c r="D475" s="584"/>
      <c r="E475" s="82" t="s">
        <v>175</v>
      </c>
      <c r="F475" s="79"/>
      <c r="G475" s="580" t="s">
        <v>136</v>
      </c>
      <c r="H475" s="79"/>
      <c r="I475" s="79"/>
      <c r="J475" s="103">
        <v>16.600000000000001</v>
      </c>
      <c r="K475" s="103">
        <v>16.600000000000001</v>
      </c>
      <c r="L475" s="103">
        <v>16.600000000000001</v>
      </c>
      <c r="M475" s="79"/>
      <c r="N475" s="79"/>
      <c r="O475" s="79"/>
      <c r="P475" s="80"/>
      <c r="Q475" s="580" t="s">
        <v>490</v>
      </c>
    </row>
    <row r="476" spans="1:35" ht="67.5" customHeight="1">
      <c r="A476" s="580"/>
      <c r="B476" s="595"/>
      <c r="C476" s="580"/>
      <c r="D476" s="584"/>
      <c r="E476" s="79" t="s">
        <v>58</v>
      </c>
      <c r="F476" s="79" t="s">
        <v>508</v>
      </c>
      <c r="G476" s="580"/>
      <c r="H476" s="79"/>
      <c r="I476" s="79"/>
      <c r="J476" s="101">
        <f>600+424</f>
        <v>1024</v>
      </c>
      <c r="K476" s="101">
        <v>600</v>
      </c>
      <c r="L476" s="101">
        <v>600</v>
      </c>
      <c r="M476" s="79"/>
      <c r="N476" s="79"/>
      <c r="O476" s="82" t="s">
        <v>84</v>
      </c>
      <c r="P476" s="83" t="s">
        <v>173</v>
      </c>
      <c r="Q476" s="580"/>
      <c r="R476" s="12"/>
      <c r="S476" s="12"/>
      <c r="T476" s="12"/>
      <c r="U476" s="12"/>
      <c r="V476" s="12"/>
      <c r="W476" s="12"/>
      <c r="X476" s="12"/>
      <c r="Y476" s="12"/>
      <c r="Z476" s="12"/>
      <c r="AA476" s="12"/>
      <c r="AB476" s="12"/>
      <c r="AC476" s="12"/>
      <c r="AD476" s="12"/>
      <c r="AE476" s="12"/>
      <c r="AF476" s="12"/>
      <c r="AG476" s="12"/>
      <c r="AH476" s="12"/>
      <c r="AI476" s="12"/>
    </row>
    <row r="477" spans="1:35" ht="26.25" customHeight="1">
      <c r="A477" s="580">
        <v>4</v>
      </c>
      <c r="B477" s="595" t="s">
        <v>491</v>
      </c>
      <c r="C477" s="580"/>
      <c r="D477" s="580"/>
      <c r="E477" s="79" t="s">
        <v>328</v>
      </c>
      <c r="F477" s="580" t="s">
        <v>508</v>
      </c>
      <c r="G477" s="580" t="s">
        <v>136</v>
      </c>
      <c r="H477" s="79"/>
      <c r="I477" s="79"/>
      <c r="J477" s="101">
        <v>25</v>
      </c>
      <c r="K477" s="101">
        <v>25</v>
      </c>
      <c r="L477" s="101">
        <v>25</v>
      </c>
      <c r="M477" s="79"/>
      <c r="N477" s="79"/>
      <c r="O477" s="101"/>
      <c r="P477" s="83"/>
      <c r="Q477" s="580" t="s">
        <v>492</v>
      </c>
      <c r="R477" s="12"/>
      <c r="S477" s="12"/>
      <c r="T477" s="12"/>
      <c r="U477" s="12"/>
      <c r="V477" s="12"/>
      <c r="W477" s="12"/>
      <c r="X477" s="12"/>
      <c r="Y477" s="12"/>
      <c r="Z477" s="12"/>
      <c r="AA477" s="12"/>
      <c r="AB477" s="12"/>
      <c r="AC477" s="12"/>
      <c r="AD477" s="12"/>
      <c r="AE477" s="12"/>
      <c r="AF477" s="12"/>
      <c r="AG477" s="12"/>
      <c r="AH477" s="12"/>
      <c r="AI477" s="12"/>
    </row>
    <row r="478" spans="1:35" ht="29.25" customHeight="1">
      <c r="A478" s="580"/>
      <c r="B478" s="595"/>
      <c r="C478" s="580"/>
      <c r="D478" s="580"/>
      <c r="E478" s="79" t="s">
        <v>58</v>
      </c>
      <c r="F478" s="580"/>
      <c r="G478" s="580"/>
      <c r="H478" s="79"/>
      <c r="I478" s="79"/>
      <c r="J478" s="101">
        <v>300</v>
      </c>
      <c r="K478" s="101">
        <v>300</v>
      </c>
      <c r="L478" s="101">
        <v>300</v>
      </c>
      <c r="M478" s="79"/>
      <c r="N478" s="79"/>
      <c r="O478" s="82" t="s">
        <v>84</v>
      </c>
      <c r="P478" s="83" t="s">
        <v>173</v>
      </c>
      <c r="Q478" s="580"/>
      <c r="R478" s="12"/>
      <c r="S478" s="12"/>
      <c r="T478" s="12"/>
      <c r="U478" s="12"/>
      <c r="V478" s="12"/>
      <c r="W478" s="12"/>
      <c r="X478" s="12"/>
      <c r="Y478" s="12"/>
      <c r="Z478" s="12"/>
      <c r="AA478" s="12"/>
      <c r="AB478" s="12"/>
      <c r="AC478" s="12"/>
      <c r="AD478" s="12"/>
      <c r="AE478" s="12"/>
      <c r="AF478" s="12"/>
      <c r="AG478" s="12"/>
      <c r="AH478" s="12"/>
      <c r="AI478" s="12"/>
    </row>
    <row r="479" spans="1:35" s="373" customFormat="1">
      <c r="A479" s="391"/>
      <c r="B479" s="392" t="s">
        <v>28</v>
      </c>
      <c r="C479" s="393"/>
      <c r="D479" s="393"/>
      <c r="E479" s="393"/>
      <c r="F479" s="393"/>
      <c r="G479" s="393"/>
      <c r="H479" s="391">
        <f>H480+H481+H482+H483+H484</f>
        <v>532.1</v>
      </c>
      <c r="I479" s="391">
        <f t="shared" ref="I479:N479" si="34">I480+I481+I482+I483+I484</f>
        <v>268.8</v>
      </c>
      <c r="J479" s="391">
        <f t="shared" si="34"/>
        <v>2695.5</v>
      </c>
      <c r="K479" s="391">
        <f t="shared" si="34"/>
        <v>1331</v>
      </c>
      <c r="L479" s="391">
        <f t="shared" si="34"/>
        <v>930</v>
      </c>
      <c r="M479" s="391">
        <f t="shared" si="34"/>
        <v>0</v>
      </c>
      <c r="N479" s="391">
        <f t="shared" si="34"/>
        <v>0</v>
      </c>
      <c r="O479" s="391"/>
      <c r="P479" s="394"/>
      <c r="Q479" s="391"/>
    </row>
    <row r="480" spans="1:35" s="373" customFormat="1" ht="21.75" customHeight="1">
      <c r="A480" s="393"/>
      <c r="B480" s="392" t="s">
        <v>441</v>
      </c>
      <c r="C480" s="393"/>
      <c r="D480" s="393"/>
      <c r="E480" s="393"/>
      <c r="F480" s="393"/>
      <c r="G480" s="393"/>
      <c r="H480" s="393">
        <v>0</v>
      </c>
      <c r="I480" s="393">
        <v>0</v>
      </c>
      <c r="J480" s="393">
        <v>0</v>
      </c>
      <c r="K480" s="393">
        <v>0</v>
      </c>
      <c r="L480" s="393">
        <v>0</v>
      </c>
      <c r="M480" s="393">
        <v>0</v>
      </c>
      <c r="N480" s="393">
        <v>0</v>
      </c>
      <c r="O480" s="391"/>
      <c r="P480" s="394"/>
      <c r="Q480" s="393"/>
      <c r="R480" s="471"/>
      <c r="S480" s="471"/>
      <c r="T480" s="471"/>
      <c r="U480" s="471"/>
      <c r="V480" s="471"/>
      <c r="W480" s="471"/>
      <c r="X480" s="471"/>
      <c r="Y480" s="471"/>
      <c r="Z480" s="471"/>
      <c r="AA480" s="471"/>
      <c r="AB480" s="471"/>
      <c r="AC480" s="471"/>
      <c r="AD480" s="471"/>
      <c r="AE480" s="471"/>
      <c r="AF480" s="471"/>
      <c r="AG480" s="471"/>
      <c r="AH480" s="471"/>
      <c r="AI480" s="471"/>
    </row>
    <row r="481" spans="1:35" s="373" customFormat="1" ht="25.5" customHeight="1">
      <c r="A481" s="393"/>
      <c r="B481" s="392" t="s">
        <v>30</v>
      </c>
      <c r="C481" s="393"/>
      <c r="D481" s="393"/>
      <c r="E481" s="393"/>
      <c r="F481" s="393"/>
      <c r="G481" s="393"/>
      <c r="H481" s="393">
        <v>0</v>
      </c>
      <c r="I481" s="393">
        <v>0</v>
      </c>
      <c r="J481" s="393">
        <v>0</v>
      </c>
      <c r="K481" s="393">
        <v>0</v>
      </c>
      <c r="L481" s="393">
        <v>0</v>
      </c>
      <c r="M481" s="393">
        <v>0</v>
      </c>
      <c r="N481" s="393">
        <v>0</v>
      </c>
      <c r="O481" s="391"/>
      <c r="P481" s="394"/>
      <c r="Q481" s="393"/>
      <c r="R481" s="471"/>
      <c r="S481" s="471"/>
      <c r="T481" s="471"/>
      <c r="U481" s="471"/>
      <c r="V481" s="471"/>
      <c r="W481" s="471"/>
      <c r="X481" s="471"/>
      <c r="Y481" s="471"/>
      <c r="Z481" s="471"/>
      <c r="AA481" s="471"/>
      <c r="AB481" s="471"/>
      <c r="AC481" s="471"/>
      <c r="AD481" s="471"/>
      <c r="AE481" s="471"/>
      <c r="AF481" s="471"/>
      <c r="AG481" s="471"/>
      <c r="AH481" s="471"/>
      <c r="AI481" s="471"/>
    </row>
    <row r="482" spans="1:35" s="373" customFormat="1" ht="19.5" customHeight="1">
      <c r="A482" s="393"/>
      <c r="B482" s="392" t="s">
        <v>31</v>
      </c>
      <c r="C482" s="393"/>
      <c r="D482" s="393"/>
      <c r="E482" s="393"/>
      <c r="F482" s="393"/>
      <c r="G482" s="393"/>
      <c r="H482" s="393">
        <f>H438</f>
        <v>257.8</v>
      </c>
      <c r="I482" s="393">
        <f t="shared" ref="I482:N482" si="35">I438</f>
        <v>268.8</v>
      </c>
      <c r="J482" s="393">
        <f t="shared" si="35"/>
        <v>0</v>
      </c>
      <c r="K482" s="393">
        <f t="shared" si="35"/>
        <v>0</v>
      </c>
      <c r="L482" s="393">
        <f t="shared" si="35"/>
        <v>0</v>
      </c>
      <c r="M482" s="393">
        <f t="shared" si="35"/>
        <v>0</v>
      </c>
      <c r="N482" s="393">
        <f t="shared" si="35"/>
        <v>0</v>
      </c>
      <c r="O482" s="391"/>
      <c r="P482" s="394"/>
      <c r="Q482" s="393"/>
      <c r="R482" s="471"/>
      <c r="S482" s="471"/>
      <c r="T482" s="471"/>
      <c r="U482" s="471"/>
      <c r="V482" s="471"/>
      <c r="W482" s="471"/>
      <c r="X482" s="471"/>
      <c r="Y482" s="471"/>
      <c r="Z482" s="471"/>
      <c r="AA482" s="471"/>
      <c r="AB482" s="471"/>
      <c r="AC482" s="471"/>
      <c r="AD482" s="471"/>
      <c r="AE482" s="471"/>
      <c r="AF482" s="471"/>
      <c r="AG482" s="471"/>
      <c r="AH482" s="471"/>
      <c r="AI482" s="471"/>
    </row>
    <row r="483" spans="1:35" s="373" customFormat="1" ht="20.25" customHeight="1">
      <c r="A483" s="393"/>
      <c r="B483" s="392" t="s">
        <v>32</v>
      </c>
      <c r="C483" s="393"/>
      <c r="D483" s="393"/>
      <c r="E483" s="393"/>
      <c r="F483" s="393"/>
      <c r="G483" s="393"/>
      <c r="H483" s="393">
        <f>H478+H476+H474+H472+H469+H467+H465+H463+H461+H459+H454+H452+H450+H448+H446+H444+H442+H440+H457</f>
        <v>0</v>
      </c>
      <c r="I483" s="393">
        <f t="shared" ref="I483:N483" si="36">I478+I476+I474+I472+I469+I467+I465+I463+I461+I459+I454+I452+I450+I448+I446+I444+I442+I440+I457</f>
        <v>0</v>
      </c>
      <c r="J483" s="393">
        <f t="shared" si="36"/>
        <v>2695.5</v>
      </c>
      <c r="K483" s="393">
        <f t="shared" si="36"/>
        <v>1331</v>
      </c>
      <c r="L483" s="393">
        <f t="shared" si="36"/>
        <v>930</v>
      </c>
      <c r="M483" s="393">
        <f t="shared" si="36"/>
        <v>0</v>
      </c>
      <c r="N483" s="393">
        <f t="shared" si="36"/>
        <v>0</v>
      </c>
      <c r="O483" s="391"/>
      <c r="P483" s="394"/>
      <c r="Q483" s="393"/>
      <c r="R483" s="471"/>
      <c r="S483" s="471"/>
      <c r="T483" s="471"/>
      <c r="U483" s="471"/>
      <c r="V483" s="471"/>
      <c r="W483" s="471"/>
      <c r="X483" s="471"/>
      <c r="Y483" s="471"/>
      <c r="Z483" s="471"/>
      <c r="AA483" s="471"/>
      <c r="AB483" s="471"/>
      <c r="AC483" s="471"/>
      <c r="AD483" s="471"/>
      <c r="AE483" s="471"/>
      <c r="AF483" s="471"/>
      <c r="AG483" s="471"/>
      <c r="AH483" s="471"/>
      <c r="AI483" s="471"/>
    </row>
    <row r="484" spans="1:35" s="373" customFormat="1" ht="29.25" customHeight="1">
      <c r="A484" s="393"/>
      <c r="B484" s="392" t="s">
        <v>33</v>
      </c>
      <c r="C484" s="393"/>
      <c r="D484" s="393"/>
      <c r="E484" s="393"/>
      <c r="F484" s="393"/>
      <c r="G484" s="393"/>
      <c r="H484" s="393">
        <f>H439</f>
        <v>274.3</v>
      </c>
      <c r="I484" s="393">
        <f t="shared" ref="I484:N484" si="37">I439</f>
        <v>0</v>
      </c>
      <c r="J484" s="393">
        <f t="shared" si="37"/>
        <v>0</v>
      </c>
      <c r="K484" s="393">
        <f t="shared" si="37"/>
        <v>0</v>
      </c>
      <c r="L484" s="393">
        <f t="shared" si="37"/>
        <v>0</v>
      </c>
      <c r="M484" s="393">
        <f t="shared" si="37"/>
        <v>0</v>
      </c>
      <c r="N484" s="393">
        <f t="shared" si="37"/>
        <v>0</v>
      </c>
      <c r="O484" s="391"/>
      <c r="P484" s="394"/>
      <c r="Q484" s="393"/>
      <c r="R484" s="471"/>
      <c r="S484" s="471"/>
      <c r="T484" s="471"/>
      <c r="U484" s="471"/>
      <c r="V484" s="471"/>
      <c r="W484" s="471"/>
      <c r="X484" s="471"/>
      <c r="Y484" s="471"/>
      <c r="Z484" s="471"/>
      <c r="AA484" s="471"/>
      <c r="AB484" s="471"/>
      <c r="AC484" s="471"/>
      <c r="AD484" s="471"/>
      <c r="AE484" s="471"/>
      <c r="AF484" s="471"/>
      <c r="AG484" s="471"/>
      <c r="AH484" s="471"/>
      <c r="AI484" s="471"/>
    </row>
    <row r="485" spans="1:35" s="383" customFormat="1" ht="49.5" customHeight="1">
      <c r="A485" s="472"/>
      <c r="B485" s="466" t="s">
        <v>493</v>
      </c>
      <c r="C485" s="472"/>
      <c r="D485" s="472"/>
      <c r="E485" s="472"/>
      <c r="F485" s="472"/>
      <c r="G485" s="472"/>
      <c r="H485" s="472">
        <f>H487+H488+H489+H490</f>
        <v>532.1</v>
      </c>
      <c r="I485" s="472">
        <f t="shared" ref="I485:N485" si="38">I487+I488+I489+I490</f>
        <v>268.8</v>
      </c>
      <c r="J485" s="472">
        <f t="shared" si="38"/>
        <v>2695.5</v>
      </c>
      <c r="K485" s="472">
        <f t="shared" si="38"/>
        <v>1331</v>
      </c>
      <c r="L485" s="472">
        <f t="shared" si="38"/>
        <v>930</v>
      </c>
      <c r="M485" s="472">
        <f t="shared" si="38"/>
        <v>0</v>
      </c>
      <c r="N485" s="472">
        <f t="shared" si="38"/>
        <v>0</v>
      </c>
      <c r="O485" s="473"/>
      <c r="P485" s="474"/>
      <c r="Q485" s="472"/>
      <c r="R485" s="475"/>
      <c r="S485" s="475"/>
      <c r="T485" s="475"/>
      <c r="U485" s="475"/>
      <c r="V485" s="475"/>
      <c r="W485" s="475"/>
      <c r="X485" s="475"/>
      <c r="Y485" s="475"/>
      <c r="Z485" s="475"/>
      <c r="AA485" s="475"/>
      <c r="AB485" s="475"/>
      <c r="AC485" s="475"/>
      <c r="AD485" s="475"/>
      <c r="AE485" s="475"/>
      <c r="AF485" s="475"/>
      <c r="AG485" s="475"/>
      <c r="AH485" s="475"/>
      <c r="AI485" s="475"/>
    </row>
    <row r="486" spans="1:35" s="383" customFormat="1" ht="21.75" customHeight="1">
      <c r="A486" s="472"/>
      <c r="B486" s="466" t="s">
        <v>441</v>
      </c>
      <c r="C486" s="472"/>
      <c r="D486" s="472"/>
      <c r="E486" s="472"/>
      <c r="F486" s="472"/>
      <c r="G486" s="472"/>
      <c r="H486" s="476">
        <f>H480</f>
        <v>0</v>
      </c>
      <c r="I486" s="476">
        <f t="shared" ref="I486:N486" si="39">I480</f>
        <v>0</v>
      </c>
      <c r="J486" s="476">
        <f t="shared" si="39"/>
        <v>0</v>
      </c>
      <c r="K486" s="476">
        <f t="shared" si="39"/>
        <v>0</v>
      </c>
      <c r="L486" s="476">
        <f t="shared" si="39"/>
        <v>0</v>
      </c>
      <c r="M486" s="476">
        <f t="shared" si="39"/>
        <v>0</v>
      </c>
      <c r="N486" s="476">
        <f t="shared" si="39"/>
        <v>0</v>
      </c>
      <c r="O486" s="473"/>
      <c r="P486" s="474"/>
      <c r="Q486" s="472"/>
      <c r="R486" s="475"/>
      <c r="S486" s="475"/>
      <c r="T486" s="475"/>
      <c r="U486" s="475"/>
      <c r="V486" s="475"/>
      <c r="W486" s="475"/>
      <c r="X486" s="475"/>
      <c r="Y486" s="475"/>
      <c r="Z486" s="475"/>
      <c r="AA486" s="475"/>
      <c r="AB486" s="475"/>
      <c r="AC486" s="475"/>
      <c r="AD486" s="475"/>
      <c r="AE486" s="475"/>
      <c r="AF486" s="475"/>
      <c r="AG486" s="475"/>
      <c r="AH486" s="475"/>
      <c r="AI486" s="475"/>
    </row>
    <row r="487" spans="1:35" s="383" customFormat="1" ht="21.75" customHeight="1">
      <c r="A487" s="472"/>
      <c r="B487" s="466" t="s">
        <v>30</v>
      </c>
      <c r="C487" s="472"/>
      <c r="D487" s="472"/>
      <c r="E487" s="472"/>
      <c r="F487" s="472"/>
      <c r="G487" s="472"/>
      <c r="H487" s="476">
        <f t="shared" ref="H487:N490" si="40">H481</f>
        <v>0</v>
      </c>
      <c r="I487" s="476">
        <f t="shared" si="40"/>
        <v>0</v>
      </c>
      <c r="J487" s="476">
        <f t="shared" si="40"/>
        <v>0</v>
      </c>
      <c r="K487" s="476">
        <f t="shared" si="40"/>
        <v>0</v>
      </c>
      <c r="L487" s="476">
        <f t="shared" si="40"/>
        <v>0</v>
      </c>
      <c r="M487" s="476">
        <f t="shared" si="40"/>
        <v>0</v>
      </c>
      <c r="N487" s="476">
        <f t="shared" si="40"/>
        <v>0</v>
      </c>
      <c r="O487" s="473"/>
      <c r="P487" s="474"/>
      <c r="Q487" s="472"/>
      <c r="R487" s="475"/>
      <c r="S487" s="475"/>
      <c r="T487" s="475"/>
      <c r="U487" s="475"/>
      <c r="V487" s="475"/>
      <c r="W487" s="475"/>
      <c r="X487" s="475"/>
      <c r="Y487" s="475"/>
      <c r="Z487" s="475"/>
      <c r="AA487" s="475"/>
      <c r="AB487" s="475"/>
      <c r="AC487" s="475"/>
      <c r="AD487" s="475"/>
      <c r="AE487" s="475"/>
      <c r="AF487" s="475"/>
      <c r="AG487" s="475"/>
      <c r="AH487" s="475"/>
      <c r="AI487" s="475"/>
    </row>
    <row r="488" spans="1:35" s="383" customFormat="1" ht="21.75" customHeight="1">
      <c r="A488" s="472"/>
      <c r="B488" s="466" t="s">
        <v>31</v>
      </c>
      <c r="C488" s="472"/>
      <c r="D488" s="472"/>
      <c r="E488" s="472"/>
      <c r="F488" s="472"/>
      <c r="G488" s="472"/>
      <c r="H488" s="476">
        <f t="shared" si="40"/>
        <v>257.8</v>
      </c>
      <c r="I488" s="476">
        <f t="shared" si="40"/>
        <v>268.8</v>
      </c>
      <c r="J488" s="476">
        <f t="shared" si="40"/>
        <v>0</v>
      </c>
      <c r="K488" s="476">
        <f t="shared" si="40"/>
        <v>0</v>
      </c>
      <c r="L488" s="476">
        <f t="shared" si="40"/>
        <v>0</v>
      </c>
      <c r="M488" s="476">
        <f t="shared" si="40"/>
        <v>0</v>
      </c>
      <c r="N488" s="476">
        <f t="shared" si="40"/>
        <v>0</v>
      </c>
      <c r="O488" s="473"/>
      <c r="P488" s="474"/>
      <c r="Q488" s="472"/>
      <c r="R488" s="475"/>
      <c r="S488" s="475"/>
      <c r="T488" s="475"/>
      <c r="U488" s="475"/>
      <c r="V488" s="475"/>
      <c r="W488" s="475"/>
      <c r="X488" s="475"/>
      <c r="Y488" s="475"/>
      <c r="Z488" s="475"/>
      <c r="AA488" s="475"/>
      <c r="AB488" s="475"/>
      <c r="AC488" s="475"/>
      <c r="AD488" s="475"/>
      <c r="AE488" s="475"/>
      <c r="AF488" s="475"/>
      <c r="AG488" s="475"/>
      <c r="AH488" s="475"/>
      <c r="AI488" s="475"/>
    </row>
    <row r="489" spans="1:35" s="383" customFormat="1" ht="21.75" customHeight="1">
      <c r="A489" s="472"/>
      <c r="B489" s="466" t="s">
        <v>32</v>
      </c>
      <c r="C489" s="472"/>
      <c r="D489" s="472"/>
      <c r="E489" s="472"/>
      <c r="F489" s="472"/>
      <c r="G489" s="472"/>
      <c r="H489" s="476">
        <f t="shared" si="40"/>
        <v>0</v>
      </c>
      <c r="I489" s="476">
        <f t="shared" si="40"/>
        <v>0</v>
      </c>
      <c r="J489" s="476">
        <f t="shared" si="40"/>
        <v>2695.5</v>
      </c>
      <c r="K489" s="476">
        <f t="shared" si="40"/>
        <v>1331</v>
      </c>
      <c r="L489" s="476">
        <f t="shared" si="40"/>
        <v>930</v>
      </c>
      <c r="M489" s="476">
        <f t="shared" si="40"/>
        <v>0</v>
      </c>
      <c r="N489" s="476">
        <f t="shared" si="40"/>
        <v>0</v>
      </c>
      <c r="O489" s="473"/>
      <c r="P489" s="474"/>
      <c r="Q489" s="472"/>
      <c r="R489" s="475"/>
      <c r="S489" s="475"/>
      <c r="T489" s="475"/>
      <c r="U489" s="475"/>
      <c r="V489" s="475"/>
      <c r="W489" s="475"/>
      <c r="X489" s="475"/>
      <c r="Y489" s="475"/>
      <c r="Z489" s="475"/>
      <c r="AA489" s="475"/>
      <c r="AB489" s="475"/>
      <c r="AC489" s="475"/>
      <c r="AD489" s="475"/>
      <c r="AE489" s="475"/>
      <c r="AF489" s="475"/>
      <c r="AG489" s="475"/>
      <c r="AH489" s="475"/>
      <c r="AI489" s="475"/>
    </row>
    <row r="490" spans="1:35" s="383" customFormat="1">
      <c r="A490" s="472"/>
      <c r="B490" s="466" t="s">
        <v>451</v>
      </c>
      <c r="C490" s="472"/>
      <c r="D490" s="472"/>
      <c r="E490" s="472"/>
      <c r="F490" s="472"/>
      <c r="G490" s="472"/>
      <c r="H490" s="476">
        <f t="shared" si="40"/>
        <v>274.3</v>
      </c>
      <c r="I490" s="476">
        <f t="shared" si="40"/>
        <v>0</v>
      </c>
      <c r="J490" s="476">
        <f t="shared" si="40"/>
        <v>0</v>
      </c>
      <c r="K490" s="476">
        <f t="shared" si="40"/>
        <v>0</v>
      </c>
      <c r="L490" s="476">
        <f t="shared" si="40"/>
        <v>0</v>
      </c>
      <c r="M490" s="476">
        <f t="shared" si="40"/>
        <v>0</v>
      </c>
      <c r="N490" s="476">
        <f t="shared" si="40"/>
        <v>0</v>
      </c>
      <c r="O490" s="473"/>
      <c r="P490" s="474"/>
      <c r="Q490" s="472"/>
      <c r="R490" s="475"/>
      <c r="S490" s="475"/>
      <c r="T490" s="475"/>
      <c r="U490" s="475"/>
      <c r="V490" s="475"/>
      <c r="W490" s="475"/>
      <c r="X490" s="475"/>
      <c r="Y490" s="475"/>
      <c r="Z490" s="475"/>
      <c r="AA490" s="475"/>
      <c r="AB490" s="475"/>
      <c r="AC490" s="475"/>
      <c r="AD490" s="475"/>
      <c r="AE490" s="475"/>
      <c r="AF490" s="475"/>
      <c r="AG490" s="475"/>
      <c r="AH490" s="475"/>
      <c r="AI490" s="475"/>
    </row>
    <row r="491" spans="1:35" s="384" customFormat="1" ht="20.25" customHeight="1">
      <c r="A491" s="477"/>
      <c r="B491" s="478" t="s">
        <v>494</v>
      </c>
      <c r="C491" s="478"/>
      <c r="D491" s="478"/>
      <c r="E491" s="478"/>
      <c r="F491" s="478"/>
      <c r="G491" s="478"/>
      <c r="H491" s="479">
        <f>H492+H493+H494+H495+H496</f>
        <v>691.74</v>
      </c>
      <c r="I491" s="479">
        <f t="shared" ref="I491:N491" si="41">I492+I493+I494+I495+I496</f>
        <v>8824.8349999999991</v>
      </c>
      <c r="J491" s="479" t="e">
        <f t="shared" si="41"/>
        <v>#REF!</v>
      </c>
      <c r="K491" s="479">
        <f t="shared" si="41"/>
        <v>121863.537</v>
      </c>
      <c r="L491" s="479">
        <f t="shared" si="41"/>
        <v>58062.724000000002</v>
      </c>
      <c r="M491" s="479">
        <f t="shared" si="41"/>
        <v>21893.95</v>
      </c>
      <c r="N491" s="479">
        <f t="shared" si="41"/>
        <v>2301.4679999999998</v>
      </c>
      <c r="O491" s="478"/>
      <c r="P491" s="480"/>
      <c r="Q491" s="477"/>
    </row>
    <row r="492" spans="1:35" s="384" customFormat="1" ht="20.25" customHeight="1">
      <c r="A492" s="477"/>
      <c r="B492" s="481" t="s">
        <v>441</v>
      </c>
      <c r="C492" s="478"/>
      <c r="D492" s="478"/>
      <c r="E492" s="478"/>
      <c r="F492" s="478"/>
      <c r="G492" s="478"/>
      <c r="H492" s="479">
        <f>H428+H486</f>
        <v>0</v>
      </c>
      <c r="I492" s="479">
        <f t="shared" ref="I492:N492" si="42">I428+I486</f>
        <v>518</v>
      </c>
      <c r="J492" s="479" t="e">
        <f t="shared" si="42"/>
        <v>#REF!</v>
      </c>
      <c r="K492" s="479">
        <f t="shared" si="42"/>
        <v>14791.4</v>
      </c>
      <c r="L492" s="479">
        <f t="shared" si="42"/>
        <v>5105.93</v>
      </c>
      <c r="M492" s="479">
        <f t="shared" si="42"/>
        <v>0</v>
      </c>
      <c r="N492" s="479">
        <f t="shared" si="42"/>
        <v>0</v>
      </c>
      <c r="O492" s="478"/>
      <c r="P492" s="480"/>
      <c r="Q492" s="477"/>
    </row>
    <row r="493" spans="1:35" s="385" customFormat="1" ht="15" customHeight="1">
      <c r="A493" s="482"/>
      <c r="B493" s="481" t="s">
        <v>30</v>
      </c>
      <c r="C493" s="481"/>
      <c r="D493" s="481"/>
      <c r="E493" s="481"/>
      <c r="F493" s="481"/>
      <c r="G493" s="481"/>
      <c r="H493" s="479">
        <f t="shared" ref="H493:N496" si="43">H429+H487</f>
        <v>0</v>
      </c>
      <c r="I493" s="479">
        <f t="shared" si="43"/>
        <v>9.6999999999999993</v>
      </c>
      <c r="J493" s="479" t="e">
        <f t="shared" si="43"/>
        <v>#REF!</v>
      </c>
      <c r="K493" s="479">
        <f t="shared" si="43"/>
        <v>26512.2</v>
      </c>
      <c r="L493" s="479">
        <f t="shared" si="43"/>
        <v>18016.259999999998</v>
      </c>
      <c r="M493" s="479">
        <f t="shared" si="43"/>
        <v>0</v>
      </c>
      <c r="N493" s="479">
        <f t="shared" si="43"/>
        <v>0</v>
      </c>
      <c r="O493" s="481"/>
      <c r="P493" s="483"/>
      <c r="Q493" s="482"/>
    </row>
    <row r="494" spans="1:35" s="385" customFormat="1" ht="15" customHeight="1">
      <c r="A494" s="482"/>
      <c r="B494" s="481" t="s">
        <v>31</v>
      </c>
      <c r="C494" s="481"/>
      <c r="D494" s="481"/>
      <c r="E494" s="481"/>
      <c r="F494" s="481"/>
      <c r="G494" s="481"/>
      <c r="H494" s="479">
        <f t="shared" si="43"/>
        <v>331.64</v>
      </c>
      <c r="I494" s="479">
        <f t="shared" si="43"/>
        <v>367.88600000000002</v>
      </c>
      <c r="J494" s="479" t="e">
        <f t="shared" si="43"/>
        <v>#REF!</v>
      </c>
      <c r="K494" s="479">
        <f t="shared" si="43"/>
        <v>13316.959000000001</v>
      </c>
      <c r="L494" s="479">
        <f t="shared" si="43"/>
        <v>9654.7039999999997</v>
      </c>
      <c r="M494" s="479">
        <f t="shared" si="43"/>
        <v>1852.95</v>
      </c>
      <c r="N494" s="479">
        <f t="shared" si="43"/>
        <v>2275.4679999999998</v>
      </c>
      <c r="O494" s="481"/>
      <c r="P494" s="483"/>
      <c r="Q494" s="482"/>
    </row>
    <row r="495" spans="1:35" s="385" customFormat="1" ht="15" customHeight="1">
      <c r="A495" s="482"/>
      <c r="B495" s="481" t="s">
        <v>32</v>
      </c>
      <c r="C495" s="481"/>
      <c r="D495" s="481"/>
      <c r="E495" s="481"/>
      <c r="F495" s="481"/>
      <c r="G495" s="481"/>
      <c r="H495" s="479">
        <f>H431+H489+H497</f>
        <v>85.8</v>
      </c>
      <c r="I495" s="479">
        <f t="shared" ref="I495:N495" si="44">I431+I489+I497</f>
        <v>363.04899999999998</v>
      </c>
      <c r="J495" s="479">
        <f t="shared" si="44"/>
        <v>6128.9359999999997</v>
      </c>
      <c r="K495" s="479">
        <f t="shared" si="44"/>
        <v>4464.9780000000001</v>
      </c>
      <c r="L495" s="479">
        <f t="shared" si="44"/>
        <v>3285.83</v>
      </c>
      <c r="M495" s="479">
        <f t="shared" si="44"/>
        <v>41</v>
      </c>
      <c r="N495" s="479">
        <f t="shared" si="44"/>
        <v>26</v>
      </c>
      <c r="O495" s="481"/>
      <c r="P495" s="483"/>
      <c r="Q495" s="482"/>
    </row>
    <row r="496" spans="1:35" s="385" customFormat="1" ht="22.5" customHeight="1">
      <c r="A496" s="482"/>
      <c r="B496" s="481" t="s">
        <v>33</v>
      </c>
      <c r="C496" s="481"/>
      <c r="D496" s="481"/>
      <c r="E496" s="481"/>
      <c r="F496" s="481"/>
      <c r="G496" s="481"/>
      <c r="H496" s="479">
        <f t="shared" si="43"/>
        <v>274.3</v>
      </c>
      <c r="I496" s="479">
        <f t="shared" si="43"/>
        <v>7566.2</v>
      </c>
      <c r="J496" s="479">
        <f t="shared" si="43"/>
        <v>4158.7960000000003</v>
      </c>
      <c r="K496" s="479">
        <f t="shared" si="43"/>
        <v>62778</v>
      </c>
      <c r="L496" s="479">
        <f t="shared" si="43"/>
        <v>22000</v>
      </c>
      <c r="M496" s="479">
        <f t="shared" si="43"/>
        <v>20000</v>
      </c>
      <c r="N496" s="479">
        <f t="shared" si="43"/>
        <v>0</v>
      </c>
      <c r="O496" s="481"/>
      <c r="P496" s="483"/>
      <c r="Q496" s="482"/>
    </row>
    <row r="497" spans="1:17" ht="52.5" customHeight="1">
      <c r="A497" s="82"/>
      <c r="B497" s="484" t="s">
        <v>495</v>
      </c>
      <c r="C497" s="84"/>
      <c r="D497" s="84"/>
      <c r="E497" s="84"/>
      <c r="F497" s="84"/>
      <c r="G497" s="84"/>
      <c r="H497" s="84"/>
      <c r="I497" s="84"/>
      <c r="J497" s="485">
        <v>1852.633</v>
      </c>
      <c r="K497" s="485">
        <v>1637.9290000000001</v>
      </c>
      <c r="L497" s="485">
        <v>1712.83</v>
      </c>
      <c r="M497" s="84"/>
      <c r="N497" s="84"/>
      <c r="O497" s="84"/>
      <c r="P497" s="83"/>
      <c r="Q497" s="82"/>
    </row>
    <row r="498" spans="1:17" ht="52.5" customHeight="1">
      <c r="A498" s="162"/>
      <c r="B498" s="486"/>
      <c r="C498" s="12"/>
      <c r="D498" s="12"/>
      <c r="E498" s="12"/>
      <c r="F498" s="12"/>
      <c r="G498" s="12"/>
      <c r="H498" s="12"/>
      <c r="I498" s="12"/>
      <c r="J498" s="12"/>
      <c r="K498" s="12"/>
      <c r="L498" s="12"/>
      <c r="M498" s="12"/>
      <c r="N498" s="12"/>
      <c r="O498" s="12"/>
      <c r="P498" s="307"/>
      <c r="Q498" s="162"/>
    </row>
    <row r="501" spans="1:17" ht="43.5" customHeight="1">
      <c r="D501" s="581" t="s">
        <v>496</v>
      </c>
      <c r="E501" s="581"/>
      <c r="F501" s="581"/>
      <c r="G501" s="582" t="s">
        <v>497</v>
      </c>
      <c r="H501" s="582"/>
      <c r="I501" s="487" t="s">
        <v>498</v>
      </c>
    </row>
    <row r="502" spans="1:17" ht="15" customHeight="1">
      <c r="G502" s="3" t="s">
        <v>499</v>
      </c>
      <c r="I502" s="3" t="s">
        <v>500</v>
      </c>
    </row>
  </sheetData>
  <mergeCells count="642">
    <mergeCell ref="Q317:Q319"/>
    <mergeCell ref="Q320:Q322"/>
    <mergeCell ref="Q387:Q388"/>
    <mergeCell ref="Q401:Q402"/>
    <mergeCell ref="Q403:Q404"/>
    <mergeCell ref="Q438:Q440"/>
    <mergeCell ref="Q473:Q474"/>
    <mergeCell ref="Q475:Q476"/>
    <mergeCell ref="Q477:Q478"/>
    <mergeCell ref="Q277:Q279"/>
    <mergeCell ref="Q280:Q282"/>
    <mergeCell ref="Q292:Q293"/>
    <mergeCell ref="Q294:Q296"/>
    <mergeCell ref="Q297:Q299"/>
    <mergeCell ref="Q300:Q302"/>
    <mergeCell ref="Q303:Q305"/>
    <mergeCell ref="Q306:Q308"/>
    <mergeCell ref="Q310:Q312"/>
    <mergeCell ref="Q247:Q249"/>
    <mergeCell ref="Q252:Q254"/>
    <mergeCell ref="Q255:Q258"/>
    <mergeCell ref="Q259:Q262"/>
    <mergeCell ref="Q263:Q264"/>
    <mergeCell ref="Q265:Q267"/>
    <mergeCell ref="Q268:Q270"/>
    <mergeCell ref="Q271:Q273"/>
    <mergeCell ref="Q274:Q276"/>
    <mergeCell ref="Q217:Q219"/>
    <mergeCell ref="Q220:Q222"/>
    <mergeCell ref="Q225:Q226"/>
    <mergeCell ref="Q227:Q228"/>
    <mergeCell ref="Q229:Q230"/>
    <mergeCell ref="Q231:Q234"/>
    <mergeCell ref="Q235:Q236"/>
    <mergeCell ref="Q237:Q238"/>
    <mergeCell ref="Q239:Q242"/>
    <mergeCell ref="Q173:Q174"/>
    <mergeCell ref="Q182:Q183"/>
    <mergeCell ref="Q184:Q185"/>
    <mergeCell ref="Q186:Q187"/>
    <mergeCell ref="Q188:Q189"/>
    <mergeCell ref="Q196:Q197"/>
    <mergeCell ref="Q198:Q200"/>
    <mergeCell ref="Q201:Q203"/>
    <mergeCell ref="Q210:Q214"/>
    <mergeCell ref="Q141:Q142"/>
    <mergeCell ref="Q146:Q147"/>
    <mergeCell ref="Q149:Q150"/>
    <mergeCell ref="Q152:Q153"/>
    <mergeCell ref="Q155:Q156"/>
    <mergeCell ref="Q162:Q163"/>
    <mergeCell ref="Q164:Q165"/>
    <mergeCell ref="Q167:Q168"/>
    <mergeCell ref="Q170:Q171"/>
    <mergeCell ref="Q103:Q104"/>
    <mergeCell ref="Q113:Q114"/>
    <mergeCell ref="Q125:Q126"/>
    <mergeCell ref="Q127:Q128"/>
    <mergeCell ref="Q129:Q130"/>
    <mergeCell ref="Q131:Q132"/>
    <mergeCell ref="Q134:Q135"/>
    <mergeCell ref="Q136:Q137"/>
    <mergeCell ref="Q139:Q140"/>
    <mergeCell ref="Q10:Q11"/>
    <mergeCell ref="Q64:Q65"/>
    <mergeCell ref="Q70:Q71"/>
    <mergeCell ref="Q77:Q78"/>
    <mergeCell ref="Q79:Q80"/>
    <mergeCell ref="Q81:Q82"/>
    <mergeCell ref="Q83:Q84"/>
    <mergeCell ref="Q87:Q88"/>
    <mergeCell ref="Q89:Q90"/>
    <mergeCell ref="G466:G467"/>
    <mergeCell ref="G468:G469"/>
    <mergeCell ref="G471:G472"/>
    <mergeCell ref="G473:G474"/>
    <mergeCell ref="G475:G476"/>
    <mergeCell ref="G477:G478"/>
    <mergeCell ref="O10:O11"/>
    <mergeCell ref="P10:P11"/>
    <mergeCell ref="P35:P42"/>
    <mergeCell ref="G320:G322"/>
    <mergeCell ref="G401:G402"/>
    <mergeCell ref="G403:G404"/>
    <mergeCell ref="G438:G440"/>
    <mergeCell ref="G456:G457"/>
    <mergeCell ref="G458:G459"/>
    <mergeCell ref="G460:G461"/>
    <mergeCell ref="G462:G463"/>
    <mergeCell ref="G464:G465"/>
    <mergeCell ref="G291:G293"/>
    <mergeCell ref="G294:G296"/>
    <mergeCell ref="G297:G299"/>
    <mergeCell ref="G300:G302"/>
    <mergeCell ref="G303:G305"/>
    <mergeCell ref="G306:G308"/>
    <mergeCell ref="G309:G311"/>
    <mergeCell ref="G312:G314"/>
    <mergeCell ref="G317:G319"/>
    <mergeCell ref="G263:G264"/>
    <mergeCell ref="G265:G267"/>
    <mergeCell ref="G268:G270"/>
    <mergeCell ref="G271:G273"/>
    <mergeCell ref="G274:G276"/>
    <mergeCell ref="G277:G279"/>
    <mergeCell ref="G280:G282"/>
    <mergeCell ref="G283:G284"/>
    <mergeCell ref="G285:G286"/>
    <mergeCell ref="G229:G230"/>
    <mergeCell ref="G231:G234"/>
    <mergeCell ref="G235:G236"/>
    <mergeCell ref="G237:G238"/>
    <mergeCell ref="G239:G242"/>
    <mergeCell ref="G247:G249"/>
    <mergeCell ref="G252:G254"/>
    <mergeCell ref="G255:G258"/>
    <mergeCell ref="G259:G262"/>
    <mergeCell ref="G188:G189"/>
    <mergeCell ref="G196:G197"/>
    <mergeCell ref="G199:G200"/>
    <mergeCell ref="G201:G203"/>
    <mergeCell ref="G213:G214"/>
    <mergeCell ref="G218:G219"/>
    <mergeCell ref="G220:G222"/>
    <mergeCell ref="G225:G226"/>
    <mergeCell ref="G227:G228"/>
    <mergeCell ref="G157:G158"/>
    <mergeCell ref="G161:G163"/>
    <mergeCell ref="G164:G165"/>
    <mergeCell ref="G167:G168"/>
    <mergeCell ref="G170:G171"/>
    <mergeCell ref="G173:G174"/>
    <mergeCell ref="G182:G183"/>
    <mergeCell ref="G184:G185"/>
    <mergeCell ref="G186:G187"/>
    <mergeCell ref="G134:G135"/>
    <mergeCell ref="G136:G137"/>
    <mergeCell ref="G139:G140"/>
    <mergeCell ref="G141:G142"/>
    <mergeCell ref="G143:G144"/>
    <mergeCell ref="G146:G147"/>
    <mergeCell ref="G149:G150"/>
    <mergeCell ref="G152:G153"/>
    <mergeCell ref="G155:G156"/>
    <mergeCell ref="F466:F467"/>
    <mergeCell ref="F468:F469"/>
    <mergeCell ref="F471:F472"/>
    <mergeCell ref="F473:F474"/>
    <mergeCell ref="F477:F478"/>
    <mergeCell ref="G10:G11"/>
    <mergeCell ref="G35:G36"/>
    <mergeCell ref="G37:G38"/>
    <mergeCell ref="G39:G40"/>
    <mergeCell ref="G41:G42"/>
    <mergeCell ref="G43:G44"/>
    <mergeCell ref="G64:G65"/>
    <mergeCell ref="G67:G68"/>
    <mergeCell ref="G70:G71"/>
    <mergeCell ref="G77:G78"/>
    <mergeCell ref="G79:G80"/>
    <mergeCell ref="G81:G82"/>
    <mergeCell ref="G83:G84"/>
    <mergeCell ref="G103:G104"/>
    <mergeCell ref="G113:G114"/>
    <mergeCell ref="G125:G126"/>
    <mergeCell ref="G127:G128"/>
    <mergeCell ref="G129:G130"/>
    <mergeCell ref="G131:G132"/>
    <mergeCell ref="F387:F388"/>
    <mergeCell ref="F401:F402"/>
    <mergeCell ref="F403:F404"/>
    <mergeCell ref="F438:F440"/>
    <mergeCell ref="F456:F457"/>
    <mergeCell ref="F458:F459"/>
    <mergeCell ref="F460:F461"/>
    <mergeCell ref="F462:F463"/>
    <mergeCell ref="F464:F465"/>
    <mergeCell ref="F294:F296"/>
    <mergeCell ref="F297:F299"/>
    <mergeCell ref="F300:F302"/>
    <mergeCell ref="F303:F305"/>
    <mergeCell ref="F306:F308"/>
    <mergeCell ref="F309:F311"/>
    <mergeCell ref="F312:F314"/>
    <mergeCell ref="F317:F319"/>
    <mergeCell ref="F320:F322"/>
    <mergeCell ref="F265:F267"/>
    <mergeCell ref="F268:F270"/>
    <mergeCell ref="F271:F273"/>
    <mergeCell ref="F274:F276"/>
    <mergeCell ref="F277:F279"/>
    <mergeCell ref="F280:F282"/>
    <mergeCell ref="F283:F284"/>
    <mergeCell ref="F285:F286"/>
    <mergeCell ref="F291:F293"/>
    <mergeCell ref="F231:F234"/>
    <mergeCell ref="F235:F236"/>
    <mergeCell ref="F237:F238"/>
    <mergeCell ref="F239:F242"/>
    <mergeCell ref="F247:F249"/>
    <mergeCell ref="F252:F254"/>
    <mergeCell ref="F255:F258"/>
    <mergeCell ref="F259:F262"/>
    <mergeCell ref="F263:F264"/>
    <mergeCell ref="F196:F197"/>
    <mergeCell ref="F199:F200"/>
    <mergeCell ref="F201:F203"/>
    <mergeCell ref="F213:F214"/>
    <mergeCell ref="F218:F219"/>
    <mergeCell ref="F220:F222"/>
    <mergeCell ref="F225:F226"/>
    <mergeCell ref="F227:F228"/>
    <mergeCell ref="F229:F230"/>
    <mergeCell ref="F161:F163"/>
    <mergeCell ref="F164:F165"/>
    <mergeCell ref="F167:F168"/>
    <mergeCell ref="F170:F171"/>
    <mergeCell ref="F173:F174"/>
    <mergeCell ref="F182:F183"/>
    <mergeCell ref="F184:F185"/>
    <mergeCell ref="F186:F187"/>
    <mergeCell ref="F188:F189"/>
    <mergeCell ref="F134:F135"/>
    <mergeCell ref="F136:F137"/>
    <mergeCell ref="F139:F140"/>
    <mergeCell ref="F141:F142"/>
    <mergeCell ref="F143:F144"/>
    <mergeCell ref="F146:F147"/>
    <mergeCell ref="F149:F150"/>
    <mergeCell ref="F152:F153"/>
    <mergeCell ref="F155:F156"/>
    <mergeCell ref="E387:E388"/>
    <mergeCell ref="E401:E402"/>
    <mergeCell ref="E438:E440"/>
    <mergeCell ref="F10:F11"/>
    <mergeCell ref="F35:F36"/>
    <mergeCell ref="F37:F38"/>
    <mergeCell ref="F39:F40"/>
    <mergeCell ref="F41:F42"/>
    <mergeCell ref="F43:F44"/>
    <mergeCell ref="F64:F65"/>
    <mergeCell ref="F67:F68"/>
    <mergeCell ref="F70:F71"/>
    <mergeCell ref="F77:F78"/>
    <mergeCell ref="F79:F80"/>
    <mergeCell ref="F81:F82"/>
    <mergeCell ref="F83:F84"/>
    <mergeCell ref="F87:F88"/>
    <mergeCell ref="F89:F90"/>
    <mergeCell ref="F103:F104"/>
    <mergeCell ref="F113:F114"/>
    <mergeCell ref="F125:F126"/>
    <mergeCell ref="F127:F128"/>
    <mergeCell ref="F129:F130"/>
    <mergeCell ref="F131:F132"/>
    <mergeCell ref="E295:E296"/>
    <mergeCell ref="E298:E299"/>
    <mergeCell ref="E301:E302"/>
    <mergeCell ref="E304:E305"/>
    <mergeCell ref="E307:E308"/>
    <mergeCell ref="E310:E311"/>
    <mergeCell ref="E313:E314"/>
    <mergeCell ref="E318:E319"/>
    <mergeCell ref="E321:E322"/>
    <mergeCell ref="E266:E267"/>
    <mergeCell ref="E269:E270"/>
    <mergeCell ref="E272:E273"/>
    <mergeCell ref="E275:E276"/>
    <mergeCell ref="E278:E279"/>
    <mergeCell ref="E281:E282"/>
    <mergeCell ref="E283:E284"/>
    <mergeCell ref="E285:E286"/>
    <mergeCell ref="E292:E293"/>
    <mergeCell ref="D475:D476"/>
    <mergeCell ref="D477:D478"/>
    <mergeCell ref="E10:E11"/>
    <mergeCell ref="E64:E65"/>
    <mergeCell ref="E67:E68"/>
    <mergeCell ref="E70:E71"/>
    <mergeCell ref="E77:E78"/>
    <mergeCell ref="E79:E80"/>
    <mergeCell ref="E81:E82"/>
    <mergeCell ref="E83:E84"/>
    <mergeCell ref="E87:E88"/>
    <mergeCell ref="E89:E90"/>
    <mergeCell ref="E103:E104"/>
    <mergeCell ref="E162:E163"/>
    <mergeCell ref="E199:E200"/>
    <mergeCell ref="E213:E214"/>
    <mergeCell ref="E218:E219"/>
    <mergeCell ref="E221:E222"/>
    <mergeCell ref="E232:E234"/>
    <mergeCell ref="E240:E242"/>
    <mergeCell ref="E248:E249"/>
    <mergeCell ref="E253:E254"/>
    <mergeCell ref="E256:E258"/>
    <mergeCell ref="E260:E262"/>
    <mergeCell ref="D320:D322"/>
    <mergeCell ref="D387:D388"/>
    <mergeCell ref="D401:D402"/>
    <mergeCell ref="D403:D404"/>
    <mergeCell ref="D407:D408"/>
    <mergeCell ref="D437:D440"/>
    <mergeCell ref="D456:D457"/>
    <mergeCell ref="D471:D472"/>
    <mergeCell ref="D473:D474"/>
    <mergeCell ref="D291:D293"/>
    <mergeCell ref="D294:D296"/>
    <mergeCell ref="D297:D299"/>
    <mergeCell ref="D300:D302"/>
    <mergeCell ref="D303:D305"/>
    <mergeCell ref="D306:D308"/>
    <mergeCell ref="D309:D311"/>
    <mergeCell ref="D312:D314"/>
    <mergeCell ref="D317:D319"/>
    <mergeCell ref="D263:D264"/>
    <mergeCell ref="D265:D267"/>
    <mergeCell ref="D268:D270"/>
    <mergeCell ref="D271:D273"/>
    <mergeCell ref="D274:D276"/>
    <mergeCell ref="D277:D279"/>
    <mergeCell ref="D280:D282"/>
    <mergeCell ref="D283:D284"/>
    <mergeCell ref="D285:D286"/>
    <mergeCell ref="D229:D230"/>
    <mergeCell ref="D231:D234"/>
    <mergeCell ref="D235:D236"/>
    <mergeCell ref="D237:D238"/>
    <mergeCell ref="D239:D242"/>
    <mergeCell ref="D247:D249"/>
    <mergeCell ref="D252:D254"/>
    <mergeCell ref="D255:D258"/>
    <mergeCell ref="D259:D262"/>
    <mergeCell ref="D188:D189"/>
    <mergeCell ref="D196:D197"/>
    <mergeCell ref="D198:D200"/>
    <mergeCell ref="D201:D203"/>
    <mergeCell ref="D213:D214"/>
    <mergeCell ref="D218:D219"/>
    <mergeCell ref="D221:D222"/>
    <mergeCell ref="D225:D226"/>
    <mergeCell ref="D227:D228"/>
    <mergeCell ref="D152:D153"/>
    <mergeCell ref="D162:D163"/>
    <mergeCell ref="D164:D165"/>
    <mergeCell ref="D167:D168"/>
    <mergeCell ref="D170:D171"/>
    <mergeCell ref="D173:D174"/>
    <mergeCell ref="D182:D183"/>
    <mergeCell ref="D184:D185"/>
    <mergeCell ref="D186:D187"/>
    <mergeCell ref="D127:D128"/>
    <mergeCell ref="D129:D130"/>
    <mergeCell ref="D131:D132"/>
    <mergeCell ref="D134:D135"/>
    <mergeCell ref="D136:D137"/>
    <mergeCell ref="D139:D140"/>
    <mergeCell ref="D141:D142"/>
    <mergeCell ref="D146:D147"/>
    <mergeCell ref="D149:D150"/>
    <mergeCell ref="C453:C454"/>
    <mergeCell ref="C456:C457"/>
    <mergeCell ref="C458:C459"/>
    <mergeCell ref="C460:C461"/>
    <mergeCell ref="C462:C463"/>
    <mergeCell ref="C471:C478"/>
    <mergeCell ref="D10:D11"/>
    <mergeCell ref="D35:D36"/>
    <mergeCell ref="D37:D38"/>
    <mergeCell ref="D39:D40"/>
    <mergeCell ref="D41:D42"/>
    <mergeCell ref="D43:D44"/>
    <mergeCell ref="D64:D65"/>
    <mergeCell ref="D67:D68"/>
    <mergeCell ref="D70:D71"/>
    <mergeCell ref="D77:D78"/>
    <mergeCell ref="D79:D80"/>
    <mergeCell ref="D81:D82"/>
    <mergeCell ref="D83:D84"/>
    <mergeCell ref="D87:D88"/>
    <mergeCell ref="D89:D90"/>
    <mergeCell ref="D103:D104"/>
    <mergeCell ref="D113:D114"/>
    <mergeCell ref="D125:D126"/>
    <mergeCell ref="C399:C404"/>
    <mergeCell ref="C405:C406"/>
    <mergeCell ref="C407:C408"/>
    <mergeCell ref="C437:C440"/>
    <mergeCell ref="C441:C442"/>
    <mergeCell ref="C443:C444"/>
    <mergeCell ref="C445:C446"/>
    <mergeCell ref="C447:C448"/>
    <mergeCell ref="C449:C452"/>
    <mergeCell ref="C212:C214"/>
    <mergeCell ref="C217:C222"/>
    <mergeCell ref="C225:C242"/>
    <mergeCell ref="C247:C249"/>
    <mergeCell ref="C252:C286"/>
    <mergeCell ref="C291:C314"/>
    <mergeCell ref="C317:C319"/>
    <mergeCell ref="C320:C322"/>
    <mergeCell ref="C387:C388"/>
    <mergeCell ref="C131:C132"/>
    <mergeCell ref="C134:C174"/>
    <mergeCell ref="C182:C183"/>
    <mergeCell ref="C184:C185"/>
    <mergeCell ref="C186:C187"/>
    <mergeCell ref="C188:C189"/>
    <mergeCell ref="C196:C197"/>
    <mergeCell ref="C198:C200"/>
    <mergeCell ref="C201:C203"/>
    <mergeCell ref="B471:B472"/>
    <mergeCell ref="B473:B474"/>
    <mergeCell ref="B475:B476"/>
    <mergeCell ref="B477:B478"/>
    <mergeCell ref="C10:C11"/>
    <mergeCell ref="C35:C36"/>
    <mergeCell ref="C37:C38"/>
    <mergeCell ref="C39:C40"/>
    <mergeCell ref="C41:C42"/>
    <mergeCell ref="C43:C44"/>
    <mergeCell ref="C64:C65"/>
    <mergeCell ref="C67:C68"/>
    <mergeCell ref="C70:C71"/>
    <mergeCell ref="C77:C78"/>
    <mergeCell ref="C79:C80"/>
    <mergeCell ref="C81:C82"/>
    <mergeCell ref="C83:C84"/>
    <mergeCell ref="C87:C88"/>
    <mergeCell ref="C89:C90"/>
    <mergeCell ref="C103:C104"/>
    <mergeCell ref="C113:C114"/>
    <mergeCell ref="C125:C126"/>
    <mergeCell ref="C127:C128"/>
    <mergeCell ref="C129:C130"/>
    <mergeCell ref="B451:B452"/>
    <mergeCell ref="B453:B454"/>
    <mergeCell ref="B456:B457"/>
    <mergeCell ref="B458:B459"/>
    <mergeCell ref="B460:B461"/>
    <mergeCell ref="B462:B463"/>
    <mergeCell ref="B464:B465"/>
    <mergeCell ref="B466:B467"/>
    <mergeCell ref="B468:B469"/>
    <mergeCell ref="B407:B408"/>
    <mergeCell ref="B437:B440"/>
    <mergeCell ref="B441:B442"/>
    <mergeCell ref="B443:B444"/>
    <mergeCell ref="B445:B446"/>
    <mergeCell ref="B447:B448"/>
    <mergeCell ref="B449:B450"/>
    <mergeCell ref="B433:P433"/>
    <mergeCell ref="B434:Q434"/>
    <mergeCell ref="B303:B305"/>
    <mergeCell ref="B306:B308"/>
    <mergeCell ref="B309:B311"/>
    <mergeCell ref="B312:B314"/>
    <mergeCell ref="B317:B319"/>
    <mergeCell ref="B320:B322"/>
    <mergeCell ref="B387:B388"/>
    <mergeCell ref="B401:B402"/>
    <mergeCell ref="B403:B404"/>
    <mergeCell ref="B274:B276"/>
    <mergeCell ref="B277:B279"/>
    <mergeCell ref="B280:B282"/>
    <mergeCell ref="B283:B284"/>
    <mergeCell ref="B285:B286"/>
    <mergeCell ref="B291:B293"/>
    <mergeCell ref="B294:B296"/>
    <mergeCell ref="B297:B299"/>
    <mergeCell ref="B300:B302"/>
    <mergeCell ref="B239:B242"/>
    <mergeCell ref="B247:B249"/>
    <mergeCell ref="B252:B254"/>
    <mergeCell ref="B255:B258"/>
    <mergeCell ref="B259:B262"/>
    <mergeCell ref="B263:B264"/>
    <mergeCell ref="B265:B267"/>
    <mergeCell ref="B268:B270"/>
    <mergeCell ref="B271:B273"/>
    <mergeCell ref="B212:B214"/>
    <mergeCell ref="B217:B219"/>
    <mergeCell ref="B220:B222"/>
    <mergeCell ref="B225:B226"/>
    <mergeCell ref="B227:B228"/>
    <mergeCell ref="B229:B230"/>
    <mergeCell ref="B231:B234"/>
    <mergeCell ref="B235:B236"/>
    <mergeCell ref="B237:B238"/>
    <mergeCell ref="B170:B171"/>
    <mergeCell ref="B173:B174"/>
    <mergeCell ref="B182:B183"/>
    <mergeCell ref="B184:B185"/>
    <mergeCell ref="B186:B187"/>
    <mergeCell ref="B188:B189"/>
    <mergeCell ref="B196:B197"/>
    <mergeCell ref="B198:B200"/>
    <mergeCell ref="B201:B203"/>
    <mergeCell ref="B143:B144"/>
    <mergeCell ref="B146:B147"/>
    <mergeCell ref="B149:B150"/>
    <mergeCell ref="B152:B153"/>
    <mergeCell ref="B155:B156"/>
    <mergeCell ref="B157:B158"/>
    <mergeCell ref="B161:B163"/>
    <mergeCell ref="B164:B165"/>
    <mergeCell ref="B167:B168"/>
    <mergeCell ref="B113:B114"/>
    <mergeCell ref="B125:B126"/>
    <mergeCell ref="B127:B128"/>
    <mergeCell ref="B129:B130"/>
    <mergeCell ref="B131:B132"/>
    <mergeCell ref="B134:B135"/>
    <mergeCell ref="B136:B137"/>
    <mergeCell ref="B139:B140"/>
    <mergeCell ref="B141:B142"/>
    <mergeCell ref="A462:A463"/>
    <mergeCell ref="A464:A465"/>
    <mergeCell ref="A466:A467"/>
    <mergeCell ref="A468:A469"/>
    <mergeCell ref="A471:A472"/>
    <mergeCell ref="A473:A474"/>
    <mergeCell ref="A475:A476"/>
    <mergeCell ref="A477:A478"/>
    <mergeCell ref="B10:B11"/>
    <mergeCell ref="B35:B36"/>
    <mergeCell ref="B37:B38"/>
    <mergeCell ref="B39:B40"/>
    <mergeCell ref="B41:B42"/>
    <mergeCell ref="B43:B44"/>
    <mergeCell ref="B64:B65"/>
    <mergeCell ref="B67:B68"/>
    <mergeCell ref="B70:B71"/>
    <mergeCell ref="B77:B78"/>
    <mergeCell ref="B79:B80"/>
    <mergeCell ref="B81:B82"/>
    <mergeCell ref="B83:B84"/>
    <mergeCell ref="B87:B88"/>
    <mergeCell ref="B89:B90"/>
    <mergeCell ref="B103:B104"/>
    <mergeCell ref="A443:A444"/>
    <mergeCell ref="A445:A446"/>
    <mergeCell ref="A447:A448"/>
    <mergeCell ref="A449:A450"/>
    <mergeCell ref="A451:A452"/>
    <mergeCell ref="A453:A454"/>
    <mergeCell ref="A456:A457"/>
    <mergeCell ref="A458:A459"/>
    <mergeCell ref="A460:A461"/>
    <mergeCell ref="A312:A314"/>
    <mergeCell ref="A317:A319"/>
    <mergeCell ref="A320:A322"/>
    <mergeCell ref="A387:A388"/>
    <mergeCell ref="A401:A402"/>
    <mergeCell ref="A403:A404"/>
    <mergeCell ref="A407:A408"/>
    <mergeCell ref="A437:A440"/>
    <mergeCell ref="A441:A442"/>
    <mergeCell ref="A283:A284"/>
    <mergeCell ref="A285:A286"/>
    <mergeCell ref="A291:A293"/>
    <mergeCell ref="A294:A296"/>
    <mergeCell ref="A297:A299"/>
    <mergeCell ref="A300:A302"/>
    <mergeCell ref="A303:A305"/>
    <mergeCell ref="A306:A308"/>
    <mergeCell ref="A309:A311"/>
    <mergeCell ref="A255:A258"/>
    <mergeCell ref="A259:A262"/>
    <mergeCell ref="A263:A264"/>
    <mergeCell ref="A265:A267"/>
    <mergeCell ref="A268:A270"/>
    <mergeCell ref="A271:A273"/>
    <mergeCell ref="A274:A276"/>
    <mergeCell ref="A277:A279"/>
    <mergeCell ref="A280:A282"/>
    <mergeCell ref="A225:A226"/>
    <mergeCell ref="A227:A228"/>
    <mergeCell ref="A229:A230"/>
    <mergeCell ref="A231:A234"/>
    <mergeCell ref="A235:A236"/>
    <mergeCell ref="A237:A238"/>
    <mergeCell ref="A239:A242"/>
    <mergeCell ref="A247:A249"/>
    <mergeCell ref="A252:A254"/>
    <mergeCell ref="A184:A185"/>
    <mergeCell ref="A186:A187"/>
    <mergeCell ref="A188:A189"/>
    <mergeCell ref="A196:A197"/>
    <mergeCell ref="A198:A200"/>
    <mergeCell ref="A201:A203"/>
    <mergeCell ref="A212:A214"/>
    <mergeCell ref="A217:A219"/>
    <mergeCell ref="A220:A222"/>
    <mergeCell ref="D501:F501"/>
    <mergeCell ref="G501:H501"/>
    <mergeCell ref="A10:A11"/>
    <mergeCell ref="A35:A36"/>
    <mergeCell ref="A37:A38"/>
    <mergeCell ref="A39:A40"/>
    <mergeCell ref="A41:A42"/>
    <mergeCell ref="A43:A44"/>
    <mergeCell ref="A64:A65"/>
    <mergeCell ref="A67:A68"/>
    <mergeCell ref="A70:A71"/>
    <mergeCell ref="A77:A78"/>
    <mergeCell ref="A79:A80"/>
    <mergeCell ref="A81:A82"/>
    <mergeCell ref="A83:A84"/>
    <mergeCell ref="A87:A88"/>
    <mergeCell ref="A89:A90"/>
    <mergeCell ref="A103:A104"/>
    <mergeCell ref="A113:A114"/>
    <mergeCell ref="A125:A126"/>
    <mergeCell ref="A127:A128"/>
    <mergeCell ref="A129:A130"/>
    <mergeCell ref="A173:A174"/>
    <mergeCell ref="A182:A183"/>
    <mergeCell ref="O2:P2"/>
    <mergeCell ref="N3:P3"/>
    <mergeCell ref="N4:P4"/>
    <mergeCell ref="B7:N7"/>
    <mergeCell ref="A8:L8"/>
    <mergeCell ref="J10:N10"/>
    <mergeCell ref="B13:Q13"/>
    <mergeCell ref="B53:L53"/>
    <mergeCell ref="B415:P415"/>
    <mergeCell ref="A131:A132"/>
    <mergeCell ref="A134:A135"/>
    <mergeCell ref="A136:A137"/>
    <mergeCell ref="A139:A140"/>
    <mergeCell ref="A141:A142"/>
    <mergeCell ref="A143:A144"/>
    <mergeCell ref="A146:A147"/>
    <mergeCell ref="A149:A150"/>
    <mergeCell ref="A152:A153"/>
    <mergeCell ref="A155:A156"/>
    <mergeCell ref="A157:A158"/>
    <mergeCell ref="A161:A163"/>
    <mergeCell ref="A164:A165"/>
    <mergeCell ref="A167:A168"/>
    <mergeCell ref="A170:A17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437"/>
  <sheetViews>
    <sheetView tabSelected="1" view="pageBreakPreview" zoomScale="60" zoomScaleNormal="60" workbookViewId="0">
      <pane ySplit="10" topLeftCell="A21" activePane="bottomLeft" state="frozen"/>
      <selection pane="bottomLeft" activeCell="E41" sqref="E41"/>
    </sheetView>
  </sheetViews>
  <sheetFormatPr defaultColWidth="14.42578125" defaultRowHeight="15.75"/>
  <cols>
    <col min="1" max="1" width="5.42578125" style="3" customWidth="1"/>
    <col min="2" max="2" width="58.5703125" style="305" customWidth="1"/>
    <col min="3" max="3" width="19.7109375" style="3" customWidth="1"/>
    <col min="4" max="4" width="17.140625" style="3" customWidth="1"/>
    <col min="5" max="5" width="16" style="3" customWidth="1"/>
    <col min="6" max="6" width="17.85546875" style="3" customWidth="1"/>
    <col min="7" max="7" width="15.7109375" style="3" customWidth="1"/>
    <col min="8" max="8" width="14.85546875" style="3" customWidth="1"/>
    <col min="9" max="9" width="12.140625" style="3" customWidth="1"/>
    <col min="10" max="10" width="13" style="3" customWidth="1"/>
    <col min="11" max="11" width="11.5703125" style="3" customWidth="1"/>
    <col min="12" max="13" width="10.42578125" style="3" customWidth="1"/>
    <col min="14" max="14" width="16.42578125" style="3" customWidth="1"/>
    <col min="15" max="15" width="19.42578125" style="305" customWidth="1"/>
    <col min="16" max="16" width="48.140625" style="154" customWidth="1"/>
    <col min="17" max="17" width="11.28515625" style="3" customWidth="1"/>
    <col min="18" max="29" width="9.140625" style="3" customWidth="1"/>
    <col min="30" max="16384" width="14.42578125" style="3"/>
  </cols>
  <sheetData>
    <row r="1" spans="1:29" ht="24.75" customHeight="1">
      <c r="M1" s="609" t="s">
        <v>531</v>
      </c>
      <c r="N1" s="609"/>
      <c r="O1" s="609"/>
    </row>
    <row r="2" spans="1:29" ht="6" hidden="1" customHeight="1">
      <c r="M2" s="548"/>
      <c r="N2" s="609"/>
      <c r="O2" s="609"/>
    </row>
    <row r="3" spans="1:29" ht="30" customHeight="1">
      <c r="M3" s="610" t="s">
        <v>1263</v>
      </c>
      <c r="N3" s="610"/>
      <c r="O3" s="610"/>
    </row>
    <row r="4" spans="1:29" ht="15" hidden="1" customHeight="1">
      <c r="M4" s="609"/>
      <c r="N4" s="609"/>
      <c r="O4" s="609"/>
    </row>
    <row r="5" spans="1:29" ht="28.5" customHeight="1">
      <c r="M5" s="548"/>
      <c r="N5" s="609" t="s">
        <v>532</v>
      </c>
      <c r="O5" s="609"/>
    </row>
    <row r="6" spans="1:29" ht="15.75" customHeight="1">
      <c r="A6" s="12"/>
      <c r="B6" s="611" t="s">
        <v>1262</v>
      </c>
      <c r="C6" s="571"/>
      <c r="D6" s="571"/>
      <c r="E6" s="572"/>
      <c r="F6" s="572"/>
      <c r="G6" s="572"/>
      <c r="H6" s="572"/>
      <c r="I6" s="572"/>
      <c r="J6" s="572"/>
      <c r="K6" s="572"/>
      <c r="L6" s="572"/>
      <c r="M6" s="572"/>
      <c r="N6" s="12"/>
      <c r="O6" s="307"/>
      <c r="P6" s="162"/>
      <c r="Q6" s="12"/>
    </row>
    <row r="7" spans="1:29" ht="15.75" customHeight="1">
      <c r="A7" s="571"/>
      <c r="B7" s="612"/>
      <c r="C7" s="612"/>
      <c r="D7" s="612"/>
      <c r="E7" s="612"/>
      <c r="F7" s="612"/>
      <c r="G7" s="612"/>
      <c r="H7" s="612"/>
      <c r="I7" s="612"/>
      <c r="J7" s="612"/>
      <c r="K7" s="612"/>
      <c r="L7" s="162"/>
      <c r="M7" s="162"/>
      <c r="N7" s="162"/>
      <c r="O7" s="307"/>
      <c r="P7" s="308"/>
      <c r="Q7" s="12"/>
    </row>
    <row r="8" spans="1:29" ht="36" customHeight="1">
      <c r="A8" s="580" t="s">
        <v>4</v>
      </c>
      <c r="B8" s="578" t="s">
        <v>533</v>
      </c>
      <c r="C8" s="575" t="s">
        <v>534</v>
      </c>
      <c r="D8" s="575" t="s">
        <v>535</v>
      </c>
      <c r="E8" s="575" t="s">
        <v>536</v>
      </c>
      <c r="F8" s="575" t="s">
        <v>537</v>
      </c>
      <c r="G8" s="161" t="s">
        <v>538</v>
      </c>
      <c r="H8" s="161">
        <v>2025</v>
      </c>
      <c r="I8" s="575" t="s">
        <v>539</v>
      </c>
      <c r="J8" s="576"/>
      <c r="K8" s="576"/>
      <c r="L8" s="576"/>
      <c r="M8" s="576"/>
      <c r="N8" s="575" t="s">
        <v>540</v>
      </c>
      <c r="O8" s="578" t="s">
        <v>541</v>
      </c>
      <c r="P8" s="575" t="s">
        <v>542</v>
      </c>
      <c r="Q8" s="306"/>
      <c r="R8" s="303"/>
      <c r="S8" s="303"/>
      <c r="T8" s="303"/>
      <c r="U8" s="303"/>
      <c r="V8" s="303"/>
      <c r="W8" s="303"/>
      <c r="X8" s="303"/>
      <c r="Y8" s="303"/>
      <c r="Z8" s="303"/>
      <c r="AA8" s="303"/>
      <c r="AB8" s="303"/>
      <c r="AC8" s="303"/>
    </row>
    <row r="9" spans="1:29" s="12" customFormat="1" ht="30" customHeight="1">
      <c r="A9" s="580"/>
      <c r="B9" s="578"/>
      <c r="C9" s="575"/>
      <c r="D9" s="575"/>
      <c r="E9" s="575"/>
      <c r="F9" s="575"/>
      <c r="G9" s="161">
        <v>2024</v>
      </c>
      <c r="H9" s="161" t="s">
        <v>543</v>
      </c>
      <c r="I9" s="161">
        <v>2026</v>
      </c>
      <c r="J9" s="161">
        <v>2027</v>
      </c>
      <c r="K9" s="161">
        <v>2028</v>
      </c>
      <c r="L9" s="161">
        <v>2029</v>
      </c>
      <c r="M9" s="161">
        <v>2030</v>
      </c>
      <c r="N9" s="575"/>
      <c r="O9" s="578"/>
      <c r="P9" s="575"/>
      <c r="Q9" s="306"/>
      <c r="R9" s="306"/>
      <c r="S9" s="306"/>
      <c r="T9" s="306"/>
      <c r="U9" s="306"/>
      <c r="V9" s="306"/>
      <c r="W9" s="306"/>
      <c r="X9" s="306"/>
      <c r="Y9" s="306"/>
      <c r="Z9" s="306"/>
      <c r="AA9" s="306"/>
      <c r="AB9" s="306"/>
      <c r="AC9" s="306"/>
    </row>
    <row r="10" spans="1:29" s="84" customFormat="1" ht="24.75" customHeight="1">
      <c r="A10" s="161">
        <v>1</v>
      </c>
      <c r="B10" s="122">
        <v>2</v>
      </c>
      <c r="C10" s="161">
        <v>3</v>
      </c>
      <c r="D10" s="161">
        <v>4</v>
      </c>
      <c r="E10" s="161">
        <v>5</v>
      </c>
      <c r="F10" s="161">
        <v>6</v>
      </c>
      <c r="G10" s="161">
        <v>7</v>
      </c>
      <c r="H10" s="161">
        <v>8</v>
      </c>
      <c r="I10" s="161">
        <v>9</v>
      </c>
      <c r="J10" s="161">
        <v>10</v>
      </c>
      <c r="K10" s="161">
        <v>11</v>
      </c>
      <c r="L10" s="161">
        <v>12</v>
      </c>
      <c r="M10" s="161">
        <v>13</v>
      </c>
      <c r="N10" s="161">
        <v>14</v>
      </c>
      <c r="O10" s="161">
        <v>15</v>
      </c>
      <c r="P10" s="161">
        <v>16</v>
      </c>
      <c r="Q10" s="309"/>
      <c r="R10" s="310"/>
      <c r="S10" s="310"/>
      <c r="T10" s="310"/>
      <c r="U10" s="310"/>
      <c r="V10" s="310"/>
      <c r="W10" s="310"/>
      <c r="X10" s="310"/>
      <c r="Y10" s="310"/>
      <c r="Z10" s="310"/>
      <c r="AA10" s="310"/>
      <c r="AB10" s="310"/>
      <c r="AC10" s="310"/>
    </row>
    <row r="11" spans="1:29" s="12" customFormat="1" ht="22.5" customHeight="1">
      <c r="A11" s="319"/>
      <c r="B11" s="613" t="s">
        <v>544</v>
      </c>
      <c r="C11" s="577"/>
      <c r="D11" s="577"/>
      <c r="E11" s="577"/>
      <c r="F11" s="577"/>
      <c r="G11" s="577"/>
      <c r="H11" s="577"/>
      <c r="I11" s="577"/>
      <c r="J11" s="577"/>
      <c r="K11" s="577"/>
      <c r="L11" s="577"/>
      <c r="M11" s="577"/>
      <c r="N11" s="577"/>
      <c r="O11" s="577"/>
      <c r="P11" s="577"/>
    </row>
    <row r="12" spans="1:29" s="12" customFormat="1" ht="22.5" customHeight="1">
      <c r="A12" s="613" t="s">
        <v>1214</v>
      </c>
      <c r="B12" s="577"/>
      <c r="C12" s="577"/>
      <c r="D12" s="577"/>
      <c r="E12" s="577"/>
      <c r="F12" s="577"/>
      <c r="G12" s="577"/>
      <c r="H12" s="577"/>
      <c r="I12" s="577"/>
      <c r="J12" s="577"/>
      <c r="K12" s="577"/>
      <c r="L12" s="577"/>
      <c r="M12" s="577"/>
      <c r="N12" s="577"/>
      <c r="O12" s="577"/>
      <c r="P12" s="577"/>
    </row>
    <row r="13" spans="1:29" s="300" customFormat="1" ht="110.25" customHeight="1">
      <c r="A13" s="311">
        <v>1</v>
      </c>
      <c r="B13" s="504" t="s">
        <v>1196</v>
      </c>
      <c r="C13" s="79" t="s">
        <v>545</v>
      </c>
      <c r="D13" s="505" t="s">
        <v>816</v>
      </c>
      <c r="E13" s="79" t="s">
        <v>40</v>
      </c>
      <c r="F13" s="79"/>
      <c r="G13" s="79">
        <v>102.8</v>
      </c>
      <c r="H13" s="79">
        <v>113.1</v>
      </c>
      <c r="I13" s="79">
        <v>119.1</v>
      </c>
      <c r="J13" s="79">
        <v>125.8</v>
      </c>
      <c r="K13" s="79">
        <v>133</v>
      </c>
      <c r="L13" s="79">
        <v>140.30000000000001</v>
      </c>
      <c r="M13" s="79">
        <v>140.30000000000001</v>
      </c>
      <c r="N13" s="79"/>
      <c r="O13" s="312"/>
      <c r="P13" s="313"/>
      <c r="Q13" s="314"/>
    </row>
    <row r="14" spans="1:29" s="300" customFormat="1" ht="18" customHeight="1">
      <c r="A14" s="123"/>
      <c r="B14" s="315" t="s">
        <v>547</v>
      </c>
      <c r="C14" s="79"/>
      <c r="D14" s="123"/>
      <c r="E14" s="79"/>
      <c r="F14" s="79"/>
      <c r="G14" s="79"/>
      <c r="H14" s="79"/>
      <c r="I14" s="79"/>
      <c r="J14" s="79"/>
      <c r="K14" s="79"/>
      <c r="L14" s="79"/>
      <c r="M14" s="79"/>
      <c r="N14" s="79"/>
      <c r="O14" s="312"/>
      <c r="P14" s="313"/>
      <c r="Q14" s="314"/>
    </row>
    <row r="15" spans="1:29" s="300" customFormat="1" ht="50.25" customHeight="1">
      <c r="A15" s="123">
        <v>1</v>
      </c>
      <c r="B15" s="78" t="s">
        <v>548</v>
      </c>
      <c r="C15" s="79" t="s">
        <v>549</v>
      </c>
      <c r="D15" s="123" t="s">
        <v>550</v>
      </c>
      <c r="E15" s="79" t="s">
        <v>551</v>
      </c>
      <c r="F15" s="79" t="s">
        <v>552</v>
      </c>
      <c r="G15" s="79">
        <v>14</v>
      </c>
      <c r="H15" s="79">
        <v>10</v>
      </c>
      <c r="I15" s="79">
        <v>12</v>
      </c>
      <c r="J15" s="79">
        <v>26</v>
      </c>
      <c r="K15" s="79">
        <v>33</v>
      </c>
      <c r="L15" s="79">
        <v>33</v>
      </c>
      <c r="M15" s="79" t="s">
        <v>435</v>
      </c>
      <c r="N15" s="79"/>
      <c r="O15" s="312"/>
      <c r="P15" s="313" t="s">
        <v>553</v>
      </c>
      <c r="Q15" s="314"/>
    </row>
    <row r="16" spans="1:29" s="300" customFormat="1" ht="24" customHeight="1">
      <c r="A16" s="123"/>
      <c r="B16" s="334" t="s">
        <v>554</v>
      </c>
      <c r="C16" s="79"/>
      <c r="D16" s="123"/>
      <c r="E16" s="79"/>
      <c r="F16" s="79"/>
      <c r="G16" s="333">
        <v>0</v>
      </c>
      <c r="H16" s="333">
        <v>0</v>
      </c>
      <c r="I16" s="333">
        <v>0</v>
      </c>
      <c r="J16" s="333">
        <v>0</v>
      </c>
      <c r="K16" s="333">
        <v>0</v>
      </c>
      <c r="L16" s="333">
        <v>0</v>
      </c>
      <c r="M16" s="333">
        <v>0</v>
      </c>
      <c r="N16" s="79"/>
      <c r="O16" s="312"/>
      <c r="P16" s="313"/>
      <c r="Q16" s="314"/>
    </row>
    <row r="17" spans="1:29" s="300" customFormat="1" ht="25.5" customHeight="1">
      <c r="A17" s="123"/>
      <c r="B17" s="334" t="s">
        <v>555</v>
      </c>
      <c r="C17" s="79"/>
      <c r="D17" s="123"/>
      <c r="E17" s="79"/>
      <c r="F17" s="79"/>
      <c r="G17" s="333">
        <v>0</v>
      </c>
      <c r="H17" s="333">
        <v>0</v>
      </c>
      <c r="I17" s="333">
        <v>0</v>
      </c>
      <c r="J17" s="333">
        <v>0</v>
      </c>
      <c r="K17" s="333">
        <v>0</v>
      </c>
      <c r="L17" s="333">
        <v>0</v>
      </c>
      <c r="M17" s="333">
        <v>0</v>
      </c>
      <c r="N17" s="79"/>
      <c r="O17" s="312"/>
      <c r="P17" s="313"/>
      <c r="Q17" s="314"/>
    </row>
    <row r="18" spans="1:29" s="12" customFormat="1" ht="22.5" customHeight="1">
      <c r="A18" s="319"/>
      <c r="B18" s="575" t="s">
        <v>556</v>
      </c>
      <c r="C18" s="575"/>
      <c r="D18" s="575"/>
      <c r="E18" s="575"/>
      <c r="F18" s="575"/>
      <c r="G18" s="575"/>
      <c r="H18" s="575"/>
      <c r="I18" s="575"/>
      <c r="J18" s="575"/>
      <c r="K18" s="575"/>
      <c r="L18" s="575"/>
      <c r="M18" s="575"/>
      <c r="N18" s="575"/>
      <c r="O18" s="575"/>
      <c r="P18" s="575"/>
    </row>
    <row r="19" spans="1:29" s="12" customFormat="1" ht="99.95" customHeight="1">
      <c r="A19" s="317">
        <v>2</v>
      </c>
      <c r="B19" s="506" t="s">
        <v>1215</v>
      </c>
      <c r="C19" s="507" t="s">
        <v>1197</v>
      </c>
      <c r="D19" s="79" t="s">
        <v>546</v>
      </c>
      <c r="E19" s="319" t="s">
        <v>557</v>
      </c>
      <c r="F19" s="317"/>
      <c r="G19" s="319">
        <v>1626</v>
      </c>
      <c r="H19" s="319">
        <v>1646</v>
      </c>
      <c r="I19" s="319">
        <v>18923</v>
      </c>
      <c r="J19" s="319">
        <v>19939</v>
      </c>
      <c r="K19" s="319">
        <v>20471</v>
      </c>
      <c r="L19" s="319">
        <v>21934</v>
      </c>
      <c r="M19" s="319">
        <v>22314</v>
      </c>
      <c r="N19" s="317"/>
      <c r="O19" s="317"/>
      <c r="P19" s="317"/>
    </row>
    <row r="20" spans="1:29" s="12" customFormat="1" ht="100.5" customHeight="1">
      <c r="A20" s="317">
        <v>3</v>
      </c>
      <c r="B20" s="318" t="s">
        <v>1264</v>
      </c>
      <c r="C20" s="319" t="s">
        <v>1197</v>
      </c>
      <c r="D20" s="79" t="s">
        <v>546</v>
      </c>
      <c r="E20" s="319" t="s">
        <v>558</v>
      </c>
      <c r="F20" s="317"/>
      <c r="G20" s="319">
        <v>9</v>
      </c>
      <c r="H20" s="319">
        <v>8</v>
      </c>
      <c r="I20" s="319">
        <v>320</v>
      </c>
      <c r="J20" s="319">
        <v>320</v>
      </c>
      <c r="K20" s="319">
        <v>371</v>
      </c>
      <c r="L20" s="319">
        <v>401</v>
      </c>
      <c r="M20" s="319">
        <v>409</v>
      </c>
      <c r="N20" s="317"/>
      <c r="O20" s="317"/>
      <c r="P20" s="317"/>
    </row>
    <row r="21" spans="1:29" s="12" customFormat="1" ht="23.25" customHeight="1">
      <c r="A21" s="317"/>
      <c r="B21" s="506" t="s">
        <v>1216</v>
      </c>
      <c r="C21" s="319"/>
      <c r="D21" s="319"/>
      <c r="E21" s="319"/>
      <c r="F21" s="317"/>
      <c r="G21" s="319"/>
      <c r="H21" s="319"/>
      <c r="I21" s="319"/>
      <c r="J21" s="319"/>
      <c r="K21" s="319"/>
      <c r="L21" s="319"/>
      <c r="M21" s="319"/>
      <c r="N21" s="317"/>
      <c r="O21" s="317"/>
      <c r="P21" s="317"/>
    </row>
    <row r="22" spans="1:29" s="302" customFormat="1" ht="21.75" customHeight="1">
      <c r="A22" s="329"/>
      <c r="B22" s="334" t="s">
        <v>559</v>
      </c>
      <c r="C22" s="333"/>
      <c r="D22" s="333"/>
      <c r="E22" s="333"/>
      <c r="F22" s="333"/>
      <c r="G22" s="329">
        <v>0</v>
      </c>
      <c r="H22" s="329">
        <v>0</v>
      </c>
      <c r="I22" s="329">
        <v>0</v>
      </c>
      <c r="J22" s="329">
        <v>0</v>
      </c>
      <c r="K22" s="329">
        <v>0</v>
      </c>
      <c r="L22" s="329">
        <v>0</v>
      </c>
      <c r="M22" s="329">
        <v>0</v>
      </c>
      <c r="N22" s="329"/>
      <c r="O22" s="330"/>
      <c r="P22" s="329"/>
      <c r="Q22" s="335"/>
    </row>
    <row r="23" spans="1:29" hidden="1">
      <c r="A23" s="82"/>
      <c r="B23" s="320" t="s">
        <v>29</v>
      </c>
      <c r="C23" s="79"/>
      <c r="D23" s="79"/>
      <c r="E23" s="79"/>
      <c r="F23" s="79"/>
      <c r="G23" s="321">
        <v>0</v>
      </c>
      <c r="H23" s="321">
        <v>0</v>
      </c>
      <c r="I23" s="321">
        <v>0</v>
      </c>
      <c r="J23" s="321">
        <v>0</v>
      </c>
      <c r="K23" s="321">
        <v>0</v>
      </c>
      <c r="L23" s="321">
        <v>0</v>
      </c>
      <c r="M23" s="321">
        <v>0</v>
      </c>
      <c r="N23" s="82"/>
      <c r="O23" s="83"/>
      <c r="P23" s="82"/>
      <c r="Q23" s="12"/>
      <c r="R23" s="12"/>
      <c r="S23" s="12"/>
      <c r="T23" s="12"/>
      <c r="U23" s="12"/>
      <c r="V23" s="12"/>
      <c r="W23" s="12"/>
      <c r="X23" s="12"/>
      <c r="Y23" s="12"/>
      <c r="Z23" s="12"/>
      <c r="AA23" s="12"/>
      <c r="AB23" s="12"/>
      <c r="AC23" s="12"/>
    </row>
    <row r="24" spans="1:29" hidden="1">
      <c r="A24" s="82"/>
      <c r="B24" s="320" t="s">
        <v>30</v>
      </c>
      <c r="C24" s="79"/>
      <c r="D24" s="79"/>
      <c r="E24" s="79"/>
      <c r="F24" s="79"/>
      <c r="G24" s="321">
        <v>0</v>
      </c>
      <c r="H24" s="321">
        <v>0</v>
      </c>
      <c r="I24" s="321">
        <v>0</v>
      </c>
      <c r="J24" s="321">
        <v>0</v>
      </c>
      <c r="K24" s="321">
        <v>0</v>
      </c>
      <c r="L24" s="321">
        <v>0</v>
      </c>
      <c r="M24" s="321">
        <v>0</v>
      </c>
      <c r="N24" s="82"/>
      <c r="O24" s="83"/>
      <c r="P24" s="82"/>
      <c r="Q24" s="12"/>
      <c r="R24" s="12"/>
      <c r="S24" s="12"/>
      <c r="T24" s="12"/>
      <c r="U24" s="12"/>
      <c r="V24" s="12"/>
      <c r="W24" s="12"/>
      <c r="X24" s="12"/>
      <c r="Y24" s="12"/>
      <c r="Z24" s="12"/>
      <c r="AA24" s="12"/>
      <c r="AB24" s="12"/>
      <c r="AC24" s="12"/>
    </row>
    <row r="25" spans="1:29" hidden="1">
      <c r="A25" s="82"/>
      <c r="B25" s="320" t="s">
        <v>31</v>
      </c>
      <c r="C25" s="79"/>
      <c r="D25" s="79"/>
      <c r="E25" s="79"/>
      <c r="F25" s="79"/>
      <c r="G25" s="321">
        <v>0</v>
      </c>
      <c r="H25" s="321">
        <v>0</v>
      </c>
      <c r="I25" s="321">
        <v>0</v>
      </c>
      <c r="J25" s="321">
        <v>0</v>
      </c>
      <c r="K25" s="321">
        <v>0</v>
      </c>
      <c r="L25" s="321">
        <v>0</v>
      </c>
      <c r="M25" s="321">
        <v>0</v>
      </c>
      <c r="N25" s="82"/>
      <c r="O25" s="83"/>
      <c r="P25" s="82"/>
      <c r="Q25" s="12"/>
      <c r="R25" s="12"/>
      <c r="S25" s="12"/>
      <c r="T25" s="12"/>
      <c r="U25" s="12"/>
      <c r="V25" s="12"/>
      <c r="W25" s="12"/>
      <c r="X25" s="12"/>
      <c r="Y25" s="12"/>
      <c r="Z25" s="12"/>
      <c r="AA25" s="12"/>
      <c r="AB25" s="12"/>
      <c r="AC25" s="12"/>
    </row>
    <row r="26" spans="1:29" hidden="1">
      <c r="A26" s="82"/>
      <c r="B26" s="320" t="s">
        <v>32</v>
      </c>
      <c r="C26" s="79"/>
      <c r="D26" s="79"/>
      <c r="E26" s="79"/>
      <c r="F26" s="79"/>
      <c r="G26" s="321">
        <v>0</v>
      </c>
      <c r="H26" s="321">
        <v>0</v>
      </c>
      <c r="I26" s="321">
        <v>0</v>
      </c>
      <c r="J26" s="321">
        <v>0</v>
      </c>
      <c r="K26" s="321">
        <v>0</v>
      </c>
      <c r="L26" s="321">
        <v>0</v>
      </c>
      <c r="M26" s="321">
        <v>0</v>
      </c>
      <c r="N26" s="82"/>
      <c r="O26" s="83"/>
      <c r="P26" s="82"/>
      <c r="Q26" s="12"/>
      <c r="R26" s="12"/>
      <c r="S26" s="12"/>
      <c r="T26" s="12"/>
      <c r="U26" s="12"/>
      <c r="V26" s="12"/>
      <c r="W26" s="12"/>
      <c r="X26" s="12"/>
      <c r="Y26" s="12"/>
      <c r="Z26" s="12"/>
      <c r="AA26" s="12"/>
      <c r="AB26" s="12"/>
      <c r="AC26" s="12"/>
    </row>
    <row r="27" spans="1:29" hidden="1">
      <c r="A27" s="82"/>
      <c r="B27" s="320" t="s">
        <v>33</v>
      </c>
      <c r="C27" s="79"/>
      <c r="D27" s="79"/>
      <c r="E27" s="79"/>
      <c r="F27" s="79"/>
      <c r="G27" s="321">
        <v>0</v>
      </c>
      <c r="H27" s="321">
        <v>0</v>
      </c>
      <c r="I27" s="321">
        <v>0</v>
      </c>
      <c r="J27" s="321">
        <v>0</v>
      </c>
      <c r="K27" s="321">
        <v>0</v>
      </c>
      <c r="L27" s="321">
        <v>0</v>
      </c>
      <c r="M27" s="321">
        <v>0</v>
      </c>
      <c r="N27" s="82"/>
      <c r="O27" s="83"/>
      <c r="P27" s="82"/>
      <c r="Q27" s="12"/>
      <c r="R27" s="12"/>
      <c r="S27" s="12"/>
      <c r="T27" s="12"/>
      <c r="U27" s="12"/>
      <c r="V27" s="12"/>
      <c r="W27" s="12"/>
      <c r="X27" s="12"/>
      <c r="Y27" s="12"/>
      <c r="Z27" s="12"/>
      <c r="AA27" s="12"/>
      <c r="AB27" s="12"/>
      <c r="AC27" s="12"/>
    </row>
    <row r="28" spans="1:29" s="302" customFormat="1" ht="24" customHeight="1">
      <c r="A28" s="329"/>
      <c r="B28" s="334" t="s">
        <v>560</v>
      </c>
      <c r="C28" s="333"/>
      <c r="D28" s="333"/>
      <c r="E28" s="333"/>
      <c r="F28" s="333"/>
      <c r="G28" s="329">
        <v>0</v>
      </c>
      <c r="H28" s="329">
        <v>0</v>
      </c>
      <c r="I28" s="329">
        <v>0</v>
      </c>
      <c r="J28" s="329">
        <v>0</v>
      </c>
      <c r="K28" s="329">
        <v>0</v>
      </c>
      <c r="L28" s="329">
        <v>0</v>
      </c>
      <c r="M28" s="329">
        <v>0</v>
      </c>
      <c r="N28" s="329"/>
      <c r="O28" s="330"/>
      <c r="P28" s="329"/>
      <c r="Q28" s="335"/>
    </row>
    <row r="29" spans="1:29" hidden="1">
      <c r="A29" s="82"/>
      <c r="B29" s="320" t="s">
        <v>29</v>
      </c>
      <c r="C29" s="79"/>
      <c r="D29" s="79"/>
      <c r="E29" s="79"/>
      <c r="F29" s="79"/>
      <c r="G29" s="321">
        <v>0</v>
      </c>
      <c r="H29" s="321">
        <v>0</v>
      </c>
      <c r="I29" s="321">
        <v>0</v>
      </c>
      <c r="J29" s="321">
        <v>0</v>
      </c>
      <c r="K29" s="321">
        <v>0</v>
      </c>
      <c r="L29" s="321">
        <v>0</v>
      </c>
      <c r="M29" s="321">
        <v>0</v>
      </c>
      <c r="N29" s="82"/>
      <c r="O29" s="83"/>
      <c r="P29" s="82"/>
      <c r="Q29" s="12"/>
      <c r="R29" s="12"/>
      <c r="S29" s="12"/>
      <c r="T29" s="12"/>
      <c r="U29" s="12"/>
      <c r="V29" s="12"/>
      <c r="W29" s="12"/>
      <c r="X29" s="12"/>
      <c r="Y29" s="12"/>
      <c r="Z29" s="12"/>
      <c r="AA29" s="12"/>
      <c r="AB29" s="12"/>
      <c r="AC29" s="12"/>
    </row>
    <row r="30" spans="1:29" hidden="1">
      <c r="A30" s="82"/>
      <c r="B30" s="320" t="s">
        <v>30</v>
      </c>
      <c r="C30" s="79"/>
      <c r="D30" s="79"/>
      <c r="E30" s="79"/>
      <c r="F30" s="79"/>
      <c r="G30" s="321">
        <v>0</v>
      </c>
      <c r="H30" s="321">
        <v>0</v>
      </c>
      <c r="I30" s="321">
        <v>0</v>
      </c>
      <c r="J30" s="321">
        <v>0</v>
      </c>
      <c r="K30" s="321">
        <v>0</v>
      </c>
      <c r="L30" s="321">
        <v>0</v>
      </c>
      <c r="M30" s="321">
        <v>0</v>
      </c>
      <c r="N30" s="82"/>
      <c r="O30" s="83"/>
      <c r="P30" s="82"/>
      <c r="Q30" s="12"/>
      <c r="R30" s="12"/>
      <c r="S30" s="12"/>
      <c r="T30" s="12"/>
      <c r="U30" s="12"/>
      <c r="V30" s="12"/>
      <c r="W30" s="12"/>
      <c r="X30" s="12"/>
      <c r="Y30" s="12"/>
      <c r="Z30" s="12"/>
      <c r="AA30" s="12"/>
      <c r="AB30" s="12"/>
      <c r="AC30" s="12"/>
    </row>
    <row r="31" spans="1:29" hidden="1">
      <c r="A31" s="82"/>
      <c r="B31" s="320" t="s">
        <v>31</v>
      </c>
      <c r="C31" s="79"/>
      <c r="D31" s="79"/>
      <c r="E31" s="79"/>
      <c r="F31" s="79"/>
      <c r="G31" s="321">
        <v>0</v>
      </c>
      <c r="H31" s="321">
        <v>0</v>
      </c>
      <c r="I31" s="321">
        <v>0</v>
      </c>
      <c r="J31" s="321">
        <v>0</v>
      </c>
      <c r="K31" s="321">
        <v>0</v>
      </c>
      <c r="L31" s="321">
        <v>0</v>
      </c>
      <c r="M31" s="321">
        <v>0</v>
      </c>
      <c r="N31" s="82"/>
      <c r="O31" s="83"/>
      <c r="P31" s="82"/>
      <c r="Q31" s="12"/>
      <c r="R31" s="12"/>
      <c r="S31" s="12"/>
      <c r="T31" s="12"/>
      <c r="U31" s="12"/>
      <c r="V31" s="12"/>
      <c r="W31" s="12"/>
      <c r="X31" s="12"/>
      <c r="Y31" s="12"/>
      <c r="Z31" s="12"/>
      <c r="AA31" s="12"/>
      <c r="AB31" s="12"/>
      <c r="AC31" s="12"/>
    </row>
    <row r="32" spans="1:29" hidden="1">
      <c r="A32" s="82"/>
      <c r="B32" s="320" t="s">
        <v>32</v>
      </c>
      <c r="C32" s="79"/>
      <c r="D32" s="79"/>
      <c r="E32" s="79"/>
      <c r="F32" s="79"/>
      <c r="G32" s="321">
        <v>0</v>
      </c>
      <c r="H32" s="321">
        <v>0</v>
      </c>
      <c r="I32" s="321">
        <v>0</v>
      </c>
      <c r="J32" s="321">
        <v>0</v>
      </c>
      <c r="K32" s="321">
        <v>0</v>
      </c>
      <c r="L32" s="321">
        <v>0</v>
      </c>
      <c r="M32" s="321">
        <v>0</v>
      </c>
      <c r="N32" s="82"/>
      <c r="O32" s="83"/>
      <c r="P32" s="82"/>
      <c r="Q32" s="12"/>
      <c r="R32" s="12"/>
      <c r="S32" s="12"/>
      <c r="T32" s="12"/>
      <c r="U32" s="12"/>
      <c r="V32" s="12"/>
      <c r="W32" s="12"/>
      <c r="X32" s="12"/>
      <c r="Y32" s="12"/>
      <c r="Z32" s="12"/>
      <c r="AA32" s="12"/>
      <c r="AB32" s="12"/>
      <c r="AC32" s="12"/>
    </row>
    <row r="33" spans="1:34" ht="32.25" hidden="1" customHeight="1">
      <c r="A33" s="82"/>
      <c r="B33" s="320" t="s">
        <v>33</v>
      </c>
      <c r="C33" s="79"/>
      <c r="D33" s="79"/>
      <c r="E33" s="79"/>
      <c r="F33" s="79"/>
      <c r="G33" s="321">
        <v>0</v>
      </c>
      <c r="H33" s="321">
        <v>0</v>
      </c>
      <c r="I33" s="321">
        <v>0</v>
      </c>
      <c r="J33" s="321">
        <v>0</v>
      </c>
      <c r="K33" s="321">
        <v>0</v>
      </c>
      <c r="L33" s="321">
        <v>0</v>
      </c>
      <c r="M33" s="321">
        <v>0</v>
      </c>
      <c r="N33" s="82"/>
      <c r="O33" s="83"/>
      <c r="P33" s="82"/>
      <c r="Q33" s="12"/>
      <c r="R33" s="12"/>
      <c r="S33" s="12"/>
      <c r="T33" s="12"/>
      <c r="U33" s="12"/>
      <c r="V33" s="12"/>
      <c r="W33" s="12"/>
      <c r="X33" s="12"/>
      <c r="Y33" s="12"/>
      <c r="Z33" s="12"/>
      <c r="AA33" s="12"/>
      <c r="AB33" s="12"/>
      <c r="AC33" s="12"/>
    </row>
    <row r="34" spans="1:34" ht="22.5" customHeight="1">
      <c r="A34" s="162"/>
      <c r="B34" s="614" t="s">
        <v>1217</v>
      </c>
      <c r="C34" s="615"/>
      <c r="D34" s="615"/>
      <c r="E34" s="615"/>
      <c r="F34" s="615"/>
      <c r="G34" s="615"/>
      <c r="H34" s="615"/>
      <c r="I34" s="615"/>
      <c r="J34" s="615"/>
      <c r="K34" s="615"/>
      <c r="L34" s="615"/>
      <c r="M34" s="615"/>
      <c r="N34" s="615"/>
      <c r="O34" s="615"/>
      <c r="P34" s="616"/>
      <c r="Q34" s="12"/>
      <c r="R34" s="12"/>
      <c r="S34" s="12"/>
      <c r="T34" s="12"/>
      <c r="U34" s="12"/>
      <c r="V34" s="12"/>
      <c r="W34" s="12"/>
      <c r="X34" s="12"/>
      <c r="Y34" s="12"/>
      <c r="Z34" s="12"/>
      <c r="AA34" s="12"/>
      <c r="AB34" s="12"/>
      <c r="AC34" s="12"/>
    </row>
    <row r="35" spans="1:34" ht="83.25" customHeight="1">
      <c r="A35" s="322">
        <v>4</v>
      </c>
      <c r="B35" s="504" t="s">
        <v>1198</v>
      </c>
      <c r="C35" s="79" t="s">
        <v>1269</v>
      </c>
      <c r="D35" s="508" t="s">
        <v>816</v>
      </c>
      <c r="E35" s="79" t="s">
        <v>561</v>
      </c>
      <c r="F35" s="79"/>
      <c r="G35" s="79">
        <v>74.099999999999994</v>
      </c>
      <c r="H35" s="79">
        <v>74.400000000000006</v>
      </c>
      <c r="I35" s="79">
        <v>74.7</v>
      </c>
      <c r="J35" s="93">
        <v>75.099999999999994</v>
      </c>
      <c r="K35" s="79">
        <v>75.3</v>
      </c>
      <c r="L35" s="82">
        <v>75.599999999999994</v>
      </c>
      <c r="M35" s="82">
        <v>75.599999999999994</v>
      </c>
      <c r="N35" s="82"/>
      <c r="O35" s="83"/>
      <c r="P35" s="82"/>
      <c r="Q35" s="12"/>
      <c r="R35" s="12"/>
      <c r="S35" s="12"/>
      <c r="T35" s="12"/>
      <c r="U35" s="12"/>
      <c r="V35" s="12"/>
      <c r="W35" s="12"/>
      <c r="X35" s="12"/>
      <c r="Y35" s="12"/>
      <c r="Z35" s="12"/>
      <c r="AA35" s="12"/>
      <c r="AB35" s="12"/>
      <c r="AC35" s="12"/>
      <c r="AD35" s="12"/>
      <c r="AE35" s="12"/>
      <c r="AF35" s="12"/>
      <c r="AG35" s="12"/>
      <c r="AH35" s="12"/>
    </row>
    <row r="36" spans="1:34" s="300" customFormat="1" ht="90.75" customHeight="1">
      <c r="A36" s="82"/>
      <c r="B36" s="509" t="s">
        <v>1218</v>
      </c>
      <c r="C36" s="79" t="s">
        <v>1269</v>
      </c>
      <c r="D36" s="505" t="s">
        <v>816</v>
      </c>
      <c r="E36" s="508" t="s">
        <v>1199</v>
      </c>
      <c r="F36" s="79"/>
      <c r="G36" s="82"/>
      <c r="H36" s="82">
        <v>6.89</v>
      </c>
      <c r="I36" s="82">
        <v>6.84</v>
      </c>
      <c r="J36" s="82">
        <v>6.79</v>
      </c>
      <c r="K36" s="82">
        <v>6.74</v>
      </c>
      <c r="L36" s="82">
        <v>6.69</v>
      </c>
      <c r="M36" s="82">
        <v>6.69</v>
      </c>
      <c r="N36" s="82"/>
      <c r="O36" s="82"/>
      <c r="P36" s="313"/>
    </row>
    <row r="37" spans="1:34" ht="21" customHeight="1">
      <c r="A37" s="227"/>
      <c r="B37" s="310" t="s">
        <v>563</v>
      </c>
      <c r="C37" s="310"/>
      <c r="D37" s="310"/>
      <c r="E37" s="82"/>
      <c r="F37" s="82"/>
      <c r="G37" s="82"/>
      <c r="H37" s="82"/>
      <c r="I37" s="82"/>
      <c r="J37" s="82"/>
      <c r="K37" s="82"/>
      <c r="L37" s="82"/>
      <c r="M37" s="82"/>
      <c r="N37" s="82"/>
      <c r="O37" s="83"/>
      <c r="P37" s="82"/>
      <c r="Q37" s="12"/>
      <c r="R37" s="12"/>
      <c r="S37" s="12"/>
      <c r="T37" s="12"/>
      <c r="U37" s="12"/>
      <c r="V37" s="12"/>
      <c r="W37" s="12"/>
      <c r="X37" s="12"/>
      <c r="Y37" s="12"/>
      <c r="Z37" s="12"/>
      <c r="AA37" s="12"/>
      <c r="AB37" s="12"/>
      <c r="AC37" s="12"/>
      <c r="AD37" s="12"/>
      <c r="AE37" s="12"/>
      <c r="AF37" s="12"/>
      <c r="AG37" s="12"/>
      <c r="AH37" s="12"/>
    </row>
    <row r="38" spans="1:34" ht="56.25" customHeight="1">
      <c r="A38" s="323"/>
      <c r="B38" s="509" t="s">
        <v>1200</v>
      </c>
      <c r="C38" s="79" t="s">
        <v>564</v>
      </c>
      <c r="D38" s="79" t="s">
        <v>550</v>
      </c>
      <c r="E38" s="79" t="s">
        <v>562</v>
      </c>
      <c r="F38" s="79"/>
      <c r="G38" s="82"/>
      <c r="H38" s="82">
        <v>20.7</v>
      </c>
      <c r="I38" s="82">
        <v>20.7</v>
      </c>
      <c r="J38" s="82">
        <v>20.6</v>
      </c>
      <c r="K38" s="82">
        <v>20.5</v>
      </c>
      <c r="L38" s="82">
        <v>20.399999999999999</v>
      </c>
      <c r="M38" s="82">
        <v>20.399999999999999</v>
      </c>
      <c r="N38" s="82"/>
      <c r="O38" s="83"/>
      <c r="P38" s="82"/>
      <c r="Q38" s="12"/>
      <c r="R38" s="12"/>
      <c r="S38" s="12"/>
      <c r="T38" s="12"/>
      <c r="U38" s="12"/>
      <c r="V38" s="12"/>
      <c r="W38" s="12"/>
      <c r="X38" s="12"/>
      <c r="Y38" s="12"/>
      <c r="Z38" s="12"/>
      <c r="AA38" s="12"/>
      <c r="AB38" s="12"/>
      <c r="AC38" s="12"/>
      <c r="AD38" s="12"/>
      <c r="AE38" s="12"/>
      <c r="AF38" s="12"/>
      <c r="AG38" s="12"/>
      <c r="AH38" s="12"/>
    </row>
    <row r="39" spans="1:34">
      <c r="A39" s="82"/>
      <c r="B39" s="228" t="s">
        <v>547</v>
      </c>
      <c r="C39" s="79"/>
      <c r="D39" s="79"/>
      <c r="E39" s="79"/>
      <c r="F39" s="79"/>
      <c r="G39" s="82"/>
      <c r="H39" s="82"/>
      <c r="I39" s="82"/>
      <c r="J39" s="82"/>
      <c r="K39" s="82"/>
      <c r="L39" s="82"/>
      <c r="M39" s="82"/>
      <c r="N39" s="82"/>
      <c r="O39" s="83"/>
      <c r="P39" s="82"/>
      <c r="Q39" s="12"/>
      <c r="R39" s="12"/>
      <c r="S39" s="12"/>
      <c r="T39" s="12"/>
      <c r="U39" s="12"/>
      <c r="V39" s="12"/>
      <c r="W39" s="12"/>
      <c r="X39" s="12"/>
      <c r="Y39" s="12"/>
      <c r="Z39" s="12"/>
      <c r="AA39" s="12"/>
      <c r="AB39" s="12"/>
      <c r="AC39" s="12"/>
      <c r="AD39" s="12"/>
      <c r="AE39" s="12"/>
      <c r="AF39" s="12"/>
      <c r="AG39" s="12"/>
      <c r="AH39" s="12"/>
    </row>
    <row r="40" spans="1:34" ht="39" customHeight="1">
      <c r="A40" s="82">
        <v>1</v>
      </c>
      <c r="B40" s="91" t="s">
        <v>565</v>
      </c>
      <c r="C40" s="585" t="s">
        <v>566</v>
      </c>
      <c r="D40" s="79"/>
      <c r="E40" s="508" t="s">
        <v>599</v>
      </c>
      <c r="F40" s="508" t="s">
        <v>613</v>
      </c>
      <c r="G40" s="98">
        <v>15</v>
      </c>
      <c r="H40" s="98">
        <v>17</v>
      </c>
      <c r="I40" s="98">
        <v>50</v>
      </c>
      <c r="J40" s="98">
        <v>50</v>
      </c>
      <c r="K40" s="98">
        <v>50</v>
      </c>
      <c r="L40" s="82"/>
      <c r="M40" s="82"/>
      <c r="N40" s="511" t="s">
        <v>604</v>
      </c>
      <c r="O40" s="549" t="s">
        <v>1201</v>
      </c>
      <c r="P40" s="585" t="s">
        <v>567</v>
      </c>
      <c r="Q40" s="12"/>
      <c r="R40" s="12"/>
      <c r="S40" s="12"/>
      <c r="T40" s="12"/>
      <c r="U40" s="12"/>
      <c r="V40" s="12"/>
      <c r="W40" s="12"/>
      <c r="X40" s="12"/>
      <c r="Y40" s="12"/>
      <c r="Z40" s="12"/>
      <c r="AA40" s="12"/>
      <c r="AB40" s="12"/>
      <c r="AC40" s="12"/>
      <c r="AD40" s="12"/>
      <c r="AE40" s="12"/>
      <c r="AF40" s="12"/>
      <c r="AG40" s="12"/>
      <c r="AH40" s="12"/>
    </row>
    <row r="41" spans="1:34" ht="40.5" customHeight="1">
      <c r="A41" s="82">
        <v>2</v>
      </c>
      <c r="B41" s="91" t="s">
        <v>568</v>
      </c>
      <c r="C41" s="631"/>
      <c r="D41" s="79"/>
      <c r="E41" s="508" t="s">
        <v>599</v>
      </c>
      <c r="F41" s="508" t="s">
        <v>613</v>
      </c>
      <c r="G41" s="98">
        <v>6</v>
      </c>
      <c r="H41" s="98">
        <v>8</v>
      </c>
      <c r="I41" s="98">
        <v>10</v>
      </c>
      <c r="J41" s="98">
        <v>10</v>
      </c>
      <c r="K41" s="98">
        <v>10</v>
      </c>
      <c r="L41" s="82"/>
      <c r="M41" s="82"/>
      <c r="N41" s="511" t="s">
        <v>604</v>
      </c>
      <c r="O41" s="549" t="s">
        <v>1201</v>
      </c>
      <c r="P41" s="631"/>
      <c r="Q41" s="12"/>
      <c r="R41" s="12"/>
      <c r="S41" s="12"/>
      <c r="T41" s="12"/>
      <c r="U41" s="12"/>
      <c r="V41" s="12"/>
      <c r="W41" s="12"/>
      <c r="X41" s="12"/>
      <c r="Y41" s="12"/>
      <c r="Z41" s="12"/>
      <c r="AA41" s="12"/>
      <c r="AB41" s="12"/>
      <c r="AC41" s="12"/>
      <c r="AD41" s="12"/>
      <c r="AE41" s="12"/>
      <c r="AF41" s="12"/>
      <c r="AG41" s="12"/>
      <c r="AH41" s="12"/>
    </row>
    <row r="42" spans="1:34" ht="42.75" customHeight="1">
      <c r="A42" s="82">
        <v>3</v>
      </c>
      <c r="B42" s="91" t="s">
        <v>569</v>
      </c>
      <c r="C42" s="631"/>
      <c r="D42" s="79"/>
      <c r="E42" s="508" t="s">
        <v>599</v>
      </c>
      <c r="F42" s="508" t="s">
        <v>613</v>
      </c>
      <c r="G42" s="98">
        <v>4</v>
      </c>
      <c r="H42" s="98">
        <v>5</v>
      </c>
      <c r="I42" s="98">
        <v>5</v>
      </c>
      <c r="J42" s="98">
        <v>5</v>
      </c>
      <c r="K42" s="98">
        <v>5</v>
      </c>
      <c r="L42" s="82"/>
      <c r="M42" s="82"/>
      <c r="N42" s="511" t="s">
        <v>604</v>
      </c>
      <c r="O42" s="549" t="s">
        <v>1201</v>
      </c>
      <c r="P42" s="631"/>
      <c r="Q42" s="12"/>
      <c r="R42" s="12"/>
      <c r="S42" s="12"/>
      <c r="T42" s="12"/>
      <c r="U42" s="12"/>
      <c r="V42" s="12"/>
      <c r="W42" s="12"/>
      <c r="X42" s="12"/>
      <c r="Y42" s="12"/>
      <c r="Z42" s="12"/>
      <c r="AA42" s="12"/>
      <c r="AB42" s="12"/>
      <c r="AC42" s="12"/>
      <c r="AD42" s="12"/>
      <c r="AE42" s="12"/>
      <c r="AF42" s="12"/>
      <c r="AG42" s="12"/>
      <c r="AH42" s="12"/>
    </row>
    <row r="43" spans="1:34" ht="38.25" customHeight="1">
      <c r="A43" s="82">
        <v>4</v>
      </c>
      <c r="B43" s="91" t="s">
        <v>570</v>
      </c>
      <c r="C43" s="631"/>
      <c r="D43" s="79"/>
      <c r="E43" s="508" t="s">
        <v>599</v>
      </c>
      <c r="F43" s="508" t="s">
        <v>613</v>
      </c>
      <c r="G43" s="98">
        <v>4</v>
      </c>
      <c r="H43" s="98">
        <v>7</v>
      </c>
      <c r="I43" s="98">
        <v>5</v>
      </c>
      <c r="J43" s="98">
        <v>5</v>
      </c>
      <c r="K43" s="98">
        <v>5</v>
      </c>
      <c r="L43" s="82"/>
      <c r="M43" s="82"/>
      <c r="N43" s="511" t="s">
        <v>604</v>
      </c>
      <c r="O43" s="549" t="s">
        <v>1201</v>
      </c>
      <c r="P43" s="631"/>
      <c r="Q43" s="12"/>
      <c r="R43" s="12"/>
      <c r="S43" s="12"/>
      <c r="T43" s="12"/>
      <c r="U43" s="12"/>
      <c r="V43" s="12"/>
      <c r="W43" s="12"/>
      <c r="X43" s="12"/>
      <c r="Y43" s="12"/>
      <c r="Z43" s="12"/>
      <c r="AA43" s="12"/>
      <c r="AB43" s="12"/>
      <c r="AC43" s="12"/>
      <c r="AD43" s="12"/>
      <c r="AE43" s="12"/>
      <c r="AF43" s="12"/>
      <c r="AG43" s="12"/>
      <c r="AH43" s="12"/>
    </row>
    <row r="44" spans="1:34" ht="40.5" customHeight="1">
      <c r="A44" s="82">
        <v>5</v>
      </c>
      <c r="B44" s="91" t="s">
        <v>571</v>
      </c>
      <c r="C44" s="586"/>
      <c r="D44" s="79"/>
      <c r="E44" s="508" t="s">
        <v>599</v>
      </c>
      <c r="F44" s="508" t="s">
        <v>613</v>
      </c>
      <c r="G44" s="98">
        <v>4</v>
      </c>
      <c r="H44" s="98">
        <v>5</v>
      </c>
      <c r="I44" s="98">
        <v>5</v>
      </c>
      <c r="J44" s="98">
        <v>5</v>
      </c>
      <c r="K44" s="98">
        <v>5</v>
      </c>
      <c r="L44" s="82"/>
      <c r="M44" s="82"/>
      <c r="N44" s="511" t="s">
        <v>604</v>
      </c>
      <c r="O44" s="549" t="s">
        <v>1201</v>
      </c>
      <c r="P44" s="586"/>
      <c r="Q44" s="12"/>
      <c r="R44" s="12"/>
      <c r="S44" s="12"/>
      <c r="T44" s="12"/>
      <c r="U44" s="12"/>
      <c r="V44" s="12"/>
      <c r="W44" s="12"/>
      <c r="X44" s="12"/>
      <c r="Y44" s="12"/>
      <c r="Z44" s="12"/>
      <c r="AA44" s="12"/>
      <c r="AB44" s="12"/>
      <c r="AC44" s="12"/>
      <c r="AD44" s="12"/>
      <c r="AE44" s="12"/>
      <c r="AF44" s="12"/>
      <c r="AG44" s="12"/>
      <c r="AH44" s="12"/>
    </row>
    <row r="45" spans="1:34" s="302" customFormat="1" ht="35.1" customHeight="1">
      <c r="A45" s="329"/>
      <c r="B45" s="334" t="s">
        <v>572</v>
      </c>
      <c r="C45" s="333"/>
      <c r="D45" s="333"/>
      <c r="E45" s="333"/>
      <c r="F45" s="333"/>
      <c r="G45" s="337">
        <f>G46</f>
        <v>33</v>
      </c>
      <c r="H45" s="337">
        <f t="shared" ref="H45:M45" si="0">H46</f>
        <v>42</v>
      </c>
      <c r="I45" s="337">
        <f t="shared" si="0"/>
        <v>75</v>
      </c>
      <c r="J45" s="337">
        <f t="shared" si="0"/>
        <v>75</v>
      </c>
      <c r="K45" s="337">
        <f t="shared" si="0"/>
        <v>75</v>
      </c>
      <c r="L45" s="337">
        <f t="shared" si="0"/>
        <v>0</v>
      </c>
      <c r="M45" s="337">
        <f t="shared" si="0"/>
        <v>0</v>
      </c>
      <c r="N45" s="329"/>
      <c r="O45" s="330"/>
      <c r="P45" s="329"/>
    </row>
    <row r="46" spans="1:34" s="303" customFormat="1">
      <c r="A46" s="213"/>
      <c r="B46" s="334" t="s">
        <v>573</v>
      </c>
      <c r="C46" s="161"/>
      <c r="D46" s="161"/>
      <c r="E46" s="161"/>
      <c r="F46" s="161"/>
      <c r="G46" s="337">
        <f>G40+G41+G42+G43+G44</f>
        <v>33</v>
      </c>
      <c r="H46" s="337">
        <f t="shared" ref="H46:K46" si="1">H40+H41+H42+H43+H44</f>
        <v>42</v>
      </c>
      <c r="I46" s="337">
        <f t="shared" si="1"/>
        <v>75</v>
      </c>
      <c r="J46" s="337">
        <f t="shared" si="1"/>
        <v>75</v>
      </c>
      <c r="K46" s="337">
        <f t="shared" si="1"/>
        <v>75</v>
      </c>
      <c r="L46" s="329"/>
      <c r="M46" s="329"/>
      <c r="N46" s="213"/>
      <c r="O46" s="212"/>
      <c r="P46" s="213"/>
      <c r="Q46" s="306"/>
      <c r="R46" s="306"/>
      <c r="S46" s="306"/>
      <c r="T46" s="306"/>
      <c r="U46" s="306"/>
      <c r="V46" s="306"/>
      <c r="W46" s="306"/>
      <c r="X46" s="306"/>
      <c r="Y46" s="306"/>
      <c r="Z46" s="306"/>
      <c r="AA46" s="306"/>
      <c r="AB46" s="306"/>
      <c r="AC46" s="306"/>
    </row>
    <row r="47" spans="1:34" ht="61.5" customHeight="1">
      <c r="A47" s="213">
        <v>5</v>
      </c>
      <c r="B47" s="504" t="s">
        <v>1202</v>
      </c>
      <c r="C47" s="79" t="s">
        <v>574</v>
      </c>
      <c r="D47" s="319" t="s">
        <v>546</v>
      </c>
      <c r="E47" s="79" t="s">
        <v>40</v>
      </c>
      <c r="F47" s="79" t="s">
        <v>575</v>
      </c>
      <c r="G47" s="82">
        <v>3.9</v>
      </c>
      <c r="H47" s="82">
        <v>3.8</v>
      </c>
      <c r="I47" s="82">
        <v>3.8</v>
      </c>
      <c r="J47" s="82">
        <v>3.6</v>
      </c>
      <c r="K47" s="82">
        <v>3.6</v>
      </c>
      <c r="L47" s="82">
        <v>3.6</v>
      </c>
      <c r="M47" s="82">
        <v>3.6</v>
      </c>
      <c r="N47" s="82"/>
      <c r="O47" s="83"/>
      <c r="P47" s="82"/>
      <c r="Q47" s="12"/>
      <c r="R47" s="12"/>
      <c r="S47" s="12"/>
      <c r="T47" s="12"/>
      <c r="U47" s="12"/>
      <c r="V47" s="12"/>
      <c r="W47" s="12"/>
      <c r="X47" s="12"/>
      <c r="Y47" s="12"/>
      <c r="Z47" s="12"/>
      <c r="AA47" s="12"/>
      <c r="AB47" s="12"/>
      <c r="AC47" s="12"/>
    </row>
    <row r="48" spans="1:34" ht="27" customHeight="1">
      <c r="A48" s="79"/>
      <c r="B48" s="212" t="s">
        <v>576</v>
      </c>
      <c r="C48" s="212"/>
      <c r="D48" s="212"/>
      <c r="E48" s="79"/>
      <c r="F48" s="79"/>
      <c r="G48" s="79"/>
      <c r="H48" s="79"/>
      <c r="I48" s="79"/>
      <c r="J48" s="79"/>
      <c r="K48" s="79"/>
      <c r="L48" s="82"/>
      <c r="M48" s="82"/>
      <c r="N48" s="82"/>
      <c r="O48" s="83"/>
      <c r="P48" s="82"/>
      <c r="Q48" s="12"/>
    </row>
    <row r="49" spans="1:29" ht="123" customHeight="1">
      <c r="A49" s="79"/>
      <c r="B49" s="504" t="s">
        <v>1203</v>
      </c>
      <c r="C49" s="79" t="s">
        <v>577</v>
      </c>
      <c r="D49" s="79" t="s">
        <v>546</v>
      </c>
      <c r="E49" s="79" t="s">
        <v>40</v>
      </c>
      <c r="F49" s="79" t="s">
        <v>575</v>
      </c>
      <c r="G49" s="79">
        <v>4.8</v>
      </c>
      <c r="H49" s="79">
        <v>4.7</v>
      </c>
      <c r="I49" s="79">
        <v>4.7</v>
      </c>
      <c r="J49" s="79">
        <v>4.7</v>
      </c>
      <c r="K49" s="79">
        <v>4.5999999999999996</v>
      </c>
      <c r="L49" s="79">
        <v>4.5999999999999996</v>
      </c>
      <c r="M49" s="79">
        <v>4.5999999999999996</v>
      </c>
      <c r="N49" s="82"/>
      <c r="O49" s="83"/>
      <c r="P49" s="82"/>
      <c r="Q49" s="12"/>
    </row>
    <row r="50" spans="1:29" ht="23.25" customHeight="1">
      <c r="A50" s="79"/>
      <c r="B50" s="513" t="s">
        <v>1219</v>
      </c>
      <c r="C50" s="310"/>
      <c r="D50" s="310"/>
      <c r="E50" s="213"/>
      <c r="F50" s="213"/>
      <c r="G50" s="213"/>
      <c r="H50" s="213"/>
      <c r="I50" s="213"/>
      <c r="J50" s="213"/>
      <c r="K50" s="213"/>
      <c r="L50" s="79"/>
      <c r="M50" s="79"/>
      <c r="N50" s="79"/>
      <c r="O50" s="80"/>
      <c r="P50" s="79"/>
      <c r="Q50" s="167"/>
      <c r="R50" s="324"/>
      <c r="S50" s="324"/>
      <c r="T50" s="324"/>
      <c r="U50" s="324"/>
      <c r="V50" s="324"/>
      <c r="W50" s="324"/>
      <c r="X50" s="324"/>
      <c r="Y50" s="324"/>
      <c r="Z50" s="324"/>
      <c r="AA50" s="324"/>
      <c r="AB50" s="324"/>
      <c r="AC50" s="324"/>
    </row>
    <row r="51" spans="1:29" ht="73.5" customHeight="1">
      <c r="A51" s="79"/>
      <c r="B51" s="504" t="s">
        <v>1204</v>
      </c>
      <c r="C51" s="632" t="s">
        <v>578</v>
      </c>
      <c r="D51" s="632" t="s">
        <v>579</v>
      </c>
      <c r="E51" s="580" t="s">
        <v>557</v>
      </c>
      <c r="F51" s="580" t="s">
        <v>580</v>
      </c>
      <c r="G51" s="79">
        <v>1861</v>
      </c>
      <c r="H51" s="79">
        <v>2590</v>
      </c>
      <c r="I51" s="79">
        <v>1583</v>
      </c>
      <c r="J51" s="79">
        <v>1583</v>
      </c>
      <c r="K51" s="79">
        <v>1583</v>
      </c>
      <c r="L51" s="79">
        <v>1583</v>
      </c>
      <c r="M51" s="79">
        <v>1583</v>
      </c>
      <c r="N51" s="79"/>
      <c r="O51" s="80"/>
      <c r="P51" s="79"/>
      <c r="Q51" s="167"/>
      <c r="R51" s="324"/>
      <c r="S51" s="324"/>
      <c r="T51" s="324"/>
      <c r="U51" s="324"/>
      <c r="V51" s="324"/>
      <c r="W51" s="324"/>
      <c r="X51" s="324"/>
      <c r="Y51" s="324"/>
      <c r="Z51" s="324"/>
      <c r="AA51" s="324"/>
      <c r="AB51" s="324"/>
      <c r="AC51" s="324"/>
    </row>
    <row r="52" spans="1:29" s="301" customFormat="1" ht="60" customHeight="1">
      <c r="A52" s="325"/>
      <c r="B52" s="320" t="s">
        <v>581</v>
      </c>
      <c r="C52" s="580"/>
      <c r="D52" s="580"/>
      <c r="E52" s="580"/>
      <c r="F52" s="580"/>
      <c r="G52" s="79">
        <v>829</v>
      </c>
      <c r="H52" s="79">
        <v>1082</v>
      </c>
      <c r="I52" s="121">
        <v>1066</v>
      </c>
      <c r="J52" s="121">
        <v>1370</v>
      </c>
      <c r="K52" s="121">
        <v>1393.04</v>
      </c>
      <c r="L52" s="121">
        <v>1393.04</v>
      </c>
      <c r="M52" s="121">
        <v>1393.04</v>
      </c>
      <c r="N52" s="326"/>
      <c r="O52" s="320"/>
      <c r="P52" s="325"/>
      <c r="Q52" s="327"/>
      <c r="R52" s="328"/>
      <c r="S52" s="328"/>
      <c r="T52" s="328"/>
      <c r="U52" s="328"/>
      <c r="V52" s="328"/>
      <c r="W52" s="328"/>
      <c r="X52" s="328"/>
      <c r="Y52" s="328"/>
      <c r="Z52" s="328"/>
      <c r="AA52" s="328"/>
      <c r="AB52" s="328"/>
      <c r="AC52" s="328"/>
    </row>
    <row r="53" spans="1:29" ht="17.25" customHeight="1">
      <c r="A53" s="79"/>
      <c r="B53" s="122" t="s">
        <v>582</v>
      </c>
      <c r="C53" s="79"/>
      <c r="D53" s="79"/>
      <c r="E53" s="79"/>
      <c r="F53" s="79"/>
      <c r="G53" s="79"/>
      <c r="H53" s="79"/>
      <c r="I53" s="79"/>
      <c r="J53" s="79"/>
      <c r="K53" s="79"/>
      <c r="L53" s="79"/>
      <c r="M53" s="79"/>
      <c r="N53" s="121"/>
      <c r="O53" s="80"/>
      <c r="P53" s="79"/>
      <c r="Q53" s="167"/>
      <c r="R53" s="324"/>
      <c r="S53" s="324"/>
      <c r="T53" s="324"/>
      <c r="U53" s="324"/>
      <c r="V53" s="324"/>
      <c r="W53" s="324"/>
      <c r="X53" s="324"/>
      <c r="Y53" s="324"/>
      <c r="Z53" s="324"/>
      <c r="AA53" s="324"/>
      <c r="AB53" s="324"/>
      <c r="AC53" s="324"/>
    </row>
    <row r="54" spans="1:29" ht="84.95" customHeight="1">
      <c r="A54" s="79">
        <v>1</v>
      </c>
      <c r="B54" s="80" t="s">
        <v>583</v>
      </c>
      <c r="C54" s="79" t="s">
        <v>584</v>
      </c>
      <c r="D54" s="508" t="s">
        <v>579</v>
      </c>
      <c r="E54" s="79" t="s">
        <v>557</v>
      </c>
      <c r="F54" s="79" t="s">
        <v>580</v>
      </c>
      <c r="G54" s="93">
        <v>819</v>
      </c>
      <c r="H54" s="93">
        <v>815</v>
      </c>
      <c r="I54" s="79">
        <v>513</v>
      </c>
      <c r="J54" s="79">
        <v>513</v>
      </c>
      <c r="K54" s="79">
        <v>513</v>
      </c>
      <c r="L54" s="79">
        <v>536</v>
      </c>
      <c r="M54" s="79">
        <v>536</v>
      </c>
      <c r="N54" s="84"/>
      <c r="O54" s="83"/>
      <c r="P54" s="79"/>
      <c r="Q54" s="167"/>
      <c r="R54" s="324"/>
      <c r="S54" s="324"/>
      <c r="T54" s="324"/>
      <c r="U54" s="324"/>
      <c r="V54" s="324"/>
      <c r="W54" s="324"/>
      <c r="X54" s="324"/>
      <c r="Y54" s="324"/>
      <c r="Z54" s="324"/>
      <c r="AA54" s="324"/>
      <c r="AB54" s="324"/>
      <c r="AC54" s="324"/>
    </row>
    <row r="55" spans="1:29" s="302" customFormat="1">
      <c r="A55" s="329"/>
      <c r="B55" s="334" t="s">
        <v>585</v>
      </c>
      <c r="C55" s="333"/>
      <c r="D55" s="333"/>
      <c r="E55" s="333"/>
      <c r="F55" s="333"/>
      <c r="G55" s="329">
        <v>0</v>
      </c>
      <c r="H55" s="329">
        <v>0</v>
      </c>
      <c r="I55" s="329">
        <v>0</v>
      </c>
      <c r="J55" s="329">
        <v>0</v>
      </c>
      <c r="K55" s="329">
        <v>0</v>
      </c>
      <c r="L55" s="329">
        <v>0</v>
      </c>
      <c r="M55" s="329">
        <v>0</v>
      </c>
      <c r="N55" s="329"/>
      <c r="O55" s="330"/>
      <c r="P55" s="329"/>
      <c r="Q55" s="335"/>
    </row>
    <row r="56" spans="1:29" hidden="1">
      <c r="A56" s="82"/>
      <c r="B56" s="320" t="s">
        <v>29</v>
      </c>
      <c r="C56" s="79"/>
      <c r="D56" s="79"/>
      <c r="E56" s="79"/>
      <c r="F56" s="79"/>
      <c r="G56" s="321">
        <v>0</v>
      </c>
      <c r="H56" s="321">
        <v>0</v>
      </c>
      <c r="I56" s="321">
        <v>0</v>
      </c>
      <c r="J56" s="321">
        <v>0</v>
      </c>
      <c r="K56" s="321">
        <v>0</v>
      </c>
      <c r="L56" s="321">
        <v>0</v>
      </c>
      <c r="M56" s="321">
        <v>0</v>
      </c>
      <c r="N56" s="82" t="s">
        <v>586</v>
      </c>
      <c r="O56" s="83"/>
      <c r="P56" s="82"/>
      <c r="Q56" s="12"/>
      <c r="R56" s="12"/>
      <c r="S56" s="12"/>
      <c r="T56" s="12"/>
      <c r="U56" s="12"/>
      <c r="V56" s="12"/>
      <c r="W56" s="12"/>
      <c r="X56" s="12"/>
      <c r="Y56" s="12"/>
      <c r="Z56" s="12"/>
      <c r="AA56" s="12"/>
      <c r="AB56" s="12"/>
      <c r="AC56" s="12"/>
    </row>
    <row r="57" spans="1:29" hidden="1">
      <c r="A57" s="82"/>
      <c r="B57" s="320" t="s">
        <v>30</v>
      </c>
      <c r="C57" s="79"/>
      <c r="D57" s="79"/>
      <c r="E57" s="79"/>
      <c r="F57" s="79"/>
      <c r="G57" s="321">
        <v>0</v>
      </c>
      <c r="H57" s="321">
        <v>0</v>
      </c>
      <c r="I57" s="321">
        <v>0</v>
      </c>
      <c r="J57" s="321">
        <v>0</v>
      </c>
      <c r="K57" s="321">
        <v>0</v>
      </c>
      <c r="L57" s="321">
        <v>0</v>
      </c>
      <c r="M57" s="321">
        <v>0</v>
      </c>
      <c r="N57" s="82" t="s">
        <v>260</v>
      </c>
      <c r="O57" s="83"/>
      <c r="P57" s="82"/>
      <c r="Q57" s="12"/>
      <c r="R57" s="12"/>
      <c r="S57" s="12"/>
      <c r="T57" s="12"/>
      <c r="U57" s="12"/>
      <c r="V57" s="12"/>
      <c r="W57" s="12"/>
      <c r="X57" s="12"/>
      <c r="Y57" s="12"/>
      <c r="Z57" s="12"/>
      <c r="AA57" s="12"/>
      <c r="AB57" s="12"/>
      <c r="AC57" s="12"/>
    </row>
    <row r="58" spans="1:29" hidden="1">
      <c r="A58" s="82"/>
      <c r="B58" s="320" t="s">
        <v>31</v>
      </c>
      <c r="C58" s="79"/>
      <c r="D58" s="79"/>
      <c r="E58" s="79"/>
      <c r="F58" s="79"/>
      <c r="G58" s="321">
        <v>0</v>
      </c>
      <c r="H58" s="321">
        <v>0</v>
      </c>
      <c r="I58" s="321">
        <v>0</v>
      </c>
      <c r="J58" s="321">
        <v>0</v>
      </c>
      <c r="K58" s="321">
        <v>0</v>
      </c>
      <c r="L58" s="321">
        <v>0</v>
      </c>
      <c r="M58" s="321">
        <v>0</v>
      </c>
      <c r="N58" s="82" t="s">
        <v>87</v>
      </c>
      <c r="O58" s="83"/>
      <c r="P58" s="82"/>
      <c r="Q58" s="12"/>
      <c r="R58" s="12"/>
      <c r="S58" s="12"/>
      <c r="T58" s="12"/>
      <c r="U58" s="12"/>
      <c r="V58" s="12"/>
      <c r="W58" s="12"/>
      <c r="X58" s="12"/>
      <c r="Y58" s="12"/>
      <c r="Z58" s="12"/>
      <c r="AA58" s="12"/>
      <c r="AB58" s="12"/>
      <c r="AC58" s="12"/>
    </row>
    <row r="59" spans="1:29" hidden="1">
      <c r="A59" s="82"/>
      <c r="B59" s="320" t="s">
        <v>32</v>
      </c>
      <c r="C59" s="79"/>
      <c r="D59" s="79"/>
      <c r="E59" s="79"/>
      <c r="F59" s="79"/>
      <c r="G59" s="321">
        <v>0</v>
      </c>
      <c r="H59" s="321">
        <v>0</v>
      </c>
      <c r="I59" s="321">
        <v>0</v>
      </c>
      <c r="J59" s="321">
        <v>0</v>
      </c>
      <c r="K59" s="321">
        <v>0</v>
      </c>
      <c r="L59" s="321">
        <v>0</v>
      </c>
      <c r="M59" s="321">
        <v>0</v>
      </c>
      <c r="N59" s="82" t="s">
        <v>84</v>
      </c>
      <c r="O59" s="83"/>
      <c r="P59" s="82"/>
      <c r="Q59" s="12"/>
      <c r="R59" s="12"/>
      <c r="S59" s="12"/>
      <c r="T59" s="12"/>
      <c r="U59" s="12"/>
      <c r="V59" s="12"/>
      <c r="W59" s="12"/>
      <c r="X59" s="12"/>
      <c r="Y59" s="12"/>
      <c r="Z59" s="12"/>
      <c r="AA59" s="12"/>
      <c r="AB59" s="12"/>
      <c r="AC59" s="12"/>
    </row>
    <row r="60" spans="1:29" hidden="1">
      <c r="A60" s="82"/>
      <c r="B60" s="320" t="s">
        <v>33</v>
      </c>
      <c r="C60" s="79"/>
      <c r="D60" s="79"/>
      <c r="E60" s="79"/>
      <c r="F60" s="79"/>
      <c r="G60" s="321">
        <v>0</v>
      </c>
      <c r="H60" s="321">
        <v>0</v>
      </c>
      <c r="I60" s="321">
        <v>0</v>
      </c>
      <c r="J60" s="321">
        <v>0</v>
      </c>
      <c r="K60" s="321">
        <v>0</v>
      </c>
      <c r="L60" s="321">
        <v>0</v>
      </c>
      <c r="M60" s="321">
        <v>0</v>
      </c>
      <c r="N60" s="82" t="s">
        <v>118</v>
      </c>
      <c r="O60" s="83"/>
      <c r="P60" s="82"/>
      <c r="Q60" s="12"/>
      <c r="R60" s="12"/>
      <c r="S60" s="12"/>
      <c r="T60" s="12"/>
      <c r="U60" s="12"/>
      <c r="V60" s="12"/>
      <c r="W60" s="12"/>
      <c r="X60" s="12"/>
      <c r="Y60" s="12"/>
      <c r="Z60" s="12"/>
      <c r="AA60" s="12"/>
      <c r="AB60" s="12"/>
      <c r="AC60" s="12"/>
    </row>
    <row r="61" spans="1:29" ht="83.1" customHeight="1">
      <c r="A61" s="161">
        <v>6</v>
      </c>
      <c r="B61" s="504" t="s">
        <v>1220</v>
      </c>
      <c r="C61" s="79" t="s">
        <v>587</v>
      </c>
      <c r="D61" s="79" t="s">
        <v>588</v>
      </c>
      <c r="E61" s="79" t="s">
        <v>40</v>
      </c>
      <c r="F61" s="325"/>
      <c r="G61" s="123">
        <v>90.4</v>
      </c>
      <c r="H61" s="123">
        <v>91.6</v>
      </c>
      <c r="I61" s="123">
        <v>92.7</v>
      </c>
      <c r="J61" s="123">
        <v>93.9</v>
      </c>
      <c r="K61" s="123">
        <v>95.2</v>
      </c>
      <c r="L61" s="123">
        <v>96</v>
      </c>
      <c r="M61" s="123">
        <v>96</v>
      </c>
      <c r="N61" s="329"/>
      <c r="O61" s="330"/>
      <c r="P61" s="329"/>
      <c r="Q61" s="331"/>
      <c r="R61" s="332"/>
      <c r="S61" s="332"/>
      <c r="T61" s="332"/>
      <c r="U61" s="332"/>
      <c r="V61" s="332"/>
      <c r="W61" s="332"/>
      <c r="X61" s="332"/>
      <c r="Y61" s="332"/>
      <c r="Z61" s="332"/>
      <c r="AA61" s="332"/>
      <c r="AB61" s="332"/>
      <c r="AC61" s="332"/>
    </row>
    <row r="62" spans="1:29" ht="81" customHeight="1">
      <c r="A62" s="161">
        <v>7</v>
      </c>
      <c r="B62" s="504" t="s">
        <v>1221</v>
      </c>
      <c r="C62" s="79" t="s">
        <v>587</v>
      </c>
      <c r="D62" s="79" t="s">
        <v>588</v>
      </c>
      <c r="E62" s="79" t="s">
        <v>40</v>
      </c>
      <c r="F62" s="79"/>
      <c r="G62" s="123">
        <v>65.5</v>
      </c>
      <c r="H62" s="123">
        <v>66.599999999999994</v>
      </c>
      <c r="I62" s="123">
        <v>67.599999999999994</v>
      </c>
      <c r="J62" s="123">
        <v>68.7</v>
      </c>
      <c r="K62" s="123">
        <v>69.8</v>
      </c>
      <c r="L62" s="123">
        <v>71</v>
      </c>
      <c r="M62" s="123">
        <v>71</v>
      </c>
      <c r="N62" s="82"/>
      <c r="O62" s="83"/>
      <c r="P62" s="82"/>
      <c r="Q62" s="12"/>
    </row>
    <row r="63" spans="1:29" ht="42.75" customHeight="1">
      <c r="A63" s="79"/>
      <c r="B63" s="617" t="s">
        <v>1222</v>
      </c>
      <c r="C63" s="578"/>
      <c r="D63" s="578"/>
      <c r="E63" s="576"/>
      <c r="F63" s="576"/>
      <c r="G63" s="576"/>
      <c r="H63" s="576"/>
      <c r="I63" s="576"/>
      <c r="J63" s="576"/>
      <c r="K63" s="576"/>
      <c r="L63" s="82"/>
      <c r="M63" s="82"/>
      <c r="N63" s="82"/>
      <c r="O63" s="83"/>
      <c r="P63" s="82"/>
      <c r="Q63" s="12"/>
      <c r="R63" s="12"/>
      <c r="S63" s="12"/>
      <c r="T63" s="12"/>
      <c r="U63" s="12"/>
      <c r="V63" s="12"/>
      <c r="W63" s="12"/>
      <c r="X63" s="12"/>
      <c r="Y63" s="12"/>
      <c r="Z63" s="12"/>
      <c r="AA63" s="12"/>
      <c r="AB63" s="12"/>
      <c r="AC63" s="12"/>
    </row>
    <row r="64" spans="1:29" ht="84.75" customHeight="1">
      <c r="A64" s="79"/>
      <c r="B64" s="504" t="s">
        <v>1223</v>
      </c>
      <c r="C64" s="79" t="s">
        <v>589</v>
      </c>
      <c r="D64" s="79" t="s">
        <v>588</v>
      </c>
      <c r="E64" s="79" t="s">
        <v>40</v>
      </c>
      <c r="F64" s="79"/>
      <c r="G64" s="79"/>
      <c r="H64" s="79"/>
      <c r="I64" s="79"/>
      <c r="J64" s="79"/>
      <c r="K64" s="79"/>
      <c r="L64" s="82"/>
      <c r="M64" s="82"/>
      <c r="N64" s="82"/>
      <c r="O64" s="83"/>
      <c r="P64" s="82"/>
      <c r="Q64" s="12"/>
    </row>
    <row r="65" spans="1:29" s="302" customFormat="1" ht="17.25" customHeight="1">
      <c r="A65" s="333"/>
      <c r="B65" s="334" t="s">
        <v>590</v>
      </c>
      <c r="C65" s="334"/>
      <c r="D65" s="334"/>
      <c r="E65" s="333"/>
      <c r="F65" s="333"/>
      <c r="G65" s="567">
        <v>94.5</v>
      </c>
      <c r="H65" s="333">
        <v>91.6</v>
      </c>
      <c r="I65" s="333">
        <v>93.5</v>
      </c>
      <c r="J65" s="333">
        <v>93.9</v>
      </c>
      <c r="K65" s="333">
        <v>94.2</v>
      </c>
      <c r="L65" s="329">
        <v>94.5</v>
      </c>
      <c r="M65" s="329">
        <v>94.7</v>
      </c>
      <c r="N65" s="329"/>
      <c r="O65" s="330"/>
      <c r="P65" s="329"/>
      <c r="Q65" s="335"/>
      <c r="R65" s="335"/>
      <c r="S65" s="335"/>
      <c r="T65" s="335"/>
      <c r="U65" s="335"/>
      <c r="V65" s="335"/>
      <c r="W65" s="335"/>
      <c r="X65" s="335"/>
      <c r="Y65" s="335"/>
      <c r="Z65" s="335"/>
      <c r="AA65" s="335"/>
      <c r="AB65" s="335"/>
      <c r="AC65" s="335"/>
    </row>
    <row r="66" spans="1:29" s="302" customFormat="1" ht="24" customHeight="1">
      <c r="A66" s="333"/>
      <c r="B66" s="334" t="s">
        <v>591</v>
      </c>
      <c r="C66" s="334"/>
      <c r="D66" s="334"/>
      <c r="E66" s="333"/>
      <c r="F66" s="333"/>
      <c r="G66" s="336">
        <v>67</v>
      </c>
      <c r="H66" s="336">
        <v>66.599999999999994</v>
      </c>
      <c r="I66" s="336">
        <v>71.527453768800001</v>
      </c>
      <c r="J66" s="336">
        <v>71.670508676337604</v>
      </c>
      <c r="K66" s="336">
        <v>71.813849693690301</v>
      </c>
      <c r="L66" s="337">
        <v>71.819999999999993</v>
      </c>
      <c r="M66" s="337">
        <v>71.84</v>
      </c>
      <c r="N66" s="329"/>
      <c r="O66" s="330"/>
      <c r="P66" s="329"/>
      <c r="Q66" s="335"/>
      <c r="R66" s="335"/>
      <c r="S66" s="335"/>
      <c r="T66" s="335"/>
      <c r="U66" s="335"/>
      <c r="V66" s="335"/>
      <c r="W66" s="335"/>
      <c r="X66" s="335"/>
      <c r="Y66" s="335"/>
      <c r="Z66" s="335"/>
      <c r="AA66" s="335"/>
      <c r="AB66" s="335"/>
      <c r="AC66" s="335"/>
    </row>
    <row r="67" spans="1:29" ht="21.75" customHeight="1">
      <c r="A67" s="79"/>
      <c r="B67" s="212" t="s">
        <v>592</v>
      </c>
      <c r="C67" s="310"/>
      <c r="D67" s="310"/>
      <c r="E67" s="213"/>
      <c r="F67" s="213"/>
      <c r="G67" s="213"/>
      <c r="H67" s="213"/>
      <c r="I67" s="213"/>
      <c r="J67" s="213"/>
      <c r="K67" s="213"/>
      <c r="L67" s="82"/>
      <c r="M67" s="82"/>
      <c r="N67" s="82"/>
      <c r="O67" s="83"/>
      <c r="P67" s="82"/>
      <c r="Q67" s="12"/>
      <c r="R67" s="12"/>
      <c r="S67" s="12"/>
      <c r="T67" s="12"/>
      <c r="U67" s="12"/>
      <c r="V67" s="12"/>
      <c r="W67" s="12"/>
      <c r="X67" s="12"/>
      <c r="Y67" s="12"/>
      <c r="Z67" s="12"/>
      <c r="AA67" s="12"/>
      <c r="AB67" s="12"/>
      <c r="AC67" s="12"/>
    </row>
    <row r="68" spans="1:29" ht="22.5" customHeight="1">
      <c r="A68" s="161"/>
      <c r="B68" s="122" t="s">
        <v>593</v>
      </c>
      <c r="C68" s="122"/>
      <c r="D68" s="122"/>
      <c r="E68" s="79"/>
      <c r="F68" s="79"/>
      <c r="G68" s="79"/>
      <c r="H68" s="79"/>
      <c r="I68" s="79"/>
      <c r="J68" s="79"/>
      <c r="K68" s="79"/>
      <c r="L68" s="82"/>
      <c r="M68" s="82"/>
      <c r="N68" s="82"/>
      <c r="O68" s="83"/>
      <c r="P68" s="82"/>
      <c r="Q68" s="162"/>
      <c r="R68" s="162"/>
      <c r="S68" s="162"/>
      <c r="T68" s="162"/>
      <c r="U68" s="162"/>
      <c r="V68" s="162"/>
      <c r="W68" s="162"/>
      <c r="X68" s="162"/>
      <c r="Y68" s="162"/>
      <c r="Z68" s="162"/>
      <c r="AA68" s="162"/>
      <c r="AB68" s="162"/>
      <c r="AC68" s="162"/>
    </row>
    <row r="69" spans="1:29" ht="75" customHeight="1">
      <c r="A69" s="79"/>
      <c r="B69" s="504" t="s">
        <v>1224</v>
      </c>
      <c r="C69" s="79" t="s">
        <v>594</v>
      </c>
      <c r="D69" s="508" t="s">
        <v>1205</v>
      </c>
      <c r="E69" s="79" t="s">
        <v>595</v>
      </c>
      <c r="F69" s="79" t="s">
        <v>596</v>
      </c>
      <c r="G69" s="79">
        <v>34</v>
      </c>
      <c r="H69" s="79">
        <v>34</v>
      </c>
      <c r="I69" s="94">
        <v>36</v>
      </c>
      <c r="J69" s="94">
        <v>36</v>
      </c>
      <c r="K69" s="94">
        <v>36</v>
      </c>
      <c r="L69" s="338">
        <v>36</v>
      </c>
      <c r="M69" s="338">
        <v>36</v>
      </c>
      <c r="N69" s="82"/>
      <c r="O69" s="83"/>
      <c r="P69" s="82"/>
      <c r="Q69" s="162"/>
      <c r="R69" s="154"/>
      <c r="S69" s="154"/>
      <c r="T69" s="154"/>
      <c r="U69" s="154"/>
      <c r="V69" s="154"/>
      <c r="W69" s="154"/>
      <c r="X69" s="154"/>
      <c r="Y69" s="154"/>
      <c r="Z69" s="154"/>
      <c r="AA69" s="154"/>
      <c r="AB69" s="154"/>
      <c r="AC69" s="154"/>
    </row>
    <row r="70" spans="1:29" ht="21.75" customHeight="1">
      <c r="A70" s="79"/>
      <c r="B70" s="122" t="s">
        <v>582</v>
      </c>
      <c r="C70" s="80"/>
      <c r="D70" s="80"/>
      <c r="E70" s="79"/>
      <c r="F70" s="79"/>
      <c r="G70" s="79"/>
      <c r="H70" s="79"/>
      <c r="I70" s="79"/>
      <c r="J70" s="79"/>
      <c r="K70" s="79"/>
      <c r="L70" s="82"/>
      <c r="M70" s="82"/>
      <c r="N70" s="82"/>
      <c r="O70" s="83"/>
      <c r="P70" s="82"/>
      <c r="Q70" s="12"/>
    </row>
    <row r="71" spans="1:29" ht="18" customHeight="1">
      <c r="A71" s="580"/>
      <c r="B71" s="617" t="s">
        <v>1225</v>
      </c>
      <c r="C71" s="580" t="s">
        <v>597</v>
      </c>
      <c r="D71" s="580" t="s">
        <v>369</v>
      </c>
      <c r="E71" s="79" t="s">
        <v>598</v>
      </c>
      <c r="F71" s="79"/>
      <c r="G71" s="161"/>
      <c r="H71" s="161"/>
      <c r="I71" s="161">
        <v>1</v>
      </c>
      <c r="J71" s="79"/>
      <c r="K71" s="79"/>
      <c r="L71" s="213">
        <v>2</v>
      </c>
      <c r="M71" s="213">
        <v>1</v>
      </c>
      <c r="N71" s="82"/>
      <c r="O71" s="83"/>
      <c r="P71" s="82"/>
      <c r="Q71" s="12"/>
    </row>
    <row r="72" spans="1:29" ht="23.25" customHeight="1">
      <c r="A72" s="580"/>
      <c r="B72" s="578"/>
      <c r="C72" s="580"/>
      <c r="D72" s="580"/>
      <c r="E72" s="79" t="s">
        <v>599</v>
      </c>
      <c r="F72" s="79"/>
      <c r="G72" s="161">
        <v>0</v>
      </c>
      <c r="H72" s="161">
        <v>0</v>
      </c>
      <c r="I72" s="161">
        <f>I74+I76+I78+I79</f>
        <v>165.7</v>
      </c>
      <c r="J72" s="161">
        <f t="shared" ref="J72:M72" si="2">J74+J76+J78+J79</f>
        <v>0</v>
      </c>
      <c r="K72" s="161">
        <f t="shared" si="2"/>
        <v>0</v>
      </c>
      <c r="L72" s="339">
        <f t="shared" si="2"/>
        <v>1176.3</v>
      </c>
      <c r="M72" s="161">
        <f t="shared" si="2"/>
        <v>524</v>
      </c>
      <c r="N72" s="82"/>
      <c r="O72" s="83"/>
      <c r="P72" s="82"/>
      <c r="Q72" s="12"/>
    </row>
    <row r="73" spans="1:29" ht="21.75" customHeight="1">
      <c r="A73" s="580">
        <v>1</v>
      </c>
      <c r="B73" s="592" t="s">
        <v>600</v>
      </c>
      <c r="C73" s="580" t="s">
        <v>601</v>
      </c>
      <c r="D73" s="580" t="s">
        <v>369</v>
      </c>
      <c r="E73" s="580" t="s">
        <v>602</v>
      </c>
      <c r="F73" s="580" t="s">
        <v>603</v>
      </c>
      <c r="G73" s="79"/>
      <c r="H73" s="79"/>
      <c r="I73" s="79"/>
      <c r="J73" s="79"/>
      <c r="K73" s="93">
        <v>5</v>
      </c>
      <c r="L73" s="82"/>
      <c r="M73" s="82"/>
      <c r="N73" s="82" t="s">
        <v>604</v>
      </c>
      <c r="O73" s="83" t="s">
        <v>85</v>
      </c>
      <c r="P73" s="580" t="s">
        <v>605</v>
      </c>
      <c r="Q73" s="12"/>
    </row>
    <row r="74" spans="1:29" ht="86.25" customHeight="1">
      <c r="A74" s="580"/>
      <c r="B74" s="592"/>
      <c r="C74" s="580"/>
      <c r="D74" s="580"/>
      <c r="E74" s="580"/>
      <c r="F74" s="580"/>
      <c r="G74" s="79"/>
      <c r="H74" s="79"/>
      <c r="I74" s="79"/>
      <c r="J74" s="79"/>
      <c r="K74" s="79"/>
      <c r="L74" s="338">
        <v>676.3</v>
      </c>
      <c r="M74" s="82"/>
      <c r="N74" s="82" t="s">
        <v>87</v>
      </c>
      <c r="O74" s="83" t="s">
        <v>88</v>
      </c>
      <c r="P74" s="580"/>
      <c r="Q74" s="12"/>
    </row>
    <row r="75" spans="1:29" ht="24" customHeight="1">
      <c r="A75" s="580">
        <v>2</v>
      </c>
      <c r="B75" s="592" t="s">
        <v>606</v>
      </c>
      <c r="C75" s="580" t="s">
        <v>601</v>
      </c>
      <c r="D75" s="580" t="s">
        <v>369</v>
      </c>
      <c r="E75" s="580" t="s">
        <v>602</v>
      </c>
      <c r="F75" s="580" t="s">
        <v>603</v>
      </c>
      <c r="G75" s="79"/>
      <c r="H75" s="79"/>
      <c r="I75" s="79"/>
      <c r="J75" s="79"/>
      <c r="K75" s="79">
        <v>10</v>
      </c>
      <c r="L75" s="82"/>
      <c r="M75" s="82"/>
      <c r="N75" s="82" t="s">
        <v>604</v>
      </c>
      <c r="O75" s="83" t="s">
        <v>85</v>
      </c>
      <c r="P75" s="639" t="s">
        <v>605</v>
      </c>
      <c r="Q75" s="12"/>
    </row>
    <row r="76" spans="1:29" ht="83.25" customHeight="1">
      <c r="A76" s="580"/>
      <c r="B76" s="592"/>
      <c r="C76" s="580"/>
      <c r="D76" s="580"/>
      <c r="E76" s="580"/>
      <c r="F76" s="580"/>
      <c r="G76" s="82"/>
      <c r="H76" s="82"/>
      <c r="I76" s="82"/>
      <c r="J76" s="82"/>
      <c r="K76" s="82"/>
      <c r="L76" s="82">
        <v>500</v>
      </c>
      <c r="M76" s="82"/>
      <c r="N76" s="82" t="s">
        <v>87</v>
      </c>
      <c r="O76" s="83" t="s">
        <v>88</v>
      </c>
      <c r="P76" s="640"/>
      <c r="Q76" s="12"/>
    </row>
    <row r="77" spans="1:29" ht="23.25" customHeight="1">
      <c r="A77" s="580">
        <v>3</v>
      </c>
      <c r="B77" s="592" t="s">
        <v>607</v>
      </c>
      <c r="C77" s="580" t="s">
        <v>601</v>
      </c>
      <c r="D77" s="580" t="s">
        <v>369</v>
      </c>
      <c r="E77" s="580" t="s">
        <v>602</v>
      </c>
      <c r="F77" s="580" t="s">
        <v>608</v>
      </c>
      <c r="G77" s="82"/>
      <c r="H77" s="82"/>
      <c r="I77" s="82"/>
      <c r="J77" s="82"/>
      <c r="K77" s="82"/>
      <c r="L77" s="98">
        <v>5</v>
      </c>
      <c r="M77" s="82"/>
      <c r="N77" s="82" t="s">
        <v>604</v>
      </c>
      <c r="O77" s="83" t="s">
        <v>85</v>
      </c>
      <c r="P77" s="580" t="s">
        <v>605</v>
      </c>
      <c r="Q77" s="12"/>
    </row>
    <row r="78" spans="1:29" ht="93" customHeight="1">
      <c r="A78" s="580"/>
      <c r="B78" s="592"/>
      <c r="C78" s="580"/>
      <c r="D78" s="580"/>
      <c r="E78" s="580"/>
      <c r="F78" s="580"/>
      <c r="G78" s="82"/>
      <c r="H78" s="82"/>
      <c r="I78" s="82"/>
      <c r="J78" s="82"/>
      <c r="K78" s="82"/>
      <c r="L78" s="82"/>
      <c r="M78" s="82">
        <v>524</v>
      </c>
      <c r="N78" s="82" t="s">
        <v>87</v>
      </c>
      <c r="O78" s="83" t="s">
        <v>88</v>
      </c>
      <c r="P78" s="580"/>
      <c r="Q78" s="12"/>
    </row>
    <row r="79" spans="1:29" ht="114" customHeight="1">
      <c r="A79" s="79">
        <v>4</v>
      </c>
      <c r="B79" s="80" t="s">
        <v>609</v>
      </c>
      <c r="C79" s="79" t="s">
        <v>601</v>
      </c>
      <c r="D79" s="79" t="s">
        <v>369</v>
      </c>
      <c r="E79" s="79" t="s">
        <v>602</v>
      </c>
      <c r="F79" s="79" t="s">
        <v>610</v>
      </c>
      <c r="G79" s="45">
        <v>15</v>
      </c>
      <c r="H79" s="45">
        <v>192</v>
      </c>
      <c r="I79" s="82">
        <v>165.7</v>
      </c>
      <c r="J79" s="82"/>
      <c r="K79" s="82"/>
      <c r="L79" s="82"/>
      <c r="M79" s="82"/>
      <c r="N79" s="82" t="s">
        <v>87</v>
      </c>
      <c r="O79" s="83" t="s">
        <v>88</v>
      </c>
      <c r="P79" s="123" t="s">
        <v>605</v>
      </c>
      <c r="Q79" s="12"/>
    </row>
    <row r="80" spans="1:29" ht="61.5" customHeight="1">
      <c r="A80" s="79">
        <v>5</v>
      </c>
      <c r="B80" s="80" t="s">
        <v>611</v>
      </c>
      <c r="C80" s="79" t="s">
        <v>612</v>
      </c>
      <c r="D80" s="79" t="s">
        <v>369</v>
      </c>
      <c r="E80" s="79" t="s">
        <v>602</v>
      </c>
      <c r="F80" s="79" t="s">
        <v>613</v>
      </c>
      <c r="G80" s="79"/>
      <c r="H80" s="79"/>
      <c r="I80" s="79"/>
      <c r="J80" s="79">
        <v>55</v>
      </c>
      <c r="K80" s="79"/>
      <c r="L80" s="79"/>
      <c r="M80" s="82"/>
      <c r="N80" s="82" t="s">
        <v>604</v>
      </c>
      <c r="O80" s="83" t="s">
        <v>100</v>
      </c>
      <c r="P80" s="79" t="s">
        <v>614</v>
      </c>
      <c r="Q80" s="12"/>
    </row>
    <row r="81" spans="1:29" s="303" customFormat="1" ht="39.75" customHeight="1">
      <c r="A81" s="161"/>
      <c r="B81" s="334" t="s">
        <v>615</v>
      </c>
      <c r="C81" s="161"/>
      <c r="D81" s="122"/>
      <c r="E81" s="161"/>
      <c r="F81" s="161"/>
      <c r="G81" s="336">
        <f>G82+G83+G84+G85+G86</f>
        <v>15</v>
      </c>
      <c r="H81" s="336">
        <f t="shared" ref="H81:M81" si="3">H82+H83+H84+H85+H86</f>
        <v>192</v>
      </c>
      <c r="I81" s="336">
        <f t="shared" si="3"/>
        <v>165.7</v>
      </c>
      <c r="J81" s="336">
        <f t="shared" si="3"/>
        <v>55</v>
      </c>
      <c r="K81" s="336">
        <f t="shared" si="3"/>
        <v>15</v>
      </c>
      <c r="L81" s="336">
        <f t="shared" si="3"/>
        <v>1181.3</v>
      </c>
      <c r="M81" s="336">
        <f t="shared" si="3"/>
        <v>524</v>
      </c>
      <c r="N81" s="213"/>
      <c r="O81" s="212"/>
      <c r="P81" s="161"/>
      <c r="Q81" s="306"/>
    </row>
    <row r="82" spans="1:29" s="303" customFormat="1" ht="26.25" hidden="1" customHeight="1">
      <c r="A82" s="161"/>
      <c r="B82" s="334" t="s">
        <v>29</v>
      </c>
      <c r="C82" s="161"/>
      <c r="D82" s="122"/>
      <c r="E82" s="161"/>
      <c r="F82" s="161"/>
      <c r="G82" s="352"/>
      <c r="H82" s="352"/>
      <c r="I82" s="352"/>
      <c r="J82" s="352"/>
      <c r="K82" s="352"/>
      <c r="L82" s="352"/>
      <c r="M82" s="340"/>
      <c r="N82" s="213"/>
      <c r="O82" s="212"/>
      <c r="P82" s="161"/>
      <c r="Q82" s="306"/>
    </row>
    <row r="83" spans="1:29" s="303" customFormat="1" hidden="1">
      <c r="A83" s="161"/>
      <c r="B83" s="334" t="s">
        <v>30</v>
      </c>
      <c r="C83" s="161"/>
      <c r="D83" s="122"/>
      <c r="E83" s="161"/>
      <c r="F83" s="161"/>
      <c r="G83" s="352"/>
      <c r="H83" s="352"/>
      <c r="I83" s="352"/>
      <c r="J83" s="352"/>
      <c r="K83" s="352"/>
      <c r="L83" s="352"/>
      <c r="M83" s="340"/>
      <c r="N83" s="213"/>
      <c r="O83" s="212"/>
      <c r="P83" s="161"/>
      <c r="Q83" s="306"/>
    </row>
    <row r="84" spans="1:29" s="303" customFormat="1">
      <c r="A84" s="161"/>
      <c r="B84" s="334" t="s">
        <v>616</v>
      </c>
      <c r="C84" s="161"/>
      <c r="D84" s="122"/>
      <c r="E84" s="161"/>
      <c r="F84" s="161"/>
      <c r="G84" s="336">
        <f>G79+G78+G76+G74</f>
        <v>15</v>
      </c>
      <c r="H84" s="336">
        <f t="shared" ref="H84:M84" si="4">H79+H78+H76+H74</f>
        <v>192</v>
      </c>
      <c r="I84" s="336">
        <f t="shared" si="4"/>
        <v>165.7</v>
      </c>
      <c r="J84" s="336">
        <f t="shared" si="4"/>
        <v>0</v>
      </c>
      <c r="K84" s="336">
        <f t="shared" si="4"/>
        <v>0</v>
      </c>
      <c r="L84" s="336">
        <f t="shared" si="4"/>
        <v>1176.3</v>
      </c>
      <c r="M84" s="336">
        <f t="shared" si="4"/>
        <v>524</v>
      </c>
      <c r="N84" s="213"/>
      <c r="O84" s="212"/>
      <c r="P84" s="161"/>
      <c r="Q84" s="306"/>
    </row>
    <row r="85" spans="1:29" s="303" customFormat="1">
      <c r="A85" s="161"/>
      <c r="B85" s="334" t="s">
        <v>573</v>
      </c>
      <c r="C85" s="161"/>
      <c r="D85" s="122"/>
      <c r="E85" s="161"/>
      <c r="F85" s="161"/>
      <c r="G85" s="336">
        <f>G80+G77+G75+G73</f>
        <v>0</v>
      </c>
      <c r="H85" s="336">
        <f t="shared" ref="H85:M85" si="5">H80+H77+H75+H73</f>
        <v>0</v>
      </c>
      <c r="I85" s="336">
        <f t="shared" si="5"/>
        <v>0</v>
      </c>
      <c r="J85" s="336">
        <f t="shared" si="5"/>
        <v>55</v>
      </c>
      <c r="K85" s="336">
        <f t="shared" si="5"/>
        <v>15</v>
      </c>
      <c r="L85" s="336">
        <f t="shared" si="5"/>
        <v>5</v>
      </c>
      <c r="M85" s="336">
        <f t="shared" si="5"/>
        <v>0</v>
      </c>
      <c r="N85" s="213"/>
      <c r="O85" s="212"/>
      <c r="P85" s="161"/>
      <c r="Q85" s="306"/>
    </row>
    <row r="86" spans="1:29" hidden="1">
      <c r="A86" s="79"/>
      <c r="B86" s="320" t="s">
        <v>33</v>
      </c>
      <c r="C86" s="79"/>
      <c r="D86" s="80"/>
      <c r="E86" s="79"/>
      <c r="F86" s="79"/>
      <c r="G86" s="79"/>
      <c r="H86" s="79"/>
      <c r="I86" s="79"/>
      <c r="J86" s="79"/>
      <c r="K86" s="79"/>
      <c r="L86" s="79"/>
      <c r="M86" s="82"/>
      <c r="N86" s="82"/>
      <c r="O86" s="83"/>
      <c r="P86" s="79"/>
      <c r="Q86" s="12"/>
    </row>
    <row r="87" spans="1:29" ht="21.75" customHeight="1">
      <c r="A87" s="161"/>
      <c r="B87" s="122" t="s">
        <v>617</v>
      </c>
      <c r="C87" s="122"/>
      <c r="D87" s="122"/>
      <c r="E87" s="79"/>
      <c r="F87" s="79"/>
      <c r="G87" s="79"/>
      <c r="H87" s="79"/>
      <c r="I87" s="79"/>
      <c r="J87" s="79"/>
      <c r="K87" s="79"/>
      <c r="L87" s="82"/>
      <c r="M87" s="82"/>
      <c r="N87" s="82"/>
      <c r="O87" s="83"/>
      <c r="P87" s="82"/>
      <c r="Q87" s="162"/>
      <c r="R87" s="162"/>
      <c r="S87" s="162"/>
      <c r="T87" s="162"/>
      <c r="U87" s="162"/>
      <c r="V87" s="162"/>
      <c r="W87" s="162"/>
      <c r="X87" s="162"/>
      <c r="Y87" s="162"/>
      <c r="Z87" s="162"/>
      <c r="AA87" s="162"/>
      <c r="AB87" s="162"/>
      <c r="AC87" s="162"/>
    </row>
    <row r="88" spans="1:29" ht="89.25" customHeight="1">
      <c r="A88" s="79"/>
      <c r="B88" s="504" t="s">
        <v>1206</v>
      </c>
      <c r="C88" s="79" t="s">
        <v>619</v>
      </c>
      <c r="D88" s="79" t="s">
        <v>620</v>
      </c>
      <c r="E88" s="79" t="s">
        <v>40</v>
      </c>
      <c r="F88" s="79"/>
      <c r="G88" s="93">
        <v>39</v>
      </c>
      <c r="H88" s="93">
        <v>39.700000000000003</v>
      </c>
      <c r="I88" s="93">
        <v>42.5</v>
      </c>
      <c r="J88" s="93">
        <v>44.2</v>
      </c>
      <c r="K88" s="93">
        <v>47.9</v>
      </c>
      <c r="L88" s="82">
        <v>49.5</v>
      </c>
      <c r="M88" s="82">
        <v>52</v>
      </c>
      <c r="N88" s="213"/>
      <c r="O88" s="212"/>
      <c r="P88" s="213"/>
      <c r="Q88" s="215"/>
      <c r="R88" s="215"/>
      <c r="S88" s="215"/>
      <c r="T88" s="215"/>
      <c r="U88" s="215"/>
      <c r="V88" s="215"/>
      <c r="W88" s="215"/>
      <c r="X88" s="215"/>
      <c r="Y88" s="215"/>
      <c r="Z88" s="215"/>
      <c r="AA88" s="215"/>
      <c r="AB88" s="215"/>
      <c r="AC88" s="215"/>
    </row>
    <row r="89" spans="1:29" ht="21.75" customHeight="1">
      <c r="A89" s="79"/>
      <c r="B89" s="122" t="s">
        <v>582</v>
      </c>
      <c r="C89" s="80"/>
      <c r="D89" s="80"/>
      <c r="E89" s="79"/>
      <c r="F89" s="79"/>
      <c r="G89" s="79"/>
      <c r="H89" s="79"/>
      <c r="I89" s="84"/>
      <c r="J89" s="84"/>
      <c r="K89" s="84"/>
      <c r="L89" s="84"/>
      <c r="M89" s="84"/>
      <c r="N89" s="82"/>
      <c r="O89" s="83"/>
      <c r="P89" s="82"/>
      <c r="Q89" s="12"/>
    </row>
    <row r="90" spans="1:29" ht="19.5" customHeight="1">
      <c r="A90" s="580"/>
      <c r="B90" s="578" t="s">
        <v>621</v>
      </c>
      <c r="C90" s="575" t="s">
        <v>622</v>
      </c>
      <c r="D90" s="580"/>
      <c r="E90" s="213" t="s">
        <v>623</v>
      </c>
      <c r="F90" s="580"/>
      <c r="G90" s="84"/>
      <c r="H90" s="84"/>
      <c r="I90" s="339">
        <f>I92+I95+I98+I101+I104+I106+I109+I112+I114+I116</f>
        <v>21</v>
      </c>
      <c r="J90" s="339">
        <f t="shared" ref="J90:M90" si="6">J92+J95+J98+J101+J104+J106+J109+J112+J114+J116</f>
        <v>10</v>
      </c>
      <c r="K90" s="339">
        <f t="shared" si="6"/>
        <v>0</v>
      </c>
      <c r="L90" s="339">
        <f t="shared" si="6"/>
        <v>0</v>
      </c>
      <c r="M90" s="339">
        <f t="shared" si="6"/>
        <v>2</v>
      </c>
      <c r="N90" s="84"/>
      <c r="O90" s="83"/>
      <c r="P90" s="82"/>
      <c r="Q90" s="12"/>
    </row>
    <row r="91" spans="1:29" ht="36" customHeight="1">
      <c r="A91" s="580"/>
      <c r="B91" s="578"/>
      <c r="C91" s="575"/>
      <c r="D91" s="580"/>
      <c r="E91" s="161" t="s">
        <v>602</v>
      </c>
      <c r="F91" s="580"/>
      <c r="G91" s="213">
        <f>G105</f>
        <v>0</v>
      </c>
      <c r="H91" s="213">
        <f>H93+H94+H96+H97+H99+H100+H102+H103+H105+H107+H108+H110+H111+H113+H115+H117</f>
        <v>510</v>
      </c>
      <c r="I91" s="213">
        <f t="shared" ref="I91:M91" si="7">I93+I94+I96+I97+I99+I100+I102+I103+I105+I107+I108+I110+I111+I113+I115+I117</f>
        <v>2358.02</v>
      </c>
      <c r="J91" s="213">
        <f t="shared" si="7"/>
        <v>47</v>
      </c>
      <c r="K91" s="213">
        <f t="shared" si="7"/>
        <v>0</v>
      </c>
      <c r="L91" s="213">
        <f t="shared" si="7"/>
        <v>10</v>
      </c>
      <c r="M91" s="340">
        <f t="shared" si="7"/>
        <v>1041</v>
      </c>
      <c r="N91" s="213"/>
      <c r="O91" s="83"/>
      <c r="P91" s="82"/>
      <c r="Q91" s="12"/>
    </row>
    <row r="92" spans="1:29" ht="15.75" customHeight="1">
      <c r="A92" s="585">
        <v>1</v>
      </c>
      <c r="B92" s="599" t="s">
        <v>624</v>
      </c>
      <c r="C92" s="585" t="s">
        <v>601</v>
      </c>
      <c r="D92" s="585"/>
      <c r="E92" s="508" t="s">
        <v>1207</v>
      </c>
      <c r="F92" s="585" t="s">
        <v>625</v>
      </c>
      <c r="G92" s="213"/>
      <c r="H92" s="213"/>
      <c r="I92" s="511">
        <v>1</v>
      </c>
      <c r="J92" s="213"/>
      <c r="K92" s="213"/>
      <c r="L92" s="213"/>
      <c r="M92" s="340"/>
      <c r="N92" s="213"/>
      <c r="O92" s="83"/>
      <c r="P92" s="82"/>
      <c r="Q92" s="12"/>
    </row>
    <row r="93" spans="1:29" ht="21.75" customHeight="1">
      <c r="A93" s="631"/>
      <c r="B93" s="641"/>
      <c r="C93" s="631"/>
      <c r="D93" s="631"/>
      <c r="E93" s="580" t="s">
        <v>602</v>
      </c>
      <c r="F93" s="631"/>
      <c r="G93" s="79"/>
      <c r="H93" s="79">
        <v>2.5</v>
      </c>
      <c r="I93" s="82"/>
      <c r="J93" s="82"/>
      <c r="K93" s="82"/>
      <c r="L93" s="82"/>
      <c r="M93" s="82"/>
      <c r="N93" s="82" t="s">
        <v>604</v>
      </c>
      <c r="O93" s="80" t="s">
        <v>110</v>
      </c>
      <c r="P93" s="583" t="s">
        <v>626</v>
      </c>
      <c r="Q93" s="12"/>
    </row>
    <row r="94" spans="1:29" ht="72" customHeight="1">
      <c r="A94" s="586"/>
      <c r="B94" s="600"/>
      <c r="C94" s="586"/>
      <c r="D94" s="586"/>
      <c r="E94" s="580"/>
      <c r="F94" s="586"/>
      <c r="G94" s="79"/>
      <c r="H94" s="79"/>
      <c r="I94" s="98">
        <v>351.2</v>
      </c>
      <c r="J94" s="82"/>
      <c r="K94" s="82"/>
      <c r="L94" s="82"/>
      <c r="M94" s="82"/>
      <c r="N94" s="79" t="s">
        <v>87</v>
      </c>
      <c r="O94" s="80" t="s">
        <v>112</v>
      </c>
      <c r="P94" s="583"/>
      <c r="Q94" s="12"/>
    </row>
    <row r="95" spans="1:29" ht="18.75" customHeight="1">
      <c r="A95" s="585">
        <v>2</v>
      </c>
      <c r="B95" s="599" t="s">
        <v>627</v>
      </c>
      <c r="C95" s="585" t="s">
        <v>601</v>
      </c>
      <c r="D95" s="585"/>
      <c r="E95" s="508" t="s">
        <v>1207</v>
      </c>
      <c r="F95" s="585" t="s">
        <v>625</v>
      </c>
      <c r="G95" s="79"/>
      <c r="H95" s="79"/>
      <c r="I95" s="511">
        <v>1</v>
      </c>
      <c r="J95" s="82"/>
      <c r="K95" s="82"/>
      <c r="L95" s="82"/>
      <c r="M95" s="82"/>
      <c r="N95" s="79"/>
      <c r="O95" s="80"/>
      <c r="P95" s="123"/>
      <c r="Q95" s="12"/>
    </row>
    <row r="96" spans="1:29" ht="21.75" customHeight="1">
      <c r="A96" s="631"/>
      <c r="B96" s="641"/>
      <c r="C96" s="631"/>
      <c r="D96" s="631"/>
      <c r="E96" s="580" t="s">
        <v>602</v>
      </c>
      <c r="F96" s="631"/>
      <c r="G96" s="79"/>
      <c r="H96" s="79">
        <v>2.5</v>
      </c>
      <c r="I96" s="79"/>
      <c r="J96" s="82"/>
      <c r="K96" s="82"/>
      <c r="L96" s="82"/>
      <c r="M96" s="82"/>
      <c r="N96" s="82" t="s">
        <v>604</v>
      </c>
      <c r="O96" s="80" t="s">
        <v>110</v>
      </c>
      <c r="P96" s="583" t="s">
        <v>628</v>
      </c>
      <c r="Q96" s="12"/>
    </row>
    <row r="97" spans="1:17" ht="76.5" customHeight="1">
      <c r="A97" s="586"/>
      <c r="B97" s="600"/>
      <c r="C97" s="586"/>
      <c r="D97" s="586"/>
      <c r="E97" s="580"/>
      <c r="F97" s="586"/>
      <c r="G97" s="79"/>
      <c r="H97" s="79"/>
      <c r="I97" s="98">
        <v>315.82400000000001</v>
      </c>
      <c r="J97" s="82"/>
      <c r="K97" s="82"/>
      <c r="L97" s="82"/>
      <c r="M97" s="82"/>
      <c r="N97" s="79" t="s">
        <v>87</v>
      </c>
      <c r="O97" s="80" t="s">
        <v>112</v>
      </c>
      <c r="P97" s="583"/>
      <c r="Q97" s="12"/>
    </row>
    <row r="98" spans="1:17" ht="30.75" customHeight="1">
      <c r="A98" s="585">
        <v>3</v>
      </c>
      <c r="B98" s="599" t="s">
        <v>629</v>
      </c>
      <c r="C98" s="585" t="s">
        <v>601</v>
      </c>
      <c r="D98" s="585"/>
      <c r="E98" s="508" t="s">
        <v>1207</v>
      </c>
      <c r="F98" s="585" t="s">
        <v>625</v>
      </c>
      <c r="G98" s="79"/>
      <c r="H98" s="79"/>
      <c r="I98" s="511">
        <v>1</v>
      </c>
      <c r="J98" s="82"/>
      <c r="K98" s="82"/>
      <c r="L98" s="82"/>
      <c r="M98" s="82"/>
      <c r="N98" s="79"/>
      <c r="O98" s="80"/>
      <c r="P98" s="123"/>
      <c r="Q98" s="12"/>
    </row>
    <row r="99" spans="1:17" ht="21.75" customHeight="1">
      <c r="A99" s="631"/>
      <c r="B99" s="641"/>
      <c r="C99" s="631"/>
      <c r="D99" s="631"/>
      <c r="E99" s="580" t="s">
        <v>602</v>
      </c>
      <c r="F99" s="631"/>
      <c r="G99" s="79"/>
      <c r="H99" s="79">
        <v>2.5</v>
      </c>
      <c r="I99" s="79">
        <v>0</v>
      </c>
      <c r="J99" s="82"/>
      <c r="K99" s="82"/>
      <c r="L99" s="82"/>
      <c r="M99" s="82"/>
      <c r="N99" s="82" t="s">
        <v>604</v>
      </c>
      <c r="O99" s="80" t="s">
        <v>110</v>
      </c>
      <c r="P99" s="583" t="s">
        <v>630</v>
      </c>
      <c r="Q99" s="12"/>
    </row>
    <row r="100" spans="1:17" ht="51.75" customHeight="1">
      <c r="A100" s="586"/>
      <c r="B100" s="600"/>
      <c r="C100" s="586"/>
      <c r="D100" s="586"/>
      <c r="E100" s="580"/>
      <c r="F100" s="586"/>
      <c r="G100" s="79"/>
      <c r="H100" s="79"/>
      <c r="I100" s="98">
        <v>317.13099999999997</v>
      </c>
      <c r="J100" s="82"/>
      <c r="K100" s="82"/>
      <c r="L100" s="82"/>
      <c r="M100" s="82"/>
      <c r="N100" s="79" t="s">
        <v>87</v>
      </c>
      <c r="O100" s="80" t="s">
        <v>112</v>
      </c>
      <c r="P100" s="583"/>
      <c r="Q100" s="12"/>
    </row>
    <row r="101" spans="1:17" ht="22.5" customHeight="1">
      <c r="A101" s="585">
        <v>4</v>
      </c>
      <c r="B101" s="599" t="s">
        <v>631</v>
      </c>
      <c r="C101" s="585" t="s">
        <v>601</v>
      </c>
      <c r="D101" s="585"/>
      <c r="E101" s="508" t="s">
        <v>1207</v>
      </c>
      <c r="F101" s="585" t="s">
        <v>632</v>
      </c>
      <c r="G101" s="79"/>
      <c r="H101" s="79"/>
      <c r="I101" s="511">
        <v>1</v>
      </c>
      <c r="J101" s="82"/>
      <c r="K101" s="82"/>
      <c r="L101" s="82"/>
      <c r="M101" s="82"/>
      <c r="N101" s="79"/>
      <c r="O101" s="80"/>
      <c r="P101" s="123"/>
      <c r="Q101" s="12"/>
    </row>
    <row r="102" spans="1:17" ht="21.75" customHeight="1">
      <c r="A102" s="631"/>
      <c r="B102" s="641"/>
      <c r="C102" s="631"/>
      <c r="D102" s="631"/>
      <c r="E102" s="580" t="s">
        <v>602</v>
      </c>
      <c r="F102" s="631"/>
      <c r="G102" s="79"/>
      <c r="H102" s="79">
        <v>2.5</v>
      </c>
      <c r="I102" s="79">
        <v>0</v>
      </c>
      <c r="J102" s="82"/>
      <c r="K102" s="82"/>
      <c r="L102" s="82"/>
      <c r="M102" s="82"/>
      <c r="N102" s="82" t="s">
        <v>604</v>
      </c>
      <c r="O102" s="80" t="s">
        <v>110</v>
      </c>
      <c r="P102" s="583" t="s">
        <v>633</v>
      </c>
      <c r="Q102" s="12"/>
    </row>
    <row r="103" spans="1:17" ht="63.75" customHeight="1">
      <c r="A103" s="586"/>
      <c r="B103" s="600"/>
      <c r="C103" s="586"/>
      <c r="D103" s="586"/>
      <c r="E103" s="580"/>
      <c r="F103" s="586"/>
      <c r="G103" s="79"/>
      <c r="H103" s="79"/>
      <c r="I103" s="338">
        <v>376.91699999999997</v>
      </c>
      <c r="J103" s="82"/>
      <c r="K103" s="82"/>
      <c r="L103" s="82"/>
      <c r="M103" s="82"/>
      <c r="N103" s="79" t="s">
        <v>87</v>
      </c>
      <c r="O103" s="80" t="s">
        <v>112</v>
      </c>
      <c r="P103" s="583"/>
      <c r="Q103" s="12"/>
    </row>
    <row r="104" spans="1:17" ht="25.5" customHeight="1">
      <c r="A104" s="585">
        <v>5</v>
      </c>
      <c r="B104" s="599" t="s">
        <v>634</v>
      </c>
      <c r="C104" s="585" t="s">
        <v>601</v>
      </c>
      <c r="D104" s="79"/>
      <c r="E104" s="508" t="s">
        <v>1207</v>
      </c>
      <c r="F104" s="585" t="s">
        <v>610</v>
      </c>
      <c r="G104" s="79"/>
      <c r="H104" s="79"/>
      <c r="I104" s="511">
        <v>1</v>
      </c>
      <c r="J104" s="82"/>
      <c r="K104" s="82"/>
      <c r="L104" s="82"/>
      <c r="M104" s="82"/>
      <c r="N104" s="79"/>
      <c r="O104" s="80"/>
      <c r="P104" s="123"/>
      <c r="Q104" s="12"/>
    </row>
    <row r="105" spans="1:17" ht="208.5" customHeight="1">
      <c r="A105" s="586"/>
      <c r="B105" s="600"/>
      <c r="C105" s="586"/>
      <c r="D105" s="79"/>
      <c r="E105" s="79" t="s">
        <v>602</v>
      </c>
      <c r="F105" s="586"/>
      <c r="G105" s="79"/>
      <c r="H105" s="79">
        <v>500</v>
      </c>
      <c r="I105" s="98">
        <v>841.94799999999998</v>
      </c>
      <c r="J105" s="82"/>
      <c r="K105" s="82"/>
      <c r="L105" s="82"/>
      <c r="M105" s="82"/>
      <c r="N105" s="79" t="s">
        <v>635</v>
      </c>
      <c r="O105" s="80"/>
      <c r="P105" s="79" t="s">
        <v>636</v>
      </c>
      <c r="Q105" s="12"/>
    </row>
    <row r="106" spans="1:17" ht="22.5" customHeight="1">
      <c r="A106" s="585">
        <v>6</v>
      </c>
      <c r="B106" s="599" t="s">
        <v>637</v>
      </c>
      <c r="C106" s="585" t="s">
        <v>601</v>
      </c>
      <c r="D106" s="585"/>
      <c r="E106" s="508" t="s">
        <v>1207</v>
      </c>
      <c r="F106" s="585" t="s">
        <v>638</v>
      </c>
      <c r="G106" s="79"/>
      <c r="H106" s="79"/>
      <c r="I106" s="98"/>
      <c r="J106" s="82"/>
      <c r="K106" s="82"/>
      <c r="L106" s="82"/>
      <c r="M106" s="511">
        <v>1</v>
      </c>
      <c r="N106" s="79"/>
      <c r="O106" s="80"/>
      <c r="P106" s="79"/>
      <c r="Q106" s="12"/>
    </row>
    <row r="107" spans="1:17" ht="15.75" customHeight="1">
      <c r="A107" s="631"/>
      <c r="B107" s="641"/>
      <c r="C107" s="631"/>
      <c r="D107" s="631"/>
      <c r="E107" s="580" t="s">
        <v>602</v>
      </c>
      <c r="F107" s="631"/>
      <c r="G107" s="79"/>
      <c r="H107" s="79"/>
      <c r="I107" s="79"/>
      <c r="J107" s="84"/>
      <c r="K107" s="79"/>
      <c r="L107" s="98">
        <v>5</v>
      </c>
      <c r="M107" s="82"/>
      <c r="N107" s="82" t="s">
        <v>604</v>
      </c>
      <c r="O107" s="83" t="s">
        <v>110</v>
      </c>
      <c r="P107" s="580" t="s">
        <v>639</v>
      </c>
      <c r="Q107" s="12"/>
    </row>
    <row r="108" spans="1:17" ht="57.75" customHeight="1">
      <c r="A108" s="586"/>
      <c r="B108" s="600"/>
      <c r="C108" s="586"/>
      <c r="D108" s="586"/>
      <c r="E108" s="580"/>
      <c r="F108" s="586"/>
      <c r="G108" s="79"/>
      <c r="H108" s="79"/>
      <c r="I108" s="79"/>
      <c r="J108" s="84"/>
      <c r="K108" s="79"/>
      <c r="L108" s="82"/>
      <c r="M108" s="82">
        <v>519</v>
      </c>
      <c r="N108" s="82" t="s">
        <v>87</v>
      </c>
      <c r="O108" s="83" t="s">
        <v>112</v>
      </c>
      <c r="P108" s="580"/>
      <c r="Q108" s="12"/>
    </row>
    <row r="109" spans="1:17" ht="21" customHeight="1">
      <c r="A109" s="585">
        <v>7</v>
      </c>
      <c r="B109" s="599" t="s">
        <v>640</v>
      </c>
      <c r="C109" s="585" t="s">
        <v>601</v>
      </c>
      <c r="D109" s="585"/>
      <c r="E109" s="508" t="s">
        <v>1207</v>
      </c>
      <c r="F109" s="585" t="s">
        <v>638</v>
      </c>
      <c r="G109" s="79"/>
      <c r="H109" s="79"/>
      <c r="I109" s="79"/>
      <c r="J109" s="84"/>
      <c r="K109" s="79"/>
      <c r="L109" s="82"/>
      <c r="M109" s="511">
        <v>1</v>
      </c>
      <c r="N109" s="82"/>
      <c r="O109" s="83"/>
      <c r="P109" s="79"/>
      <c r="Q109" s="12"/>
    </row>
    <row r="110" spans="1:17" ht="15.75" customHeight="1">
      <c r="A110" s="631"/>
      <c r="B110" s="641"/>
      <c r="C110" s="631"/>
      <c r="D110" s="631"/>
      <c r="E110" s="580" t="s">
        <v>602</v>
      </c>
      <c r="F110" s="631"/>
      <c r="G110" s="79"/>
      <c r="H110" s="79"/>
      <c r="I110" s="79"/>
      <c r="J110" s="84"/>
      <c r="K110" s="79"/>
      <c r="L110" s="98">
        <v>5</v>
      </c>
      <c r="M110" s="82"/>
      <c r="N110" s="82" t="s">
        <v>604</v>
      </c>
      <c r="O110" s="83" t="s">
        <v>110</v>
      </c>
      <c r="P110" s="580" t="s">
        <v>641</v>
      </c>
      <c r="Q110" s="12"/>
    </row>
    <row r="111" spans="1:17" ht="54.75" customHeight="1">
      <c r="A111" s="586"/>
      <c r="B111" s="600"/>
      <c r="C111" s="586"/>
      <c r="D111" s="586"/>
      <c r="E111" s="580"/>
      <c r="F111" s="586"/>
      <c r="G111" s="79"/>
      <c r="H111" s="79"/>
      <c r="I111" s="79"/>
      <c r="J111" s="84"/>
      <c r="K111" s="79"/>
      <c r="L111" s="82"/>
      <c r="M111" s="82">
        <v>522</v>
      </c>
      <c r="N111" s="82" t="s">
        <v>87</v>
      </c>
      <c r="O111" s="83" t="s">
        <v>112</v>
      </c>
      <c r="P111" s="580"/>
      <c r="Q111" s="12"/>
    </row>
    <row r="112" spans="1:17" s="8" customFormat="1" ht="21.75" customHeight="1">
      <c r="A112" s="584">
        <v>8</v>
      </c>
      <c r="B112" s="595" t="s">
        <v>642</v>
      </c>
      <c r="C112" s="580" t="s">
        <v>643</v>
      </c>
      <c r="D112" s="161"/>
      <c r="E112" s="511" t="s">
        <v>778</v>
      </c>
      <c r="F112" s="580" t="s">
        <v>613</v>
      </c>
      <c r="G112" s="79"/>
      <c r="H112" s="79"/>
      <c r="I112" s="341">
        <v>5</v>
      </c>
      <c r="J112" s="79"/>
      <c r="K112" s="79"/>
      <c r="L112" s="79"/>
      <c r="M112" s="79"/>
      <c r="N112" s="82"/>
      <c r="O112" s="80"/>
      <c r="P112" s="79"/>
      <c r="Q112" s="342"/>
    </row>
    <row r="113" spans="1:29" s="8" customFormat="1" ht="43.5" customHeight="1">
      <c r="A113" s="584"/>
      <c r="B113" s="595"/>
      <c r="C113" s="580"/>
      <c r="D113" s="161"/>
      <c r="E113" s="79" t="s">
        <v>602</v>
      </c>
      <c r="F113" s="580"/>
      <c r="G113" s="79"/>
      <c r="H113" s="79"/>
      <c r="I113" s="103">
        <v>100</v>
      </c>
      <c r="J113" s="79"/>
      <c r="K113" s="79"/>
      <c r="L113" s="79"/>
      <c r="M113" s="79"/>
      <c r="N113" s="82" t="s">
        <v>604</v>
      </c>
      <c r="O113" s="80" t="s">
        <v>143</v>
      </c>
      <c r="P113" s="79" t="s">
        <v>644</v>
      </c>
      <c r="Q113" s="342"/>
    </row>
    <row r="114" spans="1:29" s="8" customFormat="1" ht="21" customHeight="1">
      <c r="A114" s="584">
        <v>9</v>
      </c>
      <c r="B114" s="595" t="s">
        <v>645</v>
      </c>
      <c r="C114" s="580"/>
      <c r="D114" s="161"/>
      <c r="E114" s="511" t="s">
        <v>778</v>
      </c>
      <c r="F114" s="580" t="s">
        <v>613</v>
      </c>
      <c r="G114" s="79"/>
      <c r="H114" s="79"/>
      <c r="I114" s="103">
        <v>10</v>
      </c>
      <c r="J114" s="79">
        <v>10</v>
      </c>
      <c r="K114" s="79"/>
      <c r="L114" s="79"/>
      <c r="M114" s="79"/>
      <c r="N114" s="82"/>
      <c r="O114" s="80"/>
      <c r="P114" s="79"/>
      <c r="Q114" s="342"/>
    </row>
    <row r="115" spans="1:29" s="8" customFormat="1" ht="42" customHeight="1">
      <c r="A115" s="584"/>
      <c r="B115" s="595"/>
      <c r="C115" s="580"/>
      <c r="D115" s="161"/>
      <c r="E115" s="79" t="s">
        <v>602</v>
      </c>
      <c r="F115" s="580"/>
      <c r="G115" s="79"/>
      <c r="H115" s="79"/>
      <c r="I115" s="236">
        <v>47</v>
      </c>
      <c r="J115" s="236">
        <v>47</v>
      </c>
      <c r="K115" s="79"/>
      <c r="L115" s="79"/>
      <c r="M115" s="79"/>
      <c r="N115" s="82" t="s">
        <v>604</v>
      </c>
      <c r="O115" s="80" t="s">
        <v>143</v>
      </c>
      <c r="P115" s="79" t="s">
        <v>646</v>
      </c>
      <c r="Q115" s="342"/>
    </row>
    <row r="116" spans="1:29" s="8" customFormat="1" ht="18" customHeight="1">
      <c r="A116" s="584">
        <v>10</v>
      </c>
      <c r="B116" s="595" t="s">
        <v>647</v>
      </c>
      <c r="C116" s="580" t="s">
        <v>648</v>
      </c>
      <c r="D116" s="161"/>
      <c r="E116" s="511" t="s">
        <v>778</v>
      </c>
      <c r="F116" s="580" t="s">
        <v>613</v>
      </c>
      <c r="G116" s="79"/>
      <c r="H116" s="79"/>
      <c r="I116" s="341">
        <v>1</v>
      </c>
      <c r="J116" s="103"/>
      <c r="K116" s="79"/>
      <c r="L116" s="79"/>
      <c r="M116" s="79"/>
      <c r="N116" s="82"/>
      <c r="O116" s="80"/>
      <c r="P116" s="79"/>
      <c r="Q116" s="342"/>
    </row>
    <row r="117" spans="1:29" s="8" customFormat="1" ht="39" customHeight="1">
      <c r="A117" s="584"/>
      <c r="B117" s="595"/>
      <c r="C117" s="580"/>
      <c r="D117" s="161"/>
      <c r="E117" s="79" t="s">
        <v>602</v>
      </c>
      <c r="F117" s="580"/>
      <c r="G117" s="79"/>
      <c r="H117" s="79"/>
      <c r="I117" s="236">
        <v>8</v>
      </c>
      <c r="J117" s="103"/>
      <c r="K117" s="79"/>
      <c r="L117" s="79"/>
      <c r="M117" s="79"/>
      <c r="N117" s="82" t="s">
        <v>604</v>
      </c>
      <c r="O117" s="80" t="s">
        <v>461</v>
      </c>
      <c r="P117" s="79" t="s">
        <v>646</v>
      </c>
      <c r="Q117" s="342"/>
    </row>
    <row r="118" spans="1:29" s="303" customFormat="1" ht="39" customHeight="1">
      <c r="A118" s="161"/>
      <c r="B118" s="334" t="s">
        <v>649</v>
      </c>
      <c r="C118" s="161"/>
      <c r="D118" s="161"/>
      <c r="E118" s="161"/>
      <c r="F118" s="161"/>
      <c r="G118" s="336">
        <f>G119+G120+G121+G122+G123</f>
        <v>0</v>
      </c>
      <c r="H118" s="336">
        <f t="shared" ref="H118:M118" si="8">H119+H120+H121+H122+H123</f>
        <v>510</v>
      </c>
      <c r="I118" s="336">
        <f t="shared" si="8"/>
        <v>2358.02</v>
      </c>
      <c r="J118" s="336">
        <f t="shared" si="8"/>
        <v>47</v>
      </c>
      <c r="K118" s="336">
        <f t="shared" si="8"/>
        <v>0</v>
      </c>
      <c r="L118" s="336">
        <f t="shared" si="8"/>
        <v>10</v>
      </c>
      <c r="M118" s="336">
        <f t="shared" si="8"/>
        <v>1041</v>
      </c>
      <c r="N118" s="213"/>
      <c r="O118" s="212"/>
      <c r="P118" s="161"/>
      <c r="Q118" s="306"/>
    </row>
    <row r="119" spans="1:29" s="303" customFormat="1" hidden="1">
      <c r="A119" s="161"/>
      <c r="B119" s="334" t="s">
        <v>29</v>
      </c>
      <c r="C119" s="161"/>
      <c r="D119" s="161"/>
      <c r="E119" s="161"/>
      <c r="F119" s="161"/>
      <c r="G119" s="352"/>
      <c r="H119" s="352"/>
      <c r="I119" s="352"/>
      <c r="J119" s="550"/>
      <c r="K119" s="352"/>
      <c r="L119" s="340"/>
      <c r="M119" s="340"/>
      <c r="N119" s="213"/>
      <c r="O119" s="212"/>
      <c r="P119" s="161"/>
      <c r="Q119" s="306"/>
    </row>
    <row r="120" spans="1:29" s="303" customFormat="1" hidden="1">
      <c r="A120" s="161"/>
      <c r="B120" s="334" t="s">
        <v>30</v>
      </c>
      <c r="C120" s="161"/>
      <c r="D120" s="161"/>
      <c r="E120" s="161"/>
      <c r="F120" s="161"/>
      <c r="G120" s="352"/>
      <c r="H120" s="352"/>
      <c r="I120" s="352"/>
      <c r="J120" s="550"/>
      <c r="K120" s="352"/>
      <c r="L120" s="340"/>
      <c r="M120" s="340"/>
      <c r="N120" s="213"/>
      <c r="O120" s="212"/>
      <c r="P120" s="161"/>
      <c r="Q120" s="306"/>
    </row>
    <row r="121" spans="1:29" s="303" customFormat="1">
      <c r="A121" s="161"/>
      <c r="B121" s="334" t="s">
        <v>616</v>
      </c>
      <c r="C121" s="161"/>
      <c r="D121" s="161"/>
      <c r="E121" s="161"/>
      <c r="F121" s="161"/>
      <c r="G121" s="336">
        <f>G111+G108+G103++G100+G97+G94</f>
        <v>0</v>
      </c>
      <c r="H121" s="336">
        <f t="shared" ref="H121:M121" si="9">H111+H108+H103++H100+H97+H94</f>
        <v>0</v>
      </c>
      <c r="I121" s="336">
        <f t="shared" si="9"/>
        <v>1361.0720000000001</v>
      </c>
      <c r="J121" s="336">
        <f t="shared" si="9"/>
        <v>0</v>
      </c>
      <c r="K121" s="336">
        <f t="shared" si="9"/>
        <v>0</v>
      </c>
      <c r="L121" s="336">
        <f t="shared" si="9"/>
        <v>0</v>
      </c>
      <c r="M121" s="336">
        <f t="shared" si="9"/>
        <v>1041</v>
      </c>
      <c r="N121" s="213"/>
      <c r="O121" s="212"/>
      <c r="P121" s="161"/>
      <c r="Q121" s="306"/>
    </row>
    <row r="122" spans="1:29" s="303" customFormat="1">
      <c r="A122" s="161"/>
      <c r="B122" s="334" t="s">
        <v>573</v>
      </c>
      <c r="C122" s="161"/>
      <c r="D122" s="161"/>
      <c r="E122" s="161"/>
      <c r="F122" s="161"/>
      <c r="G122" s="336">
        <f>G110+G107+G102+G99+G96+G93+G113+G115+G117</f>
        <v>0</v>
      </c>
      <c r="H122" s="336">
        <f t="shared" ref="H122:M122" si="10">H110+H107+H102+H99+H96+H93+H113+H115+H117</f>
        <v>10</v>
      </c>
      <c r="I122" s="336">
        <f t="shared" si="10"/>
        <v>155</v>
      </c>
      <c r="J122" s="336">
        <f t="shared" si="10"/>
        <v>47</v>
      </c>
      <c r="K122" s="336">
        <f t="shared" si="10"/>
        <v>0</v>
      </c>
      <c r="L122" s="336">
        <f t="shared" si="10"/>
        <v>10</v>
      </c>
      <c r="M122" s="336">
        <f t="shared" si="10"/>
        <v>0</v>
      </c>
      <c r="N122" s="213"/>
      <c r="O122" s="212"/>
      <c r="P122" s="161"/>
      <c r="Q122" s="306"/>
    </row>
    <row r="123" spans="1:29" s="303" customFormat="1">
      <c r="A123" s="161"/>
      <c r="B123" s="334" t="s">
        <v>650</v>
      </c>
      <c r="C123" s="161"/>
      <c r="D123" s="161"/>
      <c r="E123" s="161"/>
      <c r="F123" s="161"/>
      <c r="G123" s="336">
        <f>G105</f>
        <v>0</v>
      </c>
      <c r="H123" s="336">
        <f t="shared" ref="H123:M123" si="11">H105</f>
        <v>500</v>
      </c>
      <c r="I123" s="336">
        <f t="shared" si="11"/>
        <v>841.94799999999998</v>
      </c>
      <c r="J123" s="336">
        <f t="shared" si="11"/>
        <v>0</v>
      </c>
      <c r="K123" s="336">
        <f t="shared" si="11"/>
        <v>0</v>
      </c>
      <c r="L123" s="336">
        <f t="shared" si="11"/>
        <v>0</v>
      </c>
      <c r="M123" s="336">
        <f t="shared" si="11"/>
        <v>0</v>
      </c>
      <c r="N123" s="213"/>
      <c r="O123" s="212"/>
      <c r="P123" s="161"/>
      <c r="Q123" s="306"/>
    </row>
    <row r="124" spans="1:29" ht="17.25" customHeight="1">
      <c r="A124" s="161"/>
      <c r="B124" s="122" t="s">
        <v>651</v>
      </c>
      <c r="C124" s="122"/>
      <c r="D124" s="122"/>
      <c r="E124" s="79"/>
      <c r="F124" s="79"/>
      <c r="G124" s="79"/>
      <c r="H124" s="79"/>
      <c r="I124" s="79"/>
      <c r="J124" s="79"/>
      <c r="K124" s="79"/>
      <c r="L124" s="82"/>
      <c r="M124" s="82"/>
      <c r="N124" s="82"/>
      <c r="O124" s="83"/>
      <c r="P124" s="82"/>
      <c r="Q124" s="162"/>
      <c r="R124" s="154"/>
      <c r="S124" s="154"/>
      <c r="T124" s="154"/>
      <c r="U124" s="154"/>
      <c r="V124" s="154"/>
      <c r="W124" s="154"/>
      <c r="X124" s="154"/>
      <c r="Y124" s="154"/>
      <c r="Z124" s="154"/>
      <c r="AA124" s="154"/>
      <c r="AB124" s="154"/>
      <c r="AC124" s="154"/>
    </row>
    <row r="125" spans="1:29" ht="124.5" customHeight="1">
      <c r="A125" s="79"/>
      <c r="B125" s="504" t="s">
        <v>1209</v>
      </c>
      <c r="C125" s="505" t="s">
        <v>1208</v>
      </c>
      <c r="D125" s="79" t="s">
        <v>652</v>
      </c>
      <c r="E125" s="508" t="s">
        <v>164</v>
      </c>
      <c r="F125" s="508"/>
      <c r="G125" s="512">
        <v>2249.5</v>
      </c>
      <c r="H125" s="512">
        <v>2297</v>
      </c>
      <c r="I125" s="512">
        <v>2498.9</v>
      </c>
      <c r="J125" s="512">
        <v>2558.9</v>
      </c>
      <c r="K125" s="512">
        <v>2618.9</v>
      </c>
      <c r="L125" s="512">
        <v>2678.9</v>
      </c>
      <c r="M125" s="512">
        <v>2678.9</v>
      </c>
      <c r="N125" s="82"/>
      <c r="O125" s="83"/>
      <c r="P125" s="82"/>
      <c r="Q125" s="162"/>
      <c r="R125" s="154"/>
      <c r="S125" s="154"/>
      <c r="T125" s="154"/>
      <c r="U125" s="154"/>
      <c r="V125" s="154"/>
      <c r="W125" s="154"/>
      <c r="X125" s="154"/>
      <c r="Y125" s="154"/>
      <c r="Z125" s="154"/>
      <c r="AA125" s="154"/>
      <c r="AB125" s="154"/>
      <c r="AC125" s="154"/>
    </row>
    <row r="126" spans="1:29" ht="21.75" customHeight="1">
      <c r="A126" s="79"/>
      <c r="B126" s="122" t="s">
        <v>582</v>
      </c>
      <c r="C126" s="80"/>
      <c r="D126" s="80"/>
      <c r="E126" s="79"/>
      <c r="F126" s="79"/>
      <c r="G126" s="79"/>
      <c r="H126" s="79"/>
      <c r="I126" s="120"/>
      <c r="J126" s="120"/>
      <c r="K126" s="120"/>
      <c r="L126" s="120"/>
      <c r="M126" s="120"/>
      <c r="N126" s="82"/>
      <c r="O126" s="83"/>
      <c r="P126" s="82"/>
      <c r="Q126" s="12"/>
    </row>
    <row r="127" spans="1:29" ht="15.75" customHeight="1">
      <c r="A127" s="580">
        <v>1</v>
      </c>
      <c r="B127" s="591" t="s">
        <v>653</v>
      </c>
      <c r="C127" s="580" t="s">
        <v>566</v>
      </c>
      <c r="D127" s="580" t="s">
        <v>369</v>
      </c>
      <c r="E127" s="79" t="s">
        <v>164</v>
      </c>
      <c r="F127" s="580" t="s">
        <v>654</v>
      </c>
      <c r="G127" s="82"/>
      <c r="H127" s="82"/>
      <c r="I127" s="101">
        <v>3.12</v>
      </c>
      <c r="J127" s="102"/>
      <c r="K127" s="102"/>
      <c r="L127" s="102"/>
      <c r="M127" s="102"/>
      <c r="N127" s="101"/>
      <c r="O127" s="83"/>
      <c r="P127" s="636" t="s">
        <v>1210</v>
      </c>
      <c r="Q127" s="12"/>
      <c r="R127" s="12"/>
      <c r="S127" s="12"/>
      <c r="T127" s="12"/>
      <c r="U127" s="12"/>
      <c r="V127" s="12"/>
      <c r="W127" s="12"/>
      <c r="X127" s="12"/>
      <c r="Y127" s="12"/>
      <c r="Z127" s="12"/>
      <c r="AA127" s="12"/>
      <c r="AB127" s="12"/>
      <c r="AC127" s="12"/>
    </row>
    <row r="128" spans="1:29" ht="28.5" customHeight="1">
      <c r="A128" s="580"/>
      <c r="B128" s="591"/>
      <c r="C128" s="580"/>
      <c r="D128" s="580"/>
      <c r="E128" s="79" t="s">
        <v>602</v>
      </c>
      <c r="F128" s="580"/>
      <c r="G128" s="82"/>
      <c r="H128" s="82"/>
      <c r="I128" s="101">
        <v>432.6</v>
      </c>
      <c r="J128" s="102"/>
      <c r="K128" s="102"/>
      <c r="L128" s="102"/>
      <c r="M128" s="102"/>
      <c r="N128" s="101" t="s">
        <v>87</v>
      </c>
      <c r="O128" s="83" t="s">
        <v>167</v>
      </c>
      <c r="P128" s="637"/>
      <c r="Q128" s="12"/>
      <c r="R128" s="12"/>
      <c r="S128" s="12"/>
      <c r="T128" s="12"/>
      <c r="U128" s="12"/>
      <c r="V128" s="12"/>
      <c r="W128" s="12"/>
      <c r="X128" s="12"/>
      <c r="Y128" s="12"/>
      <c r="Z128" s="12"/>
      <c r="AA128" s="12"/>
      <c r="AB128" s="12"/>
      <c r="AC128" s="12"/>
    </row>
    <row r="129" spans="1:29" ht="25.5" customHeight="1">
      <c r="A129" s="580">
        <v>2</v>
      </c>
      <c r="B129" s="591" t="s">
        <v>655</v>
      </c>
      <c r="C129" s="580" t="s">
        <v>566</v>
      </c>
      <c r="D129" s="580" t="s">
        <v>369</v>
      </c>
      <c r="E129" s="79" t="s">
        <v>164</v>
      </c>
      <c r="F129" s="580" t="s">
        <v>654</v>
      </c>
      <c r="G129" s="82"/>
      <c r="H129" s="82"/>
      <c r="I129" s="101">
        <v>4.3120000000000003</v>
      </c>
      <c r="J129" s="102"/>
      <c r="K129" s="102"/>
      <c r="L129" s="102"/>
      <c r="M129" s="102"/>
      <c r="N129" s="101"/>
      <c r="O129" s="83"/>
      <c r="P129" s="637"/>
      <c r="Q129" s="12"/>
      <c r="R129" s="12"/>
      <c r="S129" s="12"/>
      <c r="T129" s="12"/>
      <c r="U129" s="12"/>
      <c r="V129" s="12"/>
      <c r="W129" s="12"/>
      <c r="X129" s="12"/>
      <c r="Y129" s="12"/>
      <c r="Z129" s="12"/>
      <c r="AA129" s="12"/>
      <c r="AB129" s="12"/>
      <c r="AC129" s="12"/>
    </row>
    <row r="130" spans="1:29" ht="21" customHeight="1">
      <c r="A130" s="580"/>
      <c r="B130" s="591"/>
      <c r="C130" s="580"/>
      <c r="D130" s="580"/>
      <c r="E130" s="79" t="s">
        <v>602</v>
      </c>
      <c r="F130" s="580"/>
      <c r="G130" s="82"/>
      <c r="H130" s="82"/>
      <c r="I130" s="101">
        <v>354.3</v>
      </c>
      <c r="J130" s="102"/>
      <c r="K130" s="102"/>
      <c r="L130" s="102"/>
      <c r="M130" s="102"/>
      <c r="N130" s="101" t="s">
        <v>87</v>
      </c>
      <c r="O130" s="83" t="s">
        <v>167</v>
      </c>
      <c r="P130" s="637"/>
      <c r="Q130" s="12"/>
      <c r="R130" s="12"/>
      <c r="S130" s="12"/>
      <c r="T130" s="12"/>
      <c r="U130" s="12"/>
      <c r="V130" s="12"/>
      <c r="W130" s="12"/>
      <c r="X130" s="12"/>
      <c r="Y130" s="12"/>
      <c r="Z130" s="12"/>
      <c r="AA130" s="12"/>
      <c r="AB130" s="12"/>
      <c r="AC130" s="12"/>
    </row>
    <row r="131" spans="1:29" ht="29.25" customHeight="1">
      <c r="A131" s="580">
        <v>3</v>
      </c>
      <c r="B131" s="595" t="s">
        <v>656</v>
      </c>
      <c r="C131" s="580" t="s">
        <v>657</v>
      </c>
      <c r="D131" s="580" t="s">
        <v>369</v>
      </c>
      <c r="E131" s="79" t="s">
        <v>164</v>
      </c>
      <c r="F131" s="580" t="s">
        <v>654</v>
      </c>
      <c r="G131" s="82"/>
      <c r="H131" s="82"/>
      <c r="I131" s="82"/>
      <c r="J131" s="98">
        <v>4.2</v>
      </c>
      <c r="K131" s="102"/>
      <c r="L131" s="102"/>
      <c r="M131" s="102"/>
      <c r="N131" s="101"/>
      <c r="O131" s="83"/>
      <c r="P131" s="637"/>
      <c r="Q131" s="12"/>
      <c r="R131" s="12"/>
      <c r="S131" s="12"/>
      <c r="T131" s="12"/>
      <c r="U131" s="12"/>
      <c r="V131" s="12"/>
      <c r="W131" s="12"/>
      <c r="X131" s="12"/>
      <c r="Y131" s="12"/>
      <c r="Z131" s="12"/>
      <c r="AA131" s="12"/>
      <c r="AB131" s="12"/>
      <c r="AC131" s="12"/>
    </row>
    <row r="132" spans="1:29" ht="23.1" customHeight="1">
      <c r="A132" s="580"/>
      <c r="B132" s="595"/>
      <c r="C132" s="580"/>
      <c r="D132" s="580"/>
      <c r="E132" s="79" t="s">
        <v>602</v>
      </c>
      <c r="F132" s="580"/>
      <c r="G132" s="82"/>
      <c r="H132" s="82"/>
      <c r="I132" s="82"/>
      <c r="J132" s="82">
        <v>197.1</v>
      </c>
      <c r="K132" s="102"/>
      <c r="L132" s="102"/>
      <c r="M132" s="102"/>
      <c r="N132" s="101" t="s">
        <v>87</v>
      </c>
      <c r="O132" s="83" t="s">
        <v>189</v>
      </c>
      <c r="P132" s="637"/>
      <c r="Q132" s="12"/>
      <c r="R132" s="12"/>
      <c r="S132" s="12"/>
      <c r="T132" s="12"/>
      <c r="U132" s="12"/>
      <c r="V132" s="12"/>
      <c r="W132" s="12"/>
      <c r="X132" s="12"/>
      <c r="Y132" s="12"/>
      <c r="Z132" s="12"/>
      <c r="AA132" s="12"/>
      <c r="AB132" s="12"/>
      <c r="AC132" s="12"/>
    </row>
    <row r="133" spans="1:29" ht="25.5" customHeight="1">
      <c r="A133" s="580">
        <v>4</v>
      </c>
      <c r="B133" s="625" t="s">
        <v>658</v>
      </c>
      <c r="C133" s="580"/>
      <c r="D133" s="580" t="s">
        <v>369</v>
      </c>
      <c r="E133" s="79" t="s">
        <v>164</v>
      </c>
      <c r="F133" s="580" t="s">
        <v>654</v>
      </c>
      <c r="G133" s="82"/>
      <c r="H133" s="82"/>
      <c r="I133" s="82"/>
      <c r="J133" s="98">
        <v>2</v>
      </c>
      <c r="K133" s="102"/>
      <c r="L133" s="102"/>
      <c r="M133" s="102"/>
      <c r="N133" s="101"/>
      <c r="O133" s="83"/>
      <c r="P133" s="637"/>
      <c r="Q133" s="12"/>
      <c r="R133" s="12"/>
      <c r="S133" s="12"/>
      <c r="T133" s="12"/>
      <c r="U133" s="12"/>
      <c r="V133" s="12"/>
      <c r="W133" s="12"/>
      <c r="X133" s="12"/>
      <c r="Y133" s="12"/>
      <c r="Z133" s="12"/>
      <c r="AA133" s="12"/>
      <c r="AB133" s="12"/>
      <c r="AC133" s="12"/>
    </row>
    <row r="134" spans="1:29" ht="20.100000000000001" customHeight="1">
      <c r="A134" s="580"/>
      <c r="B134" s="625"/>
      <c r="C134" s="580"/>
      <c r="D134" s="580"/>
      <c r="E134" s="79" t="s">
        <v>602</v>
      </c>
      <c r="F134" s="580"/>
      <c r="G134" s="82"/>
      <c r="H134" s="82"/>
      <c r="I134" s="82"/>
      <c r="J134" s="82">
        <v>94.8</v>
      </c>
      <c r="K134" s="102"/>
      <c r="L134" s="102"/>
      <c r="M134" s="102"/>
      <c r="N134" s="101" t="s">
        <v>87</v>
      </c>
      <c r="O134" s="83" t="s">
        <v>189</v>
      </c>
      <c r="P134" s="637"/>
      <c r="Q134" s="12"/>
      <c r="R134" s="12"/>
      <c r="S134" s="12"/>
      <c r="T134" s="12"/>
      <c r="U134" s="12"/>
      <c r="V134" s="12"/>
      <c r="W134" s="12"/>
      <c r="X134" s="12"/>
      <c r="Y134" s="12"/>
      <c r="Z134" s="12"/>
      <c r="AA134" s="12"/>
      <c r="AB134" s="12"/>
      <c r="AC134" s="12"/>
    </row>
    <row r="135" spans="1:29" ht="35.25" customHeight="1">
      <c r="A135" s="580">
        <v>5</v>
      </c>
      <c r="B135" s="596" t="s">
        <v>659</v>
      </c>
      <c r="C135" s="580"/>
      <c r="D135" s="580" t="s">
        <v>369</v>
      </c>
      <c r="E135" s="79" t="s">
        <v>164</v>
      </c>
      <c r="F135" s="580" t="s">
        <v>654</v>
      </c>
      <c r="G135" s="82"/>
      <c r="H135" s="82"/>
      <c r="I135" s="82"/>
      <c r="J135" s="101">
        <v>2</v>
      </c>
      <c r="K135" s="102"/>
      <c r="L135" s="102"/>
      <c r="M135" s="102"/>
      <c r="N135" s="101"/>
      <c r="O135" s="83"/>
      <c r="P135" s="637"/>
      <c r="Q135" s="12"/>
      <c r="R135" s="12"/>
      <c r="S135" s="12"/>
      <c r="T135" s="12"/>
      <c r="U135" s="12"/>
      <c r="V135" s="12"/>
      <c r="W135" s="12"/>
      <c r="X135" s="12"/>
      <c r="Y135" s="12"/>
      <c r="Z135" s="12"/>
      <c r="AA135" s="12"/>
      <c r="AB135" s="12"/>
      <c r="AC135" s="12"/>
    </row>
    <row r="136" spans="1:29" ht="23.1" customHeight="1">
      <c r="A136" s="580"/>
      <c r="B136" s="596"/>
      <c r="C136" s="580"/>
      <c r="D136" s="580"/>
      <c r="E136" s="79" t="s">
        <v>602</v>
      </c>
      <c r="F136" s="580"/>
      <c r="G136" s="82"/>
      <c r="H136" s="82"/>
      <c r="I136" s="82"/>
      <c r="J136" s="101">
        <v>100.5</v>
      </c>
      <c r="K136" s="102"/>
      <c r="L136" s="102"/>
      <c r="M136" s="102"/>
      <c r="N136" s="101" t="s">
        <v>87</v>
      </c>
      <c r="O136" s="83" t="s">
        <v>189</v>
      </c>
      <c r="P136" s="637"/>
      <c r="Q136" s="12"/>
      <c r="R136" s="12"/>
      <c r="S136" s="12"/>
      <c r="T136" s="12"/>
      <c r="U136" s="12"/>
      <c r="V136" s="12"/>
      <c r="W136" s="12"/>
      <c r="X136" s="12"/>
      <c r="Y136" s="12"/>
      <c r="Z136" s="12"/>
      <c r="AA136" s="12"/>
      <c r="AB136" s="12"/>
      <c r="AC136" s="12"/>
    </row>
    <row r="137" spans="1:29" ht="15.75" customHeight="1">
      <c r="A137" s="580">
        <v>6</v>
      </c>
      <c r="B137" s="595" t="s">
        <v>660</v>
      </c>
      <c r="C137" s="580"/>
      <c r="D137" s="580" t="s">
        <v>369</v>
      </c>
      <c r="E137" s="79" t="s">
        <v>164</v>
      </c>
      <c r="F137" s="580" t="s">
        <v>661</v>
      </c>
      <c r="G137" s="82"/>
      <c r="H137" s="82"/>
      <c r="I137" s="82"/>
      <c r="J137" s="101">
        <v>3.9</v>
      </c>
      <c r="K137" s="551">
        <v>0</v>
      </c>
      <c r="L137" s="102"/>
      <c r="M137" s="102"/>
      <c r="N137" s="101"/>
      <c r="O137" s="83"/>
      <c r="P137" s="637"/>
      <c r="Q137" s="12"/>
      <c r="R137" s="12"/>
      <c r="S137" s="12"/>
      <c r="T137" s="12"/>
      <c r="U137" s="12"/>
      <c r="V137" s="12"/>
      <c r="W137" s="12"/>
      <c r="X137" s="12"/>
      <c r="Y137" s="12"/>
      <c r="Z137" s="12"/>
      <c r="AA137" s="12"/>
      <c r="AB137" s="12"/>
      <c r="AC137" s="12"/>
    </row>
    <row r="138" spans="1:29" ht="73.5" customHeight="1">
      <c r="A138" s="580"/>
      <c r="B138" s="595"/>
      <c r="C138" s="580"/>
      <c r="D138" s="580"/>
      <c r="E138" s="79" t="s">
        <v>602</v>
      </c>
      <c r="F138" s="580"/>
      <c r="G138" s="82"/>
      <c r="H138" s="82"/>
      <c r="I138" s="82"/>
      <c r="J138" s="101">
        <v>195.7</v>
      </c>
      <c r="K138" s="551">
        <v>0</v>
      </c>
      <c r="L138" s="102"/>
      <c r="M138" s="102"/>
      <c r="N138" s="101" t="s">
        <v>87</v>
      </c>
      <c r="O138" s="83" t="s">
        <v>189</v>
      </c>
      <c r="P138" s="637"/>
      <c r="Q138" s="12"/>
      <c r="R138" s="12"/>
      <c r="S138" s="12"/>
      <c r="T138" s="12"/>
      <c r="U138" s="12"/>
      <c r="V138" s="12"/>
      <c r="W138" s="12"/>
      <c r="X138" s="12"/>
      <c r="Y138" s="12"/>
      <c r="Z138" s="12"/>
      <c r="AA138" s="12"/>
      <c r="AB138" s="12"/>
      <c r="AC138" s="12"/>
    </row>
    <row r="139" spans="1:29" ht="15.75" customHeight="1">
      <c r="A139" s="580">
        <v>7</v>
      </c>
      <c r="B139" s="595" t="s">
        <v>662</v>
      </c>
      <c r="C139" s="580"/>
      <c r="D139" s="580" t="s">
        <v>369</v>
      </c>
      <c r="E139" s="79" t="s">
        <v>164</v>
      </c>
      <c r="F139" s="580" t="s">
        <v>654</v>
      </c>
      <c r="G139" s="82"/>
      <c r="H139" s="82"/>
      <c r="I139" s="82"/>
      <c r="J139" s="101">
        <v>3</v>
      </c>
      <c r="K139" s="102"/>
      <c r="L139" s="102"/>
      <c r="M139" s="102"/>
      <c r="N139" s="101"/>
      <c r="O139" s="83"/>
      <c r="P139" s="637"/>
      <c r="Q139" s="12"/>
      <c r="R139" s="12"/>
      <c r="S139" s="12"/>
      <c r="T139" s="12"/>
      <c r="U139" s="12"/>
      <c r="V139" s="12"/>
      <c r="W139" s="12"/>
      <c r="X139" s="12"/>
      <c r="Y139" s="12"/>
      <c r="Z139" s="12"/>
      <c r="AA139" s="12"/>
      <c r="AB139" s="12"/>
      <c r="AC139" s="12"/>
    </row>
    <row r="140" spans="1:29" ht="41.25" customHeight="1">
      <c r="A140" s="580"/>
      <c r="B140" s="595"/>
      <c r="C140" s="580"/>
      <c r="D140" s="580"/>
      <c r="E140" s="79" t="s">
        <v>602</v>
      </c>
      <c r="F140" s="580"/>
      <c r="G140" s="82"/>
      <c r="H140" s="82"/>
      <c r="I140" s="82"/>
      <c r="J140" s="101">
        <v>142.80000000000001</v>
      </c>
      <c r="K140" s="102"/>
      <c r="L140" s="102"/>
      <c r="M140" s="102"/>
      <c r="N140" s="101" t="s">
        <v>87</v>
      </c>
      <c r="O140" s="83" t="s">
        <v>189</v>
      </c>
      <c r="P140" s="637"/>
      <c r="Q140" s="12"/>
      <c r="R140" s="12"/>
      <c r="S140" s="12"/>
      <c r="T140" s="12"/>
      <c r="U140" s="12"/>
      <c r="V140" s="12"/>
      <c r="W140" s="12"/>
      <c r="X140" s="12"/>
      <c r="Y140" s="12"/>
      <c r="Z140" s="12"/>
      <c r="AA140" s="12"/>
      <c r="AB140" s="12"/>
      <c r="AC140" s="12"/>
    </row>
    <row r="141" spans="1:29" ht="15.75" customHeight="1">
      <c r="A141" s="580">
        <v>8</v>
      </c>
      <c r="B141" s="625" t="s">
        <v>663</v>
      </c>
      <c r="C141" s="580"/>
      <c r="D141" s="580" t="s">
        <v>369</v>
      </c>
      <c r="E141" s="79" t="s">
        <v>164</v>
      </c>
      <c r="F141" s="580" t="s">
        <v>654</v>
      </c>
      <c r="G141" s="82"/>
      <c r="H141" s="82"/>
      <c r="I141" s="82"/>
      <c r="J141" s="101">
        <v>3</v>
      </c>
      <c r="K141" s="102"/>
      <c r="L141" s="102"/>
      <c r="M141" s="102"/>
      <c r="N141" s="101"/>
      <c r="O141" s="83"/>
      <c r="P141" s="637"/>
      <c r="Q141" s="12"/>
      <c r="R141" s="12"/>
      <c r="S141" s="12"/>
      <c r="T141" s="12"/>
      <c r="U141" s="12"/>
      <c r="V141" s="12"/>
      <c r="W141" s="12"/>
      <c r="X141" s="12"/>
      <c r="Y141" s="12"/>
      <c r="Z141" s="12"/>
      <c r="AA141" s="12"/>
      <c r="AB141" s="12"/>
      <c r="AC141" s="12"/>
    </row>
    <row r="142" spans="1:29" ht="48.75" customHeight="1">
      <c r="A142" s="580"/>
      <c r="B142" s="625"/>
      <c r="C142" s="580"/>
      <c r="D142" s="580"/>
      <c r="E142" s="79" t="s">
        <v>602</v>
      </c>
      <c r="F142" s="580"/>
      <c r="G142" s="82"/>
      <c r="H142" s="82"/>
      <c r="I142" s="82"/>
      <c r="J142" s="101">
        <v>195.8</v>
      </c>
      <c r="K142" s="102"/>
      <c r="L142" s="102"/>
      <c r="M142" s="102"/>
      <c r="N142" s="101" t="s">
        <v>87</v>
      </c>
      <c r="O142" s="83" t="s">
        <v>189</v>
      </c>
      <c r="P142" s="637"/>
      <c r="Q142" s="12"/>
      <c r="R142" s="12"/>
      <c r="S142" s="12"/>
      <c r="T142" s="12"/>
      <c r="U142" s="12"/>
      <c r="V142" s="12"/>
      <c r="W142" s="12"/>
      <c r="X142" s="12"/>
      <c r="Y142" s="12"/>
      <c r="Z142" s="12"/>
      <c r="AA142" s="12"/>
      <c r="AB142" s="12"/>
      <c r="AC142" s="12"/>
    </row>
    <row r="143" spans="1:29" ht="24.75" customHeight="1">
      <c r="A143" s="580">
        <v>9</v>
      </c>
      <c r="B143" s="595" t="s">
        <v>664</v>
      </c>
      <c r="C143" s="580"/>
      <c r="D143" s="580" t="s">
        <v>369</v>
      </c>
      <c r="E143" s="79" t="s">
        <v>164</v>
      </c>
      <c r="F143" s="580" t="s">
        <v>654</v>
      </c>
      <c r="G143" s="82"/>
      <c r="H143" s="82"/>
      <c r="I143" s="85"/>
      <c r="J143" s="101">
        <v>3.2</v>
      </c>
      <c r="K143" s="102"/>
      <c r="L143" s="102"/>
      <c r="M143" s="102"/>
      <c r="N143" s="101"/>
      <c r="O143" s="344"/>
      <c r="P143" s="637"/>
      <c r="Q143" s="12"/>
      <c r="R143" s="12"/>
      <c r="S143" s="12"/>
      <c r="T143" s="12"/>
      <c r="U143" s="12"/>
      <c r="V143" s="12"/>
      <c r="W143" s="12"/>
      <c r="X143" s="12"/>
      <c r="Y143" s="12"/>
      <c r="Z143" s="12"/>
      <c r="AA143" s="12"/>
      <c r="AB143" s="12"/>
      <c r="AC143" s="12"/>
    </row>
    <row r="144" spans="1:29" ht="28.5" customHeight="1">
      <c r="A144" s="580"/>
      <c r="B144" s="595"/>
      <c r="C144" s="580"/>
      <c r="D144" s="580"/>
      <c r="E144" s="79" t="s">
        <v>602</v>
      </c>
      <c r="F144" s="580"/>
      <c r="G144" s="82"/>
      <c r="H144" s="82"/>
      <c r="I144" s="85"/>
      <c r="J144" s="101">
        <v>144.9</v>
      </c>
      <c r="K144" s="102"/>
      <c r="L144" s="102"/>
      <c r="M144" s="102"/>
      <c r="N144" s="101" t="s">
        <v>87</v>
      </c>
      <c r="O144" s="83" t="s">
        <v>189</v>
      </c>
      <c r="P144" s="637"/>
      <c r="Q144" s="12"/>
      <c r="R144" s="12"/>
      <c r="S144" s="12"/>
      <c r="T144" s="12"/>
      <c r="U144" s="12"/>
      <c r="V144" s="12"/>
      <c r="W144" s="12"/>
      <c r="X144" s="12"/>
      <c r="Y144" s="12"/>
      <c r="Z144" s="12"/>
      <c r="AA144" s="12"/>
      <c r="AB144" s="12"/>
      <c r="AC144" s="12"/>
    </row>
    <row r="145" spans="1:29" ht="20.25" customHeight="1">
      <c r="A145" s="580">
        <v>10</v>
      </c>
      <c r="B145" s="595" t="s">
        <v>665</v>
      </c>
      <c r="C145" s="580"/>
      <c r="D145" s="580" t="s">
        <v>369</v>
      </c>
      <c r="E145" s="79" t="s">
        <v>164</v>
      </c>
      <c r="F145" s="580" t="s">
        <v>654</v>
      </c>
      <c r="G145" s="82"/>
      <c r="H145" s="82"/>
      <c r="I145" s="82"/>
      <c r="J145" s="101"/>
      <c r="K145" s="101">
        <v>2</v>
      </c>
      <c r="L145" s="102"/>
      <c r="M145" s="102"/>
      <c r="N145" s="101"/>
      <c r="O145" s="83"/>
      <c r="P145" s="637"/>
      <c r="Q145" s="12"/>
      <c r="R145" s="12"/>
      <c r="S145" s="12"/>
      <c r="T145" s="12"/>
      <c r="U145" s="12"/>
      <c r="V145" s="12"/>
      <c r="W145" s="12"/>
      <c r="X145" s="12"/>
      <c r="Y145" s="12"/>
      <c r="Z145" s="12"/>
      <c r="AA145" s="12"/>
      <c r="AB145" s="12"/>
      <c r="AC145" s="12"/>
    </row>
    <row r="146" spans="1:29" ht="20.25" customHeight="1">
      <c r="A146" s="580"/>
      <c r="B146" s="595"/>
      <c r="C146" s="580"/>
      <c r="D146" s="580"/>
      <c r="E146" s="79" t="s">
        <v>602</v>
      </c>
      <c r="F146" s="580"/>
      <c r="G146" s="82"/>
      <c r="H146" s="82"/>
      <c r="I146" s="84"/>
      <c r="J146" s="98">
        <v>2</v>
      </c>
      <c r="K146" s="102"/>
      <c r="L146" s="102"/>
      <c r="M146" s="102"/>
      <c r="N146" s="101" t="s">
        <v>604</v>
      </c>
      <c r="O146" s="83" t="s">
        <v>208</v>
      </c>
      <c r="P146" s="637"/>
      <c r="Q146" s="12"/>
      <c r="R146" s="12"/>
      <c r="S146" s="12"/>
      <c r="T146" s="12"/>
      <c r="U146" s="12"/>
      <c r="V146" s="12"/>
      <c r="W146" s="12"/>
      <c r="X146" s="12"/>
      <c r="Y146" s="12"/>
      <c r="Z146" s="12"/>
      <c r="AA146" s="12"/>
      <c r="AB146" s="12"/>
      <c r="AC146" s="12"/>
    </row>
    <row r="147" spans="1:29" ht="33.75" customHeight="1">
      <c r="A147" s="580"/>
      <c r="B147" s="595"/>
      <c r="C147" s="580"/>
      <c r="D147" s="580"/>
      <c r="E147" s="79"/>
      <c r="F147" s="580"/>
      <c r="G147" s="82"/>
      <c r="H147" s="82"/>
      <c r="I147" s="98"/>
      <c r="J147" s="101"/>
      <c r="K147" s="102">
        <v>100</v>
      </c>
      <c r="L147" s="102"/>
      <c r="M147" s="102"/>
      <c r="N147" s="101" t="s">
        <v>87</v>
      </c>
      <c r="O147" s="83" t="s">
        <v>189</v>
      </c>
      <c r="P147" s="637"/>
      <c r="Q147" s="12"/>
      <c r="R147" s="12"/>
      <c r="S147" s="12"/>
      <c r="T147" s="12"/>
      <c r="U147" s="12"/>
      <c r="V147" s="12"/>
      <c r="W147" s="12"/>
      <c r="X147" s="12"/>
      <c r="Y147" s="12"/>
      <c r="Z147" s="12"/>
      <c r="AA147" s="12"/>
      <c r="AB147" s="12"/>
      <c r="AC147" s="12"/>
    </row>
    <row r="148" spans="1:29" ht="33.75" customHeight="1">
      <c r="A148" s="585">
        <v>11</v>
      </c>
      <c r="B148" s="595" t="s">
        <v>666</v>
      </c>
      <c r="C148" s="580"/>
      <c r="D148" s="580" t="s">
        <v>369</v>
      </c>
      <c r="E148" s="79" t="s">
        <v>164</v>
      </c>
      <c r="F148" s="580" t="s">
        <v>654</v>
      </c>
      <c r="G148" s="82"/>
      <c r="H148" s="82"/>
      <c r="I148" s="98"/>
      <c r="J148" s="101"/>
      <c r="K148" s="79">
        <v>5.2</v>
      </c>
      <c r="L148" s="91"/>
      <c r="M148" s="91"/>
      <c r="N148" s="91"/>
      <c r="O148" s="79"/>
      <c r="P148" s="637"/>
      <c r="Q148" s="12"/>
      <c r="R148" s="12"/>
      <c r="S148" s="12"/>
      <c r="T148" s="12"/>
      <c r="U148" s="12"/>
      <c r="V148" s="12"/>
      <c r="W148" s="12"/>
      <c r="X148" s="12"/>
      <c r="Y148" s="12"/>
      <c r="Z148" s="12"/>
      <c r="AA148" s="12"/>
      <c r="AB148" s="12"/>
      <c r="AC148" s="12"/>
    </row>
    <row r="149" spans="1:29" ht="33.75" customHeight="1">
      <c r="A149" s="586"/>
      <c r="B149" s="595"/>
      <c r="C149" s="580"/>
      <c r="D149" s="580"/>
      <c r="E149" s="79" t="s">
        <v>602</v>
      </c>
      <c r="F149" s="580"/>
      <c r="G149" s="82"/>
      <c r="H149" s="82"/>
      <c r="I149" s="98"/>
      <c r="J149" s="101"/>
      <c r="K149" s="93">
        <v>245</v>
      </c>
      <c r="L149" s="552"/>
      <c r="M149" s="552"/>
      <c r="N149" s="79" t="s">
        <v>87</v>
      </c>
      <c r="O149" s="83" t="s">
        <v>189</v>
      </c>
      <c r="P149" s="637"/>
      <c r="Q149" s="12"/>
      <c r="R149" s="12"/>
      <c r="S149" s="12"/>
      <c r="T149" s="12"/>
      <c r="U149" s="12"/>
      <c r="V149" s="12"/>
      <c r="W149" s="12"/>
      <c r="X149" s="12"/>
      <c r="Y149" s="12"/>
      <c r="Z149" s="12"/>
      <c r="AA149" s="12"/>
      <c r="AB149" s="12"/>
      <c r="AC149" s="12"/>
    </row>
    <row r="150" spans="1:29" ht="20.25" customHeight="1">
      <c r="A150" s="580">
        <v>12</v>
      </c>
      <c r="B150" s="595" t="s">
        <v>667</v>
      </c>
      <c r="C150" s="580" t="s">
        <v>668</v>
      </c>
      <c r="D150" s="580" t="s">
        <v>369</v>
      </c>
      <c r="E150" s="79" t="s">
        <v>669</v>
      </c>
      <c r="F150" s="580" t="s">
        <v>670</v>
      </c>
      <c r="G150" s="82"/>
      <c r="H150" s="82"/>
      <c r="I150" s="101">
        <v>25</v>
      </c>
      <c r="J150" s="101">
        <v>25</v>
      </c>
      <c r="K150" s="101">
        <v>25</v>
      </c>
      <c r="L150" s="102"/>
      <c r="M150" s="102"/>
      <c r="N150" s="101"/>
      <c r="O150" s="83"/>
      <c r="P150" s="580" t="s">
        <v>671</v>
      </c>
      <c r="Q150" s="12"/>
      <c r="R150" s="12"/>
      <c r="S150" s="12"/>
      <c r="T150" s="12"/>
      <c r="U150" s="12"/>
      <c r="V150" s="12"/>
      <c r="W150" s="12"/>
      <c r="X150" s="12"/>
      <c r="Y150" s="12"/>
      <c r="Z150" s="12"/>
      <c r="AA150" s="12"/>
      <c r="AB150" s="12"/>
      <c r="AC150" s="12"/>
    </row>
    <row r="151" spans="1:29" ht="40.5" customHeight="1">
      <c r="A151" s="580"/>
      <c r="B151" s="595"/>
      <c r="C151" s="580"/>
      <c r="D151" s="580"/>
      <c r="E151" s="79" t="s">
        <v>602</v>
      </c>
      <c r="F151" s="580"/>
      <c r="G151" s="82"/>
      <c r="H151" s="82"/>
      <c r="I151" s="101">
        <v>300</v>
      </c>
      <c r="J151" s="101">
        <v>300</v>
      </c>
      <c r="K151" s="101">
        <v>300</v>
      </c>
      <c r="L151" s="102"/>
      <c r="M151" s="102"/>
      <c r="N151" s="101" t="s">
        <v>604</v>
      </c>
      <c r="O151" s="83" t="s">
        <v>173</v>
      </c>
      <c r="P151" s="580"/>
      <c r="Q151" s="12"/>
      <c r="R151" s="12"/>
      <c r="S151" s="12"/>
      <c r="T151" s="12"/>
      <c r="U151" s="12"/>
      <c r="V151" s="12"/>
      <c r="W151" s="12"/>
      <c r="X151" s="12"/>
      <c r="Y151" s="12"/>
      <c r="Z151" s="12"/>
      <c r="AA151" s="12"/>
      <c r="AB151" s="12"/>
      <c r="AC151" s="12"/>
    </row>
    <row r="152" spans="1:29" ht="21.75" customHeight="1">
      <c r="A152" s="580">
        <v>13</v>
      </c>
      <c r="B152" s="595" t="s">
        <v>672</v>
      </c>
      <c r="C152" s="580"/>
      <c r="D152" s="580" t="s">
        <v>369</v>
      </c>
      <c r="E152" s="79" t="s">
        <v>669</v>
      </c>
      <c r="F152" s="580" t="s">
        <v>670</v>
      </c>
      <c r="G152" s="82"/>
      <c r="H152" s="82"/>
      <c r="I152" s="98">
        <v>20</v>
      </c>
      <c r="J152" s="101">
        <v>20</v>
      </c>
      <c r="K152" s="102"/>
      <c r="L152" s="102"/>
      <c r="M152" s="102"/>
      <c r="N152" s="101"/>
      <c r="O152" s="83"/>
      <c r="P152" s="580" t="s">
        <v>673</v>
      </c>
      <c r="Q152" s="12"/>
      <c r="R152" s="12"/>
      <c r="S152" s="12"/>
      <c r="T152" s="12"/>
      <c r="U152" s="12"/>
      <c r="V152" s="12"/>
      <c r="W152" s="12"/>
      <c r="X152" s="12"/>
      <c r="Y152" s="12"/>
      <c r="Z152" s="12"/>
      <c r="AA152" s="12"/>
      <c r="AB152" s="12"/>
      <c r="AC152" s="12"/>
    </row>
    <row r="153" spans="1:29" ht="33.75" customHeight="1">
      <c r="A153" s="580"/>
      <c r="B153" s="595"/>
      <c r="C153" s="580"/>
      <c r="D153" s="580"/>
      <c r="E153" s="79" t="s">
        <v>602</v>
      </c>
      <c r="F153" s="580"/>
      <c r="G153" s="82"/>
      <c r="H153" s="82"/>
      <c r="I153" s="101">
        <v>300</v>
      </c>
      <c r="J153" s="101">
        <v>300</v>
      </c>
      <c r="K153" s="102"/>
      <c r="L153" s="102"/>
      <c r="M153" s="102"/>
      <c r="N153" s="101" t="s">
        <v>604</v>
      </c>
      <c r="O153" s="83" t="s">
        <v>173</v>
      </c>
      <c r="P153" s="580"/>
      <c r="Q153" s="12"/>
      <c r="R153" s="12"/>
      <c r="S153" s="12"/>
      <c r="T153" s="12"/>
      <c r="U153" s="12"/>
      <c r="V153" s="12"/>
      <c r="W153" s="12"/>
      <c r="X153" s="12"/>
      <c r="Y153" s="12"/>
      <c r="Z153" s="12"/>
      <c r="AA153" s="12"/>
      <c r="AB153" s="12"/>
      <c r="AC153" s="12"/>
    </row>
    <row r="154" spans="1:29" s="301" customFormat="1" ht="21" customHeight="1">
      <c r="A154" s="592"/>
      <c r="B154" s="626" t="s">
        <v>674</v>
      </c>
      <c r="C154" s="580"/>
      <c r="D154" s="580"/>
      <c r="E154" s="635" t="s">
        <v>599</v>
      </c>
      <c r="F154" s="580"/>
      <c r="G154" s="345">
        <f>G146+G151+G153</f>
        <v>0</v>
      </c>
      <c r="H154" s="345">
        <f t="shared" ref="H154:M154" si="12">H146+H151+H153</f>
        <v>0</v>
      </c>
      <c r="I154" s="345">
        <f t="shared" si="12"/>
        <v>600</v>
      </c>
      <c r="J154" s="345">
        <f t="shared" si="12"/>
        <v>602</v>
      </c>
      <c r="K154" s="345">
        <f t="shared" si="12"/>
        <v>300</v>
      </c>
      <c r="L154" s="345">
        <f t="shared" si="12"/>
        <v>0</v>
      </c>
      <c r="M154" s="345">
        <f t="shared" si="12"/>
        <v>0</v>
      </c>
      <c r="N154" s="345" t="s">
        <v>604</v>
      </c>
      <c r="O154" s="346"/>
      <c r="P154" s="325"/>
      <c r="Q154" s="347"/>
      <c r="R154" s="347"/>
      <c r="S154" s="347"/>
      <c r="T154" s="347"/>
      <c r="U154" s="347"/>
      <c r="V154" s="347"/>
      <c r="W154" s="347"/>
      <c r="X154" s="347"/>
      <c r="Y154" s="347"/>
      <c r="Z154" s="347"/>
      <c r="AA154" s="347"/>
      <c r="AB154" s="347"/>
      <c r="AC154" s="347"/>
    </row>
    <row r="155" spans="1:29" ht="21" customHeight="1">
      <c r="A155" s="592"/>
      <c r="B155" s="626"/>
      <c r="C155" s="580"/>
      <c r="D155" s="580"/>
      <c r="E155" s="635"/>
      <c r="F155" s="580"/>
      <c r="G155" s="345">
        <f>G128+G130+G132+G134+G136+G138+G140+G142+G144+G147+G149</f>
        <v>0</v>
      </c>
      <c r="H155" s="345">
        <f t="shared" ref="H155:M155" si="13">H128+H130+H132+H134+H136+H138+H140+H142+H144+H147+H149</f>
        <v>0</v>
      </c>
      <c r="I155" s="345">
        <f t="shared" si="13"/>
        <v>786.90000000000009</v>
      </c>
      <c r="J155" s="345">
        <f t="shared" si="13"/>
        <v>1071.5999999999999</v>
      </c>
      <c r="K155" s="345">
        <f t="shared" si="13"/>
        <v>345</v>
      </c>
      <c r="L155" s="345">
        <f t="shared" si="13"/>
        <v>0</v>
      </c>
      <c r="M155" s="345">
        <f t="shared" si="13"/>
        <v>0</v>
      </c>
      <c r="N155" s="345" t="s">
        <v>87</v>
      </c>
      <c r="O155" s="83"/>
      <c r="P155" s="79"/>
      <c r="Q155" s="12"/>
      <c r="R155" s="12"/>
      <c r="S155" s="12"/>
      <c r="T155" s="12"/>
      <c r="U155" s="12"/>
      <c r="V155" s="12"/>
      <c r="W155" s="12"/>
      <c r="X155" s="12"/>
      <c r="Y155" s="12"/>
      <c r="Z155" s="12"/>
      <c r="AA155" s="12"/>
      <c r="AB155" s="12"/>
      <c r="AC155" s="12"/>
    </row>
    <row r="156" spans="1:29" ht="36.950000000000003" customHeight="1">
      <c r="A156" s="79"/>
      <c r="B156" s="348" t="s">
        <v>675</v>
      </c>
      <c r="C156" s="79"/>
      <c r="D156" s="79"/>
      <c r="E156" s="161" t="s">
        <v>164</v>
      </c>
      <c r="F156" s="79"/>
      <c r="G156" s="82"/>
      <c r="H156" s="82"/>
      <c r="I156" s="98"/>
      <c r="J156" s="349">
        <f>J157+J159+J161</f>
        <v>18.794</v>
      </c>
      <c r="K156" s="102"/>
      <c r="L156" s="102"/>
      <c r="M156" s="102"/>
      <c r="N156" s="101"/>
      <c r="O156" s="83"/>
      <c r="P156" s="79"/>
      <c r="Q156" s="12"/>
      <c r="R156" s="12"/>
      <c r="S156" s="12"/>
      <c r="T156" s="12"/>
      <c r="U156" s="12"/>
      <c r="V156" s="12"/>
      <c r="W156" s="12"/>
      <c r="X156" s="12"/>
      <c r="Y156" s="12"/>
      <c r="Z156" s="12"/>
      <c r="AA156" s="12"/>
      <c r="AB156" s="12"/>
      <c r="AC156" s="12"/>
    </row>
    <row r="157" spans="1:29" ht="20.25" customHeight="1">
      <c r="A157" s="580">
        <v>14</v>
      </c>
      <c r="B157" s="592" t="s">
        <v>676</v>
      </c>
      <c r="C157" s="580" t="s">
        <v>657</v>
      </c>
      <c r="D157" s="79"/>
      <c r="E157" s="79" t="s">
        <v>164</v>
      </c>
      <c r="F157" s="580" t="s">
        <v>638</v>
      </c>
      <c r="G157" s="82"/>
      <c r="H157" s="82"/>
      <c r="I157" s="82"/>
      <c r="J157" s="79">
        <v>6.96</v>
      </c>
      <c r="K157" s="102"/>
      <c r="L157" s="102"/>
      <c r="M157" s="102"/>
      <c r="N157" s="82"/>
      <c r="O157" s="344"/>
      <c r="P157" s="151" t="s">
        <v>677</v>
      </c>
      <c r="Q157" s="12"/>
    </row>
    <row r="158" spans="1:29" ht="21" customHeight="1">
      <c r="A158" s="580"/>
      <c r="B158" s="592"/>
      <c r="C158" s="580"/>
      <c r="D158" s="79"/>
      <c r="E158" s="79" t="s">
        <v>602</v>
      </c>
      <c r="F158" s="580"/>
      <c r="G158" s="82"/>
      <c r="H158" s="82"/>
      <c r="I158" s="82"/>
      <c r="J158" s="79">
        <v>138.9</v>
      </c>
      <c r="K158" s="102"/>
      <c r="L158" s="102"/>
      <c r="M158" s="102"/>
      <c r="N158" s="101" t="s">
        <v>87</v>
      </c>
      <c r="O158" s="344" t="s">
        <v>180</v>
      </c>
      <c r="P158" s="151"/>
      <c r="Q158" s="12"/>
    </row>
    <row r="159" spans="1:29" ht="29.25" customHeight="1">
      <c r="A159" s="580">
        <v>15</v>
      </c>
      <c r="B159" s="592" t="s">
        <v>678</v>
      </c>
      <c r="C159" s="580"/>
      <c r="D159" s="79"/>
      <c r="E159" s="79" t="s">
        <v>164</v>
      </c>
      <c r="F159" s="580" t="s">
        <v>638</v>
      </c>
      <c r="G159" s="82"/>
      <c r="H159" s="82"/>
      <c r="I159" s="82"/>
      <c r="J159" s="93">
        <v>6.8</v>
      </c>
      <c r="K159" s="102"/>
      <c r="L159" s="102"/>
      <c r="M159" s="102"/>
      <c r="N159" s="82"/>
      <c r="O159" s="344"/>
      <c r="P159" s="607" t="s">
        <v>679</v>
      </c>
      <c r="Q159" s="12"/>
    </row>
    <row r="160" spans="1:29" ht="24.75" customHeight="1">
      <c r="A160" s="580"/>
      <c r="B160" s="592"/>
      <c r="C160" s="580"/>
      <c r="D160" s="79"/>
      <c r="E160" s="79" t="s">
        <v>602</v>
      </c>
      <c r="F160" s="580"/>
      <c r="G160" s="82"/>
      <c r="H160" s="82"/>
      <c r="I160" s="82"/>
      <c r="J160" s="79">
        <v>97.9</v>
      </c>
      <c r="K160" s="102"/>
      <c r="L160" s="102"/>
      <c r="M160" s="102"/>
      <c r="N160" s="101" t="s">
        <v>87</v>
      </c>
      <c r="O160" s="344" t="s">
        <v>180</v>
      </c>
      <c r="P160" s="607"/>
      <c r="Q160" s="12"/>
    </row>
    <row r="161" spans="1:29" ht="19.5" customHeight="1">
      <c r="A161" s="580">
        <v>16</v>
      </c>
      <c r="B161" s="592" t="s">
        <v>680</v>
      </c>
      <c r="C161" s="580"/>
      <c r="D161" s="79"/>
      <c r="E161" s="79" t="s">
        <v>164</v>
      </c>
      <c r="F161" s="580" t="s">
        <v>638</v>
      </c>
      <c r="G161" s="82"/>
      <c r="H161" s="82"/>
      <c r="I161" s="82"/>
      <c r="J161" s="553">
        <v>5.0339999999999998</v>
      </c>
      <c r="K161" s="102"/>
      <c r="L161" s="102"/>
      <c r="M161" s="102"/>
      <c r="N161" s="82"/>
      <c r="O161" s="344"/>
      <c r="P161" s="607" t="s">
        <v>681</v>
      </c>
      <c r="Q161" s="12"/>
    </row>
    <row r="162" spans="1:29" ht="21" customHeight="1">
      <c r="A162" s="580"/>
      <c r="B162" s="592"/>
      <c r="C162" s="580"/>
      <c r="D162" s="79"/>
      <c r="E162" s="79" t="s">
        <v>602</v>
      </c>
      <c r="F162" s="580"/>
      <c r="G162" s="82"/>
      <c r="H162" s="82"/>
      <c r="I162" s="82"/>
      <c r="J162" s="79">
        <v>71.7</v>
      </c>
      <c r="K162" s="102"/>
      <c r="L162" s="102"/>
      <c r="M162" s="102"/>
      <c r="N162" s="101" t="s">
        <v>87</v>
      </c>
      <c r="O162" s="344" t="s">
        <v>180</v>
      </c>
      <c r="P162" s="607"/>
      <c r="Q162" s="12"/>
    </row>
    <row r="163" spans="1:29" s="302" customFormat="1" ht="36.950000000000003" customHeight="1">
      <c r="A163" s="333"/>
      <c r="B163" s="334" t="s">
        <v>682</v>
      </c>
      <c r="C163" s="333"/>
      <c r="D163" s="333"/>
      <c r="E163" s="333"/>
      <c r="F163" s="333"/>
      <c r="G163" s="333">
        <f t="shared" ref="G163:J163" si="14">G158+G160+G162</f>
        <v>0</v>
      </c>
      <c r="H163" s="333">
        <f t="shared" si="14"/>
        <v>0</v>
      </c>
      <c r="I163" s="333">
        <f t="shared" si="14"/>
        <v>0</v>
      </c>
      <c r="J163" s="333">
        <f t="shared" si="14"/>
        <v>308.5</v>
      </c>
      <c r="K163" s="333">
        <f t="shared" ref="K163:M163" si="15">K158+K160+K162</f>
        <v>0</v>
      </c>
      <c r="L163" s="333">
        <f t="shared" si="15"/>
        <v>0</v>
      </c>
      <c r="M163" s="333">
        <f t="shared" si="15"/>
        <v>0</v>
      </c>
      <c r="N163" s="345" t="s">
        <v>87</v>
      </c>
      <c r="O163" s="350"/>
      <c r="P163" s="351"/>
      <c r="Q163" s="335"/>
    </row>
    <row r="164" spans="1:29" s="303" customFormat="1" ht="42.75" customHeight="1">
      <c r="A164" s="161"/>
      <c r="B164" s="334" t="s">
        <v>683</v>
      </c>
      <c r="C164" s="161"/>
      <c r="D164" s="161"/>
      <c r="E164" s="161"/>
      <c r="F164" s="161"/>
      <c r="G164" s="345">
        <f>G165+G166+G167+G168+G169</f>
        <v>0</v>
      </c>
      <c r="H164" s="345">
        <f t="shared" ref="H164:M164" si="16">H165+H166+H167+H168+H169</f>
        <v>0</v>
      </c>
      <c r="I164" s="345">
        <f t="shared" si="16"/>
        <v>1386.9</v>
      </c>
      <c r="J164" s="345">
        <f t="shared" si="16"/>
        <v>1982.1</v>
      </c>
      <c r="K164" s="345">
        <f t="shared" si="16"/>
        <v>645</v>
      </c>
      <c r="L164" s="345">
        <f t="shared" si="16"/>
        <v>0</v>
      </c>
      <c r="M164" s="345">
        <f t="shared" si="16"/>
        <v>0</v>
      </c>
      <c r="N164" s="349"/>
      <c r="O164" s="554"/>
      <c r="P164" s="161"/>
      <c r="Q164" s="306"/>
    </row>
    <row r="165" spans="1:29" s="303" customFormat="1" ht="29.25" hidden="1" customHeight="1">
      <c r="A165" s="161"/>
      <c r="B165" s="334" t="s">
        <v>29</v>
      </c>
      <c r="C165" s="161"/>
      <c r="D165" s="161"/>
      <c r="E165" s="161"/>
      <c r="F165" s="161"/>
      <c r="G165" s="213"/>
      <c r="H165" s="213"/>
      <c r="I165" s="340"/>
      <c r="J165" s="352"/>
      <c r="K165" s="555"/>
      <c r="L165" s="555"/>
      <c r="M165" s="555"/>
      <c r="N165" s="349"/>
      <c r="O165" s="554"/>
      <c r="P165" s="161"/>
      <c r="Q165" s="306"/>
    </row>
    <row r="166" spans="1:29" s="303" customFormat="1" ht="29.25" hidden="1" customHeight="1">
      <c r="A166" s="161"/>
      <c r="B166" s="334" t="s">
        <v>30</v>
      </c>
      <c r="C166" s="161"/>
      <c r="D166" s="161"/>
      <c r="E166" s="161"/>
      <c r="F166" s="161"/>
      <c r="G166" s="213"/>
      <c r="H166" s="213"/>
      <c r="I166" s="340"/>
      <c r="J166" s="352"/>
      <c r="K166" s="555"/>
      <c r="L166" s="555"/>
      <c r="M166" s="555"/>
      <c r="N166" s="349"/>
      <c r="O166" s="554"/>
      <c r="P166" s="161"/>
      <c r="Q166" s="306"/>
    </row>
    <row r="167" spans="1:29" s="303" customFormat="1" ht="21.75" customHeight="1">
      <c r="A167" s="161"/>
      <c r="B167" s="334" t="s">
        <v>616</v>
      </c>
      <c r="C167" s="161"/>
      <c r="D167" s="161"/>
      <c r="E167" s="161"/>
      <c r="F167" s="161"/>
      <c r="G167" s="345">
        <f>G155+G163</f>
        <v>0</v>
      </c>
      <c r="H167" s="345">
        <f t="shared" ref="H167:M167" si="17">H155+H163</f>
        <v>0</v>
      </c>
      <c r="I167" s="345">
        <f t="shared" si="17"/>
        <v>786.90000000000009</v>
      </c>
      <c r="J167" s="345">
        <f t="shared" si="17"/>
        <v>1380.1</v>
      </c>
      <c r="K167" s="345">
        <f t="shared" si="17"/>
        <v>345</v>
      </c>
      <c r="L167" s="345">
        <f t="shared" si="17"/>
        <v>0</v>
      </c>
      <c r="M167" s="345">
        <f t="shared" si="17"/>
        <v>0</v>
      </c>
      <c r="N167" s="349"/>
      <c r="O167" s="554"/>
      <c r="P167" s="161"/>
      <c r="Q167" s="306"/>
    </row>
    <row r="168" spans="1:29" s="303" customFormat="1" ht="18" customHeight="1">
      <c r="A168" s="161"/>
      <c r="B168" s="334" t="s">
        <v>573</v>
      </c>
      <c r="C168" s="161"/>
      <c r="D168" s="161"/>
      <c r="E168" s="161"/>
      <c r="F168" s="161"/>
      <c r="G168" s="345">
        <f>G154</f>
        <v>0</v>
      </c>
      <c r="H168" s="345">
        <f t="shared" ref="H168:M168" si="18">H154</f>
        <v>0</v>
      </c>
      <c r="I168" s="345">
        <f t="shared" si="18"/>
        <v>600</v>
      </c>
      <c r="J168" s="345">
        <f t="shared" si="18"/>
        <v>602</v>
      </c>
      <c r="K168" s="345">
        <f t="shared" si="18"/>
        <v>300</v>
      </c>
      <c r="L168" s="345">
        <f t="shared" si="18"/>
        <v>0</v>
      </c>
      <c r="M168" s="345">
        <f t="shared" si="18"/>
        <v>0</v>
      </c>
      <c r="N168" s="349"/>
      <c r="O168" s="554"/>
      <c r="P168" s="161"/>
      <c r="Q168" s="306"/>
    </row>
    <row r="169" spans="1:29" ht="29.25" hidden="1" customHeight="1">
      <c r="A169" s="79"/>
      <c r="B169" s="320" t="s">
        <v>33</v>
      </c>
      <c r="C169" s="79"/>
      <c r="D169" s="79"/>
      <c r="E169" s="79"/>
      <c r="F169" s="79"/>
      <c r="G169" s="82"/>
      <c r="H169" s="82"/>
      <c r="I169" s="82"/>
      <c r="J169" s="79"/>
      <c r="K169" s="102"/>
      <c r="L169" s="102"/>
      <c r="M169" s="102"/>
      <c r="N169" s="101"/>
      <c r="O169" s="344"/>
      <c r="P169" s="79"/>
      <c r="Q169" s="12"/>
    </row>
    <row r="170" spans="1:29">
      <c r="A170" s="79"/>
      <c r="B170" s="212" t="s">
        <v>684</v>
      </c>
      <c r="C170" s="212"/>
      <c r="D170" s="212"/>
      <c r="E170" s="82"/>
      <c r="F170" s="82"/>
      <c r="G170" s="101"/>
      <c r="H170" s="101"/>
      <c r="I170" s="101"/>
      <c r="J170" s="101"/>
      <c r="K170" s="101"/>
      <c r="L170" s="82"/>
      <c r="M170" s="82"/>
      <c r="N170" s="82"/>
      <c r="O170" s="83"/>
      <c r="P170" s="82"/>
      <c r="Q170" s="162"/>
      <c r="R170" s="162"/>
      <c r="S170" s="162"/>
      <c r="T170" s="162"/>
      <c r="U170" s="162"/>
      <c r="V170" s="162"/>
      <c r="W170" s="162"/>
      <c r="X170" s="162"/>
      <c r="Y170" s="162"/>
      <c r="Z170" s="162"/>
      <c r="AA170" s="162"/>
      <c r="AB170" s="162"/>
      <c r="AC170" s="162"/>
    </row>
    <row r="171" spans="1:29" ht="90.75" customHeight="1">
      <c r="A171" s="79"/>
      <c r="B171" s="504" t="s">
        <v>1211</v>
      </c>
      <c r="C171" s="79" t="s">
        <v>685</v>
      </c>
      <c r="D171" s="79" t="s">
        <v>686</v>
      </c>
      <c r="E171" s="82"/>
      <c r="F171" s="82"/>
      <c r="G171" s="101"/>
      <c r="H171" s="101"/>
      <c r="I171" s="101"/>
      <c r="J171" s="101"/>
      <c r="K171" s="101"/>
      <c r="L171" s="82"/>
      <c r="M171" s="82"/>
      <c r="N171" s="82"/>
      <c r="O171" s="83"/>
      <c r="P171" s="82"/>
      <c r="Q171" s="162"/>
      <c r="R171" s="162"/>
      <c r="S171" s="162"/>
      <c r="T171" s="162"/>
      <c r="U171" s="162"/>
      <c r="V171" s="162"/>
      <c r="W171" s="162"/>
      <c r="X171" s="162"/>
      <c r="Y171" s="162"/>
      <c r="Z171" s="162"/>
      <c r="AA171" s="162"/>
      <c r="AB171" s="162"/>
      <c r="AC171" s="162"/>
    </row>
    <row r="172" spans="1:29" ht="21.75" customHeight="1">
      <c r="A172" s="79"/>
      <c r="B172" s="122" t="s">
        <v>687</v>
      </c>
      <c r="C172" s="122"/>
      <c r="D172" s="122"/>
      <c r="E172" s="79" t="s">
        <v>40</v>
      </c>
      <c r="F172" s="79"/>
      <c r="G172" s="79">
        <v>98</v>
      </c>
      <c r="H172" s="79">
        <v>99</v>
      </c>
      <c r="I172" s="79">
        <v>100</v>
      </c>
      <c r="J172" s="79">
        <v>100</v>
      </c>
      <c r="K172" s="79">
        <v>100</v>
      </c>
      <c r="L172" s="82">
        <v>100</v>
      </c>
      <c r="M172" s="82">
        <v>100</v>
      </c>
      <c r="N172" s="213"/>
      <c r="O172" s="212"/>
      <c r="P172" s="213"/>
      <c r="Q172" s="215"/>
      <c r="R172" s="215"/>
      <c r="S172" s="215"/>
      <c r="T172" s="215"/>
      <c r="U172" s="215"/>
      <c r="V172" s="215"/>
      <c r="W172" s="215"/>
      <c r="X172" s="215"/>
      <c r="Y172" s="215"/>
      <c r="Z172" s="215"/>
      <c r="AA172" s="215"/>
      <c r="AB172" s="215"/>
      <c r="AC172" s="215"/>
    </row>
    <row r="173" spans="1:29" ht="18.75" customHeight="1">
      <c r="A173" s="79"/>
      <c r="B173" s="122" t="s">
        <v>688</v>
      </c>
      <c r="C173" s="212"/>
      <c r="D173" s="122"/>
      <c r="E173" s="79" t="s">
        <v>40</v>
      </c>
      <c r="F173" s="79"/>
      <c r="G173" s="93">
        <v>99.9</v>
      </c>
      <c r="H173" s="93">
        <v>99.9</v>
      </c>
      <c r="I173" s="79">
        <v>100</v>
      </c>
      <c r="J173" s="79">
        <v>100</v>
      </c>
      <c r="K173" s="79">
        <v>100</v>
      </c>
      <c r="L173" s="82">
        <v>100</v>
      </c>
      <c r="M173" s="82">
        <v>100</v>
      </c>
      <c r="N173" s="213"/>
      <c r="O173" s="212"/>
      <c r="P173" s="213"/>
      <c r="Q173" s="215"/>
      <c r="R173" s="215"/>
      <c r="S173" s="215"/>
      <c r="T173" s="215"/>
      <c r="U173" s="215"/>
      <c r="V173" s="215"/>
      <c r="W173" s="215"/>
      <c r="X173" s="215"/>
      <c r="Y173" s="215"/>
      <c r="Z173" s="215"/>
      <c r="AA173" s="215"/>
      <c r="AB173" s="215"/>
      <c r="AC173" s="215"/>
    </row>
    <row r="174" spans="1:29" ht="18.75" customHeight="1">
      <c r="A174" s="79"/>
      <c r="B174" s="122" t="s">
        <v>582</v>
      </c>
      <c r="C174" s="212"/>
      <c r="D174" s="122"/>
      <c r="E174" s="79"/>
      <c r="F174" s="79"/>
      <c r="G174" s="93"/>
      <c r="H174" s="93"/>
      <c r="I174" s="79"/>
      <c r="J174" s="79"/>
      <c r="K174" s="79"/>
      <c r="L174" s="82"/>
      <c r="M174" s="82"/>
      <c r="N174" s="213"/>
      <c r="O174" s="212"/>
      <c r="P174" s="213"/>
      <c r="Q174" s="215"/>
      <c r="R174" s="215"/>
      <c r="S174" s="215"/>
      <c r="T174" s="215"/>
      <c r="U174" s="215"/>
      <c r="V174" s="215"/>
      <c r="W174" s="215"/>
      <c r="X174" s="215"/>
      <c r="Y174" s="215"/>
      <c r="Z174" s="215"/>
      <c r="AA174" s="215"/>
      <c r="AB174" s="215"/>
      <c r="AC174" s="215"/>
    </row>
    <row r="175" spans="1:29" ht="18.75" customHeight="1">
      <c r="A175" s="79"/>
      <c r="B175" s="504" t="s">
        <v>1212</v>
      </c>
      <c r="C175" s="212"/>
      <c r="D175" s="122"/>
      <c r="E175" s="79"/>
      <c r="F175" s="79"/>
      <c r="G175" s="93"/>
      <c r="H175" s="93"/>
      <c r="I175" s="79"/>
      <c r="J175" s="79"/>
      <c r="K175" s="79"/>
      <c r="L175" s="82"/>
      <c r="M175" s="82"/>
      <c r="N175" s="213"/>
      <c r="O175" s="212"/>
      <c r="P175" s="213"/>
      <c r="Q175" s="215"/>
      <c r="R175" s="215"/>
      <c r="S175" s="215"/>
      <c r="T175" s="215"/>
      <c r="U175" s="215"/>
      <c r="V175" s="215"/>
      <c r="W175" s="215"/>
      <c r="X175" s="215"/>
      <c r="Y175" s="215"/>
      <c r="Z175" s="215"/>
      <c r="AA175" s="215"/>
      <c r="AB175" s="215"/>
      <c r="AC175" s="215"/>
    </row>
    <row r="176" spans="1:29" ht="123" customHeight="1">
      <c r="A176" s="79"/>
      <c r="B176" s="504" t="s">
        <v>1213</v>
      </c>
      <c r="C176" s="566" t="s">
        <v>689</v>
      </c>
      <c r="D176" s="79" t="s">
        <v>620</v>
      </c>
      <c r="E176" s="79" t="s">
        <v>40</v>
      </c>
      <c r="F176" s="79"/>
      <c r="G176" s="93">
        <v>59.2</v>
      </c>
      <c r="H176" s="93">
        <v>58.7</v>
      </c>
      <c r="I176" s="93">
        <v>58.3</v>
      </c>
      <c r="J176" s="93">
        <v>57.9</v>
      </c>
      <c r="K176" s="93">
        <v>57.7</v>
      </c>
      <c r="L176" s="82">
        <v>57.5</v>
      </c>
      <c r="M176" s="82">
        <v>57.5</v>
      </c>
      <c r="N176" s="213"/>
      <c r="O176" s="212"/>
      <c r="P176" s="213"/>
      <c r="Q176" s="215"/>
      <c r="R176" s="215"/>
      <c r="S176" s="215"/>
      <c r="T176" s="215"/>
      <c r="U176" s="215"/>
      <c r="V176" s="215"/>
      <c r="W176" s="215"/>
      <c r="X176" s="215"/>
      <c r="Y176" s="215"/>
      <c r="Z176" s="215"/>
      <c r="AA176" s="215"/>
      <c r="AB176" s="215"/>
      <c r="AC176" s="215"/>
    </row>
    <row r="177" spans="1:17" ht="21.75" customHeight="1">
      <c r="A177" s="79"/>
      <c r="B177" s="122" t="s">
        <v>582</v>
      </c>
      <c r="C177" s="80"/>
      <c r="D177" s="80"/>
      <c r="E177" s="79"/>
      <c r="F177" s="79"/>
      <c r="G177" s="79"/>
      <c r="H177" s="79"/>
      <c r="I177" s="79"/>
      <c r="J177" s="79"/>
      <c r="K177" s="79"/>
      <c r="L177" s="82"/>
      <c r="M177" s="82"/>
      <c r="N177" s="82"/>
      <c r="O177" s="83"/>
      <c r="P177" s="82"/>
      <c r="Q177" s="12"/>
    </row>
    <row r="178" spans="1:17" ht="19.5" customHeight="1">
      <c r="A178" s="575"/>
      <c r="B178" s="578" t="s">
        <v>690</v>
      </c>
      <c r="C178" s="575" t="s">
        <v>601</v>
      </c>
      <c r="D178" s="575" t="s">
        <v>369</v>
      </c>
      <c r="E178" s="161" t="s">
        <v>164</v>
      </c>
      <c r="F178" s="575" t="s">
        <v>638</v>
      </c>
      <c r="G178" s="161"/>
      <c r="H178" s="161"/>
      <c r="I178" s="352">
        <f t="shared" ref="I178:J178" si="19">I180+I182</f>
        <v>0</v>
      </c>
      <c r="J178" s="352">
        <f t="shared" si="19"/>
        <v>36.950000000000003</v>
      </c>
      <c r="K178" s="352">
        <f t="shared" ref="K178:M178" si="20">K180+K182</f>
        <v>0</v>
      </c>
      <c r="L178" s="352">
        <f t="shared" si="20"/>
        <v>0</v>
      </c>
      <c r="M178" s="352">
        <f t="shared" si="20"/>
        <v>0</v>
      </c>
      <c r="N178" s="161"/>
      <c r="O178" s="84"/>
      <c r="P178" s="580"/>
      <c r="Q178" s="12"/>
    </row>
    <row r="179" spans="1:17" ht="36.75" customHeight="1">
      <c r="A179" s="575"/>
      <c r="B179" s="578"/>
      <c r="C179" s="575"/>
      <c r="D179" s="575"/>
      <c r="E179" s="161" t="s">
        <v>691</v>
      </c>
      <c r="F179" s="575"/>
      <c r="G179" s="161"/>
      <c r="H179" s="161"/>
      <c r="I179" s="343">
        <f>I181+I183</f>
        <v>0</v>
      </c>
      <c r="J179" s="343">
        <f>J181+J183</f>
        <v>662.06799999999998</v>
      </c>
      <c r="K179" s="343">
        <f t="shared" ref="K179:M179" si="21">K181+K183</f>
        <v>0</v>
      </c>
      <c r="L179" s="343">
        <f t="shared" si="21"/>
        <v>0</v>
      </c>
      <c r="M179" s="343">
        <f t="shared" si="21"/>
        <v>0</v>
      </c>
      <c r="N179" s="161"/>
      <c r="O179" s="213"/>
      <c r="P179" s="580"/>
      <c r="Q179" s="12"/>
    </row>
    <row r="180" spans="1:17">
      <c r="A180" s="621" t="s">
        <v>1227</v>
      </c>
      <c r="B180" s="627" t="s">
        <v>693</v>
      </c>
      <c r="C180" s="580" t="s">
        <v>601</v>
      </c>
      <c r="D180" s="580" t="s">
        <v>369</v>
      </c>
      <c r="E180" s="79" t="s">
        <v>164</v>
      </c>
      <c r="F180" s="580" t="s">
        <v>638</v>
      </c>
      <c r="G180" s="79"/>
      <c r="H180" s="79"/>
      <c r="I180" s="120"/>
      <c r="J180" s="120">
        <v>29.1</v>
      </c>
      <c r="K180" s="91"/>
      <c r="L180" s="91"/>
      <c r="M180" s="91"/>
      <c r="N180" s="91"/>
      <c r="O180" s="91"/>
      <c r="P180" s="580" t="s">
        <v>694</v>
      </c>
      <c r="Q180" s="12"/>
    </row>
    <row r="181" spans="1:17" ht="137.25" customHeight="1">
      <c r="A181" s="622"/>
      <c r="B181" s="592"/>
      <c r="C181" s="580"/>
      <c r="D181" s="580"/>
      <c r="E181" s="79" t="s">
        <v>602</v>
      </c>
      <c r="F181" s="580"/>
      <c r="G181" s="79"/>
      <c r="H181" s="79"/>
      <c r="I181" s="120"/>
      <c r="J181" s="120">
        <v>341.43</v>
      </c>
      <c r="K181" s="91"/>
      <c r="L181" s="91"/>
      <c r="M181" s="91"/>
      <c r="N181" s="79" t="s">
        <v>87</v>
      </c>
      <c r="O181" s="82" t="s">
        <v>226</v>
      </c>
      <c r="P181" s="580"/>
      <c r="Q181" s="12"/>
    </row>
    <row r="182" spans="1:17">
      <c r="A182" s="621" t="s">
        <v>692</v>
      </c>
      <c r="B182" s="592" t="s">
        <v>695</v>
      </c>
      <c r="C182" s="580" t="s">
        <v>601</v>
      </c>
      <c r="D182" s="580" t="s">
        <v>369</v>
      </c>
      <c r="E182" s="79" t="s">
        <v>164</v>
      </c>
      <c r="F182" s="580" t="s">
        <v>638</v>
      </c>
      <c r="G182" s="79"/>
      <c r="H182" s="79"/>
      <c r="I182" s="120"/>
      <c r="J182" s="151">
        <v>7.85</v>
      </c>
      <c r="K182" s="91"/>
      <c r="L182" s="91"/>
      <c r="M182" s="91"/>
      <c r="N182" s="91"/>
      <c r="O182" s="91"/>
      <c r="P182" s="580" t="s">
        <v>696</v>
      </c>
      <c r="Q182" s="12"/>
    </row>
    <row r="183" spans="1:17" ht="137.25" customHeight="1">
      <c r="A183" s="622"/>
      <c r="B183" s="592"/>
      <c r="C183" s="580"/>
      <c r="D183" s="580"/>
      <c r="E183" s="79" t="s">
        <v>602</v>
      </c>
      <c r="F183" s="580"/>
      <c r="G183" s="79"/>
      <c r="H183" s="79"/>
      <c r="I183" s="120"/>
      <c r="J183" s="120">
        <v>320.63799999999998</v>
      </c>
      <c r="K183" s="91"/>
      <c r="L183" s="91"/>
      <c r="M183" s="91"/>
      <c r="N183" s="79" t="s">
        <v>87</v>
      </c>
      <c r="O183" s="82" t="s">
        <v>226</v>
      </c>
      <c r="P183" s="580"/>
      <c r="Q183" s="12"/>
    </row>
    <row r="184" spans="1:17" ht="19.5" customHeight="1">
      <c r="A184" s="575"/>
      <c r="B184" s="578" t="s">
        <v>697</v>
      </c>
      <c r="C184" s="575" t="s">
        <v>601</v>
      </c>
      <c r="D184" s="575" t="s">
        <v>369</v>
      </c>
      <c r="E184" s="161" t="s">
        <v>164</v>
      </c>
      <c r="F184" s="575" t="s">
        <v>610</v>
      </c>
      <c r="G184" s="161"/>
      <c r="H184" s="161"/>
      <c r="I184" s="352">
        <f>I186+I188+I190</f>
        <v>26.698999999999998</v>
      </c>
      <c r="J184" s="352">
        <f t="shared" ref="J184:M184" si="22">J186+J188+J190</f>
        <v>31.4</v>
      </c>
      <c r="K184" s="352">
        <f t="shared" si="22"/>
        <v>0</v>
      </c>
      <c r="L184" s="352">
        <f t="shared" si="22"/>
        <v>0</v>
      </c>
      <c r="M184" s="352">
        <f t="shared" si="22"/>
        <v>0</v>
      </c>
      <c r="N184" s="161"/>
      <c r="O184" s="84"/>
      <c r="P184" s="83"/>
      <c r="Q184" s="12"/>
    </row>
    <row r="185" spans="1:17" ht="21.75" customHeight="1">
      <c r="A185" s="575"/>
      <c r="B185" s="578"/>
      <c r="C185" s="575"/>
      <c r="D185" s="575"/>
      <c r="E185" s="161" t="s">
        <v>602</v>
      </c>
      <c r="F185" s="575"/>
      <c r="G185" s="161"/>
      <c r="H185" s="161"/>
      <c r="I185" s="343">
        <f>I189+I191</f>
        <v>873.3</v>
      </c>
      <c r="J185" s="343">
        <f t="shared" ref="J185:M185" si="23">J189+J191</f>
        <v>0</v>
      </c>
      <c r="K185" s="343">
        <f t="shared" si="23"/>
        <v>0</v>
      </c>
      <c r="L185" s="343">
        <f t="shared" si="23"/>
        <v>0</v>
      </c>
      <c r="M185" s="343">
        <f t="shared" si="23"/>
        <v>0</v>
      </c>
      <c r="N185" s="161"/>
      <c r="O185" s="213"/>
      <c r="P185" s="83"/>
      <c r="Q185" s="12"/>
    </row>
    <row r="186" spans="1:17" ht="25.5" customHeight="1">
      <c r="A186" s="580">
        <v>3</v>
      </c>
      <c r="B186" s="592" t="s">
        <v>698</v>
      </c>
      <c r="C186" s="580" t="s">
        <v>601</v>
      </c>
      <c r="D186" s="580"/>
      <c r="E186" s="79" t="s">
        <v>164</v>
      </c>
      <c r="F186" s="580" t="s">
        <v>699</v>
      </c>
      <c r="G186" s="121"/>
      <c r="H186" s="121"/>
      <c r="I186" s="120"/>
      <c r="J186" s="121">
        <v>31.4</v>
      </c>
      <c r="K186" s="121"/>
      <c r="L186" s="102"/>
      <c r="M186" s="102"/>
      <c r="N186" s="82"/>
      <c r="O186" s="83"/>
      <c r="P186" s="632" t="s">
        <v>1226</v>
      </c>
      <c r="Q186" s="12"/>
    </row>
    <row r="187" spans="1:17" ht="63.75" customHeight="1">
      <c r="A187" s="580"/>
      <c r="B187" s="592"/>
      <c r="C187" s="580"/>
      <c r="D187" s="580"/>
      <c r="E187" s="79" t="s">
        <v>599</v>
      </c>
      <c r="F187" s="580"/>
      <c r="G187" s="121"/>
      <c r="H187" s="121"/>
      <c r="I187" s="120">
        <v>0.2</v>
      </c>
      <c r="J187" s="120">
        <v>4.8</v>
      </c>
      <c r="K187" s="121"/>
      <c r="L187" s="102"/>
      <c r="M187" s="102"/>
      <c r="N187" s="151" t="s">
        <v>604</v>
      </c>
      <c r="O187" s="344" t="s">
        <v>299</v>
      </c>
      <c r="P187" s="580"/>
      <c r="Q187" s="12"/>
    </row>
    <row r="188" spans="1:17" ht="18.75" customHeight="1">
      <c r="A188" s="580">
        <v>4</v>
      </c>
      <c r="B188" s="592" t="s">
        <v>700</v>
      </c>
      <c r="C188" s="580" t="s">
        <v>601</v>
      </c>
      <c r="D188" s="580"/>
      <c r="E188" s="79" t="s">
        <v>164</v>
      </c>
      <c r="F188" s="580" t="s">
        <v>610</v>
      </c>
      <c r="G188" s="121"/>
      <c r="H188" s="121"/>
      <c r="I188" s="556">
        <v>18.245999999999999</v>
      </c>
      <c r="J188" s="121"/>
      <c r="K188" s="121"/>
      <c r="L188" s="102"/>
      <c r="M188" s="102"/>
      <c r="N188" s="84"/>
      <c r="O188" s="83"/>
      <c r="P188" s="580" t="s">
        <v>701</v>
      </c>
      <c r="Q188" s="12"/>
    </row>
    <row r="189" spans="1:17" ht="65.099999999999994" customHeight="1">
      <c r="A189" s="580"/>
      <c r="B189" s="592"/>
      <c r="C189" s="580"/>
      <c r="D189" s="580"/>
      <c r="E189" s="79" t="s">
        <v>599</v>
      </c>
      <c r="F189" s="580"/>
      <c r="G189" s="121"/>
      <c r="H189" s="121"/>
      <c r="I189" s="120">
        <v>518.5</v>
      </c>
      <c r="J189" s="121"/>
      <c r="K189" s="121"/>
      <c r="L189" s="102"/>
      <c r="M189" s="102"/>
      <c r="N189" s="82" t="s">
        <v>87</v>
      </c>
      <c r="O189" s="83" t="s">
        <v>226</v>
      </c>
      <c r="P189" s="580"/>
      <c r="Q189" s="12"/>
    </row>
    <row r="190" spans="1:17" ht="22.5" customHeight="1">
      <c r="A190" s="580">
        <v>5</v>
      </c>
      <c r="B190" s="592" t="s">
        <v>702</v>
      </c>
      <c r="C190" s="580" t="s">
        <v>601</v>
      </c>
      <c r="D190" s="584"/>
      <c r="E190" s="79" t="s">
        <v>164</v>
      </c>
      <c r="F190" s="580" t="s">
        <v>610</v>
      </c>
      <c r="G190" s="121"/>
      <c r="H190" s="121"/>
      <c r="I190" s="556">
        <v>8.4529999999999994</v>
      </c>
      <c r="J190" s="121"/>
      <c r="K190" s="121"/>
      <c r="L190" s="102"/>
      <c r="M190" s="102"/>
      <c r="N190" s="84"/>
      <c r="O190" s="83"/>
      <c r="P190" s="580" t="s">
        <v>703</v>
      </c>
      <c r="Q190" s="12"/>
    </row>
    <row r="191" spans="1:17" ht="80.099999999999994" customHeight="1">
      <c r="A191" s="580"/>
      <c r="B191" s="592"/>
      <c r="C191" s="580"/>
      <c r="D191" s="584"/>
      <c r="E191" s="79" t="s">
        <v>599</v>
      </c>
      <c r="F191" s="580"/>
      <c r="G191" s="121"/>
      <c r="H191" s="121"/>
      <c r="I191" s="120">
        <v>354.8</v>
      </c>
      <c r="J191" s="121"/>
      <c r="K191" s="121"/>
      <c r="L191" s="102"/>
      <c r="M191" s="102"/>
      <c r="N191" s="82" t="s">
        <v>87</v>
      </c>
      <c r="O191" s="83" t="s">
        <v>226</v>
      </c>
      <c r="P191" s="580"/>
      <c r="Q191" s="12"/>
    </row>
    <row r="192" spans="1:17" s="303" customFormat="1" ht="39" customHeight="1">
      <c r="A192" s="161"/>
      <c r="B192" s="334" t="s">
        <v>704</v>
      </c>
      <c r="C192" s="161"/>
      <c r="D192" s="213"/>
      <c r="E192" s="161"/>
      <c r="F192" s="161"/>
      <c r="G192" s="557">
        <f>G193+G194+G195+G196+G197</f>
        <v>0</v>
      </c>
      <c r="H192" s="557">
        <f t="shared" ref="H192:M192" si="24">H193+H194+H195+H196+H197</f>
        <v>0</v>
      </c>
      <c r="I192" s="557">
        <f t="shared" si="24"/>
        <v>873.5</v>
      </c>
      <c r="J192" s="557">
        <f t="shared" si="24"/>
        <v>666.86799999999994</v>
      </c>
      <c r="K192" s="557">
        <f t="shared" si="24"/>
        <v>0</v>
      </c>
      <c r="L192" s="557">
        <f t="shared" si="24"/>
        <v>0</v>
      </c>
      <c r="M192" s="557">
        <f t="shared" si="24"/>
        <v>0</v>
      </c>
      <c r="N192" s="213"/>
      <c r="O192" s="212"/>
      <c r="P192" s="161"/>
      <c r="Q192" s="306"/>
    </row>
    <row r="193" spans="1:29" s="303" customFormat="1" hidden="1">
      <c r="A193" s="161"/>
      <c r="B193" s="334" t="s">
        <v>29</v>
      </c>
      <c r="C193" s="161"/>
      <c r="D193" s="213"/>
      <c r="E193" s="161"/>
      <c r="F193" s="161"/>
      <c r="G193" s="558"/>
      <c r="H193" s="558"/>
      <c r="I193" s="343"/>
      <c r="J193" s="558"/>
      <c r="K193" s="558"/>
      <c r="L193" s="555"/>
      <c r="M193" s="555"/>
      <c r="N193" s="213"/>
      <c r="O193" s="212"/>
      <c r="P193" s="161"/>
      <c r="Q193" s="306"/>
    </row>
    <row r="194" spans="1:29" s="303" customFormat="1" hidden="1">
      <c r="A194" s="161"/>
      <c r="B194" s="334" t="s">
        <v>30</v>
      </c>
      <c r="C194" s="161"/>
      <c r="D194" s="213"/>
      <c r="E194" s="161"/>
      <c r="F194" s="161"/>
      <c r="G194" s="558"/>
      <c r="H194" s="558"/>
      <c r="I194" s="343"/>
      <c r="J194" s="558"/>
      <c r="K194" s="558"/>
      <c r="L194" s="555"/>
      <c r="M194" s="555"/>
      <c r="N194" s="213"/>
      <c r="O194" s="212"/>
      <c r="P194" s="161"/>
      <c r="Q194" s="306"/>
    </row>
    <row r="195" spans="1:29" s="303" customFormat="1">
      <c r="A195" s="161"/>
      <c r="B195" s="334" t="s">
        <v>616</v>
      </c>
      <c r="C195" s="161"/>
      <c r="D195" s="213"/>
      <c r="E195" s="161"/>
      <c r="F195" s="161"/>
      <c r="G195" s="557">
        <f>G191+G189+G183+G181</f>
        <v>0</v>
      </c>
      <c r="H195" s="557">
        <f t="shared" ref="H195:M195" si="25">H191+H189+H183+H181</f>
        <v>0</v>
      </c>
      <c r="I195" s="557">
        <f t="shared" si="25"/>
        <v>873.3</v>
      </c>
      <c r="J195" s="557">
        <f t="shared" si="25"/>
        <v>662.06799999999998</v>
      </c>
      <c r="K195" s="557">
        <f t="shared" si="25"/>
        <v>0</v>
      </c>
      <c r="L195" s="557">
        <f t="shared" si="25"/>
        <v>0</v>
      </c>
      <c r="M195" s="557">
        <f t="shared" si="25"/>
        <v>0</v>
      </c>
      <c r="N195" s="213"/>
      <c r="O195" s="212"/>
      <c r="P195" s="161"/>
      <c r="Q195" s="306"/>
    </row>
    <row r="196" spans="1:29" s="303" customFormat="1">
      <c r="A196" s="161"/>
      <c r="B196" s="334" t="s">
        <v>573</v>
      </c>
      <c r="C196" s="161"/>
      <c r="D196" s="213"/>
      <c r="E196" s="161"/>
      <c r="F196" s="161"/>
      <c r="G196" s="557">
        <f>G187</f>
        <v>0</v>
      </c>
      <c r="H196" s="557">
        <f t="shared" ref="H196:M196" si="26">H187</f>
        <v>0</v>
      </c>
      <c r="I196" s="557">
        <f t="shared" si="26"/>
        <v>0.2</v>
      </c>
      <c r="J196" s="557">
        <f t="shared" si="26"/>
        <v>4.8</v>
      </c>
      <c r="K196" s="557">
        <f t="shared" si="26"/>
        <v>0</v>
      </c>
      <c r="L196" s="557">
        <f t="shared" si="26"/>
        <v>0</v>
      </c>
      <c r="M196" s="557">
        <f t="shared" si="26"/>
        <v>0</v>
      </c>
      <c r="N196" s="213"/>
      <c r="O196" s="212"/>
      <c r="P196" s="161"/>
      <c r="Q196" s="306"/>
    </row>
    <row r="197" spans="1:29" hidden="1">
      <c r="A197" s="79"/>
      <c r="B197" s="320" t="s">
        <v>33</v>
      </c>
      <c r="C197" s="79"/>
      <c r="D197" s="82"/>
      <c r="E197" s="79"/>
      <c r="F197" s="79"/>
      <c r="G197" s="121"/>
      <c r="H197" s="121"/>
      <c r="I197" s="120"/>
      <c r="J197" s="121"/>
      <c r="K197" s="121"/>
      <c r="L197" s="102"/>
      <c r="M197" s="102"/>
      <c r="N197" s="82"/>
      <c r="O197" s="83"/>
      <c r="P197" s="79"/>
      <c r="Q197" s="12"/>
    </row>
    <row r="198" spans="1:29" ht="86.25" customHeight="1">
      <c r="A198" s="79"/>
      <c r="B198" s="504" t="s">
        <v>1228</v>
      </c>
      <c r="C198" s="508" t="s">
        <v>1229</v>
      </c>
      <c r="D198" s="79" t="s">
        <v>546</v>
      </c>
      <c r="E198" s="79" t="s">
        <v>669</v>
      </c>
      <c r="F198" s="79"/>
      <c r="G198" s="120">
        <v>85.1</v>
      </c>
      <c r="H198" s="79">
        <v>85.5</v>
      </c>
      <c r="I198" s="79">
        <v>86.1</v>
      </c>
      <c r="J198" s="79">
        <v>86.2</v>
      </c>
      <c r="K198" s="79">
        <v>86.3</v>
      </c>
      <c r="L198" s="79">
        <v>86.9</v>
      </c>
      <c r="M198" s="79">
        <v>88.5</v>
      </c>
      <c r="N198" s="79"/>
      <c r="O198" s="83"/>
      <c r="P198" s="82"/>
      <c r="Q198" s="162"/>
      <c r="R198" s="154"/>
      <c r="S198" s="154"/>
      <c r="T198" s="154"/>
      <c r="U198" s="154"/>
      <c r="V198" s="154"/>
      <c r="W198" s="154"/>
      <c r="X198" s="154"/>
      <c r="Y198" s="154"/>
      <c r="Z198" s="154"/>
      <c r="AA198" s="154"/>
      <c r="AB198" s="154"/>
      <c r="AC198" s="154"/>
    </row>
    <row r="199" spans="1:29" ht="21.75" customHeight="1">
      <c r="A199" s="79"/>
      <c r="B199" s="122" t="s">
        <v>582</v>
      </c>
      <c r="C199" s="80"/>
      <c r="D199" s="80"/>
      <c r="E199" s="79"/>
      <c r="F199" s="79"/>
      <c r="G199" s="79"/>
      <c r="H199" s="79"/>
      <c r="I199" s="79"/>
      <c r="J199" s="79"/>
      <c r="K199" s="79"/>
      <c r="L199" s="82"/>
      <c r="M199" s="82"/>
      <c r="N199" s="82"/>
      <c r="O199" s="83"/>
      <c r="P199" s="82"/>
      <c r="Q199" s="12"/>
    </row>
    <row r="200" spans="1:29" s="303" customFormat="1" ht="21" customHeight="1">
      <c r="A200" s="575"/>
      <c r="B200" s="578" t="s">
        <v>705</v>
      </c>
      <c r="C200" s="575" t="s">
        <v>601</v>
      </c>
      <c r="D200" s="575" t="s">
        <v>369</v>
      </c>
      <c r="E200" s="161" t="s">
        <v>598</v>
      </c>
      <c r="F200" s="575" t="s">
        <v>706</v>
      </c>
      <c r="G200" s="161"/>
      <c r="H200" s="161"/>
      <c r="I200" s="161">
        <v>3</v>
      </c>
      <c r="J200" s="161">
        <v>2</v>
      </c>
      <c r="K200" s="161">
        <v>3</v>
      </c>
      <c r="L200" s="161"/>
      <c r="M200" s="161"/>
      <c r="N200" s="213"/>
      <c r="O200" s="212"/>
      <c r="P200" s="213"/>
      <c r="Q200" s="306"/>
    </row>
    <row r="201" spans="1:29" s="303" customFormat="1" ht="20.25" customHeight="1">
      <c r="A201" s="575"/>
      <c r="B201" s="578"/>
      <c r="C201" s="575"/>
      <c r="D201" s="575"/>
      <c r="E201" s="575" t="s">
        <v>599</v>
      </c>
      <c r="F201" s="575"/>
      <c r="G201" s="352">
        <f t="shared" ref="G201:I201" si="27">G205+G208+G211+G214+G217+G220+G223+G226</f>
        <v>0</v>
      </c>
      <c r="H201" s="352">
        <f t="shared" si="27"/>
        <v>2.4990000000000001</v>
      </c>
      <c r="I201" s="352">
        <f t="shared" si="27"/>
        <v>47.937000000000005</v>
      </c>
      <c r="J201" s="352">
        <f t="shared" ref="J201:M201" si="28">J205+J208+J211+J214+J217+J220+J223+J226</f>
        <v>24</v>
      </c>
      <c r="K201" s="352">
        <f t="shared" si="28"/>
        <v>0</v>
      </c>
      <c r="L201" s="352">
        <f t="shared" si="28"/>
        <v>0</v>
      </c>
      <c r="M201" s="352">
        <f t="shared" si="28"/>
        <v>0</v>
      </c>
      <c r="N201" s="213" t="s">
        <v>604</v>
      </c>
      <c r="O201" s="212"/>
      <c r="P201" s="213"/>
      <c r="Q201" s="306"/>
    </row>
    <row r="202" spans="1:29" s="303" customFormat="1" ht="18.75" customHeight="1">
      <c r="A202" s="575"/>
      <c r="B202" s="578"/>
      <c r="C202" s="575"/>
      <c r="D202" s="575"/>
      <c r="E202" s="575"/>
      <c r="F202" s="575"/>
      <c r="G202" s="161">
        <f t="shared" ref="G202:M202" si="29">G206</f>
        <v>0</v>
      </c>
      <c r="H202" s="161">
        <f t="shared" si="29"/>
        <v>0</v>
      </c>
      <c r="I202" s="161">
        <f t="shared" si="29"/>
        <v>663.3</v>
      </c>
      <c r="J202" s="161">
        <f t="shared" si="29"/>
        <v>0</v>
      </c>
      <c r="K202" s="161">
        <f t="shared" si="29"/>
        <v>0</v>
      </c>
      <c r="L202" s="161">
        <f t="shared" si="29"/>
        <v>0</v>
      </c>
      <c r="M202" s="161">
        <f t="shared" si="29"/>
        <v>0</v>
      </c>
      <c r="N202" s="213" t="s">
        <v>87</v>
      </c>
      <c r="O202" s="212"/>
      <c r="P202" s="213"/>
      <c r="Q202" s="306"/>
    </row>
    <row r="203" spans="1:29" s="303" customFormat="1" ht="37.5" customHeight="1">
      <c r="A203" s="575"/>
      <c r="B203" s="578"/>
      <c r="C203" s="575"/>
      <c r="D203" s="575"/>
      <c r="E203" s="575"/>
      <c r="F203" s="575"/>
      <c r="G203" s="161">
        <f t="shared" ref="G203:M203" si="30">G209+G212+G215+G218+G221+G224+G227</f>
        <v>0</v>
      </c>
      <c r="H203" s="161">
        <f t="shared" si="30"/>
        <v>0</v>
      </c>
      <c r="I203" s="161">
        <f t="shared" si="30"/>
        <v>3356</v>
      </c>
      <c r="J203" s="161">
        <f t="shared" si="30"/>
        <v>3201.8</v>
      </c>
      <c r="K203" s="161">
        <f t="shared" si="30"/>
        <v>6403.5</v>
      </c>
      <c r="L203" s="161">
        <f t="shared" si="30"/>
        <v>0</v>
      </c>
      <c r="M203" s="161">
        <f t="shared" si="30"/>
        <v>0</v>
      </c>
      <c r="N203" s="161" t="s">
        <v>707</v>
      </c>
      <c r="O203" s="212"/>
      <c r="P203" s="213"/>
      <c r="Q203" s="306"/>
    </row>
    <row r="204" spans="1:29" ht="21.75" customHeight="1">
      <c r="A204" s="580">
        <v>1</v>
      </c>
      <c r="B204" s="628" t="s">
        <v>708</v>
      </c>
      <c r="C204" s="580" t="s">
        <v>601</v>
      </c>
      <c r="D204" s="580" t="s">
        <v>369</v>
      </c>
      <c r="E204" s="79" t="s">
        <v>709</v>
      </c>
      <c r="F204" s="580" t="s">
        <v>710</v>
      </c>
      <c r="G204" s="79"/>
      <c r="H204" s="79"/>
      <c r="I204" s="79">
        <v>7517.1</v>
      </c>
      <c r="J204" s="79"/>
      <c r="K204" s="79"/>
      <c r="L204" s="79"/>
      <c r="M204" s="79"/>
      <c r="N204" s="82"/>
      <c r="O204" s="83"/>
      <c r="P204" s="82"/>
      <c r="Q204" s="12"/>
    </row>
    <row r="205" spans="1:29" ht="21.75" customHeight="1">
      <c r="A205" s="580"/>
      <c r="B205" s="628"/>
      <c r="C205" s="580"/>
      <c r="D205" s="580"/>
      <c r="E205" s="580" t="s">
        <v>602</v>
      </c>
      <c r="F205" s="580"/>
      <c r="G205" s="79">
        <v>0</v>
      </c>
      <c r="H205" s="93">
        <v>1.9650000000000001</v>
      </c>
      <c r="I205" s="93">
        <v>15.053000000000001</v>
      </c>
      <c r="J205" s="79"/>
      <c r="K205" s="79"/>
      <c r="L205" s="79"/>
      <c r="M205" s="79"/>
      <c r="N205" s="82" t="s">
        <v>604</v>
      </c>
      <c r="O205" s="80" t="s">
        <v>332</v>
      </c>
      <c r="P205" s="580" t="s">
        <v>711</v>
      </c>
      <c r="Q205" s="12"/>
    </row>
    <row r="206" spans="1:29" ht="49.5" customHeight="1">
      <c r="A206" s="580"/>
      <c r="B206" s="628"/>
      <c r="C206" s="580"/>
      <c r="D206" s="580"/>
      <c r="E206" s="580"/>
      <c r="F206" s="580"/>
      <c r="G206" s="79">
        <v>0</v>
      </c>
      <c r="H206" s="93">
        <v>0</v>
      </c>
      <c r="I206" s="93">
        <v>663.3</v>
      </c>
      <c r="J206" s="79"/>
      <c r="K206" s="79"/>
      <c r="L206" s="79"/>
      <c r="M206" s="79"/>
      <c r="N206" s="79" t="s">
        <v>87</v>
      </c>
      <c r="O206" s="80" t="s">
        <v>334</v>
      </c>
      <c r="P206" s="580"/>
      <c r="Q206" s="12"/>
    </row>
    <row r="207" spans="1:29" ht="21.75" customHeight="1">
      <c r="A207" s="580">
        <v>2</v>
      </c>
      <c r="B207" s="592" t="s">
        <v>712</v>
      </c>
      <c r="C207" s="580"/>
      <c r="D207" s="580" t="s">
        <v>369</v>
      </c>
      <c r="E207" s="79" t="s">
        <v>709</v>
      </c>
      <c r="F207" s="580" t="s">
        <v>713</v>
      </c>
      <c r="G207" s="79"/>
      <c r="H207" s="79"/>
      <c r="I207" s="79"/>
      <c r="J207" s="79">
        <v>6056.1</v>
      </c>
      <c r="K207" s="79"/>
      <c r="L207" s="79"/>
      <c r="M207" s="79"/>
      <c r="N207" s="82"/>
      <c r="O207" s="83"/>
      <c r="P207" s="580" t="s">
        <v>714</v>
      </c>
      <c r="Q207" s="12"/>
    </row>
    <row r="208" spans="1:29" ht="21.75" customHeight="1">
      <c r="A208" s="580"/>
      <c r="B208" s="592"/>
      <c r="C208" s="580"/>
      <c r="D208" s="580"/>
      <c r="E208" s="580" t="s">
        <v>602</v>
      </c>
      <c r="F208" s="580"/>
      <c r="G208" s="79"/>
      <c r="H208" s="79"/>
      <c r="I208" s="79">
        <v>7.5</v>
      </c>
      <c r="J208" s="79"/>
      <c r="K208" s="79"/>
      <c r="L208" s="79"/>
      <c r="M208" s="79"/>
      <c r="N208" s="82" t="s">
        <v>604</v>
      </c>
      <c r="O208" s="83" t="s">
        <v>332</v>
      </c>
      <c r="P208" s="580"/>
      <c r="Q208" s="12"/>
    </row>
    <row r="209" spans="1:17" ht="66.75" customHeight="1">
      <c r="A209" s="580"/>
      <c r="B209" s="592"/>
      <c r="C209" s="580"/>
      <c r="D209" s="580"/>
      <c r="E209" s="580"/>
      <c r="F209" s="580"/>
      <c r="G209" s="79"/>
      <c r="H209" s="79"/>
      <c r="I209" s="79"/>
      <c r="J209" s="92">
        <v>1600.9</v>
      </c>
      <c r="K209" s="79"/>
      <c r="L209" s="79"/>
      <c r="M209" s="79"/>
      <c r="N209" s="79" t="s">
        <v>707</v>
      </c>
      <c r="O209" s="83" t="s">
        <v>715</v>
      </c>
      <c r="P209" s="580"/>
      <c r="Q209" s="12"/>
    </row>
    <row r="210" spans="1:17" ht="26.25" customHeight="1">
      <c r="A210" s="580">
        <v>3</v>
      </c>
      <c r="B210" s="592" t="s">
        <v>716</v>
      </c>
      <c r="C210" s="580"/>
      <c r="D210" s="580" t="s">
        <v>369</v>
      </c>
      <c r="E210" s="79" t="s">
        <v>709</v>
      </c>
      <c r="F210" s="580" t="s">
        <v>713</v>
      </c>
      <c r="G210" s="79"/>
      <c r="H210" s="79"/>
      <c r="I210" s="79"/>
      <c r="J210" s="79">
        <v>6056.1</v>
      </c>
      <c r="K210" s="79"/>
      <c r="L210" s="79"/>
      <c r="M210" s="79"/>
      <c r="N210" s="82"/>
      <c r="O210" s="83"/>
      <c r="P210" s="580" t="s">
        <v>714</v>
      </c>
      <c r="Q210" s="12"/>
    </row>
    <row r="211" spans="1:17" ht="26.25" customHeight="1">
      <c r="A211" s="580"/>
      <c r="B211" s="592"/>
      <c r="C211" s="580"/>
      <c r="D211" s="580"/>
      <c r="E211" s="580" t="s">
        <v>602</v>
      </c>
      <c r="F211" s="580"/>
      <c r="G211" s="79"/>
      <c r="H211" s="79"/>
      <c r="I211" s="79">
        <v>7.5</v>
      </c>
      <c r="J211" s="79"/>
      <c r="K211" s="79"/>
      <c r="L211" s="79"/>
      <c r="M211" s="79"/>
      <c r="N211" s="82" t="s">
        <v>604</v>
      </c>
      <c r="O211" s="83" t="s">
        <v>332</v>
      </c>
      <c r="P211" s="580"/>
      <c r="Q211" s="12"/>
    </row>
    <row r="212" spans="1:17" ht="53.25" customHeight="1">
      <c r="A212" s="580"/>
      <c r="B212" s="592"/>
      <c r="C212" s="580"/>
      <c r="D212" s="580"/>
      <c r="E212" s="580"/>
      <c r="F212" s="580"/>
      <c r="G212" s="79"/>
      <c r="H212" s="79"/>
      <c r="I212" s="79"/>
      <c r="J212" s="92">
        <v>1600.9</v>
      </c>
      <c r="K212" s="79"/>
      <c r="L212" s="79"/>
      <c r="M212" s="79"/>
      <c r="N212" s="79" t="s">
        <v>707</v>
      </c>
      <c r="O212" s="83" t="s">
        <v>715</v>
      </c>
      <c r="P212" s="580"/>
      <c r="Q212" s="12"/>
    </row>
    <row r="213" spans="1:17" ht="21.75" customHeight="1">
      <c r="A213" s="580">
        <v>4</v>
      </c>
      <c r="B213" s="592" t="s">
        <v>717</v>
      </c>
      <c r="C213" s="580"/>
      <c r="D213" s="580" t="s">
        <v>369</v>
      </c>
      <c r="E213" s="79" t="s">
        <v>709</v>
      </c>
      <c r="F213" s="580" t="s">
        <v>718</v>
      </c>
      <c r="G213" s="79"/>
      <c r="H213" s="79"/>
      <c r="I213" s="79"/>
      <c r="J213" s="79"/>
      <c r="K213" s="79">
        <v>8074.8</v>
      </c>
      <c r="L213" s="79"/>
      <c r="M213" s="79"/>
      <c r="N213" s="82"/>
      <c r="O213" s="83"/>
      <c r="P213" s="580" t="s">
        <v>719</v>
      </c>
      <c r="Q213" s="12"/>
    </row>
    <row r="214" spans="1:17" ht="21.75" customHeight="1">
      <c r="A214" s="580"/>
      <c r="B214" s="592"/>
      <c r="C214" s="580"/>
      <c r="D214" s="580"/>
      <c r="E214" s="580" t="s">
        <v>602</v>
      </c>
      <c r="F214" s="580"/>
      <c r="G214" s="79"/>
      <c r="H214" s="79"/>
      <c r="I214" s="79"/>
      <c r="J214" s="93">
        <v>8</v>
      </c>
      <c r="K214" s="79"/>
      <c r="L214" s="79"/>
      <c r="M214" s="79"/>
      <c r="N214" s="82" t="s">
        <v>604</v>
      </c>
      <c r="O214" s="83" t="s">
        <v>332</v>
      </c>
      <c r="P214" s="580"/>
      <c r="Q214" s="12"/>
    </row>
    <row r="215" spans="1:17" ht="62.25" customHeight="1">
      <c r="A215" s="580"/>
      <c r="B215" s="592"/>
      <c r="C215" s="580"/>
      <c r="D215" s="580"/>
      <c r="E215" s="580"/>
      <c r="F215" s="580"/>
      <c r="G215" s="79"/>
      <c r="H215" s="79"/>
      <c r="I215" s="79"/>
      <c r="J215" s="79"/>
      <c r="K215" s="92">
        <v>2134.5</v>
      </c>
      <c r="L215" s="79"/>
      <c r="M215" s="79"/>
      <c r="N215" s="79" t="s">
        <v>707</v>
      </c>
      <c r="O215" s="83" t="s">
        <v>715</v>
      </c>
      <c r="P215" s="580"/>
      <c r="Q215" s="12"/>
    </row>
    <row r="216" spans="1:17" ht="30" customHeight="1">
      <c r="A216" s="580">
        <v>5</v>
      </c>
      <c r="B216" s="592" t="s">
        <v>720</v>
      </c>
      <c r="C216" s="580"/>
      <c r="D216" s="580" t="s">
        <v>369</v>
      </c>
      <c r="E216" s="79" t="s">
        <v>709</v>
      </c>
      <c r="F216" s="580" t="s">
        <v>718</v>
      </c>
      <c r="G216" s="79"/>
      <c r="H216" s="79"/>
      <c r="I216" s="79"/>
      <c r="J216" s="79"/>
      <c r="K216" s="79">
        <v>8074.8</v>
      </c>
      <c r="L216" s="79"/>
      <c r="M216" s="79"/>
      <c r="N216" s="82"/>
      <c r="O216" s="83"/>
      <c r="P216" s="580" t="s">
        <v>719</v>
      </c>
      <c r="Q216" s="12"/>
    </row>
    <row r="217" spans="1:17" ht="21" customHeight="1">
      <c r="A217" s="580"/>
      <c r="B217" s="592"/>
      <c r="C217" s="580"/>
      <c r="D217" s="580"/>
      <c r="E217" s="580" t="s">
        <v>602</v>
      </c>
      <c r="F217" s="580"/>
      <c r="G217" s="79"/>
      <c r="H217" s="79"/>
      <c r="I217" s="79"/>
      <c r="J217" s="93">
        <v>8</v>
      </c>
      <c r="K217" s="79"/>
      <c r="L217" s="79"/>
      <c r="M217" s="79"/>
      <c r="N217" s="82" t="s">
        <v>604</v>
      </c>
      <c r="O217" s="83" t="s">
        <v>332</v>
      </c>
      <c r="P217" s="580"/>
      <c r="Q217" s="12"/>
    </row>
    <row r="218" spans="1:17" ht="50.25" customHeight="1">
      <c r="A218" s="580"/>
      <c r="B218" s="592"/>
      <c r="C218" s="580"/>
      <c r="D218" s="580"/>
      <c r="E218" s="580"/>
      <c r="F218" s="580"/>
      <c r="G218" s="79"/>
      <c r="H218" s="79"/>
      <c r="I218" s="79"/>
      <c r="J218" s="79"/>
      <c r="K218" s="92">
        <v>2134.5</v>
      </c>
      <c r="L218" s="79"/>
      <c r="M218" s="79"/>
      <c r="N218" s="79" t="s">
        <v>707</v>
      </c>
      <c r="O218" s="83" t="s">
        <v>715</v>
      </c>
      <c r="P218" s="580"/>
      <c r="Q218" s="12"/>
    </row>
    <row r="219" spans="1:17" ht="26.25" customHeight="1">
      <c r="A219" s="580">
        <v>6</v>
      </c>
      <c r="B219" s="592" t="s">
        <v>721</v>
      </c>
      <c r="C219" s="580"/>
      <c r="D219" s="580" t="s">
        <v>369</v>
      </c>
      <c r="E219" s="79" t="s">
        <v>709</v>
      </c>
      <c r="F219" s="580" t="s">
        <v>718</v>
      </c>
      <c r="G219" s="79"/>
      <c r="H219" s="79"/>
      <c r="I219" s="79"/>
      <c r="J219" s="79"/>
      <c r="K219" s="92">
        <v>8074.8</v>
      </c>
      <c r="L219" s="79"/>
      <c r="M219" s="79"/>
      <c r="N219" s="82"/>
      <c r="O219" s="83"/>
      <c r="P219" s="580" t="s">
        <v>719</v>
      </c>
      <c r="Q219" s="12"/>
    </row>
    <row r="220" spans="1:17" ht="26.25" customHeight="1">
      <c r="A220" s="580"/>
      <c r="B220" s="592"/>
      <c r="C220" s="580"/>
      <c r="D220" s="580"/>
      <c r="E220" s="580" t="s">
        <v>602</v>
      </c>
      <c r="F220" s="580"/>
      <c r="G220" s="79"/>
      <c r="H220" s="79"/>
      <c r="I220" s="79"/>
      <c r="J220" s="93">
        <v>8</v>
      </c>
      <c r="K220" s="79"/>
      <c r="L220" s="79"/>
      <c r="M220" s="79"/>
      <c r="N220" s="82" t="s">
        <v>604</v>
      </c>
      <c r="O220" s="83" t="s">
        <v>332</v>
      </c>
      <c r="P220" s="580"/>
      <c r="Q220" s="12"/>
    </row>
    <row r="221" spans="1:17" ht="51.75" customHeight="1">
      <c r="A221" s="580"/>
      <c r="B221" s="592"/>
      <c r="C221" s="580"/>
      <c r="D221" s="580"/>
      <c r="E221" s="580"/>
      <c r="F221" s="580"/>
      <c r="G221" s="79"/>
      <c r="H221" s="79"/>
      <c r="I221" s="79"/>
      <c r="J221" s="79"/>
      <c r="K221" s="92">
        <v>2134.5</v>
      </c>
      <c r="L221" s="79"/>
      <c r="M221" s="79"/>
      <c r="N221" s="79" t="s">
        <v>707</v>
      </c>
      <c r="O221" s="83" t="s">
        <v>715</v>
      </c>
      <c r="P221" s="580"/>
      <c r="Q221" s="12"/>
    </row>
    <row r="222" spans="1:17" ht="20.25" customHeight="1">
      <c r="A222" s="580">
        <v>7</v>
      </c>
      <c r="B222" s="628" t="s">
        <v>722</v>
      </c>
      <c r="C222" s="580"/>
      <c r="D222" s="580" t="s">
        <v>369</v>
      </c>
      <c r="E222" s="79" t="s">
        <v>709</v>
      </c>
      <c r="F222" s="580" t="s">
        <v>723</v>
      </c>
      <c r="G222" s="79"/>
      <c r="H222" s="79"/>
      <c r="I222" s="79">
        <v>6347.7</v>
      </c>
      <c r="J222" s="79"/>
      <c r="K222" s="79"/>
      <c r="L222" s="79"/>
      <c r="M222" s="79"/>
      <c r="N222" s="82"/>
      <c r="O222" s="83"/>
      <c r="P222" s="82"/>
      <c r="Q222" s="12"/>
    </row>
    <row r="223" spans="1:17" ht="20.25" customHeight="1">
      <c r="A223" s="580"/>
      <c r="B223" s="628"/>
      <c r="C223" s="580"/>
      <c r="D223" s="580"/>
      <c r="E223" s="580" t="s">
        <v>602</v>
      </c>
      <c r="F223" s="580"/>
      <c r="G223" s="79"/>
      <c r="H223" s="93">
        <v>0.26700000000000002</v>
      </c>
      <c r="I223" s="98">
        <v>8.9420000000000002</v>
      </c>
      <c r="J223" s="84"/>
      <c r="K223" s="84"/>
      <c r="L223" s="84"/>
      <c r="M223" s="84"/>
      <c r="N223" s="82" t="s">
        <v>604</v>
      </c>
      <c r="O223" s="83" t="s">
        <v>332</v>
      </c>
      <c r="P223" s="580" t="s">
        <v>724</v>
      </c>
      <c r="Q223" s="12"/>
    </row>
    <row r="224" spans="1:17" ht="48.75" customHeight="1">
      <c r="A224" s="580"/>
      <c r="B224" s="628"/>
      <c r="C224" s="580"/>
      <c r="D224" s="580"/>
      <c r="E224" s="580"/>
      <c r="F224" s="580"/>
      <c r="G224" s="79"/>
      <c r="H224" s="79"/>
      <c r="I224" s="92">
        <v>1678</v>
      </c>
      <c r="J224" s="79"/>
      <c r="K224" s="79"/>
      <c r="L224" s="79"/>
      <c r="M224" s="79"/>
      <c r="N224" s="79" t="s">
        <v>707</v>
      </c>
      <c r="O224" s="83" t="s">
        <v>715</v>
      </c>
      <c r="P224" s="580"/>
      <c r="Q224" s="12"/>
    </row>
    <row r="225" spans="1:17" ht="22.5" customHeight="1">
      <c r="A225" s="580">
        <v>8</v>
      </c>
      <c r="B225" s="628" t="s">
        <v>725</v>
      </c>
      <c r="C225" s="580"/>
      <c r="D225" s="580" t="s">
        <v>369</v>
      </c>
      <c r="E225" s="79" t="s">
        <v>709</v>
      </c>
      <c r="F225" s="580" t="s">
        <v>726</v>
      </c>
      <c r="G225" s="79"/>
      <c r="H225" s="79"/>
      <c r="I225" s="79">
        <v>6347.7</v>
      </c>
      <c r="J225" s="79"/>
      <c r="K225" s="79"/>
      <c r="L225" s="79"/>
      <c r="M225" s="79"/>
      <c r="N225" s="82"/>
      <c r="O225" s="83"/>
      <c r="P225" s="580" t="s">
        <v>724</v>
      </c>
      <c r="Q225" s="12"/>
    </row>
    <row r="226" spans="1:17" ht="26.25" customHeight="1">
      <c r="A226" s="580"/>
      <c r="B226" s="628"/>
      <c r="C226" s="580"/>
      <c r="D226" s="580"/>
      <c r="E226" s="580" t="s">
        <v>602</v>
      </c>
      <c r="F226" s="580"/>
      <c r="G226" s="79"/>
      <c r="H226" s="93">
        <v>0.26700000000000002</v>
      </c>
      <c r="I226" s="98">
        <v>8.9420000000000002</v>
      </c>
      <c r="J226" s="79"/>
      <c r="K226" s="79"/>
      <c r="L226" s="79"/>
      <c r="M226" s="79"/>
      <c r="N226" s="82" t="s">
        <v>604</v>
      </c>
      <c r="O226" s="83" t="s">
        <v>332</v>
      </c>
      <c r="P226" s="580"/>
      <c r="Q226" s="12"/>
    </row>
    <row r="227" spans="1:17" ht="45.75" customHeight="1">
      <c r="A227" s="580"/>
      <c r="B227" s="628"/>
      <c r="C227" s="580"/>
      <c r="D227" s="580"/>
      <c r="E227" s="580"/>
      <c r="F227" s="580"/>
      <c r="G227" s="79"/>
      <c r="H227" s="79"/>
      <c r="I227" s="92">
        <v>1678</v>
      </c>
      <c r="J227" s="79"/>
      <c r="K227" s="79"/>
      <c r="L227" s="79"/>
      <c r="M227" s="79"/>
      <c r="N227" s="79" t="s">
        <v>707</v>
      </c>
      <c r="O227" s="83" t="s">
        <v>715</v>
      </c>
      <c r="P227" s="580"/>
      <c r="Q227" s="12"/>
    </row>
    <row r="228" spans="1:17" ht="34.5" customHeight="1">
      <c r="A228" s="585"/>
      <c r="B228" s="629" t="s">
        <v>727</v>
      </c>
      <c r="C228" s="575" t="s">
        <v>601</v>
      </c>
      <c r="D228" s="580" t="s">
        <v>369</v>
      </c>
      <c r="E228" s="161" t="s">
        <v>551</v>
      </c>
      <c r="F228" s="575" t="s">
        <v>610</v>
      </c>
      <c r="G228" s="79"/>
      <c r="H228" s="79"/>
      <c r="I228" s="93"/>
      <c r="J228" s="161">
        <v>2</v>
      </c>
      <c r="K228" s="79"/>
      <c r="L228" s="79"/>
      <c r="M228" s="79"/>
      <c r="N228" s="82"/>
      <c r="O228" s="83"/>
      <c r="P228" s="580"/>
      <c r="Q228" s="12"/>
    </row>
    <row r="229" spans="1:17" ht="19.5" customHeight="1">
      <c r="A229" s="586"/>
      <c r="B229" s="629"/>
      <c r="C229" s="575"/>
      <c r="D229" s="580"/>
      <c r="E229" s="161" t="s">
        <v>602</v>
      </c>
      <c r="F229" s="575"/>
      <c r="G229" s="352">
        <f t="shared" ref="G229:M229" si="31">G231+G232+G234+G235</f>
        <v>0</v>
      </c>
      <c r="H229" s="352">
        <f t="shared" si="31"/>
        <v>0</v>
      </c>
      <c r="I229" s="352">
        <f t="shared" si="31"/>
        <v>9</v>
      </c>
      <c r="J229" s="352">
        <f t="shared" si="31"/>
        <v>1300</v>
      </c>
      <c r="K229" s="352">
        <f t="shared" si="31"/>
        <v>0</v>
      </c>
      <c r="L229" s="352">
        <f t="shared" si="31"/>
        <v>0</v>
      </c>
      <c r="M229" s="352">
        <f t="shared" si="31"/>
        <v>0</v>
      </c>
      <c r="N229" s="82"/>
      <c r="O229" s="83"/>
      <c r="P229" s="580"/>
      <c r="Q229" s="12"/>
    </row>
    <row r="230" spans="1:17" s="303" customFormat="1" ht="17.25" customHeight="1">
      <c r="A230" s="580">
        <v>9</v>
      </c>
      <c r="B230" s="628" t="s">
        <v>728</v>
      </c>
      <c r="C230" s="580" t="s">
        <v>601</v>
      </c>
      <c r="D230" s="575" t="s">
        <v>369</v>
      </c>
      <c r="E230" s="79" t="s">
        <v>729</v>
      </c>
      <c r="F230" s="580" t="s">
        <v>610</v>
      </c>
      <c r="G230" s="161"/>
      <c r="H230" s="161"/>
      <c r="I230" s="310"/>
      <c r="J230" s="79">
        <v>5</v>
      </c>
      <c r="K230" s="161"/>
      <c r="L230" s="161"/>
      <c r="M230" s="161"/>
      <c r="N230" s="213"/>
      <c r="O230" s="212"/>
      <c r="P230" s="580" t="s">
        <v>730</v>
      </c>
      <c r="Q230" s="306"/>
    </row>
    <row r="231" spans="1:17" s="303" customFormat="1" ht="24.75" customHeight="1">
      <c r="A231" s="580"/>
      <c r="B231" s="628"/>
      <c r="C231" s="580"/>
      <c r="D231" s="575"/>
      <c r="E231" s="580" t="s">
        <v>602</v>
      </c>
      <c r="F231" s="580"/>
      <c r="G231" s="161"/>
      <c r="H231" s="161"/>
      <c r="I231" s="93">
        <v>4.5</v>
      </c>
      <c r="J231" s="93"/>
      <c r="K231" s="161"/>
      <c r="L231" s="161"/>
      <c r="M231" s="161"/>
      <c r="N231" s="82" t="s">
        <v>604</v>
      </c>
      <c r="O231" s="83" t="s">
        <v>350</v>
      </c>
      <c r="P231" s="580"/>
      <c r="Q231" s="306"/>
    </row>
    <row r="232" spans="1:17" s="303" customFormat="1" ht="30" customHeight="1">
      <c r="A232" s="580"/>
      <c r="B232" s="628"/>
      <c r="C232" s="580"/>
      <c r="D232" s="575"/>
      <c r="E232" s="580"/>
      <c r="F232" s="580"/>
      <c r="G232" s="161"/>
      <c r="H232" s="161"/>
      <c r="I232" s="93"/>
      <c r="J232" s="93">
        <v>600</v>
      </c>
      <c r="K232" s="161"/>
      <c r="L232" s="161"/>
      <c r="M232" s="161"/>
      <c r="N232" s="82" t="s">
        <v>87</v>
      </c>
      <c r="O232" s="83" t="s">
        <v>351</v>
      </c>
      <c r="P232" s="580"/>
      <c r="Q232" s="306"/>
    </row>
    <row r="233" spans="1:17" s="303" customFormat="1" ht="19.5" customHeight="1">
      <c r="A233" s="580">
        <v>10</v>
      </c>
      <c r="B233" s="628" t="s">
        <v>731</v>
      </c>
      <c r="C233" s="580" t="s">
        <v>601</v>
      </c>
      <c r="D233" s="575" t="s">
        <v>369</v>
      </c>
      <c r="E233" s="79" t="s">
        <v>729</v>
      </c>
      <c r="F233" s="580" t="s">
        <v>610</v>
      </c>
      <c r="G233" s="161"/>
      <c r="H233" s="161"/>
      <c r="I233" s="161"/>
      <c r="J233" s="79">
        <v>5</v>
      </c>
      <c r="K233" s="161"/>
      <c r="L233" s="161"/>
      <c r="M233" s="161"/>
      <c r="N233" s="82"/>
      <c r="O233" s="212"/>
      <c r="P233" s="580" t="s">
        <v>730</v>
      </c>
      <c r="Q233" s="306"/>
    </row>
    <row r="234" spans="1:17" s="303" customFormat="1" ht="24.75" customHeight="1">
      <c r="A234" s="580"/>
      <c r="B234" s="628"/>
      <c r="C234" s="580"/>
      <c r="D234" s="575"/>
      <c r="E234" s="580" t="s">
        <v>602</v>
      </c>
      <c r="F234" s="580"/>
      <c r="G234" s="161"/>
      <c r="H234" s="161"/>
      <c r="I234" s="79">
        <v>4.5</v>
      </c>
      <c r="J234" s="161"/>
      <c r="K234" s="161"/>
      <c r="L234" s="161"/>
      <c r="M234" s="161"/>
      <c r="N234" s="82" t="s">
        <v>604</v>
      </c>
      <c r="O234" s="83" t="s">
        <v>350</v>
      </c>
      <c r="P234" s="580"/>
      <c r="Q234" s="306"/>
    </row>
    <row r="235" spans="1:17" s="303" customFormat="1" ht="28.5" customHeight="1">
      <c r="A235" s="580"/>
      <c r="B235" s="628"/>
      <c r="C235" s="580"/>
      <c r="D235" s="575"/>
      <c r="E235" s="580"/>
      <c r="F235" s="580"/>
      <c r="G235" s="161"/>
      <c r="H235" s="161"/>
      <c r="I235" s="161"/>
      <c r="J235" s="79">
        <v>700</v>
      </c>
      <c r="K235" s="161"/>
      <c r="L235" s="161"/>
      <c r="M235" s="161"/>
      <c r="N235" s="82" t="s">
        <v>87</v>
      </c>
      <c r="O235" s="83" t="s">
        <v>351</v>
      </c>
      <c r="P235" s="580"/>
      <c r="Q235" s="306"/>
    </row>
    <row r="236" spans="1:17" s="303" customFormat="1" ht="37.5" customHeight="1">
      <c r="A236" s="161"/>
      <c r="B236" s="334" t="s">
        <v>732</v>
      </c>
      <c r="C236" s="161"/>
      <c r="D236" s="161"/>
      <c r="E236" s="161"/>
      <c r="F236" s="161"/>
      <c r="G236" s="336">
        <f>G237+G238+G239+G240+G241</f>
        <v>0</v>
      </c>
      <c r="H236" s="336">
        <f t="shared" ref="H236:M236" si="32">H237+H238+H239+H240+H241</f>
        <v>2.4990000000000001</v>
      </c>
      <c r="I236" s="336">
        <f t="shared" si="32"/>
        <v>4076.2370000000001</v>
      </c>
      <c r="J236" s="336">
        <f t="shared" si="32"/>
        <v>4525.8</v>
      </c>
      <c r="K236" s="336">
        <f t="shared" si="32"/>
        <v>6403.5</v>
      </c>
      <c r="L236" s="336">
        <f t="shared" si="32"/>
        <v>0</v>
      </c>
      <c r="M236" s="336">
        <f t="shared" si="32"/>
        <v>0</v>
      </c>
      <c r="N236" s="213"/>
      <c r="O236" s="212"/>
      <c r="P236" s="161"/>
      <c r="Q236" s="306"/>
    </row>
    <row r="237" spans="1:17" s="303" customFormat="1" ht="21" hidden="1" customHeight="1">
      <c r="A237" s="161"/>
      <c r="B237" s="334" t="s">
        <v>29</v>
      </c>
      <c r="C237" s="161"/>
      <c r="D237" s="161"/>
      <c r="E237" s="161"/>
      <c r="F237" s="161"/>
      <c r="G237" s="161"/>
      <c r="H237" s="161"/>
      <c r="I237" s="161"/>
      <c r="J237" s="161"/>
      <c r="K237" s="161"/>
      <c r="L237" s="161"/>
      <c r="M237" s="161"/>
      <c r="N237" s="213"/>
      <c r="O237" s="212"/>
      <c r="P237" s="161"/>
      <c r="Q237" s="306"/>
    </row>
    <row r="238" spans="1:17" s="303" customFormat="1" ht="21" hidden="1" customHeight="1">
      <c r="A238" s="161"/>
      <c r="B238" s="334" t="s">
        <v>30</v>
      </c>
      <c r="C238" s="161"/>
      <c r="D238" s="161"/>
      <c r="E238" s="161"/>
      <c r="F238" s="161"/>
      <c r="G238" s="161"/>
      <c r="H238" s="161"/>
      <c r="I238" s="161"/>
      <c r="J238" s="161"/>
      <c r="K238" s="161"/>
      <c r="L238" s="161"/>
      <c r="M238" s="161"/>
      <c r="N238" s="213"/>
      <c r="O238" s="212"/>
      <c r="P238" s="161"/>
      <c r="Q238" s="306"/>
    </row>
    <row r="239" spans="1:17" s="303" customFormat="1" ht="21" customHeight="1">
      <c r="A239" s="161"/>
      <c r="B239" s="334" t="s">
        <v>616</v>
      </c>
      <c r="C239" s="161"/>
      <c r="D239" s="161"/>
      <c r="E239" s="161"/>
      <c r="F239" s="161"/>
      <c r="G239" s="333">
        <f>G235+G232+G206</f>
        <v>0</v>
      </c>
      <c r="H239" s="333">
        <f t="shared" ref="H239:M239" si="33">H235+H232+H206</f>
        <v>0</v>
      </c>
      <c r="I239" s="333">
        <f t="shared" si="33"/>
        <v>663.3</v>
      </c>
      <c r="J239" s="333">
        <f t="shared" si="33"/>
        <v>1300</v>
      </c>
      <c r="K239" s="333">
        <f t="shared" si="33"/>
        <v>0</v>
      </c>
      <c r="L239" s="333">
        <f t="shared" si="33"/>
        <v>0</v>
      </c>
      <c r="M239" s="333">
        <f t="shared" si="33"/>
        <v>0</v>
      </c>
      <c r="N239" s="213"/>
      <c r="O239" s="212"/>
      <c r="P239" s="161"/>
      <c r="Q239" s="306"/>
    </row>
    <row r="240" spans="1:17" s="303" customFormat="1" ht="21" customHeight="1">
      <c r="A240" s="161"/>
      <c r="B240" s="334" t="s">
        <v>573</v>
      </c>
      <c r="C240" s="161"/>
      <c r="D240" s="161"/>
      <c r="E240" s="161"/>
      <c r="F240" s="161"/>
      <c r="G240" s="336">
        <f>G234+G231+G226+G223+G220+G217+G214+G211+G208+G205</f>
        <v>0</v>
      </c>
      <c r="H240" s="336">
        <f t="shared" ref="H240:M240" si="34">H234+H231+H226+H223+H220+H217+H214+H211+H208+H205</f>
        <v>2.4990000000000001</v>
      </c>
      <c r="I240" s="336">
        <f t="shared" si="34"/>
        <v>56.936999999999998</v>
      </c>
      <c r="J240" s="336">
        <f t="shared" si="34"/>
        <v>24</v>
      </c>
      <c r="K240" s="336">
        <f t="shared" si="34"/>
        <v>0</v>
      </c>
      <c r="L240" s="336">
        <f t="shared" si="34"/>
        <v>0</v>
      </c>
      <c r="M240" s="336">
        <f t="shared" si="34"/>
        <v>0</v>
      </c>
      <c r="N240" s="213"/>
      <c r="O240" s="212"/>
      <c r="P240" s="161"/>
      <c r="Q240" s="306"/>
    </row>
    <row r="241" spans="1:29" s="303" customFormat="1" ht="21" customHeight="1">
      <c r="A241" s="161"/>
      <c r="B241" s="334" t="s">
        <v>650</v>
      </c>
      <c r="C241" s="161"/>
      <c r="D241" s="161"/>
      <c r="E241" s="161"/>
      <c r="F241" s="161"/>
      <c r="G241" s="333">
        <f>G227+G224+G221+G218+G215+G212+G209</f>
        <v>0</v>
      </c>
      <c r="H241" s="333">
        <f t="shared" ref="H241:M241" si="35">H227+H224+H221+H218+H215+H212+H209</f>
        <v>0</v>
      </c>
      <c r="I241" s="333">
        <f t="shared" si="35"/>
        <v>3356</v>
      </c>
      <c r="J241" s="333">
        <f t="shared" si="35"/>
        <v>3201.8</v>
      </c>
      <c r="K241" s="333">
        <f t="shared" si="35"/>
        <v>6403.5</v>
      </c>
      <c r="L241" s="333">
        <f t="shared" si="35"/>
        <v>0</v>
      </c>
      <c r="M241" s="333">
        <f t="shared" si="35"/>
        <v>0</v>
      </c>
      <c r="N241" s="213"/>
      <c r="O241" s="212"/>
      <c r="P241" s="161"/>
      <c r="Q241" s="306"/>
    </row>
    <row r="242" spans="1:29" ht="85.5" customHeight="1">
      <c r="A242" s="79"/>
      <c r="B242" s="504" t="s">
        <v>1265</v>
      </c>
      <c r="C242" s="79"/>
      <c r="D242" s="508" t="s">
        <v>1230</v>
      </c>
      <c r="E242" s="79" t="s">
        <v>40</v>
      </c>
      <c r="F242" s="79"/>
      <c r="G242" s="353">
        <v>79.7</v>
      </c>
      <c r="H242" s="353">
        <v>77.599999999999994</v>
      </c>
      <c r="I242" s="93">
        <v>74.3</v>
      </c>
      <c r="J242" s="93">
        <v>72.2</v>
      </c>
      <c r="K242" s="93">
        <v>70.2</v>
      </c>
      <c r="L242" s="93">
        <v>70.2</v>
      </c>
      <c r="M242" s="79">
        <v>70.2</v>
      </c>
      <c r="N242" s="82"/>
      <c r="O242" s="83"/>
      <c r="P242" s="82"/>
      <c r="Q242" s="162"/>
      <c r="R242" s="154"/>
      <c r="S242" s="154"/>
      <c r="T242" s="154"/>
      <c r="U242" s="154"/>
      <c r="V242" s="154"/>
      <c r="W242" s="154"/>
      <c r="X242" s="154"/>
      <c r="Y242" s="154"/>
      <c r="Z242" s="154"/>
      <c r="AA242" s="154"/>
      <c r="AB242" s="154"/>
      <c r="AC242" s="154"/>
    </row>
    <row r="243" spans="1:29" ht="19.5" customHeight="1">
      <c r="A243" s="79"/>
      <c r="B243" s="122" t="s">
        <v>582</v>
      </c>
      <c r="C243" s="79"/>
      <c r="D243" s="79"/>
      <c r="E243" s="79"/>
      <c r="F243" s="79"/>
      <c r="G243" s="353"/>
      <c r="H243" s="353"/>
      <c r="I243" s="93"/>
      <c r="J243" s="93"/>
      <c r="K243" s="93"/>
      <c r="L243" s="93"/>
      <c r="M243" s="79"/>
      <c r="N243" s="82"/>
      <c r="O243" s="83"/>
      <c r="P243" s="82"/>
      <c r="Q243" s="162"/>
      <c r="R243" s="154"/>
      <c r="S243" s="154"/>
      <c r="T243" s="154"/>
      <c r="U243" s="154"/>
      <c r="V243" s="154"/>
      <c r="W243" s="154"/>
      <c r="X243" s="154"/>
      <c r="Y243" s="154"/>
      <c r="Z243" s="154"/>
      <c r="AA243" s="154"/>
      <c r="AB243" s="154"/>
      <c r="AC243" s="154"/>
    </row>
    <row r="244" spans="1:29" ht="25.5" customHeight="1">
      <c r="A244" s="580">
        <v>1</v>
      </c>
      <c r="B244" s="592" t="s">
        <v>733</v>
      </c>
      <c r="C244" s="580" t="s">
        <v>601</v>
      </c>
      <c r="D244" s="580" t="s">
        <v>369</v>
      </c>
      <c r="E244" s="79" t="s">
        <v>164</v>
      </c>
      <c r="F244" s="580" t="s">
        <v>610</v>
      </c>
      <c r="G244" s="151"/>
      <c r="H244" s="151"/>
      <c r="I244" s="120">
        <v>1.5409999999999999</v>
      </c>
      <c r="J244" s="120"/>
      <c r="K244" s="151"/>
      <c r="L244" s="152"/>
      <c r="M244" s="82"/>
      <c r="N244" s="82"/>
      <c r="O244" s="83"/>
      <c r="P244" s="637" t="s">
        <v>734</v>
      </c>
      <c r="Q244" s="12"/>
    </row>
    <row r="245" spans="1:29" ht="25.5" customHeight="1">
      <c r="A245" s="580"/>
      <c r="B245" s="592"/>
      <c r="C245" s="580"/>
      <c r="D245" s="580"/>
      <c r="E245" s="580" t="s">
        <v>602</v>
      </c>
      <c r="F245" s="580"/>
      <c r="G245" s="151"/>
      <c r="H245" s="120">
        <v>4.3460000000000001</v>
      </c>
      <c r="I245" s="98"/>
      <c r="J245" s="151"/>
      <c r="K245" s="151"/>
      <c r="L245" s="152"/>
      <c r="M245" s="82"/>
      <c r="N245" s="82" t="s">
        <v>604</v>
      </c>
      <c r="O245" s="83" t="s">
        <v>299</v>
      </c>
      <c r="P245" s="637"/>
      <c r="Q245" s="12"/>
    </row>
    <row r="246" spans="1:29" ht="23.25" customHeight="1">
      <c r="A246" s="580"/>
      <c r="B246" s="592"/>
      <c r="C246" s="580"/>
      <c r="D246" s="580"/>
      <c r="E246" s="580"/>
      <c r="F246" s="580"/>
      <c r="G246" s="151"/>
      <c r="H246" s="151"/>
      <c r="I246" s="120">
        <v>693.8</v>
      </c>
      <c r="J246" s="120"/>
      <c r="K246" s="120"/>
      <c r="L246" s="152"/>
      <c r="M246" s="82"/>
      <c r="N246" s="82" t="s">
        <v>87</v>
      </c>
      <c r="O246" s="83" t="s">
        <v>226</v>
      </c>
      <c r="P246" s="637"/>
      <c r="Q246" s="12"/>
    </row>
    <row r="247" spans="1:29" ht="24.75" customHeight="1">
      <c r="A247" s="580"/>
      <c r="B247" s="592"/>
      <c r="C247" s="580"/>
      <c r="D247" s="580"/>
      <c r="E247" s="580"/>
      <c r="F247" s="580"/>
      <c r="G247" s="151"/>
      <c r="H247" s="151"/>
      <c r="I247" s="120"/>
      <c r="J247" s="120">
        <v>1618.7</v>
      </c>
      <c r="K247" s="120"/>
      <c r="L247" s="152"/>
      <c r="M247" s="82"/>
      <c r="N247" s="82" t="s">
        <v>260</v>
      </c>
      <c r="O247" s="83" t="s">
        <v>290</v>
      </c>
      <c r="P247" s="637"/>
      <c r="Q247" s="12"/>
    </row>
    <row r="248" spans="1:29" ht="25.5" customHeight="1">
      <c r="A248" s="585">
        <v>2</v>
      </c>
      <c r="B248" s="592" t="s">
        <v>735</v>
      </c>
      <c r="C248" s="580" t="s">
        <v>601</v>
      </c>
      <c r="D248" s="585" t="s">
        <v>369</v>
      </c>
      <c r="E248" s="93" t="s">
        <v>164</v>
      </c>
      <c r="F248" s="580" t="s">
        <v>610</v>
      </c>
      <c r="G248" s="151"/>
      <c r="H248" s="151"/>
      <c r="I248" s="120">
        <v>0.3</v>
      </c>
      <c r="J248" s="120"/>
      <c r="K248" s="151"/>
      <c r="L248" s="152"/>
      <c r="M248" s="82"/>
      <c r="N248" s="82"/>
      <c r="O248" s="83"/>
      <c r="P248" s="637"/>
      <c r="Q248" s="12"/>
    </row>
    <row r="249" spans="1:29" ht="25.5" customHeight="1">
      <c r="A249" s="631"/>
      <c r="B249" s="592"/>
      <c r="C249" s="580"/>
      <c r="D249" s="631"/>
      <c r="E249" s="585" t="s">
        <v>602</v>
      </c>
      <c r="F249" s="580"/>
      <c r="G249" s="151"/>
      <c r="H249" s="120">
        <v>3.8239999999999998</v>
      </c>
      <c r="I249" s="151"/>
      <c r="J249" s="151"/>
      <c r="K249" s="151"/>
      <c r="L249" s="152"/>
      <c r="M249" s="82"/>
      <c r="N249" s="82" t="s">
        <v>604</v>
      </c>
      <c r="O249" s="83" t="s">
        <v>299</v>
      </c>
      <c r="P249" s="637"/>
      <c r="Q249" s="12"/>
    </row>
    <row r="250" spans="1:29" ht="29.25" customHeight="1">
      <c r="A250" s="631"/>
      <c r="B250" s="592"/>
      <c r="C250" s="580"/>
      <c r="D250" s="631"/>
      <c r="E250" s="631"/>
      <c r="F250" s="580"/>
      <c r="G250" s="151"/>
      <c r="H250" s="151"/>
      <c r="I250" s="120">
        <v>176.8</v>
      </c>
      <c r="J250" s="120"/>
      <c r="K250" s="84"/>
      <c r="L250" s="152"/>
      <c r="M250" s="82"/>
      <c r="N250" s="82" t="s">
        <v>87</v>
      </c>
      <c r="O250" s="83" t="s">
        <v>226</v>
      </c>
      <c r="P250" s="637"/>
      <c r="Q250" s="12"/>
    </row>
    <row r="251" spans="1:29" ht="26.25" customHeight="1">
      <c r="A251" s="586"/>
      <c r="B251" s="592"/>
      <c r="C251" s="580"/>
      <c r="D251" s="586"/>
      <c r="E251" s="586"/>
      <c r="F251" s="580"/>
      <c r="G251" s="151"/>
      <c r="H251" s="151"/>
      <c r="I251" s="120"/>
      <c r="J251" s="120">
        <v>412.5</v>
      </c>
      <c r="K251" s="84"/>
      <c r="L251" s="152"/>
      <c r="M251" s="82"/>
      <c r="N251" s="82" t="s">
        <v>260</v>
      </c>
      <c r="O251" s="83" t="s">
        <v>290</v>
      </c>
      <c r="P251" s="637"/>
      <c r="Q251" s="12"/>
    </row>
    <row r="252" spans="1:29" ht="21" customHeight="1">
      <c r="A252" s="580">
        <v>3</v>
      </c>
      <c r="B252" s="592" t="s">
        <v>736</v>
      </c>
      <c r="C252" s="580" t="s">
        <v>601</v>
      </c>
      <c r="D252" s="580" t="s">
        <v>369</v>
      </c>
      <c r="E252" s="93" t="s">
        <v>164</v>
      </c>
      <c r="F252" s="580" t="s">
        <v>610</v>
      </c>
      <c r="G252" s="79"/>
      <c r="H252" s="79"/>
      <c r="I252" s="79"/>
      <c r="J252" s="79">
        <v>5</v>
      </c>
      <c r="K252" s="79">
        <v>5.7</v>
      </c>
      <c r="L252" s="82"/>
      <c r="M252" s="82"/>
      <c r="N252" s="82"/>
      <c r="O252" s="83"/>
      <c r="P252" s="637" t="s">
        <v>737</v>
      </c>
      <c r="Q252" s="12"/>
    </row>
    <row r="253" spans="1:29" ht="21" customHeight="1">
      <c r="A253" s="580"/>
      <c r="B253" s="592"/>
      <c r="C253" s="580"/>
      <c r="D253" s="580"/>
      <c r="E253" s="580" t="s">
        <v>602</v>
      </c>
      <c r="F253" s="580"/>
      <c r="G253" s="79"/>
      <c r="H253" s="79"/>
      <c r="I253" s="79"/>
      <c r="J253" s="93">
        <v>467.6</v>
      </c>
      <c r="K253" s="79">
        <v>1023.5</v>
      </c>
      <c r="L253" s="82"/>
      <c r="M253" s="82"/>
      <c r="N253" s="82" t="s">
        <v>87</v>
      </c>
      <c r="O253" s="84" t="s">
        <v>226</v>
      </c>
      <c r="P253" s="637"/>
      <c r="Q253" s="12"/>
    </row>
    <row r="254" spans="1:29" ht="23.25" customHeight="1">
      <c r="A254" s="580"/>
      <c r="B254" s="592"/>
      <c r="C254" s="580"/>
      <c r="D254" s="580"/>
      <c r="E254" s="580"/>
      <c r="F254" s="580"/>
      <c r="G254" s="92"/>
      <c r="H254" s="79"/>
      <c r="I254" s="93"/>
      <c r="J254" s="82">
        <v>1739.6</v>
      </c>
      <c r="K254" s="93">
        <v>1739.6</v>
      </c>
      <c r="L254" s="82"/>
      <c r="M254" s="82"/>
      <c r="N254" s="82" t="s">
        <v>260</v>
      </c>
      <c r="O254" s="84" t="s">
        <v>290</v>
      </c>
      <c r="P254" s="637"/>
      <c r="Q254" s="12"/>
    </row>
    <row r="255" spans="1:29" ht="42" customHeight="1">
      <c r="A255" s="79">
        <v>4</v>
      </c>
      <c r="B255" s="80" t="s">
        <v>738</v>
      </c>
      <c r="C255" s="79" t="s">
        <v>739</v>
      </c>
      <c r="D255" s="79" t="s">
        <v>369</v>
      </c>
      <c r="E255" s="79" t="s">
        <v>602</v>
      </c>
      <c r="F255" s="79" t="s">
        <v>610</v>
      </c>
      <c r="G255" s="92"/>
      <c r="H255" s="79"/>
      <c r="I255" s="93"/>
      <c r="J255" s="82">
        <v>505.5</v>
      </c>
      <c r="K255" s="93"/>
      <c r="L255" s="82"/>
      <c r="M255" s="82"/>
      <c r="N255" s="82" t="s">
        <v>87</v>
      </c>
      <c r="O255" s="84" t="s">
        <v>740</v>
      </c>
      <c r="P255" s="637"/>
      <c r="Q255" s="12"/>
    </row>
    <row r="256" spans="1:29" ht="23.25" customHeight="1">
      <c r="A256" s="580">
        <v>5</v>
      </c>
      <c r="B256" s="592" t="s">
        <v>741</v>
      </c>
      <c r="C256" s="580" t="s">
        <v>601</v>
      </c>
      <c r="D256" s="580" t="s">
        <v>369</v>
      </c>
      <c r="E256" s="79" t="s">
        <v>709</v>
      </c>
      <c r="F256" s="580" t="s">
        <v>610</v>
      </c>
      <c r="G256" s="149"/>
      <c r="H256" s="149"/>
      <c r="I256" s="120"/>
      <c r="J256" s="120">
        <v>283.5</v>
      </c>
      <c r="K256" s="149"/>
      <c r="L256" s="149"/>
      <c r="M256" s="149"/>
      <c r="N256" s="84"/>
      <c r="O256" s="83"/>
      <c r="P256" s="580" t="s">
        <v>742</v>
      </c>
      <c r="Q256" s="12"/>
    </row>
    <row r="257" spans="1:29" ht="129.75" customHeight="1">
      <c r="A257" s="580"/>
      <c r="B257" s="592"/>
      <c r="C257" s="580"/>
      <c r="D257" s="580"/>
      <c r="E257" s="79" t="s">
        <v>602</v>
      </c>
      <c r="F257" s="580"/>
      <c r="G257" s="149"/>
      <c r="H257" s="149"/>
      <c r="I257" s="120"/>
      <c r="J257" s="120">
        <v>33.200000000000003</v>
      </c>
      <c r="K257" s="149"/>
      <c r="L257" s="150"/>
      <c r="M257" s="84"/>
      <c r="N257" s="82" t="s">
        <v>604</v>
      </c>
      <c r="O257" s="84" t="s">
        <v>299</v>
      </c>
      <c r="P257" s="580"/>
      <c r="Q257" s="12"/>
    </row>
    <row r="258" spans="1:29" ht="75" customHeight="1">
      <c r="A258" s="79">
        <v>6</v>
      </c>
      <c r="B258" s="80" t="s">
        <v>743</v>
      </c>
      <c r="C258" s="79" t="s">
        <v>601</v>
      </c>
      <c r="D258" s="79" t="s">
        <v>369</v>
      </c>
      <c r="E258" s="79" t="s">
        <v>602</v>
      </c>
      <c r="F258" s="79" t="s">
        <v>744</v>
      </c>
      <c r="G258" s="151"/>
      <c r="H258" s="151"/>
      <c r="I258" s="98"/>
      <c r="J258" s="120">
        <v>10</v>
      </c>
      <c r="K258" s="120"/>
      <c r="L258" s="152"/>
      <c r="M258" s="82"/>
      <c r="N258" s="82" t="s">
        <v>635</v>
      </c>
      <c r="O258" s="84"/>
      <c r="P258" s="79" t="s">
        <v>745</v>
      </c>
      <c r="Q258" s="12"/>
    </row>
    <row r="259" spans="1:29" ht="78" customHeight="1">
      <c r="A259" s="79">
        <v>7</v>
      </c>
      <c r="B259" s="80" t="s">
        <v>746</v>
      </c>
      <c r="C259" s="79" t="s">
        <v>601</v>
      </c>
      <c r="D259" s="79" t="s">
        <v>369</v>
      </c>
      <c r="E259" s="79" t="s">
        <v>602</v>
      </c>
      <c r="F259" s="79" t="s">
        <v>744</v>
      </c>
      <c r="G259" s="151"/>
      <c r="H259" s="151"/>
      <c r="I259" s="82"/>
      <c r="J259" s="120">
        <v>10</v>
      </c>
      <c r="K259" s="120"/>
      <c r="L259" s="152"/>
      <c r="M259" s="82"/>
      <c r="N259" s="82" t="s">
        <v>635</v>
      </c>
      <c r="O259" s="84"/>
      <c r="P259" s="79" t="s">
        <v>747</v>
      </c>
      <c r="Q259" s="12"/>
    </row>
    <row r="260" spans="1:29" ht="107.25" customHeight="1">
      <c r="A260" s="79">
        <v>8</v>
      </c>
      <c r="B260" s="80" t="s">
        <v>748</v>
      </c>
      <c r="C260" s="79" t="s">
        <v>601</v>
      </c>
      <c r="D260" s="79" t="s">
        <v>369</v>
      </c>
      <c r="E260" s="79" t="s">
        <v>602</v>
      </c>
      <c r="F260" s="79" t="s">
        <v>744</v>
      </c>
      <c r="G260" s="151"/>
      <c r="H260" s="151"/>
      <c r="I260" s="120">
        <v>10</v>
      </c>
      <c r="J260" s="120"/>
      <c r="K260" s="151"/>
      <c r="L260" s="152"/>
      <c r="M260" s="82"/>
      <c r="N260" s="82" t="s">
        <v>635</v>
      </c>
      <c r="O260" s="84"/>
      <c r="P260" s="79" t="s">
        <v>749</v>
      </c>
      <c r="Q260" s="12"/>
    </row>
    <row r="261" spans="1:29" ht="107.25" customHeight="1">
      <c r="A261" s="79">
        <v>9</v>
      </c>
      <c r="B261" s="80" t="s">
        <v>750</v>
      </c>
      <c r="C261" s="79" t="s">
        <v>601</v>
      </c>
      <c r="D261" s="79" t="s">
        <v>369</v>
      </c>
      <c r="E261" s="79" t="s">
        <v>602</v>
      </c>
      <c r="F261" s="79" t="s">
        <v>699</v>
      </c>
      <c r="G261" s="151"/>
      <c r="H261" s="151"/>
      <c r="I261" s="120">
        <v>10</v>
      </c>
      <c r="J261" s="120"/>
      <c r="K261" s="151"/>
      <c r="L261" s="152"/>
      <c r="M261" s="82"/>
      <c r="N261" s="82" t="s">
        <v>635</v>
      </c>
      <c r="O261" s="84"/>
      <c r="P261" s="79" t="s">
        <v>751</v>
      </c>
      <c r="Q261" s="12"/>
    </row>
    <row r="262" spans="1:29" ht="104.25" customHeight="1">
      <c r="A262" s="79">
        <v>10</v>
      </c>
      <c r="B262" s="80" t="s">
        <v>752</v>
      </c>
      <c r="C262" s="79" t="s">
        <v>601</v>
      </c>
      <c r="D262" s="79" t="s">
        <v>369</v>
      </c>
      <c r="E262" s="79" t="s">
        <v>602</v>
      </c>
      <c r="F262" s="79" t="s">
        <v>744</v>
      </c>
      <c r="G262" s="151"/>
      <c r="H262" s="151"/>
      <c r="I262" s="120">
        <v>10</v>
      </c>
      <c r="J262" s="120"/>
      <c r="K262" s="151"/>
      <c r="L262" s="152"/>
      <c r="M262" s="82"/>
      <c r="N262" s="82" t="s">
        <v>635</v>
      </c>
      <c r="O262" s="84"/>
      <c r="P262" s="79" t="s">
        <v>751</v>
      </c>
      <c r="Q262" s="12"/>
    </row>
    <row r="263" spans="1:29" ht="38.25" customHeight="1">
      <c r="A263" s="79">
        <v>11</v>
      </c>
      <c r="B263" s="80" t="s">
        <v>753</v>
      </c>
      <c r="C263" s="79" t="s">
        <v>739</v>
      </c>
      <c r="D263" s="79"/>
      <c r="E263" s="79" t="s">
        <v>602</v>
      </c>
      <c r="F263" s="79" t="s">
        <v>670</v>
      </c>
      <c r="G263" s="79"/>
      <c r="H263" s="79"/>
      <c r="I263" s="93">
        <v>200</v>
      </c>
      <c r="J263" s="93">
        <v>200</v>
      </c>
      <c r="K263" s="93">
        <v>200</v>
      </c>
      <c r="L263" s="82"/>
      <c r="M263" s="82"/>
      <c r="N263" s="82" t="s">
        <v>604</v>
      </c>
      <c r="O263" s="83" t="s">
        <v>299</v>
      </c>
      <c r="P263" s="79" t="s">
        <v>754</v>
      </c>
      <c r="Q263" s="12"/>
    </row>
    <row r="264" spans="1:29" s="303" customFormat="1" ht="42.75" customHeight="1">
      <c r="A264" s="161"/>
      <c r="B264" s="334" t="s">
        <v>755</v>
      </c>
      <c r="C264" s="161"/>
      <c r="D264" s="161"/>
      <c r="E264" s="161"/>
      <c r="F264" s="161"/>
      <c r="G264" s="557">
        <f>G265+G266+G267+G268+G269</f>
        <v>0</v>
      </c>
      <c r="H264" s="557">
        <f t="shared" ref="H264:M264" si="36">H265+H266+H267+H268+H269</f>
        <v>8.17</v>
      </c>
      <c r="I264" s="557">
        <f>I265+I266+I267+I268+I269</f>
        <v>1100.5999999999999</v>
      </c>
      <c r="J264" s="557">
        <f t="shared" si="36"/>
        <v>4997.1000000000004</v>
      </c>
      <c r="K264" s="557">
        <f t="shared" si="36"/>
        <v>2963.1</v>
      </c>
      <c r="L264" s="557">
        <f t="shared" si="36"/>
        <v>0</v>
      </c>
      <c r="M264" s="557">
        <f t="shared" si="36"/>
        <v>0</v>
      </c>
      <c r="N264" s="213"/>
      <c r="O264" s="212"/>
      <c r="P264" s="161"/>
      <c r="Q264" s="306"/>
    </row>
    <row r="265" spans="1:29" s="303" customFormat="1" hidden="1">
      <c r="A265" s="161"/>
      <c r="B265" s="334" t="s">
        <v>29</v>
      </c>
      <c r="C265" s="161"/>
      <c r="D265" s="161"/>
      <c r="E265" s="161"/>
      <c r="F265" s="161"/>
      <c r="G265" s="161"/>
      <c r="H265" s="161"/>
      <c r="I265" s="352"/>
      <c r="J265" s="352"/>
      <c r="K265" s="352"/>
      <c r="L265" s="213"/>
      <c r="M265" s="213"/>
      <c r="N265" s="213"/>
      <c r="O265" s="212"/>
      <c r="P265" s="161"/>
      <c r="Q265" s="306"/>
    </row>
    <row r="266" spans="1:29" s="303" customFormat="1" ht="19.5" customHeight="1">
      <c r="A266" s="161"/>
      <c r="B266" s="334" t="s">
        <v>756</v>
      </c>
      <c r="C266" s="161"/>
      <c r="D266" s="161"/>
      <c r="E266" s="161"/>
      <c r="F266" s="161"/>
      <c r="G266" s="557">
        <f>G254+G247+G251</f>
        <v>0</v>
      </c>
      <c r="H266" s="557">
        <f t="shared" ref="H266:M266" si="37">H254+H247+H251</f>
        <v>0</v>
      </c>
      <c r="I266" s="557">
        <f t="shared" si="37"/>
        <v>0</v>
      </c>
      <c r="J266" s="557">
        <f t="shared" si="37"/>
        <v>3770.8</v>
      </c>
      <c r="K266" s="557">
        <f t="shared" si="37"/>
        <v>1739.6</v>
      </c>
      <c r="L266" s="557">
        <f t="shared" si="37"/>
        <v>0</v>
      </c>
      <c r="M266" s="557">
        <f t="shared" si="37"/>
        <v>0</v>
      </c>
      <c r="N266" s="213"/>
      <c r="O266" s="212"/>
      <c r="P266" s="161"/>
      <c r="Q266" s="306"/>
    </row>
    <row r="267" spans="1:29" s="303" customFormat="1" ht="24.75" customHeight="1">
      <c r="A267" s="161"/>
      <c r="B267" s="334" t="s">
        <v>616</v>
      </c>
      <c r="C267" s="161"/>
      <c r="D267" s="161"/>
      <c r="E267" s="161"/>
      <c r="F267" s="161"/>
      <c r="G267" s="557">
        <f>G253+G250+G246+G255</f>
        <v>0</v>
      </c>
      <c r="H267" s="557">
        <f t="shared" ref="H267:M267" si="38">H253+H250+H246+H255</f>
        <v>0</v>
      </c>
      <c r="I267" s="557">
        <f t="shared" si="38"/>
        <v>870.59999999999991</v>
      </c>
      <c r="J267" s="557">
        <f t="shared" si="38"/>
        <v>973.1</v>
      </c>
      <c r="K267" s="557">
        <f t="shared" si="38"/>
        <v>1023.5</v>
      </c>
      <c r="L267" s="557">
        <f t="shared" si="38"/>
        <v>0</v>
      </c>
      <c r="M267" s="557">
        <f t="shared" si="38"/>
        <v>0</v>
      </c>
      <c r="N267" s="213"/>
      <c r="O267" s="212"/>
      <c r="P267" s="161"/>
      <c r="Q267" s="306"/>
    </row>
    <row r="268" spans="1:29" s="303" customFormat="1" ht="21" customHeight="1">
      <c r="A268" s="161"/>
      <c r="B268" s="334" t="s">
        <v>573</v>
      </c>
      <c r="C268" s="161"/>
      <c r="D268" s="161"/>
      <c r="E268" s="161"/>
      <c r="F268" s="161"/>
      <c r="G268" s="557">
        <f>G263+G257+G249+G245</f>
        <v>0</v>
      </c>
      <c r="H268" s="557">
        <f t="shared" ref="H268:M268" si="39">H263+H257+H249+H245</f>
        <v>8.17</v>
      </c>
      <c r="I268" s="557">
        <f t="shared" si="39"/>
        <v>200</v>
      </c>
      <c r="J268" s="557">
        <f t="shared" si="39"/>
        <v>233.2</v>
      </c>
      <c r="K268" s="557">
        <f t="shared" si="39"/>
        <v>200</v>
      </c>
      <c r="L268" s="557">
        <f t="shared" si="39"/>
        <v>0</v>
      </c>
      <c r="M268" s="557">
        <f t="shared" si="39"/>
        <v>0</v>
      </c>
      <c r="N268" s="213"/>
      <c r="O268" s="212"/>
      <c r="P268" s="161"/>
      <c r="Q268" s="306"/>
    </row>
    <row r="269" spans="1:29" s="303" customFormat="1" ht="17.25" customHeight="1">
      <c r="A269" s="161"/>
      <c r="B269" s="334" t="s">
        <v>650</v>
      </c>
      <c r="C269" s="161"/>
      <c r="D269" s="161"/>
      <c r="E269" s="161"/>
      <c r="F269" s="161"/>
      <c r="G269" s="557">
        <f>G262+G261+G260+G259+G258</f>
        <v>0</v>
      </c>
      <c r="H269" s="557">
        <f t="shared" ref="H269:M269" si="40">H262+H261+H260+H259+H258</f>
        <v>0</v>
      </c>
      <c r="I269" s="557">
        <f t="shared" si="40"/>
        <v>30</v>
      </c>
      <c r="J269" s="557">
        <f t="shared" si="40"/>
        <v>20</v>
      </c>
      <c r="K269" s="557">
        <f t="shared" si="40"/>
        <v>0</v>
      </c>
      <c r="L269" s="557">
        <f t="shared" si="40"/>
        <v>0</v>
      </c>
      <c r="M269" s="557">
        <f t="shared" si="40"/>
        <v>0</v>
      </c>
      <c r="N269" s="213"/>
      <c r="O269" s="212"/>
      <c r="P269" s="161"/>
      <c r="Q269" s="306"/>
    </row>
    <row r="270" spans="1:29" ht="15.75" customHeight="1">
      <c r="A270" s="79"/>
      <c r="B270" s="122" t="s">
        <v>364</v>
      </c>
      <c r="C270" s="122"/>
      <c r="D270" s="122"/>
      <c r="E270" s="79"/>
      <c r="F270" s="79"/>
      <c r="G270" s="79"/>
      <c r="H270" s="79"/>
      <c r="I270" s="79"/>
      <c r="J270" s="79"/>
      <c r="K270" s="79"/>
      <c r="L270" s="82"/>
      <c r="M270" s="82"/>
      <c r="N270" s="82"/>
      <c r="O270" s="83"/>
      <c r="P270" s="82"/>
      <c r="Q270" s="162"/>
      <c r="R270" s="154"/>
      <c r="S270" s="154"/>
      <c r="T270" s="154"/>
      <c r="U270" s="154"/>
      <c r="V270" s="154"/>
      <c r="W270" s="154"/>
      <c r="X270" s="154"/>
      <c r="Y270" s="154"/>
      <c r="Z270" s="154"/>
      <c r="AA270" s="154"/>
      <c r="AB270" s="154"/>
      <c r="AC270" s="154"/>
    </row>
    <row r="271" spans="1:29" ht="86.1" customHeight="1">
      <c r="A271" s="79"/>
      <c r="B271" s="504" t="s">
        <v>1231</v>
      </c>
      <c r="C271" s="79" t="s">
        <v>757</v>
      </c>
      <c r="D271" s="79" t="s">
        <v>686</v>
      </c>
      <c r="E271" s="79"/>
      <c r="F271" s="79"/>
      <c r="G271" s="93">
        <v>100</v>
      </c>
      <c r="H271" s="93">
        <v>100</v>
      </c>
      <c r="I271" s="93">
        <v>100</v>
      </c>
      <c r="J271" s="93">
        <v>100</v>
      </c>
      <c r="K271" s="93">
        <v>100</v>
      </c>
      <c r="L271" s="82">
        <v>100</v>
      </c>
      <c r="M271" s="82">
        <v>100</v>
      </c>
      <c r="N271" s="82"/>
      <c r="O271" s="83"/>
      <c r="P271" s="82"/>
      <c r="Q271" s="162"/>
      <c r="R271" s="162"/>
      <c r="S271" s="162"/>
      <c r="T271" s="162"/>
      <c r="U271" s="162"/>
      <c r="V271" s="162"/>
      <c r="W271" s="162"/>
      <c r="X271" s="162"/>
      <c r="Y271" s="162"/>
      <c r="Z271" s="162"/>
      <c r="AA271" s="162"/>
      <c r="AB271" s="162"/>
      <c r="AC271" s="162"/>
    </row>
    <row r="272" spans="1:29" s="302" customFormat="1" ht="38.25" customHeight="1">
      <c r="A272" s="333"/>
      <c r="B272" s="334" t="s">
        <v>758</v>
      </c>
      <c r="C272" s="333"/>
      <c r="D272" s="333"/>
      <c r="E272" s="333"/>
      <c r="F272" s="333"/>
      <c r="G272" s="336">
        <v>0</v>
      </c>
      <c r="H272" s="336">
        <v>0</v>
      </c>
      <c r="I272" s="336">
        <v>0</v>
      </c>
      <c r="J272" s="336">
        <v>0</v>
      </c>
      <c r="K272" s="336">
        <v>0</v>
      </c>
      <c r="L272" s="337">
        <v>0</v>
      </c>
      <c r="M272" s="337">
        <v>0</v>
      </c>
      <c r="N272" s="329"/>
      <c r="O272" s="330"/>
      <c r="P272" s="329"/>
      <c r="Q272" s="331"/>
      <c r="R272" s="331"/>
      <c r="S272" s="331"/>
      <c r="T272" s="331"/>
      <c r="U272" s="331"/>
      <c r="V272" s="331"/>
      <c r="W272" s="331"/>
      <c r="X272" s="331"/>
      <c r="Y272" s="331"/>
      <c r="Z272" s="331"/>
      <c r="AA272" s="331"/>
      <c r="AB272" s="331"/>
      <c r="AC272" s="331"/>
    </row>
    <row r="273" spans="1:29" ht="15.75" customHeight="1">
      <c r="A273" s="79"/>
      <c r="B273" s="122" t="s">
        <v>759</v>
      </c>
      <c r="C273" s="79"/>
      <c r="D273" s="79"/>
      <c r="E273" s="79"/>
      <c r="F273" s="79"/>
      <c r="G273" s="93"/>
      <c r="H273" s="93"/>
      <c r="I273" s="93"/>
      <c r="J273" s="93"/>
      <c r="K273" s="93"/>
      <c r="L273" s="82"/>
      <c r="M273" s="82"/>
      <c r="N273" s="82"/>
      <c r="O273" s="83"/>
      <c r="P273" s="82"/>
      <c r="Q273" s="162"/>
      <c r="R273" s="162"/>
      <c r="S273" s="162"/>
      <c r="T273" s="162"/>
      <c r="U273" s="162"/>
      <c r="V273" s="162"/>
      <c r="W273" s="162"/>
      <c r="X273" s="162"/>
      <c r="Y273" s="162"/>
      <c r="Z273" s="162"/>
      <c r="AA273" s="162"/>
      <c r="AB273" s="162"/>
      <c r="AC273" s="162"/>
    </row>
    <row r="274" spans="1:29" s="304" customFormat="1" ht="24" customHeight="1">
      <c r="A274" s="624"/>
      <c r="B274" s="630" t="s">
        <v>1232</v>
      </c>
      <c r="C274" s="633" t="s">
        <v>1229</v>
      </c>
      <c r="D274" s="624" t="s">
        <v>686</v>
      </c>
      <c r="E274" s="354" t="s">
        <v>598</v>
      </c>
      <c r="F274" s="624" t="s">
        <v>670</v>
      </c>
      <c r="G274" s="354">
        <v>10</v>
      </c>
      <c r="H274" s="354">
        <v>0</v>
      </c>
      <c r="I274" s="354">
        <v>10</v>
      </c>
      <c r="J274" s="354">
        <v>10</v>
      </c>
      <c r="K274" s="354">
        <v>10</v>
      </c>
      <c r="L274" s="354">
        <v>10</v>
      </c>
      <c r="M274" s="354">
        <v>10</v>
      </c>
      <c r="N274" s="355"/>
      <c r="O274" s="356"/>
      <c r="P274" s="638" t="s">
        <v>760</v>
      </c>
      <c r="Q274" s="358"/>
    </row>
    <row r="275" spans="1:29" s="304" customFormat="1" ht="57.75" customHeight="1">
      <c r="A275" s="624"/>
      <c r="B275" s="594"/>
      <c r="C275" s="624"/>
      <c r="D275" s="624"/>
      <c r="E275" s="354" t="s">
        <v>602</v>
      </c>
      <c r="F275" s="624"/>
      <c r="G275" s="354">
        <v>33.6</v>
      </c>
      <c r="H275" s="354">
        <v>0</v>
      </c>
      <c r="I275" s="359">
        <v>50</v>
      </c>
      <c r="J275" s="359">
        <v>50</v>
      </c>
      <c r="K275" s="359">
        <v>50</v>
      </c>
      <c r="L275" s="359">
        <v>50</v>
      </c>
      <c r="M275" s="359">
        <v>50</v>
      </c>
      <c r="N275" s="354" t="s">
        <v>604</v>
      </c>
      <c r="O275" s="356" t="s">
        <v>761</v>
      </c>
      <c r="P275" s="638"/>
      <c r="Q275" s="358"/>
    </row>
    <row r="276" spans="1:29" s="304" customFormat="1" ht="114.75" customHeight="1">
      <c r="A276" s="354"/>
      <c r="B276" s="515" t="s">
        <v>1233</v>
      </c>
      <c r="C276" s="516" t="s">
        <v>1234</v>
      </c>
      <c r="D276" s="354" t="s">
        <v>686</v>
      </c>
      <c r="E276" s="354" t="s">
        <v>598</v>
      </c>
      <c r="F276" s="354" t="s">
        <v>670</v>
      </c>
      <c r="G276" s="357">
        <v>16</v>
      </c>
      <c r="H276" s="357">
        <v>16</v>
      </c>
      <c r="I276" s="357">
        <v>2</v>
      </c>
      <c r="J276" s="357">
        <v>5</v>
      </c>
      <c r="K276" s="357">
        <v>5</v>
      </c>
      <c r="L276" s="357">
        <v>5</v>
      </c>
      <c r="M276" s="357">
        <v>5</v>
      </c>
      <c r="N276" s="355"/>
      <c r="O276" s="356"/>
      <c r="P276" s="357" t="s">
        <v>762</v>
      </c>
      <c r="Q276" s="358"/>
    </row>
    <row r="277" spans="1:29" ht="19.5" customHeight="1">
      <c r="A277" s="584">
        <v>1</v>
      </c>
      <c r="B277" s="602" t="s">
        <v>763</v>
      </c>
      <c r="C277" s="580" t="s">
        <v>601</v>
      </c>
      <c r="D277" s="624"/>
      <c r="E277" s="354" t="s">
        <v>598</v>
      </c>
      <c r="F277" s="580" t="s">
        <v>670</v>
      </c>
      <c r="G277" s="84"/>
      <c r="H277" s="84"/>
      <c r="I277" s="82">
        <v>1</v>
      </c>
      <c r="J277" s="84"/>
      <c r="K277" s="84"/>
      <c r="L277" s="84"/>
      <c r="M277" s="84"/>
      <c r="N277" s="354"/>
      <c r="O277" s="83"/>
      <c r="P277" s="82"/>
      <c r="Q277" s="12"/>
    </row>
    <row r="278" spans="1:29" s="8" customFormat="1" ht="75" customHeight="1">
      <c r="A278" s="584"/>
      <c r="B278" s="602"/>
      <c r="C278" s="580"/>
      <c r="D278" s="624"/>
      <c r="E278" s="79" t="s">
        <v>602</v>
      </c>
      <c r="F278" s="580"/>
      <c r="G278" s="161"/>
      <c r="H278" s="79">
        <v>451.2</v>
      </c>
      <c r="I278" s="103">
        <v>774.9</v>
      </c>
      <c r="J278" s="239"/>
      <c r="K278" s="239"/>
      <c r="L278" s="239"/>
      <c r="M278" s="239"/>
      <c r="N278" s="79" t="s">
        <v>635</v>
      </c>
      <c r="O278" s="122"/>
      <c r="P278" s="79" t="s">
        <v>764</v>
      </c>
      <c r="Q278" s="342"/>
    </row>
    <row r="279" spans="1:29" ht="23.25" customHeight="1">
      <c r="A279" s="624">
        <v>2</v>
      </c>
      <c r="B279" s="594" t="s">
        <v>765</v>
      </c>
      <c r="C279" s="580" t="s">
        <v>739</v>
      </c>
      <c r="D279" s="634"/>
      <c r="E279" s="354" t="s">
        <v>598</v>
      </c>
      <c r="F279" s="580" t="s">
        <v>670</v>
      </c>
      <c r="G279" s="84"/>
      <c r="H279" s="84"/>
      <c r="I279" s="360">
        <v>1</v>
      </c>
      <c r="J279" s="360">
        <v>1</v>
      </c>
      <c r="K279" s="361"/>
      <c r="L279" s="361"/>
      <c r="M279" s="361"/>
      <c r="N279" s="361"/>
      <c r="O279" s="361"/>
      <c r="P279" s="580" t="s">
        <v>762</v>
      </c>
      <c r="Q279" s="12"/>
    </row>
    <row r="280" spans="1:29" ht="21" customHeight="1">
      <c r="A280" s="624"/>
      <c r="B280" s="594"/>
      <c r="C280" s="580"/>
      <c r="D280" s="634"/>
      <c r="E280" s="79" t="s">
        <v>602</v>
      </c>
      <c r="F280" s="580"/>
      <c r="G280" s="84"/>
      <c r="H280" s="84"/>
      <c r="I280" s="82">
        <v>342.9</v>
      </c>
      <c r="J280" s="79">
        <v>253.7</v>
      </c>
      <c r="K280" s="102"/>
      <c r="L280" s="102"/>
      <c r="M280" s="102"/>
      <c r="N280" s="101" t="s">
        <v>604</v>
      </c>
      <c r="O280" s="344" t="s">
        <v>143</v>
      </c>
      <c r="P280" s="580"/>
      <c r="Q280" s="12"/>
    </row>
    <row r="281" spans="1:29" s="303" customFormat="1" ht="35.25" customHeight="1">
      <c r="A281" s="559"/>
      <c r="B281" s="560" t="s">
        <v>766</v>
      </c>
      <c r="C281" s="161"/>
      <c r="D281" s="561"/>
      <c r="E281" s="161"/>
      <c r="F281" s="161"/>
      <c r="G281" s="337">
        <f>G282+G283+G284+G285+G286</f>
        <v>33.6</v>
      </c>
      <c r="H281" s="337">
        <f t="shared" ref="H281:M281" si="41">H282+H283+H284+H285+H286</f>
        <v>451.2</v>
      </c>
      <c r="I281" s="337">
        <f t="shared" si="41"/>
        <v>1167.8</v>
      </c>
      <c r="J281" s="337">
        <f t="shared" si="41"/>
        <v>303.7</v>
      </c>
      <c r="K281" s="337">
        <f t="shared" si="41"/>
        <v>50</v>
      </c>
      <c r="L281" s="337">
        <f t="shared" si="41"/>
        <v>50</v>
      </c>
      <c r="M281" s="337">
        <f t="shared" si="41"/>
        <v>50</v>
      </c>
      <c r="N281" s="349"/>
      <c r="O281" s="554"/>
      <c r="P281" s="161"/>
      <c r="Q281" s="306"/>
    </row>
    <row r="282" spans="1:29" s="303" customFormat="1" ht="24" hidden="1" customHeight="1">
      <c r="A282" s="559"/>
      <c r="B282" s="334" t="s">
        <v>29</v>
      </c>
      <c r="C282" s="161"/>
      <c r="D282" s="561"/>
      <c r="E282" s="161"/>
      <c r="F282" s="161"/>
      <c r="G282" s="310"/>
      <c r="H282" s="310"/>
      <c r="I282" s="213"/>
      <c r="J282" s="161"/>
      <c r="K282" s="555"/>
      <c r="L282" s="555"/>
      <c r="M282" s="555"/>
      <c r="N282" s="349"/>
      <c r="O282" s="554"/>
      <c r="P282" s="161"/>
      <c r="Q282" s="306"/>
    </row>
    <row r="283" spans="1:29" s="303" customFormat="1" ht="22.5" hidden="1" customHeight="1">
      <c r="A283" s="559"/>
      <c r="B283" s="334" t="s">
        <v>30</v>
      </c>
      <c r="C283" s="161"/>
      <c r="D283" s="561"/>
      <c r="E283" s="161"/>
      <c r="F283" s="161"/>
      <c r="G283" s="310"/>
      <c r="H283" s="310"/>
      <c r="I283" s="213"/>
      <c r="J283" s="161"/>
      <c r="K283" s="555"/>
      <c r="L283" s="555"/>
      <c r="M283" s="555"/>
      <c r="N283" s="349"/>
      <c r="O283" s="554"/>
      <c r="P283" s="161"/>
      <c r="Q283" s="306"/>
    </row>
    <row r="284" spans="1:29" s="303" customFormat="1" ht="18.75" customHeight="1">
      <c r="A284" s="559"/>
      <c r="B284" s="334" t="s">
        <v>616</v>
      </c>
      <c r="C284" s="161"/>
      <c r="D284" s="561"/>
      <c r="E284" s="161"/>
      <c r="F284" s="161"/>
      <c r="G284" s="329">
        <v>0</v>
      </c>
      <c r="H284" s="329">
        <v>0</v>
      </c>
      <c r="I284" s="329">
        <v>0</v>
      </c>
      <c r="J284" s="329">
        <v>0</v>
      </c>
      <c r="K284" s="329">
        <v>0</v>
      </c>
      <c r="L284" s="329">
        <v>0</v>
      </c>
      <c r="M284" s="329">
        <v>0</v>
      </c>
      <c r="N284" s="349"/>
      <c r="O284" s="554"/>
      <c r="P284" s="161"/>
      <c r="Q284" s="306"/>
    </row>
    <row r="285" spans="1:29" s="303" customFormat="1" ht="20.25" customHeight="1">
      <c r="A285" s="559"/>
      <c r="B285" s="334" t="s">
        <v>573</v>
      </c>
      <c r="C285" s="161"/>
      <c r="D285" s="561"/>
      <c r="E285" s="161"/>
      <c r="F285" s="161"/>
      <c r="G285" s="337">
        <f>G280+G275</f>
        <v>33.6</v>
      </c>
      <c r="H285" s="337">
        <f t="shared" ref="H285:M285" si="42">H280+H275</f>
        <v>0</v>
      </c>
      <c r="I285" s="337">
        <f t="shared" si="42"/>
        <v>392.9</v>
      </c>
      <c r="J285" s="337">
        <f t="shared" si="42"/>
        <v>303.7</v>
      </c>
      <c r="K285" s="337">
        <f t="shared" si="42"/>
        <v>50</v>
      </c>
      <c r="L285" s="337">
        <f t="shared" si="42"/>
        <v>50</v>
      </c>
      <c r="M285" s="337">
        <f t="shared" si="42"/>
        <v>50</v>
      </c>
      <c r="N285" s="349"/>
      <c r="O285" s="554"/>
      <c r="P285" s="161"/>
      <c r="Q285" s="306"/>
    </row>
    <row r="286" spans="1:29" s="303" customFormat="1" ht="24.75" customHeight="1">
      <c r="A286" s="559"/>
      <c r="B286" s="334" t="s">
        <v>650</v>
      </c>
      <c r="C286" s="161"/>
      <c r="D286" s="561"/>
      <c r="E286" s="161"/>
      <c r="F286" s="161"/>
      <c r="G286" s="329">
        <f>G278</f>
        <v>0</v>
      </c>
      <c r="H286" s="329">
        <f t="shared" ref="H286:M286" si="43">H278</f>
        <v>451.2</v>
      </c>
      <c r="I286" s="329">
        <f t="shared" si="43"/>
        <v>774.9</v>
      </c>
      <c r="J286" s="329">
        <f t="shared" si="43"/>
        <v>0</v>
      </c>
      <c r="K286" s="329">
        <f t="shared" si="43"/>
        <v>0</v>
      </c>
      <c r="L286" s="329">
        <f t="shared" si="43"/>
        <v>0</v>
      </c>
      <c r="M286" s="329">
        <f t="shared" si="43"/>
        <v>0</v>
      </c>
      <c r="N286" s="349"/>
      <c r="O286" s="554"/>
      <c r="P286" s="161"/>
      <c r="Q286" s="306"/>
    </row>
    <row r="287" spans="1:29" s="302" customFormat="1" ht="42" customHeight="1">
      <c r="A287" s="333"/>
      <c r="B287" s="334" t="s">
        <v>767</v>
      </c>
      <c r="C287" s="333"/>
      <c r="D287" s="333"/>
      <c r="E287" s="333"/>
      <c r="F287" s="333"/>
      <c r="G287" s="557">
        <f>G288+G289+G290+G291+G292</f>
        <v>48.6</v>
      </c>
      <c r="H287" s="557">
        <f t="shared" ref="H287:M287" si="44">H288+H289+H290+H291+H292</f>
        <v>1163.8690000000001</v>
      </c>
      <c r="I287" s="557">
        <f t="shared" si="44"/>
        <v>11128.757000000001</v>
      </c>
      <c r="J287" s="557">
        <f t="shared" si="44"/>
        <v>12577.567999999999</v>
      </c>
      <c r="K287" s="557">
        <f t="shared" si="44"/>
        <v>10076.6</v>
      </c>
      <c r="L287" s="557">
        <f t="shared" si="44"/>
        <v>1241.3</v>
      </c>
      <c r="M287" s="557">
        <f t="shared" si="44"/>
        <v>1615</v>
      </c>
      <c r="N287" s="329"/>
      <c r="O287" s="330"/>
      <c r="P287" s="333"/>
      <c r="Q287" s="562"/>
      <c r="R287" s="562"/>
      <c r="S287" s="562"/>
      <c r="T287" s="562"/>
      <c r="U287" s="335"/>
      <c r="V287" s="335"/>
      <c r="W287" s="335"/>
      <c r="X287" s="335"/>
      <c r="Y287" s="335"/>
      <c r="Z287" s="335"/>
      <c r="AA287" s="335"/>
      <c r="AB287" s="335"/>
      <c r="AC287" s="335"/>
    </row>
    <row r="288" spans="1:29" hidden="1">
      <c r="A288" s="79"/>
      <c r="B288" s="320" t="s">
        <v>768</v>
      </c>
      <c r="C288" s="79"/>
      <c r="D288" s="79"/>
      <c r="E288" s="79"/>
      <c r="F288" s="79"/>
      <c r="G288" s="362">
        <f t="shared" ref="G288:M288" si="45">G82+G119+G165+G193+G237+G265+G282</f>
        <v>0</v>
      </c>
      <c r="H288" s="362">
        <f t="shared" si="45"/>
        <v>0</v>
      </c>
      <c r="I288" s="362">
        <f t="shared" si="45"/>
        <v>0</v>
      </c>
      <c r="J288" s="362">
        <f t="shared" si="45"/>
        <v>0</v>
      </c>
      <c r="K288" s="362">
        <f t="shared" si="45"/>
        <v>0</v>
      </c>
      <c r="L288" s="362">
        <f t="shared" si="45"/>
        <v>0</v>
      </c>
      <c r="M288" s="362">
        <f t="shared" si="45"/>
        <v>0</v>
      </c>
      <c r="N288" s="82"/>
      <c r="O288" s="83"/>
      <c r="P288" s="82"/>
      <c r="Q288" s="12"/>
    </row>
    <row r="289" spans="1:17">
      <c r="A289" s="79"/>
      <c r="B289" s="320" t="s">
        <v>756</v>
      </c>
      <c r="C289" s="79"/>
      <c r="D289" s="79"/>
      <c r="E289" s="79"/>
      <c r="F289" s="79"/>
      <c r="G289" s="362">
        <f>G83+G120+G166+G194+G238+G266+G283</f>
        <v>0</v>
      </c>
      <c r="H289" s="362">
        <f t="shared" ref="H289:M289" si="46">H83+H120+H166+H194+H238+H266+H283</f>
        <v>0</v>
      </c>
      <c r="I289" s="362">
        <f t="shared" si="46"/>
        <v>0</v>
      </c>
      <c r="J289" s="362">
        <f t="shared" si="46"/>
        <v>3770.8</v>
      </c>
      <c r="K289" s="362">
        <f t="shared" si="46"/>
        <v>1739.6</v>
      </c>
      <c r="L289" s="362">
        <f t="shared" si="46"/>
        <v>0</v>
      </c>
      <c r="M289" s="362">
        <f t="shared" si="46"/>
        <v>0</v>
      </c>
      <c r="N289" s="82"/>
      <c r="O289" s="83"/>
      <c r="P289" s="82"/>
      <c r="Q289" s="12"/>
    </row>
    <row r="290" spans="1:17">
      <c r="A290" s="79"/>
      <c r="B290" s="320" t="s">
        <v>616</v>
      </c>
      <c r="C290" s="79"/>
      <c r="D290" s="79"/>
      <c r="E290" s="79"/>
      <c r="F290" s="79"/>
      <c r="G290" s="362">
        <f t="shared" ref="G290:M290" si="47">G84+G121+G167+G195+G239+G267+G284</f>
        <v>15</v>
      </c>
      <c r="H290" s="362">
        <f t="shared" si="47"/>
        <v>192</v>
      </c>
      <c r="I290" s="362">
        <f t="shared" si="47"/>
        <v>4720.8720000000012</v>
      </c>
      <c r="J290" s="362">
        <f t="shared" si="47"/>
        <v>4315.268</v>
      </c>
      <c r="K290" s="362">
        <f t="shared" si="47"/>
        <v>1368.5</v>
      </c>
      <c r="L290" s="362">
        <f t="shared" si="47"/>
        <v>1176.3</v>
      </c>
      <c r="M290" s="362">
        <f t="shared" si="47"/>
        <v>1565</v>
      </c>
      <c r="N290" s="82"/>
      <c r="O290" s="83"/>
      <c r="P290" s="82"/>
      <c r="Q290" s="12"/>
    </row>
    <row r="291" spans="1:17">
      <c r="A291" s="79"/>
      <c r="B291" s="320" t="s">
        <v>573</v>
      </c>
      <c r="C291" s="79"/>
      <c r="D291" s="79"/>
      <c r="E291" s="79"/>
      <c r="F291" s="79"/>
      <c r="G291" s="362">
        <f>G85+G122+G168+G196+G240+G268+G285</f>
        <v>33.6</v>
      </c>
      <c r="H291" s="362">
        <f t="shared" ref="H291:M291" si="48">H85+H122+H168+H196+H240+H268+H285</f>
        <v>20.669</v>
      </c>
      <c r="I291" s="362">
        <f t="shared" si="48"/>
        <v>1405.037</v>
      </c>
      <c r="J291" s="362">
        <f t="shared" si="48"/>
        <v>1269.7</v>
      </c>
      <c r="K291" s="362">
        <f t="shared" si="48"/>
        <v>565</v>
      </c>
      <c r="L291" s="362">
        <f t="shared" si="48"/>
        <v>65</v>
      </c>
      <c r="M291" s="362">
        <f t="shared" si="48"/>
        <v>50</v>
      </c>
      <c r="N291" s="82"/>
      <c r="O291" s="83"/>
      <c r="P291" s="82"/>
      <c r="Q291" s="12"/>
    </row>
    <row r="292" spans="1:17">
      <c r="A292" s="79"/>
      <c r="B292" s="320" t="s">
        <v>650</v>
      </c>
      <c r="C292" s="79"/>
      <c r="D292" s="79"/>
      <c r="E292" s="79"/>
      <c r="F292" s="79"/>
      <c r="G292" s="362">
        <f t="shared" ref="G292:M292" si="49">G86+G123+G169+G197+G241+G269+G286</f>
        <v>0</v>
      </c>
      <c r="H292" s="362">
        <f t="shared" si="49"/>
        <v>951.2</v>
      </c>
      <c r="I292" s="362">
        <f t="shared" si="49"/>
        <v>5002.848</v>
      </c>
      <c r="J292" s="362">
        <f t="shared" si="49"/>
        <v>3221.8</v>
      </c>
      <c r="K292" s="362">
        <f t="shared" si="49"/>
        <v>6403.5</v>
      </c>
      <c r="L292" s="362">
        <f t="shared" si="49"/>
        <v>0</v>
      </c>
      <c r="M292" s="362">
        <f t="shared" si="49"/>
        <v>0</v>
      </c>
      <c r="N292" s="82"/>
      <c r="O292" s="83"/>
      <c r="P292" s="82"/>
      <c r="Q292" s="12"/>
    </row>
    <row r="293" spans="1:17" ht="72" customHeight="1">
      <c r="A293" s="161">
        <v>8</v>
      </c>
      <c r="B293" s="504" t="s">
        <v>1235</v>
      </c>
      <c r="C293" s="79" t="s">
        <v>769</v>
      </c>
      <c r="D293" s="79" t="s">
        <v>770</v>
      </c>
      <c r="E293" s="82" t="s">
        <v>40</v>
      </c>
      <c r="F293" s="82"/>
      <c r="G293" s="79">
        <v>49</v>
      </c>
      <c r="H293" s="79">
        <v>48</v>
      </c>
      <c r="I293" s="79">
        <v>46</v>
      </c>
      <c r="J293" s="79">
        <v>44</v>
      </c>
      <c r="K293" s="79">
        <v>42</v>
      </c>
      <c r="L293" s="82">
        <v>40</v>
      </c>
      <c r="M293" s="82">
        <v>40</v>
      </c>
      <c r="N293" s="82"/>
      <c r="O293" s="83"/>
      <c r="P293" s="82"/>
      <c r="Q293" s="12"/>
    </row>
    <row r="294" spans="1:17" s="303" customFormat="1" ht="23.25" customHeight="1">
      <c r="A294" s="161"/>
      <c r="B294" s="122" t="s">
        <v>582</v>
      </c>
      <c r="C294" s="122"/>
      <c r="D294" s="122"/>
      <c r="E294" s="213"/>
      <c r="F294" s="213"/>
      <c r="G294" s="161"/>
      <c r="H294" s="161"/>
      <c r="I294" s="161"/>
      <c r="J294" s="161"/>
      <c r="K294" s="161"/>
      <c r="L294" s="213"/>
      <c r="M294" s="213"/>
      <c r="N294" s="213"/>
      <c r="O294" s="212"/>
      <c r="P294" s="213"/>
      <c r="Q294" s="306"/>
    </row>
    <row r="295" spans="1:17" ht="23.25" customHeight="1">
      <c r="A295" s="580">
        <v>1</v>
      </c>
      <c r="B295" s="592" t="s">
        <v>771</v>
      </c>
      <c r="C295" s="580" t="s">
        <v>601</v>
      </c>
      <c r="D295" s="580" t="s">
        <v>369</v>
      </c>
      <c r="E295" s="79" t="s">
        <v>164</v>
      </c>
      <c r="F295" s="580" t="s">
        <v>654</v>
      </c>
      <c r="G295" s="151"/>
      <c r="H295" s="151"/>
      <c r="I295" s="121"/>
      <c r="J295" s="121"/>
      <c r="K295" s="151"/>
      <c r="L295" s="152"/>
      <c r="M295" s="82"/>
      <c r="N295" s="82"/>
      <c r="O295" s="83"/>
      <c r="P295" s="580" t="s">
        <v>772</v>
      </c>
      <c r="Q295" s="12"/>
    </row>
    <row r="296" spans="1:17" ht="22.5" customHeight="1">
      <c r="A296" s="580"/>
      <c r="B296" s="592"/>
      <c r="C296" s="580"/>
      <c r="D296" s="580"/>
      <c r="E296" s="79" t="s">
        <v>602</v>
      </c>
      <c r="F296" s="580"/>
      <c r="G296" s="151"/>
      <c r="H296" s="151"/>
      <c r="I296" s="120"/>
      <c r="J296" s="120">
        <v>312.60000000000002</v>
      </c>
      <c r="K296" s="151"/>
      <c r="L296" s="152"/>
      <c r="M296" s="82"/>
      <c r="N296" s="101" t="s">
        <v>87</v>
      </c>
      <c r="O296" s="83" t="s">
        <v>241</v>
      </c>
      <c r="P296" s="580"/>
      <c r="Q296" s="12"/>
    </row>
    <row r="297" spans="1:17" ht="21" customHeight="1">
      <c r="A297" s="580">
        <v>2</v>
      </c>
      <c r="B297" s="592" t="s">
        <v>773</v>
      </c>
      <c r="C297" s="580" t="s">
        <v>601</v>
      </c>
      <c r="D297" s="580" t="s">
        <v>369</v>
      </c>
      <c r="E297" s="79" t="s">
        <v>164</v>
      </c>
      <c r="F297" s="580" t="s">
        <v>654</v>
      </c>
      <c r="G297" s="151"/>
      <c r="H297" s="151"/>
      <c r="I297" s="121"/>
      <c r="J297" s="121"/>
      <c r="K297" s="151"/>
      <c r="L297" s="152"/>
      <c r="M297" s="82"/>
      <c r="N297" s="82"/>
      <c r="O297" s="83"/>
      <c r="P297" s="580" t="s">
        <v>772</v>
      </c>
      <c r="Q297" s="12"/>
    </row>
    <row r="298" spans="1:17" ht="25.5" customHeight="1">
      <c r="A298" s="580"/>
      <c r="B298" s="592"/>
      <c r="C298" s="580"/>
      <c r="D298" s="580"/>
      <c r="E298" s="79" t="s">
        <v>602</v>
      </c>
      <c r="F298" s="580"/>
      <c r="G298" s="151"/>
      <c r="H298" s="151"/>
      <c r="I298" s="151"/>
      <c r="J298" s="120">
        <v>202.3</v>
      </c>
      <c r="K298" s="151"/>
      <c r="L298" s="152"/>
      <c r="M298" s="82"/>
      <c r="N298" s="101" t="s">
        <v>87</v>
      </c>
      <c r="O298" s="83" t="s">
        <v>241</v>
      </c>
      <c r="P298" s="580"/>
      <c r="Q298" s="12"/>
    </row>
    <row r="299" spans="1:17" ht="21.75" customHeight="1">
      <c r="A299" s="580">
        <v>3</v>
      </c>
      <c r="B299" s="592" t="s">
        <v>774</v>
      </c>
      <c r="C299" s="580" t="s">
        <v>601</v>
      </c>
      <c r="D299" s="580" t="s">
        <v>369</v>
      </c>
      <c r="E299" s="79" t="s">
        <v>164</v>
      </c>
      <c r="F299" s="580" t="s">
        <v>654</v>
      </c>
      <c r="G299" s="151"/>
      <c r="H299" s="151"/>
      <c r="I299" s="120">
        <v>2.2000000000000002</v>
      </c>
      <c r="J299" s="121"/>
      <c r="K299" s="151"/>
      <c r="L299" s="152"/>
      <c r="M299" s="82"/>
      <c r="N299" s="82"/>
      <c r="O299" s="83"/>
      <c r="P299" s="580" t="s">
        <v>775</v>
      </c>
      <c r="Q299" s="12"/>
    </row>
    <row r="300" spans="1:17" ht="21.75" customHeight="1">
      <c r="A300" s="580"/>
      <c r="B300" s="592"/>
      <c r="C300" s="580"/>
      <c r="D300" s="580"/>
      <c r="E300" s="580" t="s">
        <v>58</v>
      </c>
      <c r="F300" s="580"/>
      <c r="G300" s="151"/>
      <c r="H300" s="120">
        <v>0.24</v>
      </c>
      <c r="I300" s="120">
        <v>0.96</v>
      </c>
      <c r="J300" s="121"/>
      <c r="K300" s="151"/>
      <c r="L300" s="152"/>
      <c r="M300" s="82"/>
      <c r="N300" s="82" t="s">
        <v>604</v>
      </c>
      <c r="O300" s="83" t="s">
        <v>245</v>
      </c>
      <c r="P300" s="580"/>
      <c r="Q300" s="12"/>
    </row>
    <row r="301" spans="1:17" ht="21.75" customHeight="1">
      <c r="A301" s="580"/>
      <c r="B301" s="592"/>
      <c r="C301" s="580"/>
      <c r="D301" s="580"/>
      <c r="E301" s="580"/>
      <c r="F301" s="580"/>
      <c r="G301" s="151"/>
      <c r="H301" s="151"/>
      <c r="I301" s="120">
        <v>2875.7339999999999</v>
      </c>
      <c r="J301" s="151"/>
      <c r="K301" s="151"/>
      <c r="L301" s="152"/>
      <c r="M301" s="82"/>
      <c r="N301" s="82" t="s">
        <v>87</v>
      </c>
      <c r="O301" s="83" t="s">
        <v>241</v>
      </c>
      <c r="P301" s="580"/>
      <c r="Q301" s="12"/>
    </row>
    <row r="302" spans="1:17" ht="19.5" customHeight="1">
      <c r="A302" s="580">
        <v>4</v>
      </c>
      <c r="B302" s="592" t="s">
        <v>776</v>
      </c>
      <c r="C302" s="580" t="s">
        <v>601</v>
      </c>
      <c r="D302" s="580" t="s">
        <v>369</v>
      </c>
      <c r="E302" s="79" t="s">
        <v>164</v>
      </c>
      <c r="F302" s="580" t="s">
        <v>654</v>
      </c>
      <c r="G302" s="151"/>
      <c r="H302" s="151"/>
      <c r="I302" s="120">
        <v>4.7</v>
      </c>
      <c r="J302" s="121"/>
      <c r="K302" s="151"/>
      <c r="L302" s="152"/>
      <c r="M302" s="82"/>
      <c r="N302" s="101"/>
      <c r="O302" s="83"/>
      <c r="P302" s="580" t="s">
        <v>775</v>
      </c>
      <c r="Q302" s="12"/>
    </row>
    <row r="303" spans="1:17" ht="19.5" customHeight="1">
      <c r="A303" s="580"/>
      <c r="B303" s="592"/>
      <c r="C303" s="580"/>
      <c r="D303" s="580"/>
      <c r="E303" s="580" t="s">
        <v>602</v>
      </c>
      <c r="F303" s="580"/>
      <c r="G303" s="151"/>
      <c r="H303" s="120">
        <v>0.24</v>
      </c>
      <c r="I303" s="120">
        <v>1.06</v>
      </c>
      <c r="J303" s="121"/>
      <c r="K303" s="151"/>
      <c r="L303" s="152"/>
      <c r="M303" s="82"/>
      <c r="N303" s="101" t="s">
        <v>604</v>
      </c>
      <c r="O303" s="83" t="s">
        <v>245</v>
      </c>
      <c r="P303" s="580"/>
      <c r="Q303" s="12"/>
    </row>
    <row r="304" spans="1:17" ht="42.75" customHeight="1">
      <c r="A304" s="580"/>
      <c r="B304" s="592"/>
      <c r="C304" s="580"/>
      <c r="D304" s="580"/>
      <c r="E304" s="580"/>
      <c r="F304" s="580"/>
      <c r="G304" s="151"/>
      <c r="H304" s="151"/>
      <c r="I304" s="120">
        <v>2288.9670000000001</v>
      </c>
      <c r="J304" s="151"/>
      <c r="K304" s="151"/>
      <c r="L304" s="152"/>
      <c r="M304" s="82"/>
      <c r="N304" s="101" t="s">
        <v>87</v>
      </c>
      <c r="O304" s="83" t="s">
        <v>241</v>
      </c>
      <c r="P304" s="580"/>
      <c r="Q304" s="12"/>
    </row>
    <row r="305" spans="1:29" ht="18.75" customHeight="1">
      <c r="A305" s="580">
        <v>5</v>
      </c>
      <c r="B305" s="592" t="s">
        <v>777</v>
      </c>
      <c r="C305" s="580" t="s">
        <v>601</v>
      </c>
      <c r="D305" s="584" t="s">
        <v>369</v>
      </c>
      <c r="E305" s="79" t="s">
        <v>778</v>
      </c>
      <c r="F305" s="580" t="s">
        <v>779</v>
      </c>
      <c r="G305" s="151"/>
      <c r="H305" s="151"/>
      <c r="I305" s="121"/>
      <c r="J305" s="121">
        <v>1</v>
      </c>
      <c r="K305" s="151"/>
      <c r="L305" s="152"/>
      <c r="M305" s="82"/>
      <c r="N305" s="82"/>
      <c r="O305" s="83"/>
      <c r="P305" s="580" t="s">
        <v>772</v>
      </c>
      <c r="Q305" s="12"/>
    </row>
    <row r="306" spans="1:29" ht="27" customHeight="1">
      <c r="A306" s="580"/>
      <c r="B306" s="592"/>
      <c r="C306" s="580"/>
      <c r="D306" s="584"/>
      <c r="E306" s="79" t="s">
        <v>602</v>
      </c>
      <c r="F306" s="580"/>
      <c r="G306" s="151"/>
      <c r="H306" s="151"/>
      <c r="I306" s="120"/>
      <c r="J306" s="120">
        <v>115.9</v>
      </c>
      <c r="K306" s="151"/>
      <c r="L306" s="152"/>
      <c r="M306" s="82"/>
      <c r="N306" s="101" t="s">
        <v>87</v>
      </c>
      <c r="O306" s="83" t="s">
        <v>241</v>
      </c>
      <c r="P306" s="580"/>
      <c r="Q306" s="12"/>
    </row>
    <row r="307" spans="1:29" ht="26.25" customHeight="1">
      <c r="A307" s="580">
        <v>6</v>
      </c>
      <c r="B307" s="592" t="s">
        <v>780</v>
      </c>
      <c r="C307" s="580" t="s">
        <v>601</v>
      </c>
      <c r="D307" s="580" t="s">
        <v>369</v>
      </c>
      <c r="E307" s="79" t="s">
        <v>164</v>
      </c>
      <c r="F307" s="580" t="s">
        <v>781</v>
      </c>
      <c r="G307" s="151"/>
      <c r="H307" s="151"/>
      <c r="I307" s="120"/>
      <c r="J307" s="120">
        <v>0.83</v>
      </c>
      <c r="K307" s="151"/>
      <c r="L307" s="152"/>
      <c r="M307" s="82"/>
      <c r="N307" s="101"/>
      <c r="O307" s="83"/>
      <c r="P307" s="580" t="s">
        <v>782</v>
      </c>
      <c r="Q307" s="12"/>
    </row>
    <row r="308" spans="1:29" ht="24.75" customHeight="1">
      <c r="A308" s="580"/>
      <c r="B308" s="592"/>
      <c r="C308" s="580"/>
      <c r="D308" s="580"/>
      <c r="E308" s="580" t="s">
        <v>602</v>
      </c>
      <c r="F308" s="580"/>
      <c r="G308" s="151"/>
      <c r="H308" s="120"/>
      <c r="I308" s="120">
        <v>11.2</v>
      </c>
      <c r="J308" s="151"/>
      <c r="K308" s="151"/>
      <c r="L308" s="152"/>
      <c r="M308" s="82"/>
      <c r="N308" s="82" t="s">
        <v>635</v>
      </c>
      <c r="O308" s="83"/>
      <c r="P308" s="580"/>
      <c r="Q308" s="12"/>
    </row>
    <row r="309" spans="1:29" ht="38.25" customHeight="1">
      <c r="A309" s="580"/>
      <c r="B309" s="592"/>
      <c r="C309" s="580"/>
      <c r="D309" s="580"/>
      <c r="E309" s="580"/>
      <c r="F309" s="580"/>
      <c r="G309" s="151"/>
      <c r="H309" s="120"/>
      <c r="I309" s="120"/>
      <c r="J309" s="120">
        <v>460</v>
      </c>
      <c r="K309" s="120"/>
      <c r="L309" s="152"/>
      <c r="M309" s="82"/>
      <c r="N309" s="79" t="s">
        <v>783</v>
      </c>
      <c r="O309" s="83" t="s">
        <v>784</v>
      </c>
      <c r="P309" s="580"/>
      <c r="Q309" s="12"/>
    </row>
    <row r="310" spans="1:29" ht="110.25" customHeight="1">
      <c r="A310" s="79">
        <v>7</v>
      </c>
      <c r="B310" s="91" t="s">
        <v>785</v>
      </c>
      <c r="C310" s="79" t="s">
        <v>601</v>
      </c>
      <c r="D310" s="79" t="s">
        <v>369</v>
      </c>
      <c r="E310" s="79" t="s">
        <v>602</v>
      </c>
      <c r="F310" s="79" t="s">
        <v>699</v>
      </c>
      <c r="G310" s="151"/>
      <c r="H310" s="120"/>
      <c r="I310" s="120">
        <v>10</v>
      </c>
      <c r="J310" s="151"/>
      <c r="K310" s="151"/>
      <c r="L310" s="152"/>
      <c r="M310" s="82"/>
      <c r="N310" s="82" t="s">
        <v>635</v>
      </c>
      <c r="O310" s="83"/>
      <c r="P310" s="79" t="s">
        <v>786</v>
      </c>
      <c r="Q310" s="12"/>
    </row>
    <row r="311" spans="1:29" ht="109.5" customHeight="1">
      <c r="A311" s="79">
        <v>8</v>
      </c>
      <c r="B311" s="91" t="s">
        <v>787</v>
      </c>
      <c r="C311" s="79" t="s">
        <v>601</v>
      </c>
      <c r="D311" s="161" t="s">
        <v>369</v>
      </c>
      <c r="E311" s="79" t="s">
        <v>602</v>
      </c>
      <c r="F311" s="79" t="s">
        <v>699</v>
      </c>
      <c r="G311" s="151"/>
      <c r="H311" s="151"/>
      <c r="I311" s="120">
        <v>10</v>
      </c>
      <c r="J311" s="151"/>
      <c r="K311" s="151"/>
      <c r="L311" s="152"/>
      <c r="M311" s="82"/>
      <c r="N311" s="82" t="s">
        <v>635</v>
      </c>
      <c r="O311" s="83"/>
      <c r="P311" s="79" t="s">
        <v>788</v>
      </c>
      <c r="Q311" s="12"/>
    </row>
    <row r="312" spans="1:29" ht="78" customHeight="1">
      <c r="A312" s="79">
        <v>9</v>
      </c>
      <c r="B312" s="91" t="s">
        <v>789</v>
      </c>
      <c r="C312" s="79" t="s">
        <v>601</v>
      </c>
      <c r="D312" s="161" t="s">
        <v>369</v>
      </c>
      <c r="E312" s="79" t="s">
        <v>602</v>
      </c>
      <c r="F312" s="79" t="s">
        <v>699</v>
      </c>
      <c r="G312" s="151"/>
      <c r="H312" s="151"/>
      <c r="I312" s="82">
        <v>0.5</v>
      </c>
      <c r="J312" s="84"/>
      <c r="K312" s="82"/>
      <c r="L312" s="84"/>
      <c r="M312" s="84"/>
      <c r="N312" s="101" t="s">
        <v>604</v>
      </c>
      <c r="O312" s="83" t="s">
        <v>245</v>
      </c>
      <c r="P312" s="91" t="s">
        <v>790</v>
      </c>
      <c r="Q312" s="12"/>
    </row>
    <row r="313" spans="1:29" ht="18.75" customHeight="1">
      <c r="A313" s="580">
        <v>10</v>
      </c>
      <c r="B313" s="592" t="s">
        <v>791</v>
      </c>
      <c r="C313" s="580" t="s">
        <v>601</v>
      </c>
      <c r="D313" s="575" t="s">
        <v>369</v>
      </c>
      <c r="E313" s="79" t="s">
        <v>164</v>
      </c>
      <c r="F313" s="580" t="s">
        <v>654</v>
      </c>
      <c r="G313" s="93"/>
      <c r="H313" s="93"/>
      <c r="I313" s="93"/>
      <c r="J313" s="93">
        <v>1</v>
      </c>
      <c r="K313" s="79"/>
      <c r="L313" s="79"/>
      <c r="M313" s="79"/>
      <c r="N313" s="213"/>
      <c r="O313" s="212"/>
      <c r="P313" s="580" t="s">
        <v>792</v>
      </c>
      <c r="Q313" s="215"/>
      <c r="R313" s="215"/>
      <c r="S313" s="215"/>
      <c r="T313" s="215"/>
      <c r="U313" s="215"/>
      <c r="V313" s="215"/>
      <c r="W313" s="215"/>
      <c r="X313" s="215"/>
      <c r="Y313" s="215"/>
      <c r="Z313" s="215"/>
      <c r="AA313" s="215"/>
      <c r="AB313" s="215"/>
      <c r="AC313" s="215"/>
    </row>
    <row r="314" spans="1:29" ht="40.5" customHeight="1">
      <c r="A314" s="580"/>
      <c r="B314" s="592"/>
      <c r="C314" s="580"/>
      <c r="D314" s="575"/>
      <c r="E314" s="79" t="s">
        <v>691</v>
      </c>
      <c r="F314" s="580"/>
      <c r="G314" s="93"/>
      <c r="H314" s="93"/>
      <c r="I314" s="93"/>
      <c r="J314" s="93">
        <v>75.8</v>
      </c>
      <c r="K314" s="79"/>
      <c r="L314" s="79"/>
      <c r="M314" s="79"/>
      <c r="N314" s="79" t="s">
        <v>87</v>
      </c>
      <c r="O314" s="83" t="s">
        <v>241</v>
      </c>
      <c r="P314" s="580"/>
      <c r="Q314" s="215"/>
      <c r="R314" s="215"/>
      <c r="S314" s="215"/>
      <c r="T314" s="215"/>
      <c r="U314" s="215"/>
      <c r="V314" s="215"/>
      <c r="W314" s="215"/>
      <c r="X314" s="215"/>
      <c r="Y314" s="215"/>
      <c r="Z314" s="215"/>
      <c r="AA314" s="215"/>
      <c r="AB314" s="215"/>
      <c r="AC314" s="215"/>
    </row>
    <row r="315" spans="1:29" ht="27" customHeight="1">
      <c r="A315" s="580">
        <v>11</v>
      </c>
      <c r="B315" s="592" t="s">
        <v>793</v>
      </c>
      <c r="C315" s="580" t="s">
        <v>601</v>
      </c>
      <c r="D315" s="575" t="s">
        <v>369</v>
      </c>
      <c r="E315" s="79" t="s">
        <v>164</v>
      </c>
      <c r="F315" s="580" t="s">
        <v>794</v>
      </c>
      <c r="G315" s="93"/>
      <c r="H315" s="93"/>
      <c r="I315" s="93"/>
      <c r="J315" s="79">
        <v>1.3</v>
      </c>
      <c r="K315" s="79"/>
      <c r="L315" s="79"/>
      <c r="M315" s="79"/>
      <c r="N315" s="82"/>
      <c r="O315" s="83"/>
      <c r="P315" s="79"/>
      <c r="Q315" s="215"/>
      <c r="R315" s="215"/>
      <c r="S315" s="215"/>
      <c r="T315" s="215"/>
      <c r="U315" s="215"/>
      <c r="V315" s="215"/>
      <c r="W315" s="215"/>
      <c r="X315" s="215"/>
      <c r="Y315" s="215"/>
      <c r="Z315" s="215"/>
      <c r="AA315" s="215"/>
      <c r="AB315" s="215"/>
      <c r="AC315" s="215"/>
    </row>
    <row r="316" spans="1:29" ht="35.25" customHeight="1">
      <c r="A316" s="580"/>
      <c r="B316" s="592"/>
      <c r="C316" s="580"/>
      <c r="D316" s="575"/>
      <c r="E316" s="580" t="s">
        <v>602</v>
      </c>
      <c r="F316" s="580"/>
      <c r="G316" s="151"/>
      <c r="H316" s="151"/>
      <c r="I316" s="120">
        <v>10</v>
      </c>
      <c r="J316" s="151"/>
      <c r="K316" s="151"/>
      <c r="L316" s="152"/>
      <c r="M316" s="82"/>
      <c r="N316" s="82" t="s">
        <v>635</v>
      </c>
      <c r="O316" s="83"/>
      <c r="P316" s="580" t="s">
        <v>782</v>
      </c>
      <c r="Q316" s="12"/>
    </row>
    <row r="317" spans="1:29" ht="42" customHeight="1">
      <c r="A317" s="580"/>
      <c r="B317" s="592"/>
      <c r="C317" s="580"/>
      <c r="D317" s="575"/>
      <c r="E317" s="580"/>
      <c r="F317" s="580"/>
      <c r="G317" s="151"/>
      <c r="H317" s="151"/>
      <c r="I317" s="120"/>
      <c r="J317" s="120">
        <v>350</v>
      </c>
      <c r="K317" s="151"/>
      <c r="L317" s="152"/>
      <c r="M317" s="82"/>
      <c r="N317" s="79" t="s">
        <v>783</v>
      </c>
      <c r="O317" s="83" t="s">
        <v>784</v>
      </c>
      <c r="P317" s="580"/>
      <c r="Q317" s="12"/>
    </row>
    <row r="318" spans="1:29" ht="93" customHeight="1">
      <c r="A318" s="79">
        <v>12</v>
      </c>
      <c r="B318" s="91" t="s">
        <v>795</v>
      </c>
      <c r="C318" s="79" t="s">
        <v>601</v>
      </c>
      <c r="D318" s="79" t="s">
        <v>369</v>
      </c>
      <c r="E318" s="79" t="s">
        <v>602</v>
      </c>
      <c r="F318" s="79"/>
      <c r="G318" s="151"/>
      <c r="H318" s="151"/>
      <c r="I318" s="120">
        <v>10</v>
      </c>
      <c r="J318" s="151"/>
      <c r="K318" s="151"/>
      <c r="L318" s="152"/>
      <c r="M318" s="82"/>
      <c r="N318" s="82" t="s">
        <v>635</v>
      </c>
      <c r="O318" s="83"/>
      <c r="P318" s="79" t="s">
        <v>796</v>
      </c>
      <c r="Q318" s="12"/>
    </row>
    <row r="319" spans="1:29" ht="57" customHeight="1">
      <c r="A319" s="79">
        <v>13</v>
      </c>
      <c r="B319" s="80" t="s">
        <v>797</v>
      </c>
      <c r="C319" s="79" t="s">
        <v>798</v>
      </c>
      <c r="D319" s="79" t="s">
        <v>369</v>
      </c>
      <c r="E319" s="79" t="s">
        <v>602</v>
      </c>
      <c r="F319" s="79" t="s">
        <v>613</v>
      </c>
      <c r="G319" s="151"/>
      <c r="H319" s="151"/>
      <c r="I319" s="120">
        <v>12.6</v>
      </c>
      <c r="J319" s="120"/>
      <c r="K319" s="151"/>
      <c r="L319" s="152"/>
      <c r="M319" s="82"/>
      <c r="N319" s="101" t="s">
        <v>604</v>
      </c>
      <c r="O319" s="83" t="s">
        <v>251</v>
      </c>
      <c r="P319" s="79" t="s">
        <v>799</v>
      </c>
      <c r="Q319" s="12"/>
    </row>
    <row r="320" spans="1:29" ht="43.5" customHeight="1">
      <c r="A320" s="79">
        <v>14</v>
      </c>
      <c r="B320" s="80" t="s">
        <v>800</v>
      </c>
      <c r="C320" s="79" t="s">
        <v>801</v>
      </c>
      <c r="D320" s="79" t="s">
        <v>369</v>
      </c>
      <c r="E320" s="79" t="s">
        <v>602</v>
      </c>
      <c r="F320" s="79" t="s">
        <v>613</v>
      </c>
      <c r="G320" s="151"/>
      <c r="H320" s="151"/>
      <c r="I320" s="120">
        <v>18</v>
      </c>
      <c r="J320" s="120"/>
      <c r="K320" s="120"/>
      <c r="L320" s="152"/>
      <c r="M320" s="82"/>
      <c r="N320" s="101" t="s">
        <v>604</v>
      </c>
      <c r="O320" s="83" t="s">
        <v>251</v>
      </c>
      <c r="P320" s="79" t="s">
        <v>802</v>
      </c>
      <c r="Q320" s="12"/>
    </row>
    <row r="321" spans="1:29" ht="42.75" customHeight="1">
      <c r="A321" s="161"/>
      <c r="B321" s="122" t="s">
        <v>803</v>
      </c>
      <c r="C321" s="79"/>
      <c r="D321" s="79"/>
      <c r="E321" s="79"/>
      <c r="F321" s="79"/>
      <c r="G321" s="151"/>
      <c r="H321" s="151"/>
      <c r="I321" s="120"/>
      <c r="J321" s="151"/>
      <c r="K321" s="151"/>
      <c r="L321" s="152"/>
      <c r="M321" s="82"/>
      <c r="N321" s="101"/>
      <c r="O321" s="83"/>
      <c r="P321" s="82"/>
      <c r="Q321" s="12"/>
    </row>
    <row r="322" spans="1:29" ht="44.25" customHeight="1">
      <c r="A322" s="79">
        <v>15</v>
      </c>
      <c r="B322" s="80" t="s">
        <v>804</v>
      </c>
      <c r="C322" s="79" t="s">
        <v>739</v>
      </c>
      <c r="D322" s="79"/>
      <c r="E322" s="79" t="s">
        <v>602</v>
      </c>
      <c r="F322" s="79" t="s">
        <v>805</v>
      </c>
      <c r="G322" s="120">
        <v>62.9</v>
      </c>
      <c r="H322" s="120">
        <v>317.5</v>
      </c>
      <c r="I322" s="120">
        <v>120.1</v>
      </c>
      <c r="J322" s="120">
        <v>50</v>
      </c>
      <c r="K322" s="120">
        <v>50</v>
      </c>
      <c r="L322" s="152"/>
      <c r="M322" s="82"/>
      <c r="N322" s="82" t="s">
        <v>604</v>
      </c>
      <c r="O322" s="83" t="s">
        <v>373</v>
      </c>
      <c r="P322" s="80"/>
      <c r="Q322" s="12"/>
    </row>
    <row r="323" spans="1:29" s="302" customFormat="1" ht="20.25" customHeight="1">
      <c r="A323" s="333"/>
      <c r="B323" s="334" t="s">
        <v>806</v>
      </c>
      <c r="C323" s="333"/>
      <c r="D323" s="333"/>
      <c r="E323" s="333"/>
      <c r="F323" s="333"/>
      <c r="G323" s="336">
        <f>G324+G325+G326+G327+G328</f>
        <v>62.9</v>
      </c>
      <c r="H323" s="336">
        <f t="shared" ref="H323:M323" si="50">H324+H325+H326+H327+H328</f>
        <v>317.98</v>
      </c>
      <c r="I323" s="336">
        <f t="shared" si="50"/>
        <v>5369.1210000000001</v>
      </c>
      <c r="J323" s="336">
        <f t="shared" si="50"/>
        <v>1566.6</v>
      </c>
      <c r="K323" s="336">
        <f t="shared" si="50"/>
        <v>50</v>
      </c>
      <c r="L323" s="336">
        <f t="shared" si="50"/>
        <v>0</v>
      </c>
      <c r="M323" s="336">
        <f t="shared" si="50"/>
        <v>0</v>
      </c>
      <c r="N323" s="329"/>
      <c r="O323" s="330"/>
      <c r="P323" s="333"/>
      <c r="Q323" s="335"/>
      <c r="R323" s="335"/>
      <c r="S323" s="335"/>
      <c r="T323" s="335"/>
      <c r="U323" s="335"/>
      <c r="V323" s="335"/>
      <c r="W323" s="335"/>
      <c r="X323" s="335"/>
      <c r="Y323" s="335"/>
      <c r="Z323" s="335"/>
      <c r="AA323" s="335"/>
      <c r="AB323" s="335"/>
      <c r="AC323" s="335"/>
    </row>
    <row r="324" spans="1:29" hidden="1">
      <c r="A324" s="79"/>
      <c r="B324" s="320" t="s">
        <v>29</v>
      </c>
      <c r="C324" s="79"/>
      <c r="D324" s="79"/>
      <c r="E324" s="79"/>
      <c r="F324" s="79"/>
      <c r="G324" s="362">
        <v>0</v>
      </c>
      <c r="H324" s="362">
        <v>0</v>
      </c>
      <c r="I324" s="362">
        <v>0</v>
      </c>
      <c r="J324" s="362">
        <v>0</v>
      </c>
      <c r="K324" s="362">
        <v>0</v>
      </c>
      <c r="L324" s="362">
        <v>0</v>
      </c>
      <c r="M324" s="362">
        <v>0</v>
      </c>
      <c r="N324" s="82" t="s">
        <v>586</v>
      </c>
      <c r="O324" s="83"/>
      <c r="P324" s="82"/>
      <c r="Q324" s="12"/>
    </row>
    <row r="325" spans="1:29" hidden="1">
      <c r="A325" s="79"/>
      <c r="B325" s="320" t="s">
        <v>30</v>
      </c>
      <c r="C325" s="79"/>
      <c r="D325" s="79"/>
      <c r="E325" s="79"/>
      <c r="F325" s="79"/>
      <c r="G325" s="362">
        <f>G309</f>
        <v>0</v>
      </c>
      <c r="H325" s="362">
        <f t="shared" ref="H325:M325" si="51">H309</f>
        <v>0</v>
      </c>
      <c r="I325" s="362">
        <f t="shared" si="51"/>
        <v>0</v>
      </c>
      <c r="J325" s="362">
        <v>0</v>
      </c>
      <c r="K325" s="362">
        <f t="shared" si="51"/>
        <v>0</v>
      </c>
      <c r="L325" s="362">
        <f t="shared" si="51"/>
        <v>0</v>
      </c>
      <c r="M325" s="362">
        <f t="shared" si="51"/>
        <v>0</v>
      </c>
      <c r="N325" s="82"/>
      <c r="O325" s="83"/>
      <c r="P325" s="82"/>
      <c r="Q325" s="12"/>
    </row>
    <row r="326" spans="1:29">
      <c r="A326" s="79"/>
      <c r="B326" s="320" t="s">
        <v>616</v>
      </c>
      <c r="C326" s="79"/>
      <c r="D326" s="79"/>
      <c r="E326" s="79"/>
      <c r="F326" s="79"/>
      <c r="G326" s="362">
        <f>G296+G298+G306+G301+G314+G304</f>
        <v>0</v>
      </c>
      <c r="H326" s="362">
        <f t="shared" ref="H326:M326" si="52">H296+H298+H306+H301+H314+H304</f>
        <v>0</v>
      </c>
      <c r="I326" s="362">
        <f t="shared" si="52"/>
        <v>5164.701</v>
      </c>
      <c r="J326" s="362">
        <f t="shared" si="52"/>
        <v>706.6</v>
      </c>
      <c r="K326" s="362">
        <f t="shared" si="52"/>
        <v>0</v>
      </c>
      <c r="L326" s="362">
        <f t="shared" si="52"/>
        <v>0</v>
      </c>
      <c r="M326" s="362">
        <f t="shared" si="52"/>
        <v>0</v>
      </c>
      <c r="N326" s="82"/>
      <c r="O326" s="83"/>
      <c r="P326" s="82"/>
      <c r="Q326" s="12"/>
    </row>
    <row r="327" spans="1:29">
      <c r="A327" s="79"/>
      <c r="B327" s="320" t="s">
        <v>573</v>
      </c>
      <c r="C327" s="79"/>
      <c r="D327" s="79"/>
      <c r="E327" s="79"/>
      <c r="F327" s="79"/>
      <c r="G327" s="362">
        <f>G322+G319+G320+G312+G300+G303</f>
        <v>62.9</v>
      </c>
      <c r="H327" s="362">
        <f t="shared" ref="H327:M327" si="53">H322+H319+H320+H312+H300+H303</f>
        <v>317.98</v>
      </c>
      <c r="I327" s="362">
        <f t="shared" si="53"/>
        <v>153.22</v>
      </c>
      <c r="J327" s="362">
        <f t="shared" si="53"/>
        <v>50</v>
      </c>
      <c r="K327" s="362">
        <f t="shared" si="53"/>
        <v>50</v>
      </c>
      <c r="L327" s="362">
        <f t="shared" si="53"/>
        <v>0</v>
      </c>
      <c r="M327" s="362">
        <f t="shared" si="53"/>
        <v>0</v>
      </c>
      <c r="N327" s="82"/>
      <c r="O327" s="83"/>
      <c r="P327" s="82"/>
      <c r="Q327" s="12"/>
    </row>
    <row r="328" spans="1:29">
      <c r="A328" s="79"/>
      <c r="B328" s="320" t="s">
        <v>650</v>
      </c>
      <c r="C328" s="79"/>
      <c r="D328" s="79"/>
      <c r="E328" s="79"/>
      <c r="F328" s="79"/>
      <c r="G328" s="362">
        <f>G318+G311+G310+G308+G316+G317+G309</f>
        <v>0</v>
      </c>
      <c r="H328" s="362">
        <f t="shared" ref="H328:M328" si="54">H318+H311+H310+H308+H316+H317+H309</f>
        <v>0</v>
      </c>
      <c r="I328" s="362">
        <f t="shared" si="54"/>
        <v>51.2</v>
      </c>
      <c r="J328" s="362">
        <f t="shared" si="54"/>
        <v>810</v>
      </c>
      <c r="K328" s="362">
        <f t="shared" si="54"/>
        <v>0</v>
      </c>
      <c r="L328" s="362">
        <f t="shared" si="54"/>
        <v>0</v>
      </c>
      <c r="M328" s="362">
        <f t="shared" si="54"/>
        <v>0</v>
      </c>
      <c r="N328" s="82"/>
      <c r="O328" s="83"/>
      <c r="P328" s="82"/>
      <c r="Q328" s="12"/>
    </row>
    <row r="329" spans="1:29" ht="57.75" customHeight="1">
      <c r="A329" s="161">
        <v>9</v>
      </c>
      <c r="B329" s="514" t="s">
        <v>1266</v>
      </c>
      <c r="C329" s="79" t="s">
        <v>807</v>
      </c>
      <c r="D329" s="79" t="s">
        <v>808</v>
      </c>
      <c r="E329" s="79" t="s">
        <v>40</v>
      </c>
      <c r="F329" s="79"/>
      <c r="G329" s="79">
        <v>49.4</v>
      </c>
      <c r="H329" s="79">
        <v>53.5</v>
      </c>
      <c r="I329" s="79">
        <v>55.1</v>
      </c>
      <c r="J329" s="79">
        <v>56.7</v>
      </c>
      <c r="K329" s="79">
        <v>58.4</v>
      </c>
      <c r="L329" s="82">
        <v>60.2</v>
      </c>
      <c r="M329" s="82">
        <v>61.4</v>
      </c>
      <c r="N329" s="82"/>
      <c r="O329" s="83"/>
      <c r="P329" s="82"/>
      <c r="Q329" s="12"/>
    </row>
    <row r="330" spans="1:29" ht="24" customHeight="1">
      <c r="A330" s="161"/>
      <c r="B330" s="617" t="s">
        <v>809</v>
      </c>
      <c r="C330" s="578"/>
      <c r="D330" s="578"/>
      <c r="E330" s="578"/>
      <c r="F330" s="578"/>
      <c r="G330" s="578"/>
      <c r="H330" s="578"/>
      <c r="I330" s="578"/>
      <c r="J330" s="578"/>
      <c r="K330" s="578"/>
      <c r="L330" s="578"/>
      <c r="M330" s="578"/>
      <c r="N330" s="578"/>
      <c r="O330" s="578"/>
      <c r="P330" s="578"/>
      <c r="Q330" s="12"/>
    </row>
    <row r="331" spans="1:29" ht="85.5" customHeight="1">
      <c r="A331" s="79"/>
      <c r="B331" s="504" t="s">
        <v>1236</v>
      </c>
      <c r="C331" s="79" t="s">
        <v>757</v>
      </c>
      <c r="D331" s="508" t="s">
        <v>1230</v>
      </c>
      <c r="E331" s="79" t="s">
        <v>40</v>
      </c>
      <c r="F331" s="79"/>
      <c r="G331" s="79"/>
      <c r="H331" s="79"/>
      <c r="I331" s="79">
        <v>80.099999999999994</v>
      </c>
      <c r="J331" s="79">
        <v>80.3</v>
      </c>
      <c r="K331" s="79">
        <v>80.5</v>
      </c>
      <c r="L331" s="82">
        <v>80.7</v>
      </c>
      <c r="M331" s="82">
        <v>80.900000000000006</v>
      </c>
      <c r="N331" s="82"/>
      <c r="O331" s="83"/>
      <c r="P331" s="82"/>
      <c r="Q331" s="12"/>
    </row>
    <row r="332" spans="1:29" ht="73.5" customHeight="1">
      <c r="A332" s="79">
        <v>1</v>
      </c>
      <c r="B332" s="80" t="s">
        <v>810</v>
      </c>
      <c r="C332" s="79" t="s">
        <v>739</v>
      </c>
      <c r="D332" s="161" t="s">
        <v>369</v>
      </c>
      <c r="E332" s="79" t="s">
        <v>778</v>
      </c>
      <c r="F332" s="79" t="s">
        <v>613</v>
      </c>
      <c r="G332" s="94">
        <v>100</v>
      </c>
      <c r="H332" s="94">
        <v>300</v>
      </c>
      <c r="I332" s="94"/>
      <c r="J332" s="94">
        <v>350</v>
      </c>
      <c r="K332" s="94">
        <v>100</v>
      </c>
      <c r="L332" s="94">
        <v>100</v>
      </c>
      <c r="M332" s="82"/>
      <c r="N332" s="82"/>
      <c r="O332" s="83"/>
      <c r="P332" s="79" t="s">
        <v>811</v>
      </c>
      <c r="Q332" s="162"/>
      <c r="R332" s="154"/>
      <c r="S332" s="154"/>
      <c r="T332" s="154"/>
      <c r="U332" s="154"/>
      <c r="V332" s="154"/>
      <c r="W332" s="154"/>
      <c r="X332" s="154"/>
      <c r="Y332" s="154"/>
      <c r="Z332" s="154"/>
      <c r="AA332" s="154"/>
      <c r="AB332" s="154"/>
      <c r="AC332" s="154"/>
    </row>
    <row r="333" spans="1:29" s="302" customFormat="1" ht="20.25" customHeight="1">
      <c r="A333" s="333"/>
      <c r="B333" s="334" t="s">
        <v>812</v>
      </c>
      <c r="C333" s="333"/>
      <c r="D333" s="333"/>
      <c r="E333" s="333"/>
      <c r="F333" s="333"/>
      <c r="G333" s="336">
        <f>G334+G335+G336+G337+G338</f>
        <v>0</v>
      </c>
      <c r="H333" s="336">
        <f t="shared" ref="H333:M333" si="55">H334+H335+H336+H337+H338</f>
        <v>0</v>
      </c>
      <c r="I333" s="336">
        <f t="shared" si="55"/>
        <v>0</v>
      </c>
      <c r="J333" s="336">
        <f t="shared" si="55"/>
        <v>0</v>
      </c>
      <c r="K333" s="336">
        <f t="shared" si="55"/>
        <v>0</v>
      </c>
      <c r="L333" s="336">
        <f t="shared" si="55"/>
        <v>0</v>
      </c>
      <c r="M333" s="336">
        <f t="shared" si="55"/>
        <v>0</v>
      </c>
      <c r="N333" s="329"/>
      <c r="O333" s="330"/>
      <c r="P333" s="333"/>
      <c r="Q333" s="335"/>
      <c r="R333" s="335"/>
      <c r="S333" s="335"/>
      <c r="T333" s="335"/>
      <c r="U333" s="335"/>
      <c r="V333" s="335"/>
      <c r="W333" s="335"/>
      <c r="X333" s="335"/>
      <c r="Y333" s="335"/>
      <c r="Z333" s="335"/>
      <c r="AA333" s="335"/>
      <c r="AB333" s="335"/>
      <c r="AC333" s="335"/>
    </row>
    <row r="334" spans="1:29" hidden="1">
      <c r="A334" s="79"/>
      <c r="B334" s="320" t="s">
        <v>29</v>
      </c>
      <c r="C334" s="79"/>
      <c r="D334" s="79"/>
      <c r="E334" s="79"/>
      <c r="F334" s="79"/>
      <c r="G334" s="362">
        <v>0</v>
      </c>
      <c r="H334" s="362">
        <v>0</v>
      </c>
      <c r="I334" s="362">
        <v>0</v>
      </c>
      <c r="J334" s="362">
        <v>0</v>
      </c>
      <c r="K334" s="362">
        <v>0</v>
      </c>
      <c r="L334" s="362">
        <v>0</v>
      </c>
      <c r="M334" s="362">
        <v>0</v>
      </c>
      <c r="N334" s="82" t="s">
        <v>586</v>
      </c>
      <c r="O334" s="83"/>
      <c r="P334" s="82"/>
      <c r="Q334" s="12"/>
    </row>
    <row r="335" spans="1:29" hidden="1">
      <c r="A335" s="79"/>
      <c r="B335" s="320" t="s">
        <v>30</v>
      </c>
      <c r="C335" s="79"/>
      <c r="D335" s="79"/>
      <c r="E335" s="79"/>
      <c r="F335" s="79"/>
      <c r="G335" s="362">
        <v>0</v>
      </c>
      <c r="H335" s="362">
        <v>0</v>
      </c>
      <c r="I335" s="362">
        <v>0</v>
      </c>
      <c r="J335" s="362">
        <v>0</v>
      </c>
      <c r="K335" s="362">
        <v>0</v>
      </c>
      <c r="L335" s="362">
        <v>0</v>
      </c>
      <c r="M335" s="362">
        <v>0</v>
      </c>
      <c r="N335" s="82" t="s">
        <v>260</v>
      </c>
      <c r="O335" s="83"/>
      <c r="P335" s="82"/>
      <c r="Q335" s="12"/>
    </row>
    <row r="336" spans="1:29" hidden="1">
      <c r="A336" s="79"/>
      <c r="B336" s="320" t="s">
        <v>31</v>
      </c>
      <c r="C336" s="79"/>
      <c r="D336" s="79"/>
      <c r="E336" s="79"/>
      <c r="F336" s="79"/>
      <c r="G336" s="362">
        <v>0</v>
      </c>
      <c r="H336" s="362">
        <v>0</v>
      </c>
      <c r="I336" s="362">
        <v>0</v>
      </c>
      <c r="J336" s="362">
        <v>0</v>
      </c>
      <c r="K336" s="362">
        <v>0</v>
      </c>
      <c r="L336" s="362">
        <v>0</v>
      </c>
      <c r="M336" s="362">
        <v>0</v>
      </c>
      <c r="N336" s="82" t="s">
        <v>87</v>
      </c>
      <c r="O336" s="83"/>
      <c r="P336" s="82"/>
      <c r="Q336" s="12"/>
    </row>
    <row r="337" spans="1:29" hidden="1">
      <c r="A337" s="79"/>
      <c r="B337" s="320" t="s">
        <v>32</v>
      </c>
      <c r="C337" s="79"/>
      <c r="D337" s="79"/>
      <c r="E337" s="79"/>
      <c r="F337" s="79"/>
      <c r="G337" s="362">
        <v>0</v>
      </c>
      <c r="H337" s="362">
        <v>0</v>
      </c>
      <c r="I337" s="362">
        <v>0</v>
      </c>
      <c r="J337" s="362">
        <v>0</v>
      </c>
      <c r="K337" s="362">
        <v>0</v>
      </c>
      <c r="L337" s="362">
        <v>0</v>
      </c>
      <c r="M337" s="362">
        <v>0</v>
      </c>
      <c r="N337" s="82" t="s">
        <v>84</v>
      </c>
      <c r="O337" s="83"/>
      <c r="P337" s="82"/>
      <c r="Q337" s="12"/>
    </row>
    <row r="338" spans="1:29" hidden="1">
      <c r="A338" s="79"/>
      <c r="B338" s="320" t="s">
        <v>33</v>
      </c>
      <c r="C338" s="79"/>
      <c r="D338" s="79"/>
      <c r="E338" s="79"/>
      <c r="F338" s="79"/>
      <c r="G338" s="362">
        <v>0</v>
      </c>
      <c r="H338" s="362">
        <v>0</v>
      </c>
      <c r="I338" s="362">
        <v>0</v>
      </c>
      <c r="J338" s="362">
        <v>0</v>
      </c>
      <c r="K338" s="362">
        <v>0</v>
      </c>
      <c r="L338" s="362">
        <v>0</v>
      </c>
      <c r="M338" s="362">
        <v>0</v>
      </c>
      <c r="N338" s="82" t="s">
        <v>118</v>
      </c>
      <c r="O338" s="83"/>
      <c r="P338" s="82"/>
      <c r="Q338" s="12"/>
    </row>
    <row r="339" spans="1:29" s="302" customFormat="1" ht="36.75" customHeight="1">
      <c r="A339" s="333"/>
      <c r="B339" s="334" t="s">
        <v>813</v>
      </c>
      <c r="C339" s="333"/>
      <c r="D339" s="333"/>
      <c r="E339" s="333"/>
      <c r="F339" s="333"/>
      <c r="G339" s="336">
        <f>G341+G342+G343+G344</f>
        <v>144.5</v>
      </c>
      <c r="H339" s="336">
        <f t="shared" ref="H339:M339" si="56">H341+H342+H343+H344</f>
        <v>1523.8490000000002</v>
      </c>
      <c r="I339" s="336">
        <f t="shared" si="56"/>
        <v>16572.878000000001</v>
      </c>
      <c r="J339" s="336">
        <f t="shared" si="56"/>
        <v>14219.168000000001</v>
      </c>
      <c r="K339" s="336">
        <f t="shared" si="56"/>
        <v>10201.6</v>
      </c>
      <c r="L339" s="336">
        <f t="shared" si="56"/>
        <v>1241.3</v>
      </c>
      <c r="M339" s="336">
        <f t="shared" si="56"/>
        <v>1615</v>
      </c>
      <c r="N339" s="329"/>
      <c r="O339" s="563"/>
      <c r="P339" s="563"/>
      <c r="Q339" s="335"/>
      <c r="R339" s="335"/>
      <c r="S339" s="335"/>
      <c r="T339" s="335"/>
      <c r="U339" s="335"/>
      <c r="V339" s="335"/>
      <c r="W339" s="335"/>
      <c r="X339" s="335"/>
      <c r="Y339" s="335"/>
      <c r="Z339" s="335"/>
      <c r="AA339" s="335"/>
      <c r="AB339" s="335"/>
      <c r="AC339" s="335"/>
    </row>
    <row r="340" spans="1:29" hidden="1">
      <c r="A340" s="79"/>
      <c r="B340" s="320" t="s">
        <v>29</v>
      </c>
      <c r="C340" s="79"/>
      <c r="D340" s="79"/>
      <c r="E340" s="79"/>
      <c r="F340" s="79"/>
      <c r="G340" s="362" t="e">
        <f>G334+G324+G288+G56+#REF!</f>
        <v>#REF!</v>
      </c>
      <c r="H340" s="362" t="e">
        <f>H334+H324+H288+H56+#REF!</f>
        <v>#REF!</v>
      </c>
      <c r="I340" s="362" t="e">
        <f>I334+I324+I288+I56+#REF!</f>
        <v>#REF!</v>
      </c>
      <c r="J340" s="362" t="e">
        <f>J334+J324+J288+J56+#REF!</f>
        <v>#REF!</v>
      </c>
      <c r="K340" s="362" t="e">
        <f>K334+K324+K288+K56+#REF!</f>
        <v>#REF!</v>
      </c>
      <c r="L340" s="362" t="e">
        <f>L334+L324+L288+L56+#REF!</f>
        <v>#REF!</v>
      </c>
      <c r="M340" s="362" t="e">
        <f>M334+M324+M288+M56+#REF!</f>
        <v>#REF!</v>
      </c>
      <c r="N340" s="82" t="s">
        <v>586</v>
      </c>
      <c r="O340" s="83"/>
      <c r="P340" s="82"/>
      <c r="Q340" s="12"/>
    </row>
    <row r="341" spans="1:29">
      <c r="A341" s="79"/>
      <c r="B341" s="320" t="s">
        <v>756</v>
      </c>
      <c r="C341" s="79"/>
      <c r="D341" s="79"/>
      <c r="E341" s="79"/>
      <c r="F341" s="79"/>
      <c r="G341" s="362">
        <f t="shared" ref="G341:M342" si="57">G335+G325+G289+G57</f>
        <v>0</v>
      </c>
      <c r="H341" s="362">
        <f t="shared" si="57"/>
        <v>0</v>
      </c>
      <c r="I341" s="362">
        <f t="shared" si="57"/>
        <v>0</v>
      </c>
      <c r="J341" s="362">
        <f t="shared" si="57"/>
        <v>3770.8</v>
      </c>
      <c r="K341" s="362">
        <f t="shared" si="57"/>
        <v>1739.6</v>
      </c>
      <c r="L341" s="362">
        <f t="shared" si="57"/>
        <v>0</v>
      </c>
      <c r="M341" s="362">
        <f t="shared" si="57"/>
        <v>0</v>
      </c>
      <c r="N341" s="82"/>
      <c r="O341" s="83"/>
      <c r="P341" s="82"/>
      <c r="Q341" s="12"/>
    </row>
    <row r="342" spans="1:29">
      <c r="A342" s="79"/>
      <c r="B342" s="320" t="s">
        <v>616</v>
      </c>
      <c r="C342" s="79"/>
      <c r="D342" s="79"/>
      <c r="E342" s="79"/>
      <c r="F342" s="79"/>
      <c r="G342" s="362">
        <f t="shared" si="57"/>
        <v>15</v>
      </c>
      <c r="H342" s="362">
        <f t="shared" si="57"/>
        <v>192</v>
      </c>
      <c r="I342" s="362">
        <f t="shared" si="57"/>
        <v>9885.5730000000003</v>
      </c>
      <c r="J342" s="362">
        <f t="shared" si="57"/>
        <v>5021.8680000000004</v>
      </c>
      <c r="K342" s="362">
        <f t="shared" si="57"/>
        <v>1368.5</v>
      </c>
      <c r="L342" s="362">
        <f t="shared" si="57"/>
        <v>1176.3</v>
      </c>
      <c r="M342" s="362">
        <f t="shared" si="57"/>
        <v>1565</v>
      </c>
      <c r="N342" s="82"/>
      <c r="O342" s="83"/>
      <c r="P342" s="82"/>
      <c r="Q342" s="12"/>
    </row>
    <row r="343" spans="1:29">
      <c r="A343" s="79"/>
      <c r="B343" s="320" t="s">
        <v>573</v>
      </c>
      <c r="C343" s="79"/>
      <c r="D343" s="79"/>
      <c r="E343" s="79"/>
      <c r="F343" s="79"/>
      <c r="G343" s="362">
        <f>G337+G327+G291+G59+G46</f>
        <v>129.5</v>
      </c>
      <c r="H343" s="362">
        <f t="shared" ref="H343:M343" si="58">H337+H327+H291+H59+H46</f>
        <v>380.649</v>
      </c>
      <c r="I343" s="362">
        <f t="shared" si="58"/>
        <v>1633.2570000000001</v>
      </c>
      <c r="J343" s="362">
        <f t="shared" si="58"/>
        <v>1394.7</v>
      </c>
      <c r="K343" s="362">
        <f t="shared" si="58"/>
        <v>690</v>
      </c>
      <c r="L343" s="362">
        <f t="shared" si="58"/>
        <v>65</v>
      </c>
      <c r="M343" s="362">
        <f t="shared" si="58"/>
        <v>50</v>
      </c>
      <c r="N343" s="82"/>
      <c r="O343" s="83"/>
      <c r="P343" s="82"/>
      <c r="Q343" s="12"/>
    </row>
    <row r="344" spans="1:29">
      <c r="A344" s="79"/>
      <c r="B344" s="320" t="s">
        <v>650</v>
      </c>
      <c r="C344" s="79"/>
      <c r="D344" s="79"/>
      <c r="E344" s="79"/>
      <c r="F344" s="79"/>
      <c r="G344" s="362">
        <f t="shared" ref="G344:M344" si="59">G338+G328+G292+G60</f>
        <v>0</v>
      </c>
      <c r="H344" s="362">
        <f t="shared" si="59"/>
        <v>951.2</v>
      </c>
      <c r="I344" s="362">
        <f t="shared" si="59"/>
        <v>5054.0479999999998</v>
      </c>
      <c r="J344" s="362">
        <f t="shared" si="59"/>
        <v>4031.8</v>
      </c>
      <c r="K344" s="362">
        <f t="shared" si="59"/>
        <v>6403.5</v>
      </c>
      <c r="L344" s="362">
        <f t="shared" si="59"/>
        <v>0</v>
      </c>
      <c r="M344" s="362">
        <f t="shared" si="59"/>
        <v>0</v>
      </c>
      <c r="N344" s="82"/>
      <c r="O344" s="83"/>
      <c r="P344" s="82"/>
      <c r="Q344" s="12"/>
    </row>
    <row r="345" spans="1:29" ht="19.5" customHeight="1">
      <c r="A345" s="388"/>
      <c r="B345" s="618" t="s">
        <v>814</v>
      </c>
      <c r="C345" s="618"/>
      <c r="D345" s="618"/>
      <c r="E345" s="618"/>
      <c r="F345" s="618"/>
      <c r="G345" s="618"/>
      <c r="H345" s="618"/>
      <c r="I345" s="618"/>
      <c r="J345" s="618"/>
      <c r="K345" s="618"/>
      <c r="L345" s="618"/>
      <c r="M345" s="618"/>
      <c r="N345" s="618"/>
      <c r="O345" s="618"/>
      <c r="P345" s="618"/>
      <c r="Q345" s="12"/>
      <c r="R345" s="12"/>
      <c r="S345" s="12"/>
      <c r="T345" s="12"/>
      <c r="U345" s="12"/>
      <c r="V345" s="12"/>
      <c r="W345" s="12"/>
      <c r="X345" s="12"/>
      <c r="Y345" s="12"/>
      <c r="Z345" s="12"/>
      <c r="AA345" s="12"/>
      <c r="AB345" s="12"/>
      <c r="AC345" s="12"/>
    </row>
    <row r="346" spans="1:29" ht="44.25" customHeight="1">
      <c r="A346" s="575">
        <v>10</v>
      </c>
      <c r="B346" s="617" t="s">
        <v>1237</v>
      </c>
      <c r="C346" s="580" t="s">
        <v>815</v>
      </c>
      <c r="D346" s="79" t="s">
        <v>816</v>
      </c>
      <c r="E346" s="79" t="s">
        <v>817</v>
      </c>
      <c r="F346" s="79"/>
      <c r="G346" s="79">
        <v>839.7</v>
      </c>
      <c r="H346" s="79">
        <v>1110.7</v>
      </c>
      <c r="I346" s="79">
        <v>1413.3</v>
      </c>
      <c r="J346" s="79">
        <v>1734.7</v>
      </c>
      <c r="K346" s="79">
        <v>2289</v>
      </c>
      <c r="L346" s="79">
        <v>3000</v>
      </c>
      <c r="M346" s="79">
        <v>3485.1</v>
      </c>
      <c r="N346" s="82"/>
      <c r="O346" s="83"/>
      <c r="P346" s="82"/>
      <c r="Q346" s="12"/>
      <c r="R346" s="12"/>
      <c r="S346" s="12"/>
      <c r="T346" s="12"/>
      <c r="U346" s="12"/>
      <c r="V346" s="12"/>
      <c r="W346" s="12"/>
      <c r="X346" s="12"/>
      <c r="Y346" s="12"/>
      <c r="Z346" s="12"/>
      <c r="AA346" s="12"/>
      <c r="AB346" s="12"/>
      <c r="AC346" s="12"/>
    </row>
    <row r="347" spans="1:29" ht="106.5" customHeight="1">
      <c r="A347" s="575"/>
      <c r="B347" s="592"/>
      <c r="C347" s="580"/>
      <c r="D347" s="508" t="s">
        <v>1230</v>
      </c>
      <c r="E347" s="79" t="s">
        <v>818</v>
      </c>
      <c r="F347" s="79"/>
      <c r="G347" s="79"/>
      <c r="H347" s="79"/>
      <c r="I347" s="79">
        <v>61</v>
      </c>
      <c r="J347" s="79">
        <v>78</v>
      </c>
      <c r="K347" s="79">
        <v>96</v>
      </c>
      <c r="L347" s="79">
        <v>117</v>
      </c>
      <c r="M347" s="79"/>
      <c r="N347" s="82"/>
      <c r="O347" s="83"/>
      <c r="P347" s="82"/>
      <c r="Q347" s="12"/>
      <c r="R347" s="12"/>
      <c r="S347" s="12"/>
      <c r="T347" s="12"/>
      <c r="U347" s="12"/>
      <c r="V347" s="12"/>
      <c r="W347" s="12"/>
      <c r="X347" s="12"/>
      <c r="Y347" s="12"/>
      <c r="Z347" s="12"/>
      <c r="AA347" s="12"/>
      <c r="AB347" s="12"/>
      <c r="AC347" s="12"/>
    </row>
    <row r="348" spans="1:29" ht="35.25" customHeight="1">
      <c r="A348" s="575"/>
      <c r="B348" s="617" t="s">
        <v>1238</v>
      </c>
      <c r="C348" s="580" t="s">
        <v>819</v>
      </c>
      <c r="D348" s="79" t="s">
        <v>816</v>
      </c>
      <c r="E348" s="79" t="s">
        <v>386</v>
      </c>
      <c r="F348" s="79"/>
      <c r="G348" s="79">
        <v>89.3</v>
      </c>
      <c r="H348" s="79">
        <v>169.8</v>
      </c>
      <c r="I348" s="79">
        <v>208.9</v>
      </c>
      <c r="J348" s="79">
        <v>256.39999999999998</v>
      </c>
      <c r="K348" s="79">
        <v>338.3</v>
      </c>
      <c r="L348" s="82">
        <v>443.4</v>
      </c>
      <c r="M348" s="82">
        <v>515</v>
      </c>
      <c r="N348" s="82"/>
      <c r="O348" s="83"/>
      <c r="P348" s="82"/>
      <c r="Q348" s="12"/>
      <c r="R348" s="12"/>
      <c r="S348" s="12"/>
      <c r="T348" s="12"/>
      <c r="U348" s="12"/>
      <c r="V348" s="12"/>
      <c r="W348" s="12"/>
      <c r="X348" s="12"/>
      <c r="Y348" s="12"/>
      <c r="Z348" s="12"/>
      <c r="AA348" s="12"/>
      <c r="AB348" s="12"/>
      <c r="AC348" s="12"/>
    </row>
    <row r="349" spans="1:29" ht="105.75" customHeight="1">
      <c r="A349" s="575"/>
      <c r="B349" s="617"/>
      <c r="C349" s="580"/>
      <c r="D349" s="79" t="s">
        <v>1230</v>
      </c>
      <c r="E349" s="79" t="s">
        <v>818</v>
      </c>
      <c r="F349" s="84"/>
      <c r="G349" s="82"/>
      <c r="H349" s="82"/>
      <c r="I349" s="82">
        <v>9</v>
      </c>
      <c r="J349" s="82">
        <v>11</v>
      </c>
      <c r="K349" s="82">
        <v>13</v>
      </c>
      <c r="L349" s="82">
        <v>15</v>
      </c>
      <c r="M349" s="82" t="s">
        <v>435</v>
      </c>
      <c r="N349" s="82"/>
      <c r="O349" s="83"/>
      <c r="P349" s="82"/>
      <c r="Q349" s="12"/>
      <c r="R349" s="12"/>
      <c r="S349" s="12"/>
      <c r="T349" s="12"/>
      <c r="U349" s="12"/>
      <c r="V349" s="12"/>
      <c r="W349" s="12"/>
      <c r="X349" s="12"/>
      <c r="Y349" s="12"/>
      <c r="Z349" s="12"/>
      <c r="AA349" s="12"/>
      <c r="AB349" s="12"/>
      <c r="AC349" s="12"/>
    </row>
    <row r="350" spans="1:29" ht="90" customHeight="1">
      <c r="A350" s="161">
        <v>11</v>
      </c>
      <c r="B350" s="504" t="s">
        <v>1239</v>
      </c>
      <c r="C350" s="123" t="s">
        <v>820</v>
      </c>
      <c r="D350" s="79" t="s">
        <v>816</v>
      </c>
      <c r="E350" s="79" t="s">
        <v>821</v>
      </c>
      <c r="F350" s="79"/>
      <c r="G350" s="79">
        <v>127.3</v>
      </c>
      <c r="H350" s="79">
        <v>244.4</v>
      </c>
      <c r="I350" s="79">
        <v>325.10000000000002</v>
      </c>
      <c r="J350" s="79">
        <v>433.7</v>
      </c>
      <c r="K350" s="79">
        <v>618</v>
      </c>
      <c r="L350" s="79">
        <v>900</v>
      </c>
      <c r="M350" s="79">
        <v>1045.5</v>
      </c>
      <c r="N350" s="82"/>
      <c r="O350" s="83"/>
      <c r="P350" s="82"/>
      <c r="Q350" s="12"/>
      <c r="R350" s="12"/>
      <c r="S350" s="12"/>
      <c r="T350" s="12"/>
      <c r="U350" s="12"/>
      <c r="V350" s="12"/>
      <c r="W350" s="12"/>
      <c r="X350" s="12"/>
      <c r="Y350" s="12"/>
      <c r="Z350" s="12"/>
      <c r="AA350" s="12"/>
      <c r="AB350" s="12"/>
      <c r="AC350" s="12"/>
    </row>
    <row r="351" spans="1:29" ht="102" customHeight="1">
      <c r="A351" s="79"/>
      <c r="B351" s="122" t="s">
        <v>822</v>
      </c>
      <c r="C351" s="79" t="s">
        <v>819</v>
      </c>
      <c r="D351" s="79" t="s">
        <v>816</v>
      </c>
      <c r="E351" s="79" t="s">
        <v>817</v>
      </c>
      <c r="F351" s="79"/>
      <c r="G351" s="79">
        <v>0.3</v>
      </c>
      <c r="H351" s="93">
        <v>0</v>
      </c>
      <c r="I351" s="79">
        <v>0.1</v>
      </c>
      <c r="J351" s="79">
        <v>0.2</v>
      </c>
      <c r="K351" s="79">
        <v>0.2</v>
      </c>
      <c r="L351" s="82">
        <v>0.3</v>
      </c>
      <c r="M351" s="82">
        <v>0.3</v>
      </c>
      <c r="N351" s="82"/>
      <c r="O351" s="83"/>
      <c r="P351" s="82"/>
      <c r="Q351" s="12"/>
      <c r="R351" s="12"/>
      <c r="S351" s="12"/>
      <c r="T351" s="12"/>
      <c r="U351" s="12"/>
      <c r="V351" s="12"/>
      <c r="W351" s="12"/>
      <c r="X351" s="12"/>
      <c r="Y351" s="12"/>
      <c r="Z351" s="12"/>
      <c r="AA351" s="12"/>
      <c r="AB351" s="12"/>
      <c r="AC351" s="12"/>
    </row>
    <row r="352" spans="1:29" ht="92.25" customHeight="1">
      <c r="A352" s="161">
        <v>12</v>
      </c>
      <c r="B352" s="517" t="s">
        <v>1267</v>
      </c>
      <c r="C352" s="79" t="s">
        <v>820</v>
      </c>
      <c r="D352" s="508" t="s">
        <v>1240</v>
      </c>
      <c r="E352" s="79" t="s">
        <v>821</v>
      </c>
      <c r="F352" s="79"/>
      <c r="G352" s="79">
        <v>354.8</v>
      </c>
      <c r="H352" s="79">
        <v>1120</v>
      </c>
      <c r="I352" s="363">
        <v>1127</v>
      </c>
      <c r="J352" s="363">
        <v>1129</v>
      </c>
      <c r="K352" s="363">
        <v>1135</v>
      </c>
      <c r="L352" s="363">
        <v>1142</v>
      </c>
      <c r="M352" s="363">
        <v>1152</v>
      </c>
      <c r="N352" s="82"/>
      <c r="O352" s="83"/>
      <c r="P352" s="82"/>
      <c r="Q352" s="12"/>
      <c r="R352" s="12"/>
      <c r="S352" s="12"/>
      <c r="T352" s="12"/>
      <c r="U352" s="12"/>
      <c r="V352" s="12"/>
      <c r="W352" s="12"/>
      <c r="X352" s="12"/>
      <c r="Y352" s="12"/>
      <c r="Z352" s="12"/>
      <c r="AA352" s="12"/>
      <c r="AB352" s="12"/>
      <c r="AC352" s="12"/>
    </row>
    <row r="353" spans="1:29" ht="18.75" customHeight="1">
      <c r="A353" s="79"/>
      <c r="B353" s="504" t="s">
        <v>547</v>
      </c>
      <c r="C353" s="80"/>
      <c r="D353" s="80"/>
      <c r="E353" s="79"/>
      <c r="F353" s="79"/>
      <c r="G353" s="79"/>
      <c r="H353" s="79"/>
      <c r="I353" s="121"/>
      <c r="J353" s="121"/>
      <c r="K353" s="121"/>
      <c r="L353" s="102"/>
      <c r="M353" s="82"/>
      <c r="N353" s="82"/>
      <c r="O353" s="83"/>
      <c r="P353" s="82"/>
      <c r="Q353" s="12"/>
      <c r="R353" s="12"/>
      <c r="S353" s="12"/>
      <c r="T353" s="12"/>
      <c r="U353" s="12"/>
      <c r="V353" s="12"/>
      <c r="W353" s="12"/>
      <c r="X353" s="12"/>
      <c r="Y353" s="12"/>
      <c r="Z353" s="12"/>
      <c r="AA353" s="12"/>
      <c r="AB353" s="12"/>
      <c r="AC353" s="12"/>
    </row>
    <row r="354" spans="1:29" ht="59.25" customHeight="1">
      <c r="A354" s="79">
        <v>1</v>
      </c>
      <c r="B354" s="364" t="s">
        <v>823</v>
      </c>
      <c r="C354" s="79" t="s">
        <v>824</v>
      </c>
      <c r="D354" s="79" t="s">
        <v>369</v>
      </c>
      <c r="E354" s="79" t="s">
        <v>599</v>
      </c>
      <c r="F354" s="79" t="s">
        <v>825</v>
      </c>
      <c r="G354" s="79"/>
      <c r="H354" s="365"/>
      <c r="I354" s="365">
        <v>15000</v>
      </c>
      <c r="J354" s="365">
        <v>20800</v>
      </c>
      <c r="K354" s="365">
        <v>20978</v>
      </c>
      <c r="L354" s="365"/>
      <c r="M354" s="81"/>
      <c r="N354" s="79" t="s">
        <v>635</v>
      </c>
      <c r="O354" s="366"/>
      <c r="P354" s="78" t="s">
        <v>826</v>
      </c>
      <c r="Q354" s="12"/>
    </row>
    <row r="355" spans="1:29" ht="28.5" customHeight="1">
      <c r="A355" s="580">
        <v>2</v>
      </c>
      <c r="B355" s="592" t="s">
        <v>827</v>
      </c>
      <c r="C355" s="580" t="s">
        <v>828</v>
      </c>
      <c r="D355" s="580" t="s">
        <v>369</v>
      </c>
      <c r="E355" s="580" t="s">
        <v>602</v>
      </c>
      <c r="F355" s="580" t="s">
        <v>829</v>
      </c>
      <c r="G355" s="91"/>
      <c r="H355" s="367"/>
      <c r="I355" s="93">
        <v>900</v>
      </c>
      <c r="J355" s="93">
        <v>2700</v>
      </c>
      <c r="K355" s="93"/>
      <c r="L355" s="93"/>
      <c r="M355" s="93"/>
      <c r="N355" s="79" t="s">
        <v>260</v>
      </c>
      <c r="O355" s="80" t="s">
        <v>395</v>
      </c>
      <c r="P355" s="592" t="s">
        <v>830</v>
      </c>
      <c r="Q355" s="12"/>
    </row>
    <row r="356" spans="1:29" ht="24.75" customHeight="1">
      <c r="A356" s="580"/>
      <c r="B356" s="592"/>
      <c r="C356" s="580"/>
      <c r="D356" s="580"/>
      <c r="E356" s="580"/>
      <c r="F356" s="580"/>
      <c r="G356" s="91"/>
      <c r="H356" s="367"/>
      <c r="I356" s="93">
        <v>270</v>
      </c>
      <c r="J356" s="93">
        <v>1730</v>
      </c>
      <c r="K356" s="93"/>
      <c r="L356" s="93"/>
      <c r="M356" s="93"/>
      <c r="N356" s="79" t="s">
        <v>635</v>
      </c>
      <c r="O356" s="79"/>
      <c r="P356" s="592"/>
      <c r="Q356" s="12"/>
    </row>
    <row r="357" spans="1:29" ht="42.75" customHeight="1">
      <c r="A357" s="79">
        <v>3</v>
      </c>
      <c r="B357" s="80" t="s">
        <v>831</v>
      </c>
      <c r="C357" s="79" t="s">
        <v>828</v>
      </c>
      <c r="D357" s="79" t="s">
        <v>369</v>
      </c>
      <c r="E357" s="79" t="s">
        <v>602</v>
      </c>
      <c r="F357" s="79" t="s">
        <v>829</v>
      </c>
      <c r="G357" s="79"/>
      <c r="H357" s="93"/>
      <c r="I357" s="93">
        <v>800</v>
      </c>
      <c r="J357" s="93"/>
      <c r="K357" s="93"/>
      <c r="L357" s="93"/>
      <c r="M357" s="93"/>
      <c r="N357" s="79" t="s">
        <v>635</v>
      </c>
      <c r="O357" s="79"/>
      <c r="P357" s="80" t="s">
        <v>832</v>
      </c>
      <c r="Q357" s="12"/>
    </row>
    <row r="358" spans="1:29" ht="42.75" customHeight="1">
      <c r="A358" s="79">
        <v>4</v>
      </c>
      <c r="B358" s="80" t="s">
        <v>833</v>
      </c>
      <c r="C358" s="79" t="s">
        <v>828</v>
      </c>
      <c r="D358" s="79" t="s">
        <v>369</v>
      </c>
      <c r="E358" s="79" t="s">
        <v>602</v>
      </c>
      <c r="F358" s="79" t="s">
        <v>829</v>
      </c>
      <c r="G358" s="79"/>
      <c r="H358" s="93"/>
      <c r="I358" s="93">
        <v>1400</v>
      </c>
      <c r="J358" s="93"/>
      <c r="K358" s="93"/>
      <c r="L358" s="93"/>
      <c r="M358" s="93"/>
      <c r="N358" s="79" t="s">
        <v>635</v>
      </c>
      <c r="O358" s="79"/>
      <c r="P358" s="80" t="s">
        <v>834</v>
      </c>
      <c r="Q358" s="12"/>
    </row>
    <row r="359" spans="1:29" ht="25.5" customHeight="1">
      <c r="A359" s="580">
        <v>5</v>
      </c>
      <c r="B359" s="592" t="s">
        <v>835</v>
      </c>
      <c r="C359" s="580" t="s">
        <v>828</v>
      </c>
      <c r="D359" s="580" t="s">
        <v>369</v>
      </c>
      <c r="E359" s="580" t="s">
        <v>602</v>
      </c>
      <c r="F359" s="580" t="s">
        <v>829</v>
      </c>
      <c r="G359" s="91"/>
      <c r="H359" s="93">
        <v>1420</v>
      </c>
      <c r="I359" s="93"/>
      <c r="J359" s="93"/>
      <c r="K359" s="93"/>
      <c r="L359" s="93"/>
      <c r="M359" s="93"/>
      <c r="N359" s="79" t="s">
        <v>260</v>
      </c>
      <c r="O359" s="80" t="s">
        <v>395</v>
      </c>
      <c r="P359" s="592" t="s">
        <v>836</v>
      </c>
      <c r="Q359" s="12"/>
    </row>
    <row r="360" spans="1:29" ht="26.25" customHeight="1">
      <c r="A360" s="580"/>
      <c r="B360" s="592"/>
      <c r="C360" s="580"/>
      <c r="D360" s="580"/>
      <c r="E360" s="580"/>
      <c r="F360" s="580"/>
      <c r="G360" s="91"/>
      <c r="H360" s="93"/>
      <c r="I360" s="93">
        <v>450</v>
      </c>
      <c r="J360" s="93"/>
      <c r="K360" s="93"/>
      <c r="L360" s="93"/>
      <c r="M360" s="93"/>
      <c r="N360" s="79" t="s">
        <v>837</v>
      </c>
      <c r="O360" s="79"/>
      <c r="P360" s="592"/>
      <c r="Q360" s="12"/>
    </row>
    <row r="361" spans="1:29" ht="54.75" customHeight="1">
      <c r="A361" s="79">
        <v>6</v>
      </c>
      <c r="B361" s="80" t="s">
        <v>838</v>
      </c>
      <c r="C361" s="79" t="s">
        <v>839</v>
      </c>
      <c r="D361" s="79" t="s">
        <v>369</v>
      </c>
      <c r="E361" s="79" t="s">
        <v>599</v>
      </c>
      <c r="F361" s="79" t="s">
        <v>744</v>
      </c>
      <c r="G361" s="79"/>
      <c r="H361" s="93"/>
      <c r="I361" s="120">
        <v>10</v>
      </c>
      <c r="J361" s="121"/>
      <c r="K361" s="121"/>
      <c r="L361" s="102"/>
      <c r="M361" s="82"/>
      <c r="N361" s="82" t="s">
        <v>604</v>
      </c>
      <c r="O361" s="83">
        <v>467009015</v>
      </c>
      <c r="P361" s="79" t="s">
        <v>840</v>
      </c>
      <c r="Q361" s="12"/>
      <c r="R361" s="12"/>
      <c r="S361" s="12"/>
      <c r="T361" s="12"/>
      <c r="U361" s="12"/>
      <c r="V361" s="12"/>
      <c r="W361" s="12"/>
      <c r="X361" s="12"/>
      <c r="Y361" s="12"/>
      <c r="Z361" s="12"/>
      <c r="AA361" s="12"/>
      <c r="AB361" s="12"/>
      <c r="AC361" s="12"/>
    </row>
    <row r="362" spans="1:29" s="302" customFormat="1" ht="26.25" customHeight="1">
      <c r="A362" s="333"/>
      <c r="B362" s="334" t="s">
        <v>841</v>
      </c>
      <c r="C362" s="333"/>
      <c r="D362" s="333"/>
      <c r="E362" s="333"/>
      <c r="F362" s="333"/>
      <c r="G362" s="336">
        <f>G363+G364+G365+G366+G367</f>
        <v>0</v>
      </c>
      <c r="H362" s="336">
        <f t="shared" ref="H362:M362" si="60">H363+H364+H365+H366+H367</f>
        <v>1420</v>
      </c>
      <c r="I362" s="336">
        <f t="shared" si="60"/>
        <v>18830</v>
      </c>
      <c r="J362" s="336">
        <f t="shared" si="60"/>
        <v>25230</v>
      </c>
      <c r="K362" s="336">
        <f t="shared" si="60"/>
        <v>20978</v>
      </c>
      <c r="L362" s="336">
        <f t="shared" si="60"/>
        <v>0</v>
      </c>
      <c r="M362" s="336">
        <f t="shared" si="60"/>
        <v>0</v>
      </c>
      <c r="N362" s="329"/>
      <c r="O362" s="330"/>
      <c r="P362" s="333"/>
      <c r="Q362" s="335"/>
      <c r="R362" s="335"/>
      <c r="S362" s="335"/>
      <c r="T362" s="335"/>
      <c r="U362" s="335"/>
      <c r="V362" s="335"/>
      <c r="W362" s="335"/>
      <c r="X362" s="335"/>
      <c r="Y362" s="335"/>
      <c r="Z362" s="335"/>
      <c r="AA362" s="335"/>
      <c r="AB362" s="335"/>
      <c r="AC362" s="335"/>
    </row>
    <row r="363" spans="1:29" s="301" customFormat="1" hidden="1">
      <c r="A363" s="325"/>
      <c r="B363" s="320" t="s">
        <v>29</v>
      </c>
      <c r="C363" s="325"/>
      <c r="D363" s="325"/>
      <c r="E363" s="325"/>
      <c r="F363" s="325"/>
      <c r="G363" s="325">
        <v>0</v>
      </c>
      <c r="H363" s="325">
        <v>0</v>
      </c>
      <c r="I363" s="325">
        <v>0</v>
      </c>
      <c r="J363" s="325">
        <v>0</v>
      </c>
      <c r="K363" s="325">
        <v>0</v>
      </c>
      <c r="L363" s="325">
        <v>0</v>
      </c>
      <c r="M363" s="325">
        <v>0</v>
      </c>
      <c r="N363" s="321" t="s">
        <v>586</v>
      </c>
      <c r="O363" s="346"/>
      <c r="P363" s="321"/>
      <c r="Q363" s="347"/>
    </row>
    <row r="364" spans="1:29" s="301" customFormat="1">
      <c r="A364" s="325"/>
      <c r="B364" s="320" t="s">
        <v>842</v>
      </c>
      <c r="C364" s="325"/>
      <c r="D364" s="325"/>
      <c r="E364" s="325"/>
      <c r="F364" s="325"/>
      <c r="G364" s="325">
        <f>G355+G359</f>
        <v>0</v>
      </c>
      <c r="H364" s="325">
        <f t="shared" ref="H364:M364" si="61">H355+H359</f>
        <v>1420</v>
      </c>
      <c r="I364" s="325">
        <f t="shared" si="61"/>
        <v>900</v>
      </c>
      <c r="J364" s="325">
        <f t="shared" si="61"/>
        <v>2700</v>
      </c>
      <c r="K364" s="325">
        <f t="shared" si="61"/>
        <v>0</v>
      </c>
      <c r="L364" s="325">
        <f t="shared" si="61"/>
        <v>0</v>
      </c>
      <c r="M364" s="325">
        <f t="shared" si="61"/>
        <v>0</v>
      </c>
      <c r="N364" s="321"/>
      <c r="O364" s="346"/>
      <c r="P364" s="321"/>
      <c r="Q364" s="347"/>
    </row>
    <row r="365" spans="1:29" s="301" customFormat="1">
      <c r="A365" s="325"/>
      <c r="B365" s="320" t="s">
        <v>616</v>
      </c>
      <c r="C365" s="325"/>
      <c r="D365" s="325"/>
      <c r="E365" s="325"/>
      <c r="F365" s="325"/>
      <c r="G365" s="325">
        <v>0</v>
      </c>
      <c r="H365" s="325">
        <v>0</v>
      </c>
      <c r="I365" s="325">
        <v>0</v>
      </c>
      <c r="J365" s="325">
        <v>0</v>
      </c>
      <c r="K365" s="325">
        <v>0</v>
      </c>
      <c r="L365" s="325">
        <v>0</v>
      </c>
      <c r="M365" s="325">
        <v>0</v>
      </c>
      <c r="N365" s="321"/>
      <c r="O365" s="346"/>
      <c r="P365" s="321"/>
      <c r="Q365" s="347"/>
    </row>
    <row r="366" spans="1:29" s="301" customFormat="1">
      <c r="A366" s="325"/>
      <c r="B366" s="320" t="s">
        <v>573</v>
      </c>
      <c r="C366" s="325"/>
      <c r="D366" s="325"/>
      <c r="E366" s="325"/>
      <c r="F366" s="325"/>
      <c r="G366" s="325">
        <f>G361</f>
        <v>0</v>
      </c>
      <c r="H366" s="325">
        <f t="shared" ref="H366:M366" si="62">H361</f>
        <v>0</v>
      </c>
      <c r="I366" s="325">
        <f t="shared" si="62"/>
        <v>10</v>
      </c>
      <c r="J366" s="325">
        <f t="shared" si="62"/>
        <v>0</v>
      </c>
      <c r="K366" s="325">
        <f t="shared" si="62"/>
        <v>0</v>
      </c>
      <c r="L366" s="325">
        <f t="shared" si="62"/>
        <v>0</v>
      </c>
      <c r="M366" s="325">
        <f t="shared" si="62"/>
        <v>0</v>
      </c>
      <c r="N366" s="321"/>
      <c r="O366" s="346"/>
      <c r="P366" s="321"/>
      <c r="Q366" s="347"/>
    </row>
    <row r="367" spans="1:29">
      <c r="A367" s="79"/>
      <c r="B367" s="320" t="s">
        <v>650</v>
      </c>
      <c r="C367" s="79"/>
      <c r="D367" s="79"/>
      <c r="E367" s="79"/>
      <c r="F367" s="79"/>
      <c r="G367" s="325">
        <f>G354+G356+G357+G358+G360</f>
        <v>0</v>
      </c>
      <c r="H367" s="325">
        <f t="shared" ref="H367:M367" si="63">H354+H356+H357+H358+H360</f>
        <v>0</v>
      </c>
      <c r="I367" s="325">
        <f t="shared" si="63"/>
        <v>17920</v>
      </c>
      <c r="J367" s="325">
        <f t="shared" si="63"/>
        <v>22530</v>
      </c>
      <c r="K367" s="325">
        <f t="shared" si="63"/>
        <v>20978</v>
      </c>
      <c r="L367" s="325">
        <f t="shared" si="63"/>
        <v>0</v>
      </c>
      <c r="M367" s="325">
        <f t="shared" si="63"/>
        <v>0</v>
      </c>
      <c r="N367" s="79"/>
      <c r="O367" s="83"/>
      <c r="P367" s="82"/>
      <c r="Q367" s="12"/>
    </row>
    <row r="368" spans="1:29" s="301" customFormat="1" ht="108" customHeight="1">
      <c r="A368" s="161">
        <v>13</v>
      </c>
      <c r="B368" s="504" t="s">
        <v>1268</v>
      </c>
      <c r="C368" s="82" t="s">
        <v>843</v>
      </c>
      <c r="D368" s="79" t="s">
        <v>844</v>
      </c>
      <c r="E368" s="82" t="s">
        <v>40</v>
      </c>
      <c r="F368" s="325"/>
      <c r="G368" s="79">
        <v>91</v>
      </c>
      <c r="H368" s="79">
        <v>90</v>
      </c>
      <c r="I368" s="79">
        <v>89</v>
      </c>
      <c r="J368" s="79">
        <v>88</v>
      </c>
      <c r="K368" s="79">
        <v>87</v>
      </c>
      <c r="L368" s="79">
        <v>86</v>
      </c>
      <c r="M368" s="79">
        <v>86</v>
      </c>
      <c r="N368" s="321"/>
      <c r="O368" s="346"/>
      <c r="P368" s="321"/>
      <c r="Q368" s="347"/>
      <c r="R368" s="347"/>
      <c r="S368" s="347"/>
      <c r="T368" s="347"/>
      <c r="U368" s="347"/>
      <c r="V368" s="347"/>
      <c r="W368" s="347"/>
      <c r="X368" s="347"/>
      <c r="Y368" s="347"/>
      <c r="Z368" s="347"/>
      <c r="AA368" s="347"/>
      <c r="AB368" s="347"/>
      <c r="AC368" s="347"/>
    </row>
    <row r="369" spans="1:29" s="301" customFormat="1" ht="109.5" customHeight="1">
      <c r="A369" s="325"/>
      <c r="B369" s="122" t="s">
        <v>845</v>
      </c>
      <c r="C369" s="79" t="s">
        <v>846</v>
      </c>
      <c r="D369" s="508" t="s">
        <v>1230</v>
      </c>
      <c r="E369" s="82" t="s">
        <v>40</v>
      </c>
      <c r="F369" s="325"/>
      <c r="G369" s="79">
        <v>34</v>
      </c>
      <c r="H369" s="79">
        <v>37</v>
      </c>
      <c r="I369" s="79">
        <v>41</v>
      </c>
      <c r="J369" s="79">
        <v>43.5</v>
      </c>
      <c r="K369" s="79">
        <v>43.8</v>
      </c>
      <c r="L369" s="79">
        <v>44.3</v>
      </c>
      <c r="M369" s="79">
        <v>44.7</v>
      </c>
      <c r="N369" s="321"/>
      <c r="O369" s="346"/>
      <c r="P369" s="321"/>
      <c r="Q369" s="347"/>
      <c r="R369" s="347"/>
      <c r="S369" s="347"/>
      <c r="T369" s="347"/>
      <c r="U369" s="347"/>
      <c r="V369" s="347"/>
      <c r="W369" s="347"/>
      <c r="X369" s="347"/>
      <c r="Y369" s="347"/>
      <c r="Z369" s="347"/>
      <c r="AA369" s="347"/>
      <c r="AB369" s="347"/>
      <c r="AC369" s="347"/>
    </row>
    <row r="370" spans="1:29" s="301" customFormat="1">
      <c r="A370" s="325"/>
      <c r="B370" s="504" t="s">
        <v>547</v>
      </c>
      <c r="C370" s="79"/>
      <c r="D370" s="79"/>
      <c r="E370" s="82"/>
      <c r="F370" s="325"/>
      <c r="G370" s="325"/>
      <c r="H370" s="325"/>
      <c r="I370" s="325"/>
      <c r="J370" s="325"/>
      <c r="K370" s="325"/>
      <c r="L370" s="325"/>
      <c r="M370" s="325"/>
      <c r="N370" s="321"/>
      <c r="O370" s="346"/>
      <c r="P370" s="321"/>
      <c r="Q370" s="347"/>
      <c r="R370" s="347"/>
      <c r="S370" s="347"/>
      <c r="T370" s="347"/>
      <c r="U370" s="347"/>
      <c r="V370" s="347"/>
      <c r="W370" s="347"/>
      <c r="X370" s="347"/>
      <c r="Y370" s="347"/>
      <c r="Z370" s="347"/>
      <c r="AA370" s="347"/>
      <c r="AB370" s="347"/>
      <c r="AC370" s="347"/>
    </row>
    <row r="371" spans="1:29" s="301" customFormat="1" ht="93" customHeight="1">
      <c r="A371" s="79">
        <v>1</v>
      </c>
      <c r="B371" s="80" t="s">
        <v>847</v>
      </c>
      <c r="C371" s="510" t="s">
        <v>848</v>
      </c>
      <c r="D371" s="79" t="s">
        <v>369</v>
      </c>
      <c r="E371" s="79" t="s">
        <v>599</v>
      </c>
      <c r="F371" s="325"/>
      <c r="G371" s="93">
        <v>14.2</v>
      </c>
      <c r="H371" s="93">
        <v>19</v>
      </c>
      <c r="I371" s="93">
        <v>25</v>
      </c>
      <c r="J371" s="93">
        <v>25</v>
      </c>
      <c r="K371" s="93">
        <v>25</v>
      </c>
      <c r="L371" s="325"/>
      <c r="M371" s="325"/>
      <c r="N371" s="82" t="s">
        <v>604</v>
      </c>
      <c r="O371" s="80" t="s">
        <v>849</v>
      </c>
      <c r="P371" s="79" t="s">
        <v>850</v>
      </c>
      <c r="Q371" s="347"/>
      <c r="R371" s="347"/>
      <c r="S371" s="347"/>
      <c r="T371" s="347"/>
      <c r="U371" s="347"/>
      <c r="V371" s="347"/>
      <c r="W371" s="347"/>
      <c r="X371" s="347"/>
      <c r="Y371" s="347"/>
      <c r="Z371" s="347"/>
      <c r="AA371" s="347"/>
      <c r="AB371" s="347"/>
      <c r="AC371" s="347"/>
    </row>
    <row r="372" spans="1:29" s="302" customFormat="1" ht="20.25" customHeight="1">
      <c r="A372" s="333"/>
      <c r="B372" s="334" t="s">
        <v>851</v>
      </c>
      <c r="C372" s="333"/>
      <c r="D372" s="333"/>
      <c r="E372" s="333"/>
      <c r="F372" s="333"/>
      <c r="G372" s="336">
        <f>G373+G374+G375+G376+G377</f>
        <v>14.2</v>
      </c>
      <c r="H372" s="336">
        <f t="shared" ref="H372:M372" si="64">H373+H374+H375+H376+H377</f>
        <v>19</v>
      </c>
      <c r="I372" s="336">
        <f t="shared" si="64"/>
        <v>25</v>
      </c>
      <c r="J372" s="336">
        <f t="shared" si="64"/>
        <v>25</v>
      </c>
      <c r="K372" s="336">
        <f t="shared" si="64"/>
        <v>25</v>
      </c>
      <c r="L372" s="336">
        <f t="shared" si="64"/>
        <v>0</v>
      </c>
      <c r="M372" s="336">
        <f t="shared" si="64"/>
        <v>0</v>
      </c>
      <c r="N372" s="329"/>
      <c r="O372" s="330"/>
      <c r="P372" s="333"/>
      <c r="Q372" s="335"/>
      <c r="R372" s="335"/>
      <c r="S372" s="335"/>
      <c r="T372" s="335"/>
      <c r="U372" s="335"/>
      <c r="V372" s="335"/>
      <c r="W372" s="335"/>
      <c r="X372" s="335"/>
      <c r="Y372" s="335"/>
      <c r="Z372" s="335"/>
      <c r="AA372" s="335"/>
      <c r="AB372" s="335"/>
      <c r="AC372" s="335"/>
    </row>
    <row r="373" spans="1:29" hidden="1">
      <c r="A373" s="79"/>
      <c r="B373" s="320" t="s">
        <v>29</v>
      </c>
      <c r="C373" s="79"/>
      <c r="D373" s="79"/>
      <c r="E373" s="79"/>
      <c r="F373" s="79"/>
      <c r="G373" s="325">
        <v>0</v>
      </c>
      <c r="H373" s="325">
        <v>0</v>
      </c>
      <c r="I373" s="325">
        <v>0</v>
      </c>
      <c r="J373" s="325">
        <v>0</v>
      </c>
      <c r="K373" s="325">
        <v>0</v>
      </c>
      <c r="L373" s="325">
        <v>0</v>
      </c>
      <c r="M373" s="325">
        <v>0</v>
      </c>
      <c r="N373" s="82"/>
      <c r="O373" s="83"/>
      <c r="P373" s="79"/>
      <c r="Q373" s="12"/>
      <c r="R373" s="12"/>
      <c r="S373" s="12"/>
      <c r="T373" s="12"/>
      <c r="U373" s="12"/>
      <c r="V373" s="12"/>
      <c r="W373" s="12"/>
      <c r="X373" s="12"/>
      <c r="Y373" s="12"/>
      <c r="Z373" s="12"/>
      <c r="AA373" s="12"/>
      <c r="AB373" s="12"/>
      <c r="AC373" s="12"/>
    </row>
    <row r="374" spans="1:29" hidden="1">
      <c r="A374" s="79"/>
      <c r="B374" s="320" t="s">
        <v>30</v>
      </c>
      <c r="C374" s="80"/>
      <c r="D374" s="80"/>
      <c r="E374" s="79"/>
      <c r="F374" s="79"/>
      <c r="G374" s="325">
        <v>0</v>
      </c>
      <c r="H374" s="325">
        <v>0</v>
      </c>
      <c r="I374" s="370">
        <v>0</v>
      </c>
      <c r="J374" s="325">
        <v>0</v>
      </c>
      <c r="K374" s="325">
        <v>0</v>
      </c>
      <c r="L374" s="325">
        <f t="shared" ref="L374:M374" si="65">L371</f>
        <v>0</v>
      </c>
      <c r="M374" s="325">
        <f t="shared" si="65"/>
        <v>0</v>
      </c>
      <c r="N374" s="82"/>
      <c r="O374" s="83"/>
      <c r="P374" s="82"/>
      <c r="Q374" s="12"/>
      <c r="R374" s="12"/>
      <c r="S374" s="12"/>
      <c r="T374" s="12"/>
      <c r="U374" s="12"/>
      <c r="V374" s="12"/>
      <c r="W374" s="12"/>
      <c r="X374" s="12"/>
      <c r="Y374" s="12"/>
      <c r="Z374" s="12"/>
      <c r="AA374" s="12"/>
      <c r="AB374" s="12"/>
      <c r="AC374" s="12"/>
    </row>
    <row r="375" spans="1:29" hidden="1">
      <c r="A375" s="79"/>
      <c r="B375" s="320" t="s">
        <v>31</v>
      </c>
      <c r="C375" s="80"/>
      <c r="D375" s="80"/>
      <c r="E375" s="79"/>
      <c r="F375" s="79"/>
      <c r="G375" s="325">
        <v>0</v>
      </c>
      <c r="H375" s="325">
        <v>0</v>
      </c>
      <c r="I375" s="325">
        <v>0</v>
      </c>
      <c r="J375" s="325">
        <v>0</v>
      </c>
      <c r="K375" s="325">
        <v>0</v>
      </c>
      <c r="L375" s="325">
        <v>0</v>
      </c>
      <c r="M375" s="325">
        <v>0</v>
      </c>
      <c r="N375" s="82"/>
      <c r="O375" s="83"/>
      <c r="P375" s="82"/>
      <c r="Q375" s="12"/>
      <c r="R375" s="12"/>
      <c r="S375" s="12"/>
      <c r="T375" s="12"/>
      <c r="U375" s="12"/>
      <c r="V375" s="12"/>
      <c r="W375" s="12"/>
      <c r="X375" s="12"/>
      <c r="Y375" s="12"/>
      <c r="Z375" s="12"/>
      <c r="AA375" s="12"/>
      <c r="AB375" s="12"/>
      <c r="AC375" s="12"/>
    </row>
    <row r="376" spans="1:29">
      <c r="A376" s="79"/>
      <c r="B376" s="320" t="s">
        <v>573</v>
      </c>
      <c r="C376" s="80"/>
      <c r="D376" s="80"/>
      <c r="E376" s="79"/>
      <c r="F376" s="79"/>
      <c r="G376" s="370">
        <f>G371</f>
        <v>14.2</v>
      </c>
      <c r="H376" s="370">
        <f t="shared" ref="H376:M376" si="66">H371</f>
        <v>19</v>
      </c>
      <c r="I376" s="370">
        <f t="shared" si="66"/>
        <v>25</v>
      </c>
      <c r="J376" s="370">
        <f t="shared" si="66"/>
        <v>25</v>
      </c>
      <c r="K376" s="370">
        <f t="shared" si="66"/>
        <v>25</v>
      </c>
      <c r="L376" s="370">
        <f t="shared" si="66"/>
        <v>0</v>
      </c>
      <c r="M376" s="370">
        <f t="shared" si="66"/>
        <v>0</v>
      </c>
      <c r="N376" s="82"/>
      <c r="O376" s="83"/>
      <c r="P376" s="82"/>
      <c r="Q376" s="12"/>
      <c r="R376" s="12"/>
      <c r="S376" s="12"/>
      <c r="T376" s="12"/>
      <c r="U376" s="12"/>
      <c r="V376" s="12"/>
      <c r="W376" s="12"/>
      <c r="X376" s="12"/>
      <c r="Y376" s="12"/>
      <c r="Z376" s="12"/>
      <c r="AA376" s="12"/>
      <c r="AB376" s="12"/>
      <c r="AC376" s="12"/>
    </row>
    <row r="377" spans="1:29" s="301" customFormat="1" hidden="1">
      <c r="A377" s="325"/>
      <c r="B377" s="320" t="s">
        <v>650</v>
      </c>
      <c r="C377" s="320"/>
      <c r="D377" s="320"/>
      <c r="E377" s="325"/>
      <c r="F377" s="325"/>
      <c r="G377" s="325">
        <v>0</v>
      </c>
      <c r="H377" s="325">
        <v>0</v>
      </c>
      <c r="I377" s="325">
        <v>0</v>
      </c>
      <c r="J377" s="325">
        <v>0</v>
      </c>
      <c r="K377" s="325">
        <v>0</v>
      </c>
      <c r="L377" s="325">
        <v>0</v>
      </c>
      <c r="M377" s="325">
        <v>0</v>
      </c>
      <c r="N377" s="321"/>
      <c r="O377" s="346"/>
      <c r="P377" s="321"/>
      <c r="Q377" s="347"/>
      <c r="R377" s="347"/>
      <c r="S377" s="347"/>
      <c r="T377" s="347"/>
      <c r="U377" s="347"/>
      <c r="V377" s="347"/>
      <c r="W377" s="347"/>
      <c r="X377" s="347"/>
      <c r="Y377" s="347"/>
      <c r="Z377" s="347"/>
      <c r="AA377" s="347"/>
      <c r="AB377" s="347"/>
      <c r="AC377" s="347"/>
    </row>
    <row r="378" spans="1:29" s="302" customFormat="1" ht="37.5" customHeight="1">
      <c r="A378" s="333"/>
      <c r="B378" s="334" t="s">
        <v>852</v>
      </c>
      <c r="C378" s="333"/>
      <c r="D378" s="333"/>
      <c r="E378" s="333"/>
      <c r="F378" s="333"/>
      <c r="G378" s="336">
        <f>G380+G382+G383</f>
        <v>14.2</v>
      </c>
      <c r="H378" s="336">
        <f t="shared" ref="H378:M378" si="67">H380+H382+H383</f>
        <v>1439</v>
      </c>
      <c r="I378" s="336">
        <f t="shared" si="67"/>
        <v>18855</v>
      </c>
      <c r="J378" s="336">
        <f t="shared" si="67"/>
        <v>25255</v>
      </c>
      <c r="K378" s="336">
        <f t="shared" si="67"/>
        <v>21003</v>
      </c>
      <c r="L378" s="336">
        <f t="shared" si="67"/>
        <v>0</v>
      </c>
      <c r="M378" s="336">
        <f t="shared" si="67"/>
        <v>0</v>
      </c>
      <c r="N378" s="329"/>
      <c r="O378" s="330"/>
      <c r="P378" s="333"/>
      <c r="Q378" s="335"/>
      <c r="R378" s="335"/>
      <c r="S378" s="335"/>
      <c r="T378" s="335"/>
      <c r="U378" s="335"/>
      <c r="V378" s="335"/>
      <c r="W378" s="335"/>
      <c r="X378" s="335"/>
      <c r="Y378" s="335"/>
      <c r="Z378" s="335"/>
      <c r="AA378" s="335"/>
      <c r="AB378" s="335"/>
      <c r="AC378" s="335"/>
    </row>
    <row r="379" spans="1:29" hidden="1">
      <c r="A379" s="79"/>
      <c r="B379" s="320" t="s">
        <v>29</v>
      </c>
      <c r="C379" s="79"/>
      <c r="D379" s="79"/>
      <c r="E379" s="79"/>
      <c r="F379" s="79"/>
      <c r="G379" s="325" t="e">
        <f>G373+#REF!+G363</f>
        <v>#REF!</v>
      </c>
      <c r="H379" s="325" t="e">
        <f>H373+#REF!+H363</f>
        <v>#REF!</v>
      </c>
      <c r="I379" s="325" t="e">
        <f>I373+#REF!+I363</f>
        <v>#REF!</v>
      </c>
      <c r="J379" s="325" t="e">
        <f>J373+#REF!+J363</f>
        <v>#REF!</v>
      </c>
      <c r="K379" s="325" t="e">
        <f>K373+#REF!+K363</f>
        <v>#REF!</v>
      </c>
      <c r="L379" s="325" t="e">
        <f>L373+#REF!+L363</f>
        <v>#REF!</v>
      </c>
      <c r="M379" s="325" t="e">
        <f>M373+#REF!+M363</f>
        <v>#REF!</v>
      </c>
      <c r="N379" s="82"/>
      <c r="O379" s="83"/>
      <c r="P379" s="79"/>
      <c r="Q379" s="12"/>
      <c r="R379" s="12"/>
      <c r="S379" s="12"/>
      <c r="T379" s="12"/>
      <c r="U379" s="12"/>
      <c r="V379" s="12"/>
      <c r="W379" s="12"/>
      <c r="X379" s="12"/>
      <c r="Y379" s="12"/>
      <c r="Z379" s="12"/>
      <c r="AA379" s="12"/>
      <c r="AB379" s="12"/>
      <c r="AC379" s="12"/>
    </row>
    <row r="380" spans="1:29">
      <c r="A380" s="79"/>
      <c r="B380" s="320" t="s">
        <v>616</v>
      </c>
      <c r="C380" s="80"/>
      <c r="D380" s="80"/>
      <c r="E380" s="79"/>
      <c r="F380" s="79"/>
      <c r="G380" s="370">
        <f>G364</f>
        <v>0</v>
      </c>
      <c r="H380" s="370">
        <f t="shared" ref="H380:M380" si="68">H364</f>
        <v>1420</v>
      </c>
      <c r="I380" s="370">
        <f t="shared" si="68"/>
        <v>900</v>
      </c>
      <c r="J380" s="370">
        <f t="shared" si="68"/>
        <v>2700</v>
      </c>
      <c r="K380" s="370">
        <f t="shared" si="68"/>
        <v>0</v>
      </c>
      <c r="L380" s="370">
        <f t="shared" si="68"/>
        <v>0</v>
      </c>
      <c r="M380" s="370">
        <f t="shared" si="68"/>
        <v>0</v>
      </c>
      <c r="N380" s="82"/>
      <c r="O380" s="83"/>
      <c r="P380" s="82"/>
      <c r="Q380" s="12"/>
      <c r="R380" s="12"/>
      <c r="S380" s="12"/>
      <c r="T380" s="12"/>
      <c r="U380" s="12"/>
      <c r="V380" s="12"/>
      <c r="W380" s="12"/>
      <c r="X380" s="12"/>
      <c r="Y380" s="12"/>
      <c r="Z380" s="12"/>
      <c r="AA380" s="12"/>
      <c r="AB380" s="12"/>
      <c r="AC380" s="12"/>
    </row>
    <row r="381" spans="1:29" hidden="1">
      <c r="A381" s="79"/>
      <c r="B381" s="320" t="s">
        <v>31</v>
      </c>
      <c r="C381" s="80"/>
      <c r="D381" s="80"/>
      <c r="E381" s="79"/>
      <c r="F381" s="79"/>
      <c r="G381" s="370">
        <f t="shared" ref="G381:G383" si="69">G375+G365</f>
        <v>0</v>
      </c>
      <c r="H381" s="370" t="e">
        <f>H375+#REF!+H365</f>
        <v>#REF!</v>
      </c>
      <c r="I381" s="370" t="e">
        <f>I375+#REF!+I365</f>
        <v>#REF!</v>
      </c>
      <c r="J381" s="370" t="e">
        <f>J375+#REF!+J365</f>
        <v>#REF!</v>
      </c>
      <c r="K381" s="370" t="e">
        <f>K375+#REF!+K365</f>
        <v>#REF!</v>
      </c>
      <c r="L381" s="370" t="e">
        <f>L375+#REF!+L365</f>
        <v>#REF!</v>
      </c>
      <c r="M381" s="370" t="e">
        <f>M375+#REF!+M365</f>
        <v>#REF!</v>
      </c>
      <c r="N381" s="82"/>
      <c r="O381" s="83"/>
      <c r="P381" s="82"/>
      <c r="Q381" s="12"/>
      <c r="R381" s="12"/>
      <c r="S381" s="12"/>
      <c r="T381" s="12"/>
      <c r="U381" s="12"/>
      <c r="V381" s="12"/>
      <c r="W381" s="12"/>
      <c r="X381" s="12"/>
      <c r="Y381" s="12"/>
      <c r="Z381" s="12"/>
      <c r="AA381" s="12"/>
      <c r="AB381" s="12"/>
      <c r="AC381" s="12"/>
    </row>
    <row r="382" spans="1:29">
      <c r="A382" s="79"/>
      <c r="B382" s="320" t="s">
        <v>573</v>
      </c>
      <c r="C382" s="80"/>
      <c r="D382" s="80"/>
      <c r="E382" s="79"/>
      <c r="F382" s="79"/>
      <c r="G382" s="370">
        <f t="shared" si="69"/>
        <v>14.2</v>
      </c>
      <c r="H382" s="370">
        <f t="shared" ref="H382:M382" si="70">H376+H366</f>
        <v>19</v>
      </c>
      <c r="I382" s="370">
        <f t="shared" si="70"/>
        <v>35</v>
      </c>
      <c r="J382" s="370">
        <f t="shared" si="70"/>
        <v>25</v>
      </c>
      <c r="K382" s="370">
        <f t="shared" si="70"/>
        <v>25</v>
      </c>
      <c r="L382" s="370">
        <f t="shared" si="70"/>
        <v>0</v>
      </c>
      <c r="M382" s="370">
        <f t="shared" si="70"/>
        <v>0</v>
      </c>
      <c r="N382" s="82"/>
      <c r="O382" s="83"/>
      <c r="P382" s="82"/>
      <c r="Q382" s="12"/>
      <c r="R382" s="12"/>
      <c r="S382" s="12"/>
      <c r="T382" s="12"/>
      <c r="U382" s="12"/>
      <c r="V382" s="12"/>
      <c r="W382" s="12"/>
      <c r="X382" s="12"/>
      <c r="Y382" s="12"/>
      <c r="Z382" s="12"/>
      <c r="AA382" s="12"/>
      <c r="AB382" s="12"/>
      <c r="AC382" s="12"/>
    </row>
    <row r="383" spans="1:29" s="301" customFormat="1">
      <c r="A383" s="325"/>
      <c r="B383" s="320" t="s">
        <v>650</v>
      </c>
      <c r="C383" s="320"/>
      <c r="D383" s="320"/>
      <c r="E383" s="325"/>
      <c r="F383" s="325"/>
      <c r="G383" s="370">
        <f t="shared" si="69"/>
        <v>0</v>
      </c>
      <c r="H383" s="370">
        <f t="shared" ref="H383:M383" si="71">H377+H367</f>
        <v>0</v>
      </c>
      <c r="I383" s="370">
        <f t="shared" si="71"/>
        <v>17920</v>
      </c>
      <c r="J383" s="370">
        <f t="shared" si="71"/>
        <v>22530</v>
      </c>
      <c r="K383" s="370">
        <f t="shared" si="71"/>
        <v>20978</v>
      </c>
      <c r="L383" s="370">
        <f t="shared" si="71"/>
        <v>0</v>
      </c>
      <c r="M383" s="370">
        <f t="shared" si="71"/>
        <v>0</v>
      </c>
      <c r="N383" s="321"/>
      <c r="O383" s="346"/>
      <c r="P383" s="321"/>
      <c r="Q383" s="347"/>
      <c r="R383" s="347"/>
      <c r="S383" s="347"/>
      <c r="T383" s="347"/>
      <c r="U383" s="347"/>
      <c r="V383" s="347"/>
      <c r="W383" s="347"/>
      <c r="X383" s="347"/>
      <c r="Y383" s="347"/>
      <c r="Z383" s="347"/>
      <c r="AA383" s="347"/>
      <c r="AB383" s="347"/>
      <c r="AC383" s="347"/>
    </row>
    <row r="384" spans="1:29" s="8" customFormat="1" ht="23.25" customHeight="1">
      <c r="A384" s="82"/>
      <c r="B384" s="619" t="s">
        <v>853</v>
      </c>
      <c r="C384" s="575"/>
      <c r="D384" s="575"/>
      <c r="E384" s="575"/>
      <c r="F384" s="575"/>
      <c r="G384" s="575"/>
      <c r="H384" s="575"/>
      <c r="I384" s="575"/>
      <c r="J384" s="575"/>
      <c r="K384" s="575"/>
      <c r="L384" s="575"/>
      <c r="M384" s="575"/>
      <c r="N384" s="575"/>
      <c r="O384" s="575"/>
      <c r="P384" s="213"/>
      <c r="Q384" s="342"/>
    </row>
    <row r="385" spans="1:29" ht="24.75" customHeight="1">
      <c r="A385" s="79"/>
      <c r="B385" s="212" t="s">
        <v>854</v>
      </c>
      <c r="C385" s="212"/>
      <c r="D385" s="212"/>
      <c r="E385" s="79"/>
      <c r="F385" s="79"/>
      <c r="G385" s="79"/>
      <c r="H385" s="79"/>
      <c r="I385" s="79"/>
      <c r="J385" s="79"/>
      <c r="K385" s="79"/>
      <c r="L385" s="82"/>
      <c r="M385" s="82"/>
      <c r="N385" s="82"/>
      <c r="O385" s="83"/>
      <c r="P385" s="82"/>
      <c r="Q385" s="12"/>
      <c r="R385" s="12"/>
      <c r="S385" s="12"/>
      <c r="T385" s="12"/>
      <c r="U385" s="12"/>
      <c r="V385" s="12"/>
      <c r="W385" s="12"/>
      <c r="X385" s="12"/>
      <c r="Y385" s="12"/>
      <c r="Z385" s="12"/>
      <c r="AA385" s="12"/>
      <c r="AB385" s="12"/>
      <c r="AC385" s="12"/>
    </row>
    <row r="386" spans="1:29" ht="117" customHeight="1">
      <c r="A386" s="79"/>
      <c r="B386" s="504" t="s">
        <v>1241</v>
      </c>
      <c r="C386" s="79" t="s">
        <v>855</v>
      </c>
      <c r="D386" s="79" t="s">
        <v>856</v>
      </c>
      <c r="E386" s="79" t="s">
        <v>40</v>
      </c>
      <c r="F386" s="79"/>
      <c r="G386" s="120">
        <v>64.5</v>
      </c>
      <c r="H386" s="120">
        <v>64.8</v>
      </c>
      <c r="I386" s="120">
        <v>65.099999999999994</v>
      </c>
      <c r="J386" s="121">
        <v>71</v>
      </c>
      <c r="K386" s="121">
        <v>77</v>
      </c>
      <c r="L386" s="98">
        <v>84</v>
      </c>
      <c r="M386" s="82">
        <v>90</v>
      </c>
      <c r="N386" s="82"/>
      <c r="O386" s="83"/>
      <c r="P386" s="82"/>
      <c r="Q386" s="162"/>
      <c r="R386" s="162"/>
      <c r="S386" s="162"/>
      <c r="T386" s="162"/>
      <c r="U386" s="162"/>
      <c r="V386" s="162"/>
      <c r="W386" s="162"/>
      <c r="X386" s="162"/>
      <c r="Y386" s="162"/>
      <c r="Z386" s="162"/>
      <c r="AA386" s="162"/>
      <c r="AB386" s="162"/>
      <c r="AC386" s="162"/>
    </row>
    <row r="387" spans="1:29" s="12" customFormat="1" ht="21.75" customHeight="1">
      <c r="A387" s="79"/>
      <c r="B387" s="122" t="s">
        <v>582</v>
      </c>
      <c r="C387" s="79"/>
      <c r="D387" s="79"/>
      <c r="E387" s="79"/>
      <c r="F387" s="79"/>
      <c r="G387" s="93"/>
      <c r="H387" s="93"/>
      <c r="I387" s="93"/>
      <c r="J387" s="93"/>
      <c r="K387" s="93"/>
      <c r="L387" s="79"/>
      <c r="M387" s="79"/>
      <c r="N387" s="82"/>
      <c r="O387" s="83"/>
      <c r="P387" s="82"/>
      <c r="Q387" s="215"/>
      <c r="R387" s="215"/>
      <c r="S387" s="215"/>
      <c r="T387" s="215"/>
      <c r="U387" s="215"/>
      <c r="V387" s="215"/>
      <c r="W387" s="215"/>
      <c r="X387" s="215"/>
      <c r="Y387" s="215"/>
      <c r="Z387" s="215"/>
      <c r="AA387" s="215"/>
      <c r="AB387" s="215"/>
      <c r="AC387" s="215"/>
    </row>
    <row r="388" spans="1:29" ht="31.5" customHeight="1">
      <c r="A388" s="580">
        <v>1</v>
      </c>
      <c r="B388" s="592" t="s">
        <v>857</v>
      </c>
      <c r="C388" s="580" t="s">
        <v>858</v>
      </c>
      <c r="D388" s="580" t="s">
        <v>859</v>
      </c>
      <c r="E388" s="79" t="s">
        <v>598</v>
      </c>
      <c r="F388" s="580" t="s">
        <v>613</v>
      </c>
      <c r="G388" s="93">
        <v>0</v>
      </c>
      <c r="H388" s="93">
        <v>40</v>
      </c>
      <c r="I388" s="79">
        <v>24</v>
      </c>
      <c r="J388" s="79">
        <v>30</v>
      </c>
      <c r="K388" s="79">
        <v>30</v>
      </c>
      <c r="L388" s="79"/>
      <c r="M388" s="79"/>
      <c r="N388" s="79"/>
      <c r="O388" s="212"/>
      <c r="P388" s="213"/>
      <c r="Q388" s="215"/>
      <c r="R388" s="214"/>
      <c r="S388" s="214"/>
      <c r="T388" s="214"/>
      <c r="U388" s="214"/>
      <c r="V388" s="214"/>
      <c r="W388" s="214"/>
      <c r="X388" s="214"/>
      <c r="Y388" s="214"/>
      <c r="Z388" s="214"/>
      <c r="AA388" s="214"/>
      <c r="AB388" s="214"/>
      <c r="AC388" s="214"/>
    </row>
    <row r="389" spans="1:29" s="12" customFormat="1" ht="95.25" customHeight="1">
      <c r="A389" s="580"/>
      <c r="B389" s="592"/>
      <c r="C389" s="580"/>
      <c r="D389" s="580"/>
      <c r="E389" s="79" t="s">
        <v>691</v>
      </c>
      <c r="F389" s="580"/>
      <c r="G389" s="93">
        <v>0</v>
      </c>
      <c r="H389" s="93">
        <v>0.8</v>
      </c>
      <c r="I389" s="93">
        <v>2</v>
      </c>
      <c r="J389" s="93">
        <v>3</v>
      </c>
      <c r="K389" s="93">
        <v>3</v>
      </c>
      <c r="L389" s="79"/>
      <c r="M389" s="79"/>
      <c r="N389" s="82" t="s">
        <v>604</v>
      </c>
      <c r="O389" s="83" t="s">
        <v>440</v>
      </c>
      <c r="P389" s="79" t="s">
        <v>860</v>
      </c>
      <c r="Q389" s="215"/>
      <c r="R389" s="215"/>
      <c r="S389" s="215"/>
      <c r="T389" s="215"/>
      <c r="U389" s="215"/>
      <c r="V389" s="215"/>
      <c r="W389" s="215"/>
      <c r="X389" s="215"/>
      <c r="Y389" s="215"/>
      <c r="Z389" s="215"/>
      <c r="AA389" s="215"/>
      <c r="AB389" s="215"/>
      <c r="AC389" s="215"/>
    </row>
    <row r="390" spans="1:29" s="12" customFormat="1" ht="54.75" customHeight="1">
      <c r="A390" s="79">
        <v>2</v>
      </c>
      <c r="B390" s="91" t="s">
        <v>861</v>
      </c>
      <c r="C390" s="508" t="s">
        <v>1242</v>
      </c>
      <c r="D390" s="79"/>
      <c r="E390" s="79" t="s">
        <v>602</v>
      </c>
      <c r="F390" s="79" t="s">
        <v>862</v>
      </c>
      <c r="G390" s="93"/>
      <c r="H390" s="93"/>
      <c r="I390" s="93">
        <v>131</v>
      </c>
      <c r="J390" s="93"/>
      <c r="K390" s="93"/>
      <c r="L390" s="79"/>
      <c r="M390" s="79"/>
      <c r="N390" s="79" t="s">
        <v>604</v>
      </c>
      <c r="O390" s="91" t="s">
        <v>863</v>
      </c>
      <c r="P390" s="79" t="s">
        <v>864</v>
      </c>
      <c r="Q390" s="215"/>
      <c r="R390" s="215"/>
      <c r="S390" s="215"/>
      <c r="T390" s="215"/>
      <c r="U390" s="215"/>
      <c r="V390" s="215"/>
      <c r="W390" s="215"/>
      <c r="X390" s="215"/>
      <c r="Y390" s="215"/>
      <c r="Z390" s="215"/>
      <c r="AA390" s="215"/>
      <c r="AB390" s="215"/>
      <c r="AC390" s="215"/>
    </row>
    <row r="391" spans="1:29" s="302" customFormat="1" ht="21" customHeight="1">
      <c r="A391" s="329"/>
      <c r="B391" s="334" t="s">
        <v>865</v>
      </c>
      <c r="C391" s="333"/>
      <c r="D391" s="333"/>
      <c r="E391" s="333"/>
      <c r="F391" s="333"/>
      <c r="G391" s="345">
        <f>G392+G393+G394+G395+G396</f>
        <v>0</v>
      </c>
      <c r="H391" s="345">
        <f t="shared" ref="H391:M391" si="72">H392+H393+H394+H395+H396</f>
        <v>0.8</v>
      </c>
      <c r="I391" s="345">
        <f t="shared" si="72"/>
        <v>133</v>
      </c>
      <c r="J391" s="345">
        <f t="shared" si="72"/>
        <v>3</v>
      </c>
      <c r="K391" s="345">
        <f t="shared" si="72"/>
        <v>3</v>
      </c>
      <c r="L391" s="345">
        <f t="shared" si="72"/>
        <v>0</v>
      </c>
      <c r="M391" s="345">
        <f t="shared" si="72"/>
        <v>0</v>
      </c>
      <c r="N391" s="329"/>
      <c r="O391" s="330"/>
      <c r="P391" s="329"/>
      <c r="Q391" s="335"/>
    </row>
    <row r="392" spans="1:29" s="301" customFormat="1" ht="21.75" hidden="1" customHeight="1">
      <c r="A392" s="325"/>
      <c r="B392" s="320" t="s">
        <v>441</v>
      </c>
      <c r="C392" s="325"/>
      <c r="D392" s="325"/>
      <c r="E392" s="325"/>
      <c r="F392" s="325"/>
      <c r="G392" s="325">
        <v>0</v>
      </c>
      <c r="H392" s="325">
        <v>0</v>
      </c>
      <c r="I392" s="325">
        <v>0</v>
      </c>
      <c r="J392" s="325">
        <v>0</v>
      </c>
      <c r="K392" s="325">
        <v>0</v>
      </c>
      <c r="L392" s="325">
        <v>0</v>
      </c>
      <c r="M392" s="325">
        <v>0</v>
      </c>
      <c r="N392" s="321"/>
      <c r="O392" s="346"/>
      <c r="P392" s="325"/>
      <c r="Q392" s="347"/>
      <c r="R392" s="347"/>
      <c r="S392" s="347"/>
      <c r="T392" s="347"/>
      <c r="U392" s="347"/>
      <c r="V392" s="347"/>
      <c r="W392" s="347"/>
      <c r="X392" s="347"/>
      <c r="Y392" s="347"/>
      <c r="Z392" s="347"/>
      <c r="AA392" s="347"/>
      <c r="AB392" s="347"/>
      <c r="AC392" s="347"/>
    </row>
    <row r="393" spans="1:29" s="301" customFormat="1" ht="25.5" hidden="1" customHeight="1">
      <c r="A393" s="325"/>
      <c r="B393" s="320" t="s">
        <v>30</v>
      </c>
      <c r="C393" s="325"/>
      <c r="D393" s="325"/>
      <c r="E393" s="325"/>
      <c r="F393" s="325"/>
      <c r="G393" s="325">
        <v>0</v>
      </c>
      <c r="H393" s="325">
        <v>0</v>
      </c>
      <c r="I393" s="325">
        <v>0</v>
      </c>
      <c r="J393" s="325">
        <v>0</v>
      </c>
      <c r="K393" s="325">
        <v>0</v>
      </c>
      <c r="L393" s="325">
        <v>0</v>
      </c>
      <c r="M393" s="325">
        <v>0</v>
      </c>
      <c r="N393" s="321"/>
      <c r="O393" s="346"/>
      <c r="P393" s="325"/>
      <c r="Q393" s="347"/>
      <c r="R393" s="347"/>
      <c r="S393" s="347"/>
      <c r="T393" s="347"/>
      <c r="U393" s="347"/>
      <c r="V393" s="347"/>
      <c r="W393" s="347"/>
      <c r="X393" s="347"/>
      <c r="Y393" s="347"/>
      <c r="Z393" s="347"/>
      <c r="AA393" s="347"/>
      <c r="AB393" s="347"/>
      <c r="AC393" s="347"/>
    </row>
    <row r="394" spans="1:29" s="301" customFormat="1" ht="19.5" hidden="1" customHeight="1">
      <c r="A394" s="325"/>
      <c r="B394" s="320" t="s">
        <v>31</v>
      </c>
      <c r="C394" s="325"/>
      <c r="D394" s="325"/>
      <c r="E394" s="325"/>
      <c r="F394" s="325"/>
      <c r="G394" s="362"/>
      <c r="H394" s="362"/>
      <c r="I394" s="362"/>
      <c r="J394" s="362"/>
      <c r="K394" s="362"/>
      <c r="L394" s="362"/>
      <c r="M394" s="362"/>
      <c r="N394" s="321"/>
      <c r="O394" s="346"/>
      <c r="P394" s="325"/>
      <c r="Q394" s="347"/>
      <c r="R394" s="347"/>
      <c r="S394" s="347"/>
      <c r="T394" s="347"/>
      <c r="U394" s="347"/>
      <c r="V394" s="347"/>
      <c r="W394" s="347"/>
      <c r="X394" s="347"/>
      <c r="Y394" s="347"/>
      <c r="Z394" s="347"/>
      <c r="AA394" s="347"/>
      <c r="AB394" s="347"/>
      <c r="AC394" s="347"/>
    </row>
    <row r="395" spans="1:29" s="301" customFormat="1" ht="20.25" customHeight="1">
      <c r="A395" s="325"/>
      <c r="B395" s="320" t="s">
        <v>573</v>
      </c>
      <c r="C395" s="325"/>
      <c r="D395" s="325"/>
      <c r="E395" s="325"/>
      <c r="F395" s="325"/>
      <c r="G395" s="370">
        <f t="shared" ref="G395:M395" si="73">G389+G390</f>
        <v>0</v>
      </c>
      <c r="H395" s="370">
        <f t="shared" si="73"/>
        <v>0.8</v>
      </c>
      <c r="I395" s="370">
        <f t="shared" si="73"/>
        <v>133</v>
      </c>
      <c r="J395" s="370">
        <f t="shared" si="73"/>
        <v>3</v>
      </c>
      <c r="K395" s="370">
        <f t="shared" si="73"/>
        <v>3</v>
      </c>
      <c r="L395" s="370">
        <f t="shared" si="73"/>
        <v>0</v>
      </c>
      <c r="M395" s="370">
        <f t="shared" si="73"/>
        <v>0</v>
      </c>
      <c r="N395" s="321"/>
      <c r="O395" s="346"/>
      <c r="P395" s="325"/>
      <c r="Q395" s="347"/>
      <c r="R395" s="347"/>
      <c r="S395" s="347"/>
      <c r="T395" s="347"/>
      <c r="U395" s="347"/>
      <c r="V395" s="347"/>
      <c r="W395" s="347"/>
      <c r="X395" s="347"/>
      <c r="Y395" s="347"/>
      <c r="Z395" s="347"/>
      <c r="AA395" s="347"/>
      <c r="AB395" s="347"/>
      <c r="AC395" s="347"/>
    </row>
    <row r="396" spans="1:29" s="301" customFormat="1" ht="29.25" hidden="1" customHeight="1">
      <c r="A396" s="325"/>
      <c r="B396" s="320" t="s">
        <v>33</v>
      </c>
      <c r="C396" s="325"/>
      <c r="D396" s="325"/>
      <c r="E396" s="325"/>
      <c r="F396" s="325"/>
      <c r="G396" s="325">
        <v>0</v>
      </c>
      <c r="H396" s="325">
        <v>0</v>
      </c>
      <c r="I396" s="325">
        <v>0</v>
      </c>
      <c r="J396" s="325">
        <v>0</v>
      </c>
      <c r="K396" s="325">
        <v>0</v>
      </c>
      <c r="L396" s="325">
        <v>0</v>
      </c>
      <c r="M396" s="325">
        <v>0</v>
      </c>
      <c r="N396" s="321"/>
      <c r="O396" s="346"/>
      <c r="P396" s="325"/>
      <c r="Q396" s="347"/>
      <c r="R396" s="347"/>
      <c r="S396" s="347"/>
      <c r="T396" s="347"/>
      <c r="U396" s="347"/>
      <c r="V396" s="347"/>
      <c r="W396" s="347"/>
      <c r="X396" s="347"/>
      <c r="Y396" s="347"/>
      <c r="Z396" s="347"/>
      <c r="AA396" s="347"/>
      <c r="AB396" s="347"/>
      <c r="AC396" s="347"/>
    </row>
    <row r="397" spans="1:29" s="12" customFormat="1" ht="23.25" customHeight="1">
      <c r="A397" s="79"/>
      <c r="B397" s="620" t="s">
        <v>1243</v>
      </c>
      <c r="C397" s="579"/>
      <c r="D397" s="579"/>
      <c r="E397" s="579"/>
      <c r="F397" s="579"/>
      <c r="G397" s="579"/>
      <c r="H397" s="579"/>
      <c r="I397" s="579"/>
      <c r="J397" s="579"/>
      <c r="K397" s="579"/>
      <c r="L397" s="579"/>
      <c r="M397" s="579"/>
      <c r="N397" s="579"/>
      <c r="O397" s="579"/>
      <c r="P397" s="82"/>
    </row>
    <row r="398" spans="1:29" ht="132.75" customHeight="1">
      <c r="A398" s="79"/>
      <c r="B398" s="504" t="s">
        <v>1244</v>
      </c>
      <c r="C398" s="79" t="s">
        <v>867</v>
      </c>
      <c r="D398" s="79" t="s">
        <v>620</v>
      </c>
      <c r="E398" s="79" t="s">
        <v>40</v>
      </c>
      <c r="F398" s="79"/>
      <c r="G398" s="79"/>
      <c r="H398" s="79"/>
      <c r="I398" s="79">
        <v>96</v>
      </c>
      <c r="J398" s="79">
        <v>96.8</v>
      </c>
      <c r="K398" s="79">
        <v>97.4</v>
      </c>
      <c r="L398" s="82">
        <v>98.3</v>
      </c>
      <c r="M398" s="82">
        <v>98.3</v>
      </c>
      <c r="N398" s="82"/>
      <c r="O398" s="83"/>
      <c r="P398" s="82"/>
      <c r="Q398" s="12"/>
      <c r="R398" s="12"/>
      <c r="S398" s="12"/>
      <c r="T398" s="12"/>
      <c r="U398" s="12"/>
      <c r="V398" s="12"/>
      <c r="W398" s="12"/>
      <c r="X398" s="12"/>
      <c r="Y398" s="12"/>
      <c r="Z398" s="12"/>
      <c r="AA398" s="12"/>
      <c r="AB398" s="12"/>
      <c r="AC398" s="12"/>
    </row>
    <row r="399" spans="1:29" ht="19.5" customHeight="1">
      <c r="A399" s="79"/>
      <c r="B399" s="122" t="s">
        <v>582</v>
      </c>
      <c r="C399" s="84"/>
      <c r="D399" s="84"/>
      <c r="E399" s="79"/>
      <c r="F399" s="161"/>
      <c r="G399" s="368"/>
      <c r="H399" s="368"/>
      <c r="I399" s="362"/>
      <c r="J399" s="362"/>
      <c r="K399" s="362"/>
      <c r="L399" s="362"/>
      <c r="M399" s="362"/>
      <c r="N399" s="343"/>
      <c r="O399" s="330"/>
      <c r="P399" s="329"/>
      <c r="Q399" s="335"/>
      <c r="R399" s="335"/>
      <c r="S399" s="335"/>
      <c r="T399" s="335"/>
      <c r="U399" s="335"/>
      <c r="V399" s="335"/>
      <c r="W399" s="335"/>
      <c r="X399" s="335"/>
      <c r="Y399" s="335"/>
      <c r="Z399" s="335"/>
      <c r="AA399" s="335"/>
      <c r="AB399" s="335"/>
      <c r="AC399" s="335"/>
    </row>
    <row r="400" spans="1:29" ht="40.5" customHeight="1">
      <c r="A400" s="79"/>
      <c r="B400" s="122" t="s">
        <v>868</v>
      </c>
      <c r="C400" s="84"/>
      <c r="D400" s="84"/>
      <c r="E400" s="79"/>
      <c r="F400" s="161"/>
      <c r="G400" s="368"/>
      <c r="H400" s="368"/>
      <c r="I400" s="362"/>
      <c r="J400" s="362"/>
      <c r="K400" s="362"/>
      <c r="L400" s="362"/>
      <c r="M400" s="362"/>
      <c r="N400" s="343"/>
      <c r="O400" s="330"/>
      <c r="P400" s="329"/>
      <c r="Q400" s="335"/>
      <c r="R400" s="335"/>
      <c r="S400" s="335"/>
      <c r="T400" s="335"/>
      <c r="U400" s="335"/>
      <c r="V400" s="335"/>
      <c r="W400" s="335"/>
      <c r="X400" s="335"/>
      <c r="Y400" s="335"/>
      <c r="Z400" s="335"/>
      <c r="AA400" s="335"/>
      <c r="AB400" s="335"/>
      <c r="AC400" s="335"/>
    </row>
    <row r="401" spans="1:29" ht="127.5" customHeight="1">
      <c r="A401" s="79"/>
      <c r="B401" s="504" t="s">
        <v>1245</v>
      </c>
      <c r="C401" s="505" t="s">
        <v>1246</v>
      </c>
      <c r="D401" s="123" t="s">
        <v>816</v>
      </c>
      <c r="E401" s="123" t="s">
        <v>709</v>
      </c>
      <c r="F401" s="123"/>
      <c r="G401" s="123">
        <v>24.5</v>
      </c>
      <c r="H401" s="123">
        <v>23.4</v>
      </c>
      <c r="I401" s="123">
        <v>23.6</v>
      </c>
      <c r="J401" s="123">
        <v>23.8</v>
      </c>
      <c r="K401" s="123">
        <v>24</v>
      </c>
      <c r="L401" s="123">
        <v>24.2</v>
      </c>
      <c r="M401" s="123">
        <v>24.4</v>
      </c>
      <c r="N401" s="343"/>
      <c r="O401" s="330"/>
      <c r="P401" s="329"/>
      <c r="Q401" s="335"/>
      <c r="R401" s="335"/>
      <c r="S401" s="335"/>
      <c r="T401" s="335"/>
      <c r="U401" s="335"/>
      <c r="V401" s="335"/>
      <c r="W401" s="335"/>
      <c r="X401" s="335"/>
      <c r="Y401" s="335"/>
      <c r="Z401" s="335"/>
      <c r="AA401" s="335"/>
      <c r="AB401" s="335"/>
      <c r="AC401" s="335"/>
    </row>
    <row r="402" spans="1:29" ht="19.5" customHeight="1">
      <c r="A402" s="79"/>
      <c r="B402" s="504" t="s">
        <v>547</v>
      </c>
      <c r="C402" s="84"/>
      <c r="D402" s="84"/>
      <c r="E402" s="79"/>
      <c r="F402" s="161"/>
      <c r="G402" s="368"/>
      <c r="H402" s="368"/>
      <c r="I402" s="362"/>
      <c r="J402" s="362"/>
      <c r="K402" s="362"/>
      <c r="L402" s="362"/>
      <c r="M402" s="362"/>
      <c r="N402" s="343"/>
      <c r="O402" s="330"/>
      <c r="P402" s="329"/>
      <c r="Q402" s="335"/>
      <c r="R402" s="335"/>
      <c r="S402" s="335"/>
      <c r="T402" s="335"/>
      <c r="U402" s="335"/>
      <c r="V402" s="335"/>
      <c r="W402" s="335"/>
      <c r="X402" s="335"/>
      <c r="Y402" s="335"/>
      <c r="Z402" s="335"/>
      <c r="AA402" s="335"/>
      <c r="AB402" s="335"/>
      <c r="AC402" s="335"/>
    </row>
    <row r="403" spans="1:29" ht="19.5" customHeight="1">
      <c r="A403" s="79"/>
      <c r="B403" s="122" t="s">
        <v>869</v>
      </c>
      <c r="C403" s="84"/>
      <c r="D403" s="84"/>
      <c r="E403" s="79"/>
      <c r="F403" s="161"/>
      <c r="G403" s="368"/>
      <c r="H403" s="368"/>
      <c r="I403" s="362"/>
      <c r="J403" s="362"/>
      <c r="K403" s="362"/>
      <c r="L403" s="362"/>
      <c r="M403" s="362"/>
      <c r="N403" s="343"/>
      <c r="O403" s="330"/>
      <c r="P403" s="329"/>
      <c r="Q403" s="335"/>
      <c r="R403" s="335"/>
      <c r="S403" s="335"/>
      <c r="T403" s="335"/>
      <c r="U403" s="335"/>
      <c r="V403" s="335"/>
      <c r="W403" s="335"/>
      <c r="X403" s="335"/>
      <c r="Y403" s="335"/>
      <c r="Z403" s="335"/>
      <c r="AA403" s="335"/>
      <c r="AB403" s="335"/>
      <c r="AC403" s="335"/>
    </row>
    <row r="404" spans="1:29" ht="40.5" customHeight="1">
      <c r="A404" s="623">
        <v>1</v>
      </c>
      <c r="B404" s="592" t="s">
        <v>870</v>
      </c>
      <c r="C404" s="632" t="s">
        <v>839</v>
      </c>
      <c r="D404" s="580"/>
      <c r="E404" s="79" t="s">
        <v>871</v>
      </c>
      <c r="F404" s="580" t="s">
        <v>872</v>
      </c>
      <c r="G404" s="79"/>
      <c r="H404" s="121"/>
      <c r="I404" s="121">
        <v>22</v>
      </c>
      <c r="J404" s="121">
        <v>24</v>
      </c>
      <c r="K404" s="121">
        <v>23</v>
      </c>
      <c r="L404" s="326"/>
      <c r="M404" s="326"/>
      <c r="N404" s="84"/>
      <c r="O404" s="369" t="s">
        <v>873</v>
      </c>
      <c r="P404" s="580" t="s">
        <v>874</v>
      </c>
      <c r="Q404" s="12"/>
    </row>
    <row r="405" spans="1:29" ht="53.25" customHeight="1">
      <c r="A405" s="623"/>
      <c r="B405" s="592"/>
      <c r="C405" s="580"/>
      <c r="D405" s="580"/>
      <c r="E405" s="79" t="s">
        <v>599</v>
      </c>
      <c r="F405" s="580"/>
      <c r="G405" s="82"/>
      <c r="H405" s="121"/>
      <c r="I405" s="120">
        <v>305.07900000000001</v>
      </c>
      <c r="J405" s="120">
        <v>358.39699999999999</v>
      </c>
      <c r="K405" s="120">
        <v>368.56700000000001</v>
      </c>
      <c r="L405" s="326"/>
      <c r="M405" s="326"/>
      <c r="N405" s="121" t="s">
        <v>87</v>
      </c>
      <c r="O405" s="369" t="s">
        <v>875</v>
      </c>
      <c r="P405" s="580"/>
      <c r="Q405" s="12"/>
    </row>
    <row r="406" spans="1:29" s="302" customFormat="1" ht="39" customHeight="1">
      <c r="A406" s="329"/>
      <c r="B406" s="334" t="s">
        <v>876</v>
      </c>
      <c r="C406" s="333"/>
      <c r="D406" s="333"/>
      <c r="E406" s="333"/>
      <c r="F406" s="333"/>
      <c r="G406" s="329">
        <v>0</v>
      </c>
      <c r="H406" s="329">
        <f t="shared" ref="H406:I406" si="74">H407+H408+H409+H410+H411</f>
        <v>0</v>
      </c>
      <c r="I406" s="337">
        <f t="shared" si="74"/>
        <v>305.07900000000001</v>
      </c>
      <c r="J406" s="337">
        <f t="shared" ref="J406:M406" si="75">J407+J408+J409+J410+J411</f>
        <v>358.39699999999999</v>
      </c>
      <c r="K406" s="337">
        <f t="shared" si="75"/>
        <v>368.56700000000001</v>
      </c>
      <c r="L406" s="337">
        <f t="shared" si="75"/>
        <v>0</v>
      </c>
      <c r="M406" s="337">
        <f t="shared" si="75"/>
        <v>0</v>
      </c>
      <c r="N406" s="329"/>
      <c r="O406" s="330"/>
      <c r="P406" s="329"/>
      <c r="Q406" s="335"/>
    </row>
    <row r="407" spans="1:29" s="301" customFormat="1" ht="21.75" hidden="1" customHeight="1">
      <c r="A407" s="325"/>
      <c r="B407" s="320" t="s">
        <v>441</v>
      </c>
      <c r="C407" s="325"/>
      <c r="D407" s="325"/>
      <c r="E407" s="325"/>
      <c r="F407" s="325"/>
      <c r="G407" s="325">
        <v>0</v>
      </c>
      <c r="H407" s="325">
        <v>0</v>
      </c>
      <c r="I407" s="325">
        <v>0</v>
      </c>
      <c r="J407" s="325">
        <v>0</v>
      </c>
      <c r="K407" s="325">
        <v>0</v>
      </c>
      <c r="L407" s="325">
        <v>0</v>
      </c>
      <c r="M407" s="325">
        <v>0</v>
      </c>
      <c r="N407" s="321"/>
      <c r="O407" s="346"/>
      <c r="P407" s="325"/>
      <c r="Q407" s="347"/>
      <c r="R407" s="347"/>
      <c r="S407" s="347"/>
      <c r="T407" s="347"/>
      <c r="U407" s="347"/>
      <c r="V407" s="347"/>
      <c r="W407" s="347"/>
      <c r="X407" s="347"/>
      <c r="Y407" s="347"/>
      <c r="Z407" s="347"/>
      <c r="AA407" s="347"/>
      <c r="AB407" s="347"/>
      <c r="AC407" s="347"/>
    </row>
    <row r="408" spans="1:29" s="301" customFormat="1" ht="25.5" hidden="1" customHeight="1">
      <c r="A408" s="325"/>
      <c r="B408" s="320" t="s">
        <v>30</v>
      </c>
      <c r="C408" s="325"/>
      <c r="D408" s="325"/>
      <c r="E408" s="325"/>
      <c r="F408" s="325"/>
      <c r="G408" s="325">
        <v>0</v>
      </c>
      <c r="H408" s="325">
        <v>0</v>
      </c>
      <c r="I408" s="325">
        <v>0</v>
      </c>
      <c r="J408" s="325">
        <v>0</v>
      </c>
      <c r="K408" s="325">
        <v>0</v>
      </c>
      <c r="L408" s="325">
        <v>0</v>
      </c>
      <c r="M408" s="325">
        <v>0</v>
      </c>
      <c r="N408" s="321"/>
      <c r="O408" s="346"/>
      <c r="P408" s="325"/>
      <c r="Q408" s="347"/>
      <c r="R408" s="347"/>
      <c r="S408" s="347"/>
      <c r="T408" s="347"/>
      <c r="U408" s="347"/>
      <c r="V408" s="347"/>
      <c r="W408" s="347"/>
      <c r="X408" s="347"/>
      <c r="Y408" s="347"/>
      <c r="Z408" s="347"/>
      <c r="AA408" s="347"/>
      <c r="AB408" s="347"/>
      <c r="AC408" s="347"/>
    </row>
    <row r="409" spans="1:29" s="302" customFormat="1" ht="19.5" customHeight="1">
      <c r="A409" s="333"/>
      <c r="B409" s="334" t="s">
        <v>616</v>
      </c>
      <c r="C409" s="333"/>
      <c r="D409" s="333"/>
      <c r="E409" s="333"/>
      <c r="F409" s="333"/>
      <c r="G409" s="333">
        <f t="shared" ref="G409:M409" si="76">G405</f>
        <v>0</v>
      </c>
      <c r="H409" s="333">
        <f t="shared" si="76"/>
        <v>0</v>
      </c>
      <c r="I409" s="336">
        <f t="shared" si="76"/>
        <v>305.07900000000001</v>
      </c>
      <c r="J409" s="336">
        <f t="shared" si="76"/>
        <v>358.39699999999999</v>
      </c>
      <c r="K409" s="336">
        <f t="shared" si="76"/>
        <v>368.56700000000001</v>
      </c>
      <c r="L409" s="333">
        <f t="shared" si="76"/>
        <v>0</v>
      </c>
      <c r="M409" s="333">
        <f t="shared" si="76"/>
        <v>0</v>
      </c>
      <c r="N409" s="329"/>
      <c r="O409" s="330"/>
      <c r="P409" s="333"/>
      <c r="Q409" s="335"/>
      <c r="R409" s="335"/>
      <c r="S409" s="335"/>
      <c r="T409" s="335"/>
      <c r="U409" s="335"/>
      <c r="V409" s="335"/>
      <c r="W409" s="335"/>
      <c r="X409" s="335"/>
      <c r="Y409" s="335"/>
      <c r="Z409" s="335"/>
      <c r="AA409" s="335"/>
      <c r="AB409" s="335"/>
      <c r="AC409" s="335"/>
    </row>
    <row r="410" spans="1:29" s="301" customFormat="1" ht="20.25" hidden="1" customHeight="1">
      <c r="A410" s="325"/>
      <c r="B410" s="320" t="s">
        <v>32</v>
      </c>
      <c r="C410" s="325"/>
      <c r="D410" s="325"/>
      <c r="E410" s="325"/>
      <c r="F410" s="325"/>
      <c r="G410" s="325">
        <v>0</v>
      </c>
      <c r="H410" s="325">
        <v>0</v>
      </c>
      <c r="I410" s="325">
        <v>0</v>
      </c>
      <c r="J410" s="325">
        <v>0</v>
      </c>
      <c r="K410" s="325">
        <v>0</v>
      </c>
      <c r="L410" s="325">
        <v>0</v>
      </c>
      <c r="M410" s="325">
        <v>0</v>
      </c>
      <c r="N410" s="321"/>
      <c r="O410" s="346"/>
      <c r="P410" s="325"/>
      <c r="Q410" s="347"/>
      <c r="R410" s="347"/>
      <c r="S410" s="347"/>
      <c r="T410" s="347"/>
      <c r="U410" s="347"/>
      <c r="V410" s="347"/>
      <c r="W410" s="347"/>
      <c r="X410" s="347"/>
      <c r="Y410" s="347"/>
      <c r="Z410" s="347"/>
      <c r="AA410" s="347"/>
      <c r="AB410" s="347"/>
      <c r="AC410" s="347"/>
    </row>
    <row r="411" spans="1:29" s="301" customFormat="1" ht="29.25" hidden="1" customHeight="1">
      <c r="A411" s="325"/>
      <c r="B411" s="320" t="s">
        <v>33</v>
      </c>
      <c r="C411" s="325"/>
      <c r="D411" s="325"/>
      <c r="E411" s="325"/>
      <c r="F411" s="325"/>
      <c r="G411" s="325">
        <v>0</v>
      </c>
      <c r="H411" s="325">
        <v>0</v>
      </c>
      <c r="I411" s="325">
        <v>0</v>
      </c>
      <c r="J411" s="325">
        <v>0</v>
      </c>
      <c r="K411" s="325">
        <v>0</v>
      </c>
      <c r="L411" s="325">
        <v>0</v>
      </c>
      <c r="M411" s="325">
        <v>0</v>
      </c>
      <c r="N411" s="321"/>
      <c r="O411" s="346"/>
      <c r="P411" s="325"/>
      <c r="Q411" s="347"/>
      <c r="R411" s="347"/>
      <c r="S411" s="347"/>
      <c r="T411" s="347"/>
      <c r="U411" s="347"/>
      <c r="V411" s="347"/>
      <c r="W411" s="347"/>
      <c r="X411" s="347"/>
      <c r="Y411" s="347"/>
      <c r="Z411" s="347"/>
      <c r="AA411" s="347"/>
      <c r="AB411" s="347"/>
      <c r="AC411" s="347"/>
    </row>
    <row r="412" spans="1:29" s="302" customFormat="1" ht="37.5" customHeight="1">
      <c r="A412" s="333"/>
      <c r="B412" s="334" t="s">
        <v>877</v>
      </c>
      <c r="C412" s="333"/>
      <c r="D412" s="333"/>
      <c r="E412" s="333"/>
      <c r="F412" s="333"/>
      <c r="G412" s="336">
        <f>G415+G416</f>
        <v>0</v>
      </c>
      <c r="H412" s="336">
        <f t="shared" ref="H412:M412" si="77">H415+H416</f>
        <v>0.8</v>
      </c>
      <c r="I412" s="336">
        <f t="shared" si="77"/>
        <v>438.07900000000001</v>
      </c>
      <c r="J412" s="336">
        <f t="shared" si="77"/>
        <v>361.39699999999999</v>
      </c>
      <c r="K412" s="336">
        <f t="shared" si="77"/>
        <v>371.56700000000001</v>
      </c>
      <c r="L412" s="336">
        <f t="shared" si="77"/>
        <v>0</v>
      </c>
      <c r="M412" s="336">
        <f t="shared" si="77"/>
        <v>0</v>
      </c>
      <c r="N412" s="329"/>
      <c r="O412" s="330"/>
      <c r="P412" s="333"/>
      <c r="Q412" s="335"/>
      <c r="R412" s="335"/>
      <c r="S412" s="335"/>
      <c r="T412" s="335"/>
      <c r="U412" s="335"/>
      <c r="V412" s="335"/>
      <c r="W412" s="335"/>
      <c r="X412" s="335"/>
      <c r="Y412" s="335"/>
      <c r="Z412" s="335"/>
      <c r="AA412" s="335"/>
      <c r="AB412" s="335"/>
      <c r="AC412" s="335"/>
    </row>
    <row r="413" spans="1:29" s="302" customFormat="1" hidden="1">
      <c r="A413" s="333"/>
      <c r="B413" s="334" t="s">
        <v>29</v>
      </c>
      <c r="C413" s="333"/>
      <c r="D413" s="333"/>
      <c r="E413" s="333"/>
      <c r="F413" s="333"/>
      <c r="G413" s="336">
        <f t="shared" ref="G413:M417" si="78">G407+G392</f>
        <v>0</v>
      </c>
      <c r="H413" s="336">
        <f t="shared" si="78"/>
        <v>0</v>
      </c>
      <c r="I413" s="336">
        <f t="shared" si="78"/>
        <v>0</v>
      </c>
      <c r="J413" s="336">
        <f t="shared" si="78"/>
        <v>0</v>
      </c>
      <c r="K413" s="336">
        <f t="shared" si="78"/>
        <v>0</v>
      </c>
      <c r="L413" s="336">
        <f t="shared" si="78"/>
        <v>0</v>
      </c>
      <c r="M413" s="336">
        <f t="shared" si="78"/>
        <v>0</v>
      </c>
      <c r="N413" s="329"/>
      <c r="O413" s="330"/>
      <c r="P413" s="333"/>
      <c r="Q413" s="335"/>
      <c r="R413" s="335"/>
      <c r="S413" s="335"/>
      <c r="T413" s="335"/>
      <c r="U413" s="335"/>
      <c r="V413" s="335"/>
      <c r="W413" s="335"/>
      <c r="X413" s="335"/>
      <c r="Y413" s="335"/>
      <c r="Z413" s="335"/>
      <c r="AA413" s="335"/>
      <c r="AB413" s="335"/>
      <c r="AC413" s="335"/>
    </row>
    <row r="414" spans="1:29" s="302" customFormat="1" hidden="1">
      <c r="A414" s="333"/>
      <c r="B414" s="334" t="s">
        <v>30</v>
      </c>
      <c r="C414" s="333"/>
      <c r="D414" s="333"/>
      <c r="E414" s="333"/>
      <c r="F414" s="333"/>
      <c r="G414" s="336">
        <f t="shared" si="78"/>
        <v>0</v>
      </c>
      <c r="H414" s="336">
        <f t="shared" si="78"/>
        <v>0</v>
      </c>
      <c r="I414" s="336">
        <f t="shared" si="78"/>
        <v>0</v>
      </c>
      <c r="J414" s="336">
        <f t="shared" si="78"/>
        <v>0</v>
      </c>
      <c r="K414" s="336">
        <f t="shared" si="78"/>
        <v>0</v>
      </c>
      <c r="L414" s="336">
        <f t="shared" si="78"/>
        <v>0</v>
      </c>
      <c r="M414" s="336">
        <f t="shared" si="78"/>
        <v>0</v>
      </c>
      <c r="N414" s="329"/>
      <c r="O414" s="330"/>
      <c r="P414" s="333"/>
      <c r="Q414" s="335"/>
      <c r="R414" s="335"/>
      <c r="S414" s="335"/>
      <c r="T414" s="335"/>
      <c r="U414" s="335"/>
      <c r="V414" s="335"/>
      <c r="W414" s="335"/>
      <c r="X414" s="335"/>
      <c r="Y414" s="335"/>
      <c r="Z414" s="335"/>
      <c r="AA414" s="335"/>
      <c r="AB414" s="335"/>
      <c r="AC414" s="335"/>
    </row>
    <row r="415" spans="1:29" s="302" customFormat="1">
      <c r="A415" s="333"/>
      <c r="B415" s="334" t="s">
        <v>616</v>
      </c>
      <c r="C415" s="333"/>
      <c r="D415" s="333"/>
      <c r="E415" s="333"/>
      <c r="F415" s="333"/>
      <c r="G415" s="336">
        <f t="shared" si="78"/>
        <v>0</v>
      </c>
      <c r="H415" s="336">
        <f t="shared" si="78"/>
        <v>0</v>
      </c>
      <c r="I415" s="336">
        <f t="shared" si="78"/>
        <v>305.07900000000001</v>
      </c>
      <c r="J415" s="336">
        <f t="shared" si="78"/>
        <v>358.39699999999999</v>
      </c>
      <c r="K415" s="336">
        <f t="shared" si="78"/>
        <v>368.56700000000001</v>
      </c>
      <c r="L415" s="336">
        <f t="shared" si="78"/>
        <v>0</v>
      </c>
      <c r="M415" s="336">
        <f t="shared" si="78"/>
        <v>0</v>
      </c>
      <c r="N415" s="329"/>
      <c r="O415" s="330"/>
      <c r="P415" s="333"/>
      <c r="Q415" s="335"/>
      <c r="R415" s="335"/>
      <c r="S415" s="335"/>
      <c r="T415" s="335"/>
      <c r="U415" s="335"/>
      <c r="V415" s="335"/>
      <c r="W415" s="335"/>
      <c r="X415" s="335"/>
      <c r="Y415" s="335"/>
      <c r="Z415" s="335"/>
      <c r="AA415" s="335"/>
      <c r="AB415" s="335"/>
      <c r="AC415" s="335"/>
    </row>
    <row r="416" spans="1:29" s="302" customFormat="1">
      <c r="A416" s="333"/>
      <c r="B416" s="334" t="s">
        <v>573</v>
      </c>
      <c r="C416" s="333"/>
      <c r="D416" s="333"/>
      <c r="E416" s="333"/>
      <c r="F416" s="333"/>
      <c r="G416" s="336">
        <f>G410+G395</f>
        <v>0</v>
      </c>
      <c r="H416" s="336">
        <f t="shared" ref="H416:M416" si="79">H410+H395</f>
        <v>0.8</v>
      </c>
      <c r="I416" s="336">
        <f t="shared" si="79"/>
        <v>133</v>
      </c>
      <c r="J416" s="336">
        <f t="shared" si="79"/>
        <v>3</v>
      </c>
      <c r="K416" s="336">
        <f t="shared" si="79"/>
        <v>3</v>
      </c>
      <c r="L416" s="336">
        <f t="shared" si="79"/>
        <v>0</v>
      </c>
      <c r="M416" s="336">
        <f t="shared" si="79"/>
        <v>0</v>
      </c>
      <c r="N416" s="329"/>
      <c r="O416" s="330"/>
      <c r="P416" s="333"/>
      <c r="Q416" s="335"/>
      <c r="R416" s="335"/>
      <c r="S416" s="335"/>
      <c r="T416" s="335"/>
      <c r="U416" s="335"/>
      <c r="V416" s="335"/>
      <c r="W416" s="335"/>
      <c r="X416" s="335"/>
      <c r="Y416" s="335"/>
      <c r="Z416" s="335"/>
      <c r="AA416" s="335"/>
      <c r="AB416" s="335"/>
      <c r="AC416" s="335"/>
    </row>
    <row r="417" spans="1:29" s="302" customFormat="1" hidden="1">
      <c r="A417" s="333"/>
      <c r="B417" s="334" t="s">
        <v>33</v>
      </c>
      <c r="C417" s="333"/>
      <c r="D417" s="333"/>
      <c r="E417" s="333"/>
      <c r="F417" s="333"/>
      <c r="G417" s="336">
        <f t="shared" si="78"/>
        <v>0</v>
      </c>
      <c r="H417" s="336">
        <f t="shared" si="78"/>
        <v>0</v>
      </c>
      <c r="I417" s="336">
        <f t="shared" si="78"/>
        <v>0</v>
      </c>
      <c r="J417" s="336">
        <f t="shared" si="78"/>
        <v>0</v>
      </c>
      <c r="K417" s="336">
        <f t="shared" si="78"/>
        <v>0</v>
      </c>
      <c r="L417" s="336">
        <f t="shared" si="78"/>
        <v>0</v>
      </c>
      <c r="M417" s="336">
        <f t="shared" si="78"/>
        <v>0</v>
      </c>
      <c r="N417" s="329"/>
      <c r="O417" s="330"/>
      <c r="P417" s="333"/>
      <c r="Q417" s="335"/>
      <c r="R417" s="335"/>
      <c r="S417" s="335"/>
      <c r="T417" s="335"/>
      <c r="U417" s="335"/>
      <c r="V417" s="335"/>
      <c r="W417" s="335"/>
      <c r="X417" s="335"/>
      <c r="Y417" s="335"/>
      <c r="Z417" s="335"/>
      <c r="AA417" s="335"/>
      <c r="AB417" s="335"/>
      <c r="AC417" s="335"/>
    </row>
    <row r="418" spans="1:29" s="302" customFormat="1" ht="52.5" customHeight="1">
      <c r="A418" s="329"/>
      <c r="B418" s="334" t="s">
        <v>878</v>
      </c>
      <c r="C418" s="333"/>
      <c r="D418" s="333"/>
      <c r="E418" s="333"/>
      <c r="F418" s="333"/>
      <c r="G418" s="345">
        <f>G420+G421+G422+G423</f>
        <v>158.69999999999999</v>
      </c>
      <c r="H418" s="345">
        <f t="shared" ref="H418:M418" si="80">H420+H421+H422+H423</f>
        <v>2963.6490000000003</v>
      </c>
      <c r="I418" s="345">
        <f t="shared" si="80"/>
        <v>35865.956999999995</v>
      </c>
      <c r="J418" s="345">
        <f t="shared" si="80"/>
        <v>39835.565000000002</v>
      </c>
      <c r="K418" s="345">
        <f t="shared" si="80"/>
        <v>31576.167000000001</v>
      </c>
      <c r="L418" s="345">
        <f t="shared" si="80"/>
        <v>1241.3</v>
      </c>
      <c r="M418" s="345">
        <f t="shared" si="80"/>
        <v>1615</v>
      </c>
      <c r="N418" s="329"/>
      <c r="O418" s="330"/>
      <c r="P418" s="329"/>
      <c r="Q418" s="335"/>
    </row>
    <row r="419" spans="1:29" s="302" customFormat="1" hidden="1">
      <c r="A419" s="329"/>
      <c r="B419" s="334" t="s">
        <v>441</v>
      </c>
      <c r="C419" s="333"/>
      <c r="D419" s="333"/>
      <c r="E419" s="333"/>
      <c r="F419" s="333"/>
      <c r="G419" s="345" t="e">
        <f t="shared" ref="G419:M420" si="81">G379+G340+G29</f>
        <v>#REF!</v>
      </c>
      <c r="H419" s="345" t="e">
        <f t="shared" si="81"/>
        <v>#REF!</v>
      </c>
      <c r="I419" s="345" t="e">
        <f t="shared" si="81"/>
        <v>#REF!</v>
      </c>
      <c r="J419" s="345" t="e">
        <f t="shared" si="81"/>
        <v>#REF!</v>
      </c>
      <c r="K419" s="345" t="e">
        <f t="shared" si="81"/>
        <v>#REF!</v>
      </c>
      <c r="L419" s="345" t="e">
        <f t="shared" si="81"/>
        <v>#REF!</v>
      </c>
      <c r="M419" s="345" t="e">
        <f t="shared" si="81"/>
        <v>#REF!</v>
      </c>
      <c r="N419" s="329" t="s">
        <v>586</v>
      </c>
      <c r="O419" s="330"/>
      <c r="P419" s="329"/>
      <c r="Q419" s="335"/>
    </row>
    <row r="420" spans="1:29" s="302" customFormat="1">
      <c r="A420" s="329"/>
      <c r="B420" s="334" t="s">
        <v>756</v>
      </c>
      <c r="C420" s="333"/>
      <c r="D420" s="333"/>
      <c r="E420" s="333"/>
      <c r="F420" s="333"/>
      <c r="G420" s="345">
        <f t="shared" si="81"/>
        <v>0</v>
      </c>
      <c r="H420" s="345">
        <f t="shared" si="81"/>
        <v>1420</v>
      </c>
      <c r="I420" s="345">
        <f t="shared" si="81"/>
        <v>900</v>
      </c>
      <c r="J420" s="345">
        <f t="shared" si="81"/>
        <v>6470.8</v>
      </c>
      <c r="K420" s="345">
        <f t="shared" si="81"/>
        <v>1739.6</v>
      </c>
      <c r="L420" s="345">
        <f t="shared" si="81"/>
        <v>0</v>
      </c>
      <c r="M420" s="345">
        <f t="shared" si="81"/>
        <v>0</v>
      </c>
      <c r="N420" s="329"/>
      <c r="O420" s="330"/>
      <c r="P420" s="329"/>
      <c r="Q420" s="335"/>
    </row>
    <row r="421" spans="1:29" s="302" customFormat="1">
      <c r="A421" s="329"/>
      <c r="B421" s="334" t="s">
        <v>616</v>
      </c>
      <c r="C421" s="333"/>
      <c r="D421" s="333"/>
      <c r="E421" s="333"/>
      <c r="F421" s="333"/>
      <c r="G421" s="345">
        <f>G381+G342+G31+G415</f>
        <v>15</v>
      </c>
      <c r="H421" s="345">
        <f>H415+H342</f>
        <v>192</v>
      </c>
      <c r="I421" s="345">
        <f t="shared" ref="I421:M421" si="82">I415+I342</f>
        <v>10190.652</v>
      </c>
      <c r="J421" s="345">
        <f t="shared" si="82"/>
        <v>5380.2650000000003</v>
      </c>
      <c r="K421" s="345">
        <f t="shared" si="82"/>
        <v>1737.067</v>
      </c>
      <c r="L421" s="345">
        <f t="shared" si="82"/>
        <v>1176.3</v>
      </c>
      <c r="M421" s="345">
        <f t="shared" si="82"/>
        <v>1565</v>
      </c>
      <c r="N421" s="329"/>
      <c r="O421" s="330"/>
      <c r="P421" s="329"/>
      <c r="Q421" s="335"/>
    </row>
    <row r="422" spans="1:29" s="302" customFormat="1">
      <c r="A422" s="329"/>
      <c r="B422" s="334" t="s">
        <v>573</v>
      </c>
      <c r="C422" s="333"/>
      <c r="D422" s="333"/>
      <c r="E422" s="333"/>
      <c r="F422" s="333"/>
      <c r="G422" s="345">
        <f>G382+G343+G32+G416</f>
        <v>143.69999999999999</v>
      </c>
      <c r="H422" s="345">
        <f t="shared" ref="H422:M423" si="83">H382+H343+H32+H416</f>
        <v>400.44900000000001</v>
      </c>
      <c r="I422" s="345">
        <f t="shared" si="83"/>
        <v>1801.2570000000001</v>
      </c>
      <c r="J422" s="345">
        <f t="shared" si="83"/>
        <v>1422.7</v>
      </c>
      <c r="K422" s="345">
        <f t="shared" si="83"/>
        <v>718</v>
      </c>
      <c r="L422" s="345">
        <f t="shared" si="83"/>
        <v>65</v>
      </c>
      <c r="M422" s="345">
        <f t="shared" si="83"/>
        <v>50</v>
      </c>
      <c r="N422" s="329"/>
      <c r="O422" s="330"/>
      <c r="P422" s="329"/>
      <c r="Q422" s="335"/>
    </row>
    <row r="423" spans="1:29" s="302" customFormat="1">
      <c r="A423" s="329"/>
      <c r="B423" s="334" t="s">
        <v>650</v>
      </c>
      <c r="C423" s="333"/>
      <c r="D423" s="333"/>
      <c r="E423" s="333"/>
      <c r="F423" s="333"/>
      <c r="G423" s="345">
        <f>G383+G344+G33+G417</f>
        <v>0</v>
      </c>
      <c r="H423" s="345">
        <f t="shared" si="83"/>
        <v>951.2</v>
      </c>
      <c r="I423" s="345">
        <f t="shared" si="83"/>
        <v>22974.047999999999</v>
      </c>
      <c r="J423" s="345">
        <f t="shared" si="83"/>
        <v>26561.8</v>
      </c>
      <c r="K423" s="345">
        <f t="shared" si="83"/>
        <v>27381.5</v>
      </c>
      <c r="L423" s="345">
        <f t="shared" si="83"/>
        <v>0</v>
      </c>
      <c r="M423" s="345">
        <f t="shared" si="83"/>
        <v>0</v>
      </c>
      <c r="N423" s="329"/>
      <c r="O423" s="330"/>
      <c r="P423" s="329"/>
      <c r="Q423" s="335"/>
    </row>
    <row r="424" spans="1:29" hidden="1">
      <c r="A424" s="79"/>
      <c r="B424" s="334" t="s">
        <v>451</v>
      </c>
      <c r="C424" s="79"/>
      <c r="D424" s="79"/>
      <c r="E424" s="79"/>
      <c r="F424" s="79"/>
      <c r="G424" s="370">
        <f t="shared" ref="G424:M424" si="84">G411+G396</f>
        <v>0</v>
      </c>
      <c r="H424" s="370">
        <f t="shared" si="84"/>
        <v>0</v>
      </c>
      <c r="I424" s="370">
        <f t="shared" si="84"/>
        <v>0</v>
      </c>
      <c r="J424" s="370">
        <f t="shared" si="84"/>
        <v>0</v>
      </c>
      <c r="K424" s="370">
        <f t="shared" si="84"/>
        <v>0</v>
      </c>
      <c r="L424" s="370">
        <f t="shared" si="84"/>
        <v>0</v>
      </c>
      <c r="M424" s="370">
        <f t="shared" si="84"/>
        <v>0</v>
      </c>
      <c r="N424" s="82"/>
      <c r="O424" s="83"/>
      <c r="P424" s="79"/>
      <c r="Q424" s="12"/>
      <c r="R424" s="12"/>
      <c r="S424" s="12"/>
      <c r="T424" s="12"/>
      <c r="U424" s="12"/>
      <c r="V424" s="12"/>
      <c r="W424" s="12"/>
      <c r="X424" s="12"/>
      <c r="Y424" s="12"/>
      <c r="Z424" s="12"/>
      <c r="AA424" s="12"/>
      <c r="AB424" s="12"/>
      <c r="AC424" s="12"/>
    </row>
    <row r="425" spans="1:29" ht="37.5" customHeight="1">
      <c r="A425" s="82"/>
      <c r="B425" s="320" t="s">
        <v>879</v>
      </c>
      <c r="C425" s="84"/>
      <c r="D425" s="84"/>
      <c r="E425" s="84"/>
      <c r="F425" s="84"/>
      <c r="G425" s="84"/>
      <c r="H425" s="84"/>
      <c r="I425" s="371">
        <f>1629.785+431.065</f>
        <v>2060.85</v>
      </c>
      <c r="J425" s="371">
        <f>1559.835+425.16</f>
        <v>1984.9950000000001</v>
      </c>
      <c r="K425" s="371">
        <f>1609.873+425.36</f>
        <v>2035.2330000000002</v>
      </c>
      <c r="L425" s="84"/>
      <c r="M425" s="84"/>
      <c r="N425" s="84"/>
      <c r="O425" s="83"/>
      <c r="P425" s="82"/>
      <c r="Q425" s="12"/>
    </row>
    <row r="427" spans="1:29">
      <c r="I427" s="372"/>
      <c r="J427" s="372"/>
      <c r="K427" s="372"/>
    </row>
    <row r="430" spans="1:29">
      <c r="H430" s="564"/>
      <c r="I430" s="565">
        <f>I420+I421+I422</f>
        <v>12891.909</v>
      </c>
      <c r="J430" s="565">
        <f t="shared" ref="J430:K430" si="85">J420+J421+J422</f>
        <v>13273.765000000001</v>
      </c>
      <c r="K430" s="565">
        <f t="shared" si="85"/>
        <v>4194.6669999999995</v>
      </c>
      <c r="L430" s="372"/>
    </row>
    <row r="431" spans="1:29">
      <c r="H431" s="564"/>
      <c r="I431" s="565"/>
      <c r="J431" s="565"/>
      <c r="K431" s="565"/>
    </row>
    <row r="432" spans="1:29">
      <c r="H432" s="564"/>
      <c r="I432" s="564"/>
      <c r="J432" s="564"/>
      <c r="K432" s="564"/>
    </row>
    <row r="433" spans="8:11">
      <c r="H433" s="564"/>
      <c r="I433" s="565"/>
      <c r="J433" s="565"/>
      <c r="K433" s="565"/>
    </row>
    <row r="434" spans="8:11">
      <c r="H434" s="564"/>
      <c r="I434" s="564">
        <v>19947.05</v>
      </c>
      <c r="J434" s="564"/>
      <c r="K434" s="564"/>
    </row>
    <row r="435" spans="8:11">
      <c r="H435" s="564"/>
      <c r="I435" s="564"/>
      <c r="J435" s="564"/>
      <c r="K435" s="564"/>
    </row>
    <row r="436" spans="8:11">
      <c r="H436" s="564"/>
      <c r="I436" s="564"/>
      <c r="J436" s="564"/>
      <c r="K436" s="564"/>
    </row>
    <row r="437" spans="8:11">
      <c r="H437" s="564"/>
      <c r="I437" s="564"/>
      <c r="J437" s="564"/>
      <c r="K437" s="564"/>
    </row>
  </sheetData>
  <mergeCells count="438">
    <mergeCell ref="M1:O1"/>
    <mergeCell ref="N5:O5"/>
    <mergeCell ref="F109:F111"/>
    <mergeCell ref="D109:D111"/>
    <mergeCell ref="C109:C111"/>
    <mergeCell ref="B109:B111"/>
    <mergeCell ref="A109:A111"/>
    <mergeCell ref="A228:A229"/>
    <mergeCell ref="D248:D251"/>
    <mergeCell ref="E249:E251"/>
    <mergeCell ref="A248:A251"/>
    <mergeCell ref="F104:F105"/>
    <mergeCell ref="C104:C105"/>
    <mergeCell ref="B104:B105"/>
    <mergeCell ref="A104:A105"/>
    <mergeCell ref="F106:F108"/>
    <mergeCell ref="D106:D108"/>
    <mergeCell ref="C106:C108"/>
    <mergeCell ref="B106:B108"/>
    <mergeCell ref="A106:A108"/>
    <mergeCell ref="F233:F235"/>
    <mergeCell ref="F244:F247"/>
    <mergeCell ref="F248:F251"/>
    <mergeCell ref="F178:F179"/>
    <mergeCell ref="P404:P405"/>
    <mergeCell ref="P75:P76"/>
    <mergeCell ref="A92:A94"/>
    <mergeCell ref="B92:B94"/>
    <mergeCell ref="C92:C94"/>
    <mergeCell ref="D92:D94"/>
    <mergeCell ref="F95:F97"/>
    <mergeCell ref="D95:D97"/>
    <mergeCell ref="C95:C97"/>
    <mergeCell ref="B95:B97"/>
    <mergeCell ref="A95:A97"/>
    <mergeCell ref="F92:F94"/>
    <mergeCell ref="F98:F100"/>
    <mergeCell ref="D98:D100"/>
    <mergeCell ref="C98:C100"/>
    <mergeCell ref="B98:B100"/>
    <mergeCell ref="A98:A100"/>
    <mergeCell ref="F101:F103"/>
    <mergeCell ref="D101:D103"/>
    <mergeCell ref="C101:C103"/>
    <mergeCell ref="B101:B103"/>
    <mergeCell ref="A101:A103"/>
    <mergeCell ref="P297:P298"/>
    <mergeCell ref="P299:P301"/>
    <mergeCell ref="P302:P304"/>
    <mergeCell ref="P305:P306"/>
    <mergeCell ref="P307:P309"/>
    <mergeCell ref="P313:P314"/>
    <mergeCell ref="P316:P317"/>
    <mergeCell ref="P355:P356"/>
    <mergeCell ref="P359:P360"/>
    <mergeCell ref="P228:P229"/>
    <mergeCell ref="P230:P232"/>
    <mergeCell ref="P233:P235"/>
    <mergeCell ref="P244:P251"/>
    <mergeCell ref="P252:P255"/>
    <mergeCell ref="P256:P257"/>
    <mergeCell ref="P274:P275"/>
    <mergeCell ref="P279:P280"/>
    <mergeCell ref="P295:P296"/>
    <mergeCell ref="P190:P191"/>
    <mergeCell ref="P205:P206"/>
    <mergeCell ref="P207:P209"/>
    <mergeCell ref="P210:P212"/>
    <mergeCell ref="P213:P215"/>
    <mergeCell ref="P216:P218"/>
    <mergeCell ref="P219:P221"/>
    <mergeCell ref="P223:P224"/>
    <mergeCell ref="P225:P227"/>
    <mergeCell ref="F388:F389"/>
    <mergeCell ref="F404:F405"/>
    <mergeCell ref="N8:N9"/>
    <mergeCell ref="O8:O9"/>
    <mergeCell ref="P8:P9"/>
    <mergeCell ref="P40:P44"/>
    <mergeCell ref="P73:P74"/>
    <mergeCell ref="P77:P78"/>
    <mergeCell ref="P93:P94"/>
    <mergeCell ref="P96:P97"/>
    <mergeCell ref="P99:P100"/>
    <mergeCell ref="P102:P103"/>
    <mergeCell ref="P107:P108"/>
    <mergeCell ref="P110:P111"/>
    <mergeCell ref="P127:P149"/>
    <mergeCell ref="P150:P151"/>
    <mergeCell ref="P152:P153"/>
    <mergeCell ref="P159:P160"/>
    <mergeCell ref="P161:P162"/>
    <mergeCell ref="P178:P179"/>
    <mergeCell ref="P180:P181"/>
    <mergeCell ref="P182:P183"/>
    <mergeCell ref="P186:P187"/>
    <mergeCell ref="P188:P189"/>
    <mergeCell ref="F297:F298"/>
    <mergeCell ref="F299:F301"/>
    <mergeCell ref="F302:F304"/>
    <mergeCell ref="F305:F306"/>
    <mergeCell ref="F307:F309"/>
    <mergeCell ref="F313:F314"/>
    <mergeCell ref="F315:F317"/>
    <mergeCell ref="F355:F356"/>
    <mergeCell ref="F359:F360"/>
    <mergeCell ref="F159:F160"/>
    <mergeCell ref="F161:F162"/>
    <mergeCell ref="F252:F254"/>
    <mergeCell ref="F256:F257"/>
    <mergeCell ref="F274:F275"/>
    <mergeCell ref="F277:F278"/>
    <mergeCell ref="F279:F280"/>
    <mergeCell ref="F295:F296"/>
    <mergeCell ref="F207:F209"/>
    <mergeCell ref="F210:F212"/>
    <mergeCell ref="F213:F215"/>
    <mergeCell ref="F216:F218"/>
    <mergeCell ref="F219:F221"/>
    <mergeCell ref="F222:F224"/>
    <mergeCell ref="F225:F227"/>
    <mergeCell ref="F228:F229"/>
    <mergeCell ref="F230:F232"/>
    <mergeCell ref="F129:F130"/>
    <mergeCell ref="F131:F132"/>
    <mergeCell ref="F133:F134"/>
    <mergeCell ref="F135:F136"/>
    <mergeCell ref="F137:F138"/>
    <mergeCell ref="F139:F140"/>
    <mergeCell ref="F141:F142"/>
    <mergeCell ref="E234:E235"/>
    <mergeCell ref="E245:E247"/>
    <mergeCell ref="F180:F181"/>
    <mergeCell ref="F182:F183"/>
    <mergeCell ref="F184:F185"/>
    <mergeCell ref="F186:F187"/>
    <mergeCell ref="F188:F189"/>
    <mergeCell ref="F190:F191"/>
    <mergeCell ref="F200:F203"/>
    <mergeCell ref="F204:F206"/>
    <mergeCell ref="F143:F144"/>
    <mergeCell ref="F145:F147"/>
    <mergeCell ref="F148:F149"/>
    <mergeCell ref="F150:F151"/>
    <mergeCell ref="F152:F153"/>
    <mergeCell ref="F154:F155"/>
    <mergeCell ref="F157:F158"/>
    <mergeCell ref="F51:F52"/>
    <mergeCell ref="F73:F74"/>
    <mergeCell ref="F75:F76"/>
    <mergeCell ref="F77:F78"/>
    <mergeCell ref="F90:F91"/>
    <mergeCell ref="F112:F113"/>
    <mergeCell ref="F114:F115"/>
    <mergeCell ref="F116:F117"/>
    <mergeCell ref="F127:F128"/>
    <mergeCell ref="E355:E356"/>
    <mergeCell ref="D388:D389"/>
    <mergeCell ref="D404:D405"/>
    <mergeCell ref="E8:E9"/>
    <mergeCell ref="E51:E52"/>
    <mergeCell ref="E73:E74"/>
    <mergeCell ref="E75:E76"/>
    <mergeCell ref="E77:E78"/>
    <mergeCell ref="E93:E94"/>
    <mergeCell ref="E96:E97"/>
    <mergeCell ref="E99:E100"/>
    <mergeCell ref="E102:E103"/>
    <mergeCell ref="E107:E108"/>
    <mergeCell ref="E110:E111"/>
    <mergeCell ref="E154:E155"/>
    <mergeCell ref="E201:E203"/>
    <mergeCell ref="E205:E206"/>
    <mergeCell ref="E208:E209"/>
    <mergeCell ref="E211:E212"/>
    <mergeCell ref="E214:E215"/>
    <mergeCell ref="E217:E218"/>
    <mergeCell ref="E220:E221"/>
    <mergeCell ref="E223:E224"/>
    <mergeCell ref="E359:E360"/>
    <mergeCell ref="E226:E227"/>
    <mergeCell ref="E231:E232"/>
    <mergeCell ref="D297:D298"/>
    <mergeCell ref="D299:D301"/>
    <mergeCell ref="D302:D304"/>
    <mergeCell ref="D305:D306"/>
    <mergeCell ref="D307:D309"/>
    <mergeCell ref="D313:D314"/>
    <mergeCell ref="D315:D317"/>
    <mergeCell ref="E316:E317"/>
    <mergeCell ref="E253:E254"/>
    <mergeCell ref="E300:E301"/>
    <mergeCell ref="E303:E304"/>
    <mergeCell ref="E308:E309"/>
    <mergeCell ref="D355:D356"/>
    <mergeCell ref="D359:D360"/>
    <mergeCell ref="D233:D235"/>
    <mergeCell ref="D244:D247"/>
    <mergeCell ref="D252:D254"/>
    <mergeCell ref="D256:D257"/>
    <mergeCell ref="D274:D275"/>
    <mergeCell ref="D277:D278"/>
    <mergeCell ref="D279:D280"/>
    <mergeCell ref="D295:D296"/>
    <mergeCell ref="D207:D209"/>
    <mergeCell ref="D210:D212"/>
    <mergeCell ref="D213:D215"/>
    <mergeCell ref="D216:D218"/>
    <mergeCell ref="D219:D221"/>
    <mergeCell ref="D222:D224"/>
    <mergeCell ref="D225:D227"/>
    <mergeCell ref="D228:D229"/>
    <mergeCell ref="D230:D232"/>
    <mergeCell ref="D178:D179"/>
    <mergeCell ref="D180:D181"/>
    <mergeCell ref="D182:D183"/>
    <mergeCell ref="D184:D185"/>
    <mergeCell ref="D186:D187"/>
    <mergeCell ref="D188:D189"/>
    <mergeCell ref="D190:D191"/>
    <mergeCell ref="D200:D203"/>
    <mergeCell ref="D204:D206"/>
    <mergeCell ref="D137:D138"/>
    <mergeCell ref="D139:D140"/>
    <mergeCell ref="D141:D142"/>
    <mergeCell ref="D143:D144"/>
    <mergeCell ref="D145:D147"/>
    <mergeCell ref="D148:D149"/>
    <mergeCell ref="D150:D151"/>
    <mergeCell ref="D152:D153"/>
    <mergeCell ref="D154:D155"/>
    <mergeCell ref="C346:C347"/>
    <mergeCell ref="C348:C349"/>
    <mergeCell ref="C355:C356"/>
    <mergeCell ref="C359:C360"/>
    <mergeCell ref="C388:C389"/>
    <mergeCell ref="C404:C405"/>
    <mergeCell ref="D8:D9"/>
    <mergeCell ref="D51:D52"/>
    <mergeCell ref="D71:D72"/>
    <mergeCell ref="D73:D74"/>
    <mergeCell ref="D75:D76"/>
    <mergeCell ref="D77:D78"/>
    <mergeCell ref="D90:D91"/>
    <mergeCell ref="D127:D128"/>
    <mergeCell ref="D129:D130"/>
    <mergeCell ref="D131:D132"/>
    <mergeCell ref="D133:D134"/>
    <mergeCell ref="D135:D136"/>
    <mergeCell ref="C279:C280"/>
    <mergeCell ref="C295:C296"/>
    <mergeCell ref="C297:C298"/>
    <mergeCell ref="C299:C301"/>
    <mergeCell ref="C302:C304"/>
    <mergeCell ref="C305:C306"/>
    <mergeCell ref="C307:C309"/>
    <mergeCell ref="C313:C314"/>
    <mergeCell ref="C315:C317"/>
    <mergeCell ref="C228:C229"/>
    <mergeCell ref="C230:C232"/>
    <mergeCell ref="C233:C235"/>
    <mergeCell ref="C244:C247"/>
    <mergeCell ref="C248:C251"/>
    <mergeCell ref="C252:C254"/>
    <mergeCell ref="C256:C257"/>
    <mergeCell ref="C274:C275"/>
    <mergeCell ref="C277:C278"/>
    <mergeCell ref="C178:C179"/>
    <mergeCell ref="C180:C181"/>
    <mergeCell ref="C182:C183"/>
    <mergeCell ref="C184:C185"/>
    <mergeCell ref="C186:C187"/>
    <mergeCell ref="C188:C189"/>
    <mergeCell ref="C190:C191"/>
    <mergeCell ref="C200:C203"/>
    <mergeCell ref="C204:C227"/>
    <mergeCell ref="B388:B389"/>
    <mergeCell ref="B404:B405"/>
    <mergeCell ref="C8:C9"/>
    <mergeCell ref="C40:C44"/>
    <mergeCell ref="C51:C52"/>
    <mergeCell ref="C71:C72"/>
    <mergeCell ref="C73:C74"/>
    <mergeCell ref="C75:C76"/>
    <mergeCell ref="C77:C78"/>
    <mergeCell ref="C90:C91"/>
    <mergeCell ref="C112:C115"/>
    <mergeCell ref="C116:C117"/>
    <mergeCell ref="C127:C128"/>
    <mergeCell ref="C129:C130"/>
    <mergeCell ref="C131:C149"/>
    <mergeCell ref="C150:C153"/>
    <mergeCell ref="C154:C155"/>
    <mergeCell ref="C157:C162"/>
    <mergeCell ref="B302:B304"/>
    <mergeCell ref="B305:B306"/>
    <mergeCell ref="B307:B309"/>
    <mergeCell ref="B313:B314"/>
    <mergeCell ref="B315:B317"/>
    <mergeCell ref="B346:B347"/>
    <mergeCell ref="B348:B349"/>
    <mergeCell ref="B355:B356"/>
    <mergeCell ref="B359:B360"/>
    <mergeCell ref="B248:B251"/>
    <mergeCell ref="B252:B254"/>
    <mergeCell ref="B256:B257"/>
    <mergeCell ref="B274:B275"/>
    <mergeCell ref="B277:B278"/>
    <mergeCell ref="B279:B280"/>
    <mergeCell ref="B295:B296"/>
    <mergeCell ref="B297:B298"/>
    <mergeCell ref="B299:B301"/>
    <mergeCell ref="B213:B215"/>
    <mergeCell ref="B216:B218"/>
    <mergeCell ref="B219:B221"/>
    <mergeCell ref="B222:B224"/>
    <mergeCell ref="B225:B227"/>
    <mergeCell ref="B228:B229"/>
    <mergeCell ref="B230:B232"/>
    <mergeCell ref="B233:B235"/>
    <mergeCell ref="B244:B247"/>
    <mergeCell ref="B182:B183"/>
    <mergeCell ref="B184:B185"/>
    <mergeCell ref="B186:B187"/>
    <mergeCell ref="B188:B189"/>
    <mergeCell ref="B190:B191"/>
    <mergeCell ref="B200:B203"/>
    <mergeCell ref="B204:B206"/>
    <mergeCell ref="B207:B209"/>
    <mergeCell ref="B210:B212"/>
    <mergeCell ref="B148:B149"/>
    <mergeCell ref="B150:B151"/>
    <mergeCell ref="B152:B153"/>
    <mergeCell ref="B154:B155"/>
    <mergeCell ref="B157:B158"/>
    <mergeCell ref="B159:B160"/>
    <mergeCell ref="B161:B162"/>
    <mergeCell ref="B178:B179"/>
    <mergeCell ref="B180:B181"/>
    <mergeCell ref="B129:B130"/>
    <mergeCell ref="B131:B132"/>
    <mergeCell ref="B133:B134"/>
    <mergeCell ref="B135:B136"/>
    <mergeCell ref="B137:B138"/>
    <mergeCell ref="B139:B140"/>
    <mergeCell ref="B141:B142"/>
    <mergeCell ref="B143:B144"/>
    <mergeCell ref="B145:B147"/>
    <mergeCell ref="A313:A314"/>
    <mergeCell ref="A315:A317"/>
    <mergeCell ref="A346:A347"/>
    <mergeCell ref="A348:A349"/>
    <mergeCell ref="A355:A356"/>
    <mergeCell ref="A359:A360"/>
    <mergeCell ref="A388:A389"/>
    <mergeCell ref="A404:A405"/>
    <mergeCell ref="B8:B9"/>
    <mergeCell ref="B71:B72"/>
    <mergeCell ref="B73:B74"/>
    <mergeCell ref="B75:B76"/>
    <mergeCell ref="B77:B78"/>
    <mergeCell ref="B90:B91"/>
    <mergeCell ref="B112:B113"/>
    <mergeCell ref="B114:B115"/>
    <mergeCell ref="B116:B117"/>
    <mergeCell ref="B127:B128"/>
    <mergeCell ref="A274:A275"/>
    <mergeCell ref="A277:A278"/>
    <mergeCell ref="A279:A280"/>
    <mergeCell ref="A295:A296"/>
    <mergeCell ref="A297:A298"/>
    <mergeCell ref="A299:A301"/>
    <mergeCell ref="A210:A212"/>
    <mergeCell ref="A213:A215"/>
    <mergeCell ref="A216:A218"/>
    <mergeCell ref="A302:A304"/>
    <mergeCell ref="A305:A306"/>
    <mergeCell ref="A307:A309"/>
    <mergeCell ref="A219:A221"/>
    <mergeCell ref="A222:A224"/>
    <mergeCell ref="A225:A227"/>
    <mergeCell ref="A230:A232"/>
    <mergeCell ref="A233:A235"/>
    <mergeCell ref="A244:A247"/>
    <mergeCell ref="A252:A254"/>
    <mergeCell ref="A256:A257"/>
    <mergeCell ref="A180:A181"/>
    <mergeCell ref="A182:A183"/>
    <mergeCell ref="A184:A185"/>
    <mergeCell ref="A186:A187"/>
    <mergeCell ref="A188:A189"/>
    <mergeCell ref="A190:A191"/>
    <mergeCell ref="A200:A203"/>
    <mergeCell ref="A204:A206"/>
    <mergeCell ref="A207:A209"/>
    <mergeCell ref="A145:A147"/>
    <mergeCell ref="A148:A149"/>
    <mergeCell ref="A150:A151"/>
    <mergeCell ref="A152:A153"/>
    <mergeCell ref="A154:A155"/>
    <mergeCell ref="A157:A158"/>
    <mergeCell ref="A159:A160"/>
    <mergeCell ref="A161:A162"/>
    <mergeCell ref="A178:A179"/>
    <mergeCell ref="B34:P34"/>
    <mergeCell ref="B63:K63"/>
    <mergeCell ref="B330:P330"/>
    <mergeCell ref="B345:P345"/>
    <mergeCell ref="B384:O384"/>
    <mergeCell ref="B397:O397"/>
    <mergeCell ref="A8:A9"/>
    <mergeCell ref="A71:A72"/>
    <mergeCell ref="A73:A74"/>
    <mergeCell ref="A75:A76"/>
    <mergeCell ref="A77:A78"/>
    <mergeCell ref="A90:A91"/>
    <mergeCell ref="A112:A113"/>
    <mergeCell ref="A114:A115"/>
    <mergeCell ref="A116:A117"/>
    <mergeCell ref="A127:A128"/>
    <mergeCell ref="A129:A130"/>
    <mergeCell ref="A131:A132"/>
    <mergeCell ref="A133:A134"/>
    <mergeCell ref="A135:A136"/>
    <mergeCell ref="A137:A138"/>
    <mergeCell ref="A139:A140"/>
    <mergeCell ref="A141:A142"/>
    <mergeCell ref="A143:A144"/>
    <mergeCell ref="N2:O2"/>
    <mergeCell ref="M3:O3"/>
    <mergeCell ref="M4:O4"/>
    <mergeCell ref="B6:M6"/>
    <mergeCell ref="A7:K7"/>
    <mergeCell ref="I8:M8"/>
    <mergeCell ref="B11:P11"/>
    <mergeCell ref="A12:P12"/>
    <mergeCell ref="B18:P18"/>
    <mergeCell ref="F8:F9"/>
  </mergeCells>
  <pageMargins left="0.23622047244094491" right="0.23622047244094491" top="0.15748031496062992" bottom="0.15748031496062992" header="0.31496062992125984" footer="0.31496062992125984"/>
  <pageSetup paperSize="9" scale="46" fitToHeight="20" orientation="landscape" r:id="rId1"/>
  <rowBreaks count="3" manualBreakCount="3">
    <brk id="183" max="15" man="1"/>
    <brk id="221" max="15" man="1"/>
    <brk id="398"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4"/>
  <sheetViews>
    <sheetView workbookViewId="0">
      <selection activeCell="N18" sqref="N18"/>
    </sheetView>
  </sheetViews>
  <sheetFormatPr defaultRowHeight="12.75"/>
  <cols>
    <col min="1" max="1" width="4" style="547" customWidth="1"/>
    <col min="2" max="2" width="17.28515625" style="518" customWidth="1"/>
    <col min="3" max="3" width="10.140625" style="518" customWidth="1"/>
    <col min="4" max="4" width="10.5703125" style="518" customWidth="1"/>
    <col min="5" max="5" width="10.85546875" style="518" customWidth="1"/>
    <col min="6" max="6" width="11" style="518" customWidth="1"/>
    <col min="7" max="7" width="9.140625" style="518"/>
    <col min="8" max="8" width="11.85546875" style="518" customWidth="1"/>
    <col min="9" max="9" width="10.28515625" style="518" customWidth="1"/>
    <col min="10" max="11" width="9.140625" style="518"/>
    <col min="12" max="12" width="9.28515625" style="518" customWidth="1"/>
    <col min="13" max="13" width="9.140625" style="518" hidden="1" customWidth="1"/>
    <col min="14" max="16384" width="9.140625" style="518"/>
  </cols>
  <sheetData>
    <row r="1" spans="1:11" ht="18.75">
      <c r="A1" s="642" t="s">
        <v>1247</v>
      </c>
      <c r="B1" s="643"/>
      <c r="C1" s="643"/>
      <c r="D1" s="643"/>
      <c r="E1" s="643"/>
      <c r="F1" s="643"/>
      <c r="G1" s="643"/>
      <c r="H1" s="643"/>
      <c r="I1" s="643"/>
      <c r="J1" s="643"/>
      <c r="K1" s="643"/>
    </row>
    <row r="2" spans="1:11" ht="18.75">
      <c r="A2" s="519"/>
      <c r="B2" s="519"/>
      <c r="C2" s="519"/>
      <c r="D2" s="519"/>
      <c r="E2" s="519"/>
      <c r="F2" s="519"/>
      <c r="G2" s="519"/>
      <c r="H2" s="519"/>
      <c r="I2" s="519"/>
      <c r="J2" s="519"/>
      <c r="K2" s="519"/>
    </row>
    <row r="3" spans="1:11" s="520" customFormat="1">
      <c r="A3" s="644" t="s">
        <v>4</v>
      </c>
      <c r="B3" s="644" t="s">
        <v>533</v>
      </c>
      <c r="C3" s="644" t="s">
        <v>536</v>
      </c>
      <c r="D3" s="644" t="s">
        <v>1248</v>
      </c>
      <c r="E3" s="644"/>
      <c r="F3" s="644"/>
      <c r="G3" s="644" t="s">
        <v>1252</v>
      </c>
      <c r="H3" s="644"/>
      <c r="I3" s="644"/>
      <c r="J3" s="644"/>
      <c r="K3" s="644"/>
    </row>
    <row r="4" spans="1:11" s="520" customFormat="1" ht="25.5">
      <c r="A4" s="649"/>
      <c r="B4" s="649"/>
      <c r="C4" s="649"/>
      <c r="D4" s="521" t="s">
        <v>1249</v>
      </c>
      <c r="E4" s="521" t="s">
        <v>1250</v>
      </c>
      <c r="F4" s="521" t="s">
        <v>1251</v>
      </c>
      <c r="G4" s="521">
        <v>2026</v>
      </c>
      <c r="H4" s="521">
        <v>2027</v>
      </c>
      <c r="I4" s="521">
        <v>2028</v>
      </c>
      <c r="J4" s="521">
        <v>2029</v>
      </c>
      <c r="K4" s="521">
        <v>2030</v>
      </c>
    </row>
    <row r="5" spans="1:11">
      <c r="A5" s="645" t="s">
        <v>544</v>
      </c>
      <c r="B5" s="645"/>
      <c r="C5" s="645"/>
      <c r="D5" s="645"/>
      <c r="E5" s="645"/>
      <c r="F5" s="645"/>
      <c r="G5" s="645"/>
      <c r="H5" s="645"/>
      <c r="I5" s="645"/>
      <c r="J5" s="645"/>
      <c r="K5" s="645"/>
    </row>
    <row r="6" spans="1:11" s="522" customFormat="1">
      <c r="A6" s="521"/>
      <c r="B6" s="646" t="s">
        <v>886</v>
      </c>
      <c r="C6" s="647"/>
      <c r="D6" s="647"/>
      <c r="E6" s="647"/>
      <c r="F6" s="647"/>
      <c r="G6" s="647"/>
      <c r="H6" s="647"/>
      <c r="I6" s="647"/>
      <c r="J6" s="647"/>
      <c r="K6" s="648"/>
    </row>
    <row r="7" spans="1:11" s="524" customFormat="1" ht="15.75">
      <c r="A7" s="523"/>
      <c r="B7" s="650" t="s">
        <v>887</v>
      </c>
      <c r="C7" s="651"/>
      <c r="D7" s="651"/>
      <c r="E7" s="651"/>
      <c r="F7" s="651"/>
      <c r="G7" s="651"/>
      <c r="H7" s="651"/>
      <c r="I7" s="651"/>
      <c r="J7" s="651"/>
      <c r="K7" s="652"/>
    </row>
    <row r="8" spans="1:11" ht="31.5" customHeight="1">
      <c r="A8" s="525">
        <v>1</v>
      </c>
      <c r="B8" s="650" t="s">
        <v>1253</v>
      </c>
      <c r="C8" s="651"/>
      <c r="D8" s="651"/>
      <c r="E8" s="651"/>
      <c r="F8" s="651"/>
      <c r="G8" s="651"/>
      <c r="H8" s="651"/>
      <c r="I8" s="651"/>
      <c r="J8" s="651"/>
      <c r="K8" s="652"/>
    </row>
    <row r="9" spans="1:11" ht="13.5">
      <c r="A9" s="523"/>
      <c r="B9" s="526" t="s">
        <v>1254</v>
      </c>
      <c r="C9" s="523" t="s">
        <v>778</v>
      </c>
      <c r="D9" s="527">
        <f>D10+D11+D12+D13+D14+D15+D16</f>
        <v>17</v>
      </c>
      <c r="E9" s="527">
        <f>E10+E11+E12+E13+E14+E15+E16</f>
        <v>21</v>
      </c>
      <c r="F9" s="528">
        <f>D9/E9*100</f>
        <v>80.952380952380949</v>
      </c>
      <c r="G9" s="529">
        <f>G10+G11+G12+G13+G14+G15+G16</f>
        <v>1</v>
      </c>
      <c r="H9" s="529">
        <f t="shared" ref="H9:K9" si="0">H10+H11+H12+H13+H14+H15+H16</f>
        <v>0</v>
      </c>
      <c r="I9" s="529">
        <f t="shared" si="0"/>
        <v>0</v>
      </c>
      <c r="J9" s="529">
        <f t="shared" si="0"/>
        <v>2</v>
      </c>
      <c r="K9" s="529">
        <f t="shared" si="0"/>
        <v>1</v>
      </c>
    </row>
    <row r="10" spans="1:11">
      <c r="A10" s="523"/>
      <c r="B10" s="530" t="s">
        <v>870</v>
      </c>
      <c r="C10" s="531" t="s">
        <v>778</v>
      </c>
      <c r="D10" s="532">
        <v>2</v>
      </c>
      <c r="E10" s="532">
        <f>D10+G10+H10+I10+J10+K10</f>
        <v>3</v>
      </c>
      <c r="F10" s="533">
        <f>D10/E10*100</f>
        <v>66.666666666666657</v>
      </c>
      <c r="G10" s="529"/>
      <c r="H10" s="529"/>
      <c r="I10" s="529"/>
      <c r="J10" s="534">
        <v>1</v>
      </c>
      <c r="K10" s="535"/>
    </row>
    <row r="11" spans="1:11" s="522" customFormat="1">
      <c r="A11" s="536"/>
      <c r="B11" s="537" t="s">
        <v>1255</v>
      </c>
      <c r="C11" s="531" t="s">
        <v>778</v>
      </c>
      <c r="D11" s="538">
        <v>2</v>
      </c>
      <c r="E11" s="532">
        <f t="shared" ref="E11:E16" si="1">D11+G11+H11+I11+J11+K11</f>
        <v>2</v>
      </c>
      <c r="F11" s="539">
        <f t="shared" ref="F11:F15" si="2">D11/E11*100</f>
        <v>100</v>
      </c>
      <c r="G11" s="538"/>
      <c r="H11" s="538"/>
      <c r="I11" s="538"/>
      <c r="J11" s="538"/>
      <c r="K11" s="538"/>
    </row>
    <row r="12" spans="1:11" s="522" customFormat="1" ht="25.5">
      <c r="A12" s="536"/>
      <c r="B12" s="537" t="s">
        <v>1256</v>
      </c>
      <c r="C12" s="531" t="s">
        <v>778</v>
      </c>
      <c r="D12" s="538">
        <v>3</v>
      </c>
      <c r="E12" s="532">
        <f t="shared" si="1"/>
        <v>4</v>
      </c>
      <c r="F12" s="540">
        <f t="shared" si="2"/>
        <v>75</v>
      </c>
      <c r="G12" s="538"/>
      <c r="H12" s="538"/>
      <c r="I12" s="538"/>
      <c r="J12" s="538">
        <v>1</v>
      </c>
      <c r="K12" s="538"/>
    </row>
    <row r="13" spans="1:11" s="522" customFormat="1">
      <c r="A13" s="536"/>
      <c r="B13" s="537" t="s">
        <v>1257</v>
      </c>
      <c r="C13" s="531" t="s">
        <v>778</v>
      </c>
      <c r="D13" s="538">
        <v>3</v>
      </c>
      <c r="E13" s="532">
        <f t="shared" si="1"/>
        <v>3</v>
      </c>
      <c r="F13" s="539">
        <f t="shared" si="2"/>
        <v>100</v>
      </c>
      <c r="G13" s="538"/>
      <c r="H13" s="538"/>
      <c r="I13" s="538"/>
      <c r="J13" s="538"/>
      <c r="K13" s="538"/>
    </row>
    <row r="14" spans="1:11" s="522" customFormat="1" ht="16.5" customHeight="1">
      <c r="A14" s="536"/>
      <c r="B14" s="537" t="s">
        <v>889</v>
      </c>
      <c r="C14" s="531" t="s">
        <v>778</v>
      </c>
      <c r="D14" s="538">
        <v>3</v>
      </c>
      <c r="E14" s="532">
        <f t="shared" si="1"/>
        <v>4</v>
      </c>
      <c r="F14" s="540">
        <f t="shared" si="2"/>
        <v>75</v>
      </c>
      <c r="G14" s="538">
        <v>1</v>
      </c>
      <c r="H14" s="538"/>
      <c r="I14" s="538"/>
      <c r="J14" s="538"/>
      <c r="K14" s="538"/>
    </row>
    <row r="15" spans="1:11" s="522" customFormat="1">
      <c r="A15" s="536"/>
      <c r="B15" s="537" t="s">
        <v>1258</v>
      </c>
      <c r="C15" s="531" t="s">
        <v>778</v>
      </c>
      <c r="D15" s="538">
        <v>2</v>
      </c>
      <c r="E15" s="532">
        <f t="shared" si="1"/>
        <v>3</v>
      </c>
      <c r="F15" s="533">
        <f t="shared" si="2"/>
        <v>66.666666666666657</v>
      </c>
      <c r="G15" s="538"/>
      <c r="H15" s="538"/>
      <c r="I15" s="538"/>
      <c r="J15" s="538"/>
      <c r="K15" s="538">
        <v>1</v>
      </c>
    </row>
    <row r="16" spans="1:11" s="522" customFormat="1">
      <c r="A16" s="536"/>
      <c r="B16" s="537" t="s">
        <v>1259</v>
      </c>
      <c r="C16" s="531" t="s">
        <v>778</v>
      </c>
      <c r="D16" s="538">
        <v>2</v>
      </c>
      <c r="E16" s="532">
        <f t="shared" si="1"/>
        <v>2</v>
      </c>
      <c r="F16" s="539">
        <f>D16/E16*100</f>
        <v>100</v>
      </c>
      <c r="G16" s="538"/>
      <c r="H16" s="538"/>
      <c r="I16" s="538"/>
      <c r="J16" s="538"/>
      <c r="K16" s="538"/>
    </row>
    <row r="17" spans="1:11" s="524" customFormat="1" ht="29.25" customHeight="1">
      <c r="A17" s="523">
        <v>2</v>
      </c>
      <c r="B17" s="650" t="s">
        <v>618</v>
      </c>
      <c r="C17" s="651"/>
      <c r="D17" s="651"/>
      <c r="E17" s="651"/>
      <c r="F17" s="651"/>
      <c r="G17" s="651"/>
      <c r="H17" s="651"/>
      <c r="I17" s="651"/>
      <c r="J17" s="651"/>
      <c r="K17" s="652"/>
    </row>
    <row r="18" spans="1:11" s="541" customFormat="1" ht="27.75" customHeight="1">
      <c r="A18" s="523"/>
      <c r="B18" s="526" t="s">
        <v>1254</v>
      </c>
      <c r="C18" s="523" t="s">
        <v>1260</v>
      </c>
      <c r="D18" s="536">
        <f>D19+D20+D21+D22+D23+D24+D25</f>
        <v>32</v>
      </c>
      <c r="E18" s="536">
        <f t="shared" ref="E18" si="3">E19+E20+E21+E22+E23+E24+E25</f>
        <v>44</v>
      </c>
      <c r="F18" s="540">
        <f>D18/E18*100</f>
        <v>72.727272727272734</v>
      </c>
      <c r="G18" s="527">
        <v>1</v>
      </c>
      <c r="H18" s="527">
        <v>0</v>
      </c>
      <c r="I18" s="527">
        <v>0</v>
      </c>
      <c r="J18" s="527">
        <v>2</v>
      </c>
      <c r="K18" s="527">
        <v>1</v>
      </c>
    </row>
    <row r="19" spans="1:11" s="541" customFormat="1">
      <c r="A19" s="525"/>
      <c r="B19" s="530" t="s">
        <v>870</v>
      </c>
      <c r="C19" s="531" t="s">
        <v>778</v>
      </c>
      <c r="D19" s="538">
        <v>8</v>
      </c>
      <c r="E19" s="532">
        <f>D19+G19+H19+I19+J19+K19</f>
        <v>14</v>
      </c>
      <c r="F19" s="533">
        <f>D19/E19*100</f>
        <v>57.142857142857139</v>
      </c>
      <c r="G19" s="532">
        <f>1+5</f>
        <v>6</v>
      </c>
      <c r="H19" s="532"/>
      <c r="I19" s="532"/>
      <c r="J19" s="532"/>
      <c r="K19" s="527"/>
    </row>
    <row r="20" spans="1:11" s="541" customFormat="1">
      <c r="A20" s="525"/>
      <c r="B20" s="537" t="s">
        <v>1255</v>
      </c>
      <c r="C20" s="531" t="s">
        <v>778</v>
      </c>
      <c r="D20" s="538">
        <v>3</v>
      </c>
      <c r="E20" s="532">
        <f t="shared" ref="E20:E25" si="4">D20+G20+H20+I20+J20+K20</f>
        <v>3</v>
      </c>
      <c r="F20" s="539">
        <f t="shared" ref="F20:F25" si="5">D20/E20*100</f>
        <v>100</v>
      </c>
      <c r="G20" s="532"/>
      <c r="H20" s="532"/>
      <c r="I20" s="532"/>
      <c r="J20" s="532"/>
      <c r="K20" s="527"/>
    </row>
    <row r="21" spans="1:11" s="541" customFormat="1" ht="25.5">
      <c r="A21" s="525"/>
      <c r="B21" s="537" t="s">
        <v>1256</v>
      </c>
      <c r="C21" s="531" t="s">
        <v>778</v>
      </c>
      <c r="D21" s="538">
        <v>5</v>
      </c>
      <c r="E21" s="532">
        <f t="shared" si="4"/>
        <v>6</v>
      </c>
      <c r="F21" s="540">
        <f t="shared" si="5"/>
        <v>83.333333333333343</v>
      </c>
      <c r="G21" s="532">
        <v>1</v>
      </c>
      <c r="H21" s="532"/>
      <c r="I21" s="532"/>
      <c r="J21" s="532"/>
      <c r="K21" s="527"/>
    </row>
    <row r="22" spans="1:11" s="541" customFormat="1">
      <c r="A22" s="525"/>
      <c r="B22" s="537" t="s">
        <v>1257</v>
      </c>
      <c r="C22" s="531" t="s">
        <v>778</v>
      </c>
      <c r="D22" s="538">
        <v>7</v>
      </c>
      <c r="E22" s="532">
        <f t="shared" si="4"/>
        <v>8</v>
      </c>
      <c r="F22" s="540">
        <f t="shared" si="5"/>
        <v>87.5</v>
      </c>
      <c r="G22" s="532">
        <v>1</v>
      </c>
      <c r="H22" s="532"/>
      <c r="I22" s="532"/>
      <c r="J22" s="532"/>
      <c r="K22" s="527"/>
    </row>
    <row r="23" spans="1:11" s="541" customFormat="1" ht="16.5" customHeight="1">
      <c r="A23" s="525"/>
      <c r="B23" s="537" t="s">
        <v>889</v>
      </c>
      <c r="C23" s="531" t="s">
        <v>778</v>
      </c>
      <c r="D23" s="538">
        <v>2</v>
      </c>
      <c r="E23" s="532">
        <f t="shared" si="4"/>
        <v>4</v>
      </c>
      <c r="F23" s="533">
        <f t="shared" si="5"/>
        <v>50</v>
      </c>
      <c r="G23" s="532">
        <f>1+1</f>
        <v>2</v>
      </c>
      <c r="H23" s="532"/>
      <c r="I23" s="532"/>
      <c r="J23" s="532"/>
      <c r="K23" s="527"/>
    </row>
    <row r="24" spans="1:11" s="541" customFormat="1">
      <c r="A24" s="525"/>
      <c r="B24" s="537" t="s">
        <v>1258</v>
      </c>
      <c r="C24" s="531" t="s">
        <v>778</v>
      </c>
      <c r="D24" s="538">
        <v>3</v>
      </c>
      <c r="E24" s="532">
        <f t="shared" si="4"/>
        <v>4</v>
      </c>
      <c r="F24" s="540">
        <f t="shared" si="5"/>
        <v>75</v>
      </c>
      <c r="G24" s="532"/>
      <c r="H24" s="532"/>
      <c r="I24" s="532"/>
      <c r="J24" s="532"/>
      <c r="K24" s="532">
        <v>1</v>
      </c>
    </row>
    <row r="25" spans="1:11" s="541" customFormat="1">
      <c r="A25" s="525"/>
      <c r="B25" s="537" t="s">
        <v>1259</v>
      </c>
      <c r="C25" s="531" t="s">
        <v>778</v>
      </c>
      <c r="D25" s="538">
        <v>4</v>
      </c>
      <c r="E25" s="532">
        <f t="shared" si="4"/>
        <v>5</v>
      </c>
      <c r="F25" s="540">
        <f t="shared" si="5"/>
        <v>80</v>
      </c>
      <c r="G25" s="532"/>
      <c r="H25" s="532"/>
      <c r="I25" s="532"/>
      <c r="J25" s="532"/>
      <c r="K25" s="532">
        <v>1</v>
      </c>
    </row>
    <row r="26" spans="1:11" ht="27.75" customHeight="1">
      <c r="A26" s="523">
        <v>3</v>
      </c>
      <c r="B26" s="653" t="s">
        <v>1261</v>
      </c>
      <c r="C26" s="654"/>
      <c r="D26" s="654"/>
      <c r="E26" s="654"/>
      <c r="F26" s="654"/>
      <c r="G26" s="654"/>
      <c r="H26" s="654"/>
      <c r="I26" s="654"/>
      <c r="J26" s="654"/>
      <c r="K26" s="655"/>
    </row>
    <row r="27" spans="1:11">
      <c r="A27" s="523"/>
      <c r="B27" s="650" t="s">
        <v>866</v>
      </c>
      <c r="C27" s="651"/>
      <c r="D27" s="651"/>
      <c r="E27" s="651"/>
      <c r="F27" s="651"/>
      <c r="G27" s="651"/>
      <c r="H27" s="651"/>
      <c r="I27" s="651"/>
      <c r="J27" s="651"/>
      <c r="K27" s="652"/>
    </row>
    <row r="28" spans="1:11">
      <c r="A28" s="523"/>
      <c r="B28" s="526" t="s">
        <v>1254</v>
      </c>
      <c r="C28" s="523" t="s">
        <v>164</v>
      </c>
      <c r="D28" s="542">
        <f>D29+D30+D31+D32+D33+D34</f>
        <v>227</v>
      </c>
      <c r="E28" s="542">
        <f>E29+E30+E31+E32+E33+E34</f>
        <v>255.5</v>
      </c>
      <c r="F28" s="543">
        <f t="shared" ref="F28" si="6">D28/E28*100</f>
        <v>88.845401174168288</v>
      </c>
      <c r="G28" s="542">
        <f>G29+G30+G31+G32+G33+G34</f>
        <v>0</v>
      </c>
      <c r="H28" s="542">
        <f t="shared" ref="H28:K28" si="7">H29+H30+H31+H32+H33+H34</f>
        <v>21.3</v>
      </c>
      <c r="I28" s="542">
        <f t="shared" si="7"/>
        <v>7.2</v>
      </c>
      <c r="J28" s="542">
        <f t="shared" si="7"/>
        <v>0</v>
      </c>
      <c r="K28" s="542">
        <f t="shared" si="7"/>
        <v>0</v>
      </c>
    </row>
    <row r="29" spans="1:11">
      <c r="A29" s="523"/>
      <c r="B29" s="537" t="s">
        <v>1255</v>
      </c>
      <c r="C29" s="531" t="s">
        <v>164</v>
      </c>
      <c r="D29" s="534">
        <v>27.4</v>
      </c>
      <c r="E29" s="544">
        <f>D29+G29+H29+I29+J29+K29</f>
        <v>32.599999999999994</v>
      </c>
      <c r="F29" s="540">
        <f>D29/E29*100</f>
        <v>84.049079754601237</v>
      </c>
      <c r="G29" s="545"/>
      <c r="H29" s="546">
        <v>3.2</v>
      </c>
      <c r="I29" s="546">
        <v>2</v>
      </c>
      <c r="J29" s="534"/>
      <c r="K29" s="534"/>
    </row>
    <row r="30" spans="1:11" ht="25.5">
      <c r="A30" s="523"/>
      <c r="B30" s="537" t="s">
        <v>1256</v>
      </c>
      <c r="C30" s="531" t="s">
        <v>164</v>
      </c>
      <c r="D30" s="534">
        <v>24.8</v>
      </c>
      <c r="E30" s="544">
        <f t="shared" ref="E30:E34" si="8">D30+G30+H30+I30+J30+K30</f>
        <v>26.8</v>
      </c>
      <c r="F30" s="540">
        <f t="shared" ref="F30:F34" si="9">D30/E30*100</f>
        <v>92.537313432835816</v>
      </c>
      <c r="G30" s="534"/>
      <c r="H30" s="546">
        <v>2</v>
      </c>
      <c r="I30" s="534"/>
      <c r="J30" s="534"/>
      <c r="K30" s="534"/>
    </row>
    <row r="31" spans="1:11">
      <c r="A31" s="523"/>
      <c r="B31" s="537" t="s">
        <v>1257</v>
      </c>
      <c r="C31" s="531" t="s">
        <v>164</v>
      </c>
      <c r="D31" s="546">
        <v>37.799999999999997</v>
      </c>
      <c r="E31" s="544">
        <f t="shared" si="8"/>
        <v>41.699999999999996</v>
      </c>
      <c r="F31" s="540">
        <f t="shared" si="9"/>
        <v>90.647482014388487</v>
      </c>
      <c r="G31" s="534"/>
      <c r="H31" s="534">
        <v>3.9</v>
      </c>
      <c r="I31" s="534"/>
      <c r="J31" s="534"/>
      <c r="K31" s="534"/>
    </row>
    <row r="32" spans="1:11" ht="25.5">
      <c r="A32" s="523"/>
      <c r="B32" s="537" t="s">
        <v>889</v>
      </c>
      <c r="C32" s="531" t="s">
        <v>164</v>
      </c>
      <c r="D32" s="534">
        <v>40.6</v>
      </c>
      <c r="E32" s="544">
        <f t="shared" si="8"/>
        <v>50.800000000000004</v>
      </c>
      <c r="F32" s="540">
        <f t="shared" si="9"/>
        <v>79.921259842519675</v>
      </c>
      <c r="G32" s="534"/>
      <c r="H32" s="545">
        <f>2+3</f>
        <v>5</v>
      </c>
      <c r="I32" s="534">
        <v>5.2</v>
      </c>
      <c r="J32" s="534"/>
      <c r="K32" s="534"/>
    </row>
    <row r="33" spans="1:11">
      <c r="A33" s="523"/>
      <c r="B33" s="537" t="s">
        <v>1258</v>
      </c>
      <c r="C33" s="531" t="s">
        <v>164</v>
      </c>
      <c r="D33" s="534">
        <v>69.2</v>
      </c>
      <c r="E33" s="544">
        <f>D33+G33+H33+I33+J33+K33</f>
        <v>76.400000000000006</v>
      </c>
      <c r="F33" s="533">
        <f t="shared" si="9"/>
        <v>90.575916230366488</v>
      </c>
      <c r="G33" s="534"/>
      <c r="H33" s="546">
        <f>4.2+3</f>
        <v>7.2</v>
      </c>
      <c r="I33" s="534"/>
      <c r="J33" s="534"/>
      <c r="K33" s="534"/>
    </row>
    <row r="34" spans="1:11">
      <c r="A34" s="523"/>
      <c r="B34" s="537" t="s">
        <v>1259</v>
      </c>
      <c r="C34" s="531" t="s">
        <v>164</v>
      </c>
      <c r="D34" s="546">
        <v>27.2</v>
      </c>
      <c r="E34" s="544">
        <f t="shared" si="8"/>
        <v>27.2</v>
      </c>
      <c r="F34" s="539">
        <f t="shared" si="9"/>
        <v>100</v>
      </c>
      <c r="G34" s="534"/>
      <c r="H34" s="534"/>
      <c r="I34" s="534"/>
      <c r="J34" s="534"/>
      <c r="K34" s="534"/>
    </row>
  </sheetData>
  <mergeCells count="13">
    <mergeCell ref="B7:K7"/>
    <mergeCell ref="B8:K8"/>
    <mergeCell ref="B17:K17"/>
    <mergeCell ref="B26:K26"/>
    <mergeCell ref="B27:K27"/>
    <mergeCell ref="A1:K1"/>
    <mergeCell ref="D3:F3"/>
    <mergeCell ref="G3:K3"/>
    <mergeCell ref="A5:K5"/>
    <mergeCell ref="B6:K6"/>
    <mergeCell ref="A3:A4"/>
    <mergeCell ref="B3:B4"/>
    <mergeCell ref="C3:C4"/>
  </mergeCells>
  <pageMargins left="0.70866141732283472" right="0.70866141732283472" top="0.74803149606299213" bottom="0.7480314960629921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7"/>
  <sheetViews>
    <sheetView workbookViewId="0">
      <selection activeCell="B14" sqref="B14:B19"/>
    </sheetView>
  </sheetViews>
  <sheetFormatPr defaultColWidth="9.140625" defaultRowHeight="12.75"/>
  <cols>
    <col min="1" max="1" width="4" style="245" customWidth="1"/>
    <col min="2" max="2" width="15.28515625" style="246" customWidth="1"/>
    <col min="3" max="3" width="9.5703125" style="246" customWidth="1"/>
    <col min="4" max="4" width="7.7109375" style="246" customWidth="1"/>
    <col min="5" max="5" width="9.140625" style="246"/>
    <col min="6" max="6" width="9.5703125" style="246" customWidth="1"/>
    <col min="7" max="11" width="9.140625" style="246"/>
    <col min="12" max="12" width="1.7109375" style="246" customWidth="1"/>
    <col min="13" max="13" width="9.140625" style="246" hidden="1" customWidth="1"/>
    <col min="14" max="16384" width="9.140625" style="246"/>
  </cols>
  <sheetData>
    <row r="1" spans="1:14" ht="15" customHeight="1">
      <c r="A1" s="656" t="s">
        <v>890</v>
      </c>
      <c r="B1" s="656"/>
      <c r="C1" s="656"/>
      <c r="D1" s="656"/>
      <c r="E1" s="656"/>
      <c r="F1" s="656"/>
      <c r="G1" s="656"/>
      <c r="H1" s="656"/>
      <c r="I1" s="656"/>
      <c r="J1" s="656"/>
      <c r="K1" s="656"/>
    </row>
    <row r="2" spans="1:14" ht="15" customHeight="1">
      <c r="A2" s="247"/>
      <c r="B2" s="247"/>
      <c r="C2" s="247"/>
      <c r="D2" s="247"/>
      <c r="E2" s="247"/>
      <c r="F2" s="247"/>
      <c r="G2" s="247"/>
      <c r="H2" s="247"/>
      <c r="I2" s="247"/>
      <c r="J2" s="247"/>
      <c r="K2" s="247"/>
    </row>
    <row r="3" spans="1:14" s="241" customFormat="1">
      <c r="A3" s="669" t="s">
        <v>4</v>
      </c>
      <c r="B3" s="669" t="s">
        <v>5</v>
      </c>
      <c r="C3" s="669" t="s">
        <v>8</v>
      </c>
      <c r="D3" s="657" t="s">
        <v>880</v>
      </c>
      <c r="E3" s="658"/>
      <c r="F3" s="659"/>
      <c r="G3" s="657" t="s">
        <v>881</v>
      </c>
      <c r="H3" s="658"/>
      <c r="I3" s="658"/>
      <c r="J3" s="658"/>
      <c r="K3" s="659"/>
    </row>
    <row r="4" spans="1:14" s="241" customFormat="1" ht="38.25">
      <c r="A4" s="670"/>
      <c r="B4" s="670"/>
      <c r="C4" s="670"/>
      <c r="D4" s="248" t="s">
        <v>882</v>
      </c>
      <c r="E4" s="248" t="s">
        <v>883</v>
      </c>
      <c r="F4" s="248" t="s">
        <v>884</v>
      </c>
      <c r="G4" s="248">
        <v>2026</v>
      </c>
      <c r="H4" s="248">
        <v>2027</v>
      </c>
      <c r="I4" s="248">
        <v>2028</v>
      </c>
      <c r="J4" s="248">
        <v>2029</v>
      </c>
      <c r="K4" s="248">
        <v>2030</v>
      </c>
    </row>
    <row r="5" spans="1:14" ht="12" customHeight="1">
      <c r="A5" s="660" t="s">
        <v>885</v>
      </c>
      <c r="B5" s="661"/>
      <c r="C5" s="661"/>
      <c r="D5" s="661"/>
      <c r="E5" s="661"/>
      <c r="F5" s="661"/>
      <c r="G5" s="661"/>
      <c r="H5" s="661"/>
      <c r="I5" s="661"/>
      <c r="J5" s="661"/>
      <c r="K5" s="662"/>
    </row>
    <row r="6" spans="1:14" s="242" customFormat="1" ht="13.5" customHeight="1">
      <c r="A6" s="249"/>
      <c r="B6" s="663" t="s">
        <v>891</v>
      </c>
      <c r="C6" s="664"/>
      <c r="D6" s="664"/>
      <c r="E6" s="664"/>
      <c r="F6" s="664"/>
      <c r="G6" s="664"/>
      <c r="H6" s="664"/>
      <c r="I6" s="664"/>
      <c r="J6" s="664"/>
      <c r="K6" s="665"/>
    </row>
    <row r="7" spans="1:14" s="243" customFormat="1" ht="16.149999999999999" customHeight="1">
      <c r="A7" s="249">
        <v>6</v>
      </c>
      <c r="B7" s="663" t="s">
        <v>892</v>
      </c>
      <c r="C7" s="664"/>
      <c r="D7" s="664"/>
      <c r="E7" s="664"/>
      <c r="F7" s="664"/>
      <c r="G7" s="664"/>
      <c r="H7" s="664"/>
      <c r="I7" s="664"/>
      <c r="J7" s="664"/>
      <c r="K7" s="665"/>
      <c r="N7" s="243" t="s">
        <v>893</v>
      </c>
    </row>
    <row r="8" spans="1:14" s="242" customFormat="1" ht="14.25" customHeight="1">
      <c r="A8" s="250"/>
      <c r="B8" s="251" t="s">
        <v>894</v>
      </c>
      <c r="C8" s="252"/>
      <c r="D8" s="253"/>
      <c r="E8" s="254"/>
      <c r="F8" s="255"/>
      <c r="G8" s="254"/>
      <c r="H8" s="254"/>
      <c r="I8" s="254"/>
      <c r="J8" s="254"/>
      <c r="K8" s="254"/>
    </row>
    <row r="9" spans="1:14" s="244" customFormat="1" ht="25.5" customHeight="1">
      <c r="A9" s="250"/>
      <c r="B9" s="256" t="s">
        <v>200</v>
      </c>
      <c r="C9" s="257" t="s">
        <v>164</v>
      </c>
      <c r="D9" s="258">
        <v>15.3</v>
      </c>
      <c r="E9" s="258">
        <f>E10+E11</f>
        <v>3.8</v>
      </c>
      <c r="F9" s="259">
        <f>(F10+F11+F12)/3</f>
        <v>87.596666666666707</v>
      </c>
      <c r="G9" s="258">
        <v>1.8</v>
      </c>
      <c r="H9" s="258"/>
      <c r="I9" s="258">
        <v>2</v>
      </c>
      <c r="J9" s="258"/>
      <c r="K9" s="258"/>
      <c r="N9" s="260">
        <v>24.7</v>
      </c>
    </row>
    <row r="10" spans="1:14" s="242" customFormat="1" ht="22.5" customHeight="1">
      <c r="A10" s="250"/>
      <c r="B10" s="261" t="s">
        <v>895</v>
      </c>
      <c r="C10" s="262" t="s">
        <v>164</v>
      </c>
      <c r="D10" s="263">
        <v>0</v>
      </c>
      <c r="E10" s="264">
        <f>G10+H10+I10+J10+K10</f>
        <v>3.8</v>
      </c>
      <c r="F10" s="253">
        <v>92.79</v>
      </c>
      <c r="G10" s="264">
        <v>1.8</v>
      </c>
      <c r="H10" s="264"/>
      <c r="I10" s="264">
        <v>2</v>
      </c>
      <c r="J10" s="265"/>
      <c r="K10" s="265"/>
    </row>
    <row r="11" spans="1:14" s="242" customFormat="1" ht="22.5" customHeight="1">
      <c r="A11" s="250"/>
      <c r="B11" s="261" t="s">
        <v>896</v>
      </c>
      <c r="C11" s="262" t="s">
        <v>164</v>
      </c>
      <c r="D11" s="263">
        <v>0</v>
      </c>
      <c r="E11" s="264">
        <f>G11+H11+I11+J11+K11</f>
        <v>0</v>
      </c>
      <c r="F11" s="253">
        <v>70</v>
      </c>
      <c r="G11" s="264"/>
      <c r="H11" s="264"/>
      <c r="I11" s="264"/>
      <c r="J11" s="265"/>
      <c r="K11" s="265"/>
    </row>
    <row r="12" spans="1:14" s="242" customFormat="1" ht="22.5" customHeight="1">
      <c r="A12" s="250"/>
      <c r="B12" s="261" t="s">
        <v>897</v>
      </c>
      <c r="C12" s="262"/>
      <c r="D12" s="263"/>
      <c r="E12" s="264"/>
      <c r="F12" s="253">
        <v>100</v>
      </c>
      <c r="G12" s="264"/>
      <c r="H12" s="264"/>
      <c r="I12" s="264"/>
      <c r="J12" s="265"/>
      <c r="K12" s="265"/>
    </row>
    <row r="13" spans="1:14" s="244" customFormat="1" ht="37.5" customHeight="1">
      <c r="A13" s="250"/>
      <c r="B13" s="256" t="s">
        <v>898</v>
      </c>
      <c r="C13" s="257" t="s">
        <v>164</v>
      </c>
      <c r="D13" s="255">
        <v>18.899999999999999</v>
      </c>
      <c r="E13" s="255">
        <f t="shared" ref="E13:K13" si="0">SUM(E15:E17)</f>
        <v>6</v>
      </c>
      <c r="F13" s="259">
        <f>(F14+F15+F16+F17+F18+F19)/6</f>
        <v>93.206666666666706</v>
      </c>
      <c r="G13" s="255">
        <f t="shared" si="0"/>
        <v>0</v>
      </c>
      <c r="H13" s="255">
        <f t="shared" si="0"/>
        <v>2</v>
      </c>
      <c r="I13" s="255">
        <f t="shared" si="0"/>
        <v>0</v>
      </c>
      <c r="J13" s="255">
        <f t="shared" si="0"/>
        <v>0</v>
      </c>
      <c r="K13" s="255">
        <f t="shared" si="0"/>
        <v>0</v>
      </c>
      <c r="N13" s="260">
        <v>24.9</v>
      </c>
    </row>
    <row r="14" spans="1:14" s="244" customFormat="1" ht="14.25" customHeight="1">
      <c r="A14" s="250"/>
      <c r="B14" s="261" t="s">
        <v>899</v>
      </c>
      <c r="C14" s="257"/>
      <c r="D14" s="255"/>
      <c r="E14" s="255"/>
      <c r="F14" s="253">
        <v>100</v>
      </c>
      <c r="G14" s="255"/>
      <c r="H14" s="255"/>
      <c r="I14" s="255"/>
      <c r="J14" s="255"/>
      <c r="K14" s="255"/>
      <c r="N14" s="260"/>
    </row>
    <row r="15" spans="1:14" s="242" customFormat="1" ht="17.25" customHeight="1">
      <c r="A15" s="250"/>
      <c r="B15" s="261" t="s">
        <v>900</v>
      </c>
      <c r="C15" s="262" t="s">
        <v>164</v>
      </c>
      <c r="D15" s="253">
        <v>0</v>
      </c>
      <c r="E15" s="266">
        <v>1</v>
      </c>
      <c r="F15" s="253">
        <v>70</v>
      </c>
      <c r="G15" s="254"/>
      <c r="H15" s="254"/>
      <c r="I15" s="267"/>
      <c r="J15" s="266"/>
      <c r="K15" s="264"/>
    </row>
    <row r="16" spans="1:14" s="242" customFormat="1" ht="15" customHeight="1">
      <c r="A16" s="250"/>
      <c r="B16" s="261" t="s">
        <v>901</v>
      </c>
      <c r="C16" s="262" t="s">
        <v>164</v>
      </c>
      <c r="D16" s="253">
        <v>7.4</v>
      </c>
      <c r="E16" s="266">
        <v>3</v>
      </c>
      <c r="F16" s="253">
        <v>95.91</v>
      </c>
      <c r="G16" s="254"/>
      <c r="H16" s="254"/>
      <c r="I16" s="267"/>
      <c r="J16" s="264"/>
      <c r="K16" s="264"/>
    </row>
    <row r="17" spans="1:14" s="242" customFormat="1" ht="16.5" customHeight="1">
      <c r="A17" s="250"/>
      <c r="B17" s="261" t="s">
        <v>902</v>
      </c>
      <c r="C17" s="262" t="s">
        <v>164</v>
      </c>
      <c r="D17" s="253">
        <v>0</v>
      </c>
      <c r="E17" s="266">
        <f t="shared" ref="E17" si="1">G17+H17+I17+J17+K17</f>
        <v>2</v>
      </c>
      <c r="F17" s="253">
        <v>93.33</v>
      </c>
      <c r="G17" s="254"/>
      <c r="H17" s="254">
        <v>2</v>
      </c>
      <c r="I17" s="267"/>
      <c r="J17" s="264"/>
      <c r="K17" s="264"/>
    </row>
    <row r="18" spans="1:14" s="242" customFormat="1" ht="16.5" customHeight="1">
      <c r="A18" s="250"/>
      <c r="B18" s="261" t="s">
        <v>903</v>
      </c>
      <c r="C18" s="262"/>
      <c r="D18" s="253"/>
      <c r="E18" s="266"/>
      <c r="F18" s="253">
        <v>100</v>
      </c>
      <c r="G18" s="254"/>
      <c r="H18" s="254"/>
      <c r="I18" s="267"/>
      <c r="J18" s="264"/>
      <c r="K18" s="264"/>
    </row>
    <row r="19" spans="1:14" s="242" customFormat="1" ht="16.5" customHeight="1">
      <c r="A19" s="250"/>
      <c r="B19" s="261" t="s">
        <v>904</v>
      </c>
      <c r="C19" s="262"/>
      <c r="D19" s="253"/>
      <c r="E19" s="266"/>
      <c r="F19" s="253">
        <v>100</v>
      </c>
      <c r="G19" s="254"/>
      <c r="H19" s="254"/>
      <c r="I19" s="267"/>
      <c r="J19" s="264"/>
      <c r="K19" s="264"/>
    </row>
    <row r="20" spans="1:14" s="244" customFormat="1" ht="25.5" customHeight="1">
      <c r="A20" s="250"/>
      <c r="B20" s="256" t="s">
        <v>194</v>
      </c>
      <c r="C20" s="257" t="s">
        <v>164</v>
      </c>
      <c r="D20" s="258">
        <v>23</v>
      </c>
      <c r="E20" s="258">
        <f>E21+E22+E23+E24+E25+E26</f>
        <v>3.9</v>
      </c>
      <c r="F20" s="259">
        <v>85.95</v>
      </c>
      <c r="G20" s="258"/>
      <c r="H20" s="258">
        <v>3.9</v>
      </c>
      <c r="I20" s="258"/>
      <c r="J20" s="258"/>
      <c r="K20" s="258"/>
      <c r="N20" s="260">
        <v>37.799999999999997</v>
      </c>
    </row>
    <row r="21" spans="1:14" s="242" customFormat="1" ht="25.5" customHeight="1">
      <c r="A21" s="250"/>
      <c r="B21" s="261" t="s">
        <v>905</v>
      </c>
      <c r="C21" s="262" t="s">
        <v>164</v>
      </c>
      <c r="D21" s="253">
        <v>0</v>
      </c>
      <c r="E21" s="254">
        <f>G21+H21+I21+J21+K21</f>
        <v>3.9</v>
      </c>
      <c r="F21" s="253">
        <v>86.4</v>
      </c>
      <c r="G21" s="254"/>
      <c r="H21" s="254">
        <v>3.9</v>
      </c>
      <c r="I21" s="254"/>
      <c r="J21" s="254"/>
      <c r="K21" s="254"/>
    </row>
    <row r="22" spans="1:14" s="242" customFormat="1" ht="25.5" customHeight="1">
      <c r="A22" s="250"/>
      <c r="B22" s="261" t="s">
        <v>906</v>
      </c>
      <c r="C22" s="262" t="s">
        <v>164</v>
      </c>
      <c r="D22" s="253">
        <v>0</v>
      </c>
      <c r="E22" s="254">
        <f>G22+H22+I22+J22+K22</f>
        <v>0</v>
      </c>
      <c r="F22" s="253">
        <v>97.35</v>
      </c>
      <c r="G22" s="254"/>
      <c r="H22" s="254"/>
      <c r="I22" s="264"/>
      <c r="J22" s="254"/>
      <c r="K22" s="265"/>
    </row>
    <row r="23" spans="1:14" s="242" customFormat="1" ht="25.5" customHeight="1">
      <c r="A23" s="250"/>
      <c r="B23" s="261" t="s">
        <v>907</v>
      </c>
      <c r="C23" s="262" t="s">
        <v>164</v>
      </c>
      <c r="D23" s="253">
        <v>0</v>
      </c>
      <c r="E23" s="254">
        <f t="shared" ref="E23:E26" si="2">G23+H23+I23+J23+K23</f>
        <v>0</v>
      </c>
      <c r="F23" s="253">
        <v>92.19</v>
      </c>
      <c r="G23" s="254"/>
      <c r="H23" s="254"/>
      <c r="I23" s="264"/>
      <c r="J23" s="254"/>
      <c r="K23" s="265"/>
    </row>
    <row r="24" spans="1:14" s="242" customFormat="1" ht="25.5" customHeight="1">
      <c r="A24" s="250"/>
      <c r="B24" s="261" t="s">
        <v>908</v>
      </c>
      <c r="C24" s="262" t="s">
        <v>164</v>
      </c>
      <c r="D24" s="253">
        <v>0</v>
      </c>
      <c r="E24" s="254">
        <f t="shared" si="2"/>
        <v>0</v>
      </c>
      <c r="F24" s="253">
        <v>70</v>
      </c>
      <c r="G24" s="254"/>
      <c r="H24" s="254"/>
      <c r="I24" s="264"/>
      <c r="J24" s="254"/>
      <c r="K24" s="265"/>
    </row>
    <row r="25" spans="1:14" s="242" customFormat="1" ht="25.5" customHeight="1">
      <c r="A25" s="250"/>
      <c r="B25" s="261" t="s">
        <v>909</v>
      </c>
      <c r="C25" s="262" t="s">
        <v>164</v>
      </c>
      <c r="D25" s="253">
        <v>0</v>
      </c>
      <c r="E25" s="254">
        <f t="shared" si="2"/>
        <v>0</v>
      </c>
      <c r="F25" s="253">
        <v>99.76</v>
      </c>
      <c r="G25" s="254"/>
      <c r="H25" s="254"/>
      <c r="I25" s="264"/>
      <c r="J25" s="254"/>
      <c r="K25" s="265"/>
    </row>
    <row r="26" spans="1:14" s="242" customFormat="1" ht="25.5" customHeight="1">
      <c r="A26" s="250"/>
      <c r="B26" s="261" t="s">
        <v>910</v>
      </c>
      <c r="C26" s="262" t="s">
        <v>164</v>
      </c>
      <c r="D26" s="253">
        <v>0</v>
      </c>
      <c r="E26" s="254">
        <f t="shared" si="2"/>
        <v>0</v>
      </c>
      <c r="F26" s="253">
        <v>70</v>
      </c>
      <c r="G26" s="254"/>
      <c r="H26" s="254"/>
      <c r="I26" s="263"/>
      <c r="J26" s="254"/>
      <c r="K26" s="268"/>
    </row>
    <row r="27" spans="1:14" s="244" customFormat="1" ht="25.5" customHeight="1">
      <c r="A27" s="250"/>
      <c r="B27" s="256" t="s">
        <v>911</v>
      </c>
      <c r="C27" s="257" t="s">
        <v>164</v>
      </c>
      <c r="D27" s="255">
        <v>15.8</v>
      </c>
      <c r="E27" s="255">
        <f>E28+E29+E30+E32</f>
        <v>6.9</v>
      </c>
      <c r="F27" s="259">
        <v>83.98</v>
      </c>
      <c r="G27" s="258"/>
      <c r="H27" s="258">
        <v>5.4</v>
      </c>
      <c r="I27" s="258">
        <v>1.5</v>
      </c>
      <c r="J27" s="258"/>
      <c r="K27" s="258"/>
      <c r="N27" s="260">
        <v>27.2</v>
      </c>
    </row>
    <row r="28" spans="1:14" s="242" customFormat="1" ht="25.5" customHeight="1">
      <c r="A28" s="269"/>
      <c r="B28" s="261" t="s">
        <v>912</v>
      </c>
      <c r="C28" s="262" t="s">
        <v>164</v>
      </c>
      <c r="D28" s="253">
        <v>0</v>
      </c>
      <c r="E28" s="253">
        <f>G28+H28+I28+J28+K28</f>
        <v>6.9</v>
      </c>
      <c r="F28" s="253">
        <v>88.24</v>
      </c>
      <c r="G28" s="254"/>
      <c r="H28" s="254">
        <v>5.4</v>
      </c>
      <c r="I28" s="254">
        <v>1.5</v>
      </c>
      <c r="J28" s="254"/>
      <c r="K28" s="265"/>
    </row>
    <row r="29" spans="1:14" s="242" customFormat="1" ht="25.5" customHeight="1">
      <c r="A29" s="269"/>
      <c r="B29" s="261" t="s">
        <v>913</v>
      </c>
      <c r="C29" s="262" t="s">
        <v>164</v>
      </c>
      <c r="D29" s="253">
        <v>0</v>
      </c>
      <c r="E29" s="253">
        <f t="shared" ref="E29:E32" si="3">G29+H29+I29+J29+K29</f>
        <v>0</v>
      </c>
      <c r="F29" s="253">
        <v>86.67</v>
      </c>
      <c r="G29" s="254"/>
      <c r="H29" s="254"/>
      <c r="I29" s="254"/>
      <c r="J29" s="254"/>
      <c r="K29" s="265"/>
    </row>
    <row r="30" spans="1:14" s="242" customFormat="1" ht="25.5" customHeight="1">
      <c r="A30" s="269"/>
      <c r="B30" s="261" t="s">
        <v>914</v>
      </c>
      <c r="C30" s="262" t="s">
        <v>164</v>
      </c>
      <c r="D30" s="253">
        <v>0</v>
      </c>
      <c r="E30" s="253">
        <f t="shared" si="3"/>
        <v>0</v>
      </c>
      <c r="F30" s="253">
        <v>70</v>
      </c>
      <c r="G30" s="254"/>
      <c r="H30" s="254"/>
      <c r="I30" s="254"/>
      <c r="J30" s="254"/>
      <c r="K30" s="265"/>
    </row>
    <row r="31" spans="1:14" s="242" customFormat="1" ht="25.5" customHeight="1">
      <c r="A31" s="269"/>
      <c r="B31" s="261" t="s">
        <v>915</v>
      </c>
      <c r="C31" s="262"/>
      <c r="D31" s="253"/>
      <c r="E31" s="253"/>
      <c r="F31" s="253">
        <v>100</v>
      </c>
      <c r="G31" s="254"/>
      <c r="H31" s="254"/>
      <c r="I31" s="254"/>
      <c r="J31" s="254"/>
      <c r="K31" s="265"/>
    </row>
    <row r="32" spans="1:14" s="242" customFormat="1" ht="25.5" customHeight="1">
      <c r="A32" s="269"/>
      <c r="B32" s="261" t="s">
        <v>916</v>
      </c>
      <c r="C32" s="262" t="s">
        <v>164</v>
      </c>
      <c r="D32" s="253">
        <v>0</v>
      </c>
      <c r="E32" s="253">
        <f t="shared" si="3"/>
        <v>0</v>
      </c>
      <c r="F32" s="253">
        <v>70</v>
      </c>
      <c r="G32" s="254"/>
      <c r="H32" s="254"/>
      <c r="I32" s="254"/>
      <c r="J32" s="254"/>
      <c r="K32" s="265"/>
      <c r="L32" s="270"/>
    </row>
    <row r="33" spans="1:14" s="244" customFormat="1" ht="25.5" customHeight="1">
      <c r="A33" s="269"/>
      <c r="B33" s="256" t="s">
        <v>889</v>
      </c>
      <c r="C33" s="257" t="s">
        <v>164</v>
      </c>
      <c r="D33" s="255">
        <v>23.4</v>
      </c>
      <c r="E33" s="255">
        <f>SUM(E34:E41)</f>
        <v>14.1</v>
      </c>
      <c r="F33" s="271">
        <v>89.6</v>
      </c>
      <c r="G33" s="258"/>
      <c r="H33" s="258">
        <v>5</v>
      </c>
      <c r="I33" s="258">
        <v>5.2</v>
      </c>
      <c r="J33" s="258"/>
      <c r="K33" s="258"/>
      <c r="N33" s="260">
        <v>40.6</v>
      </c>
    </row>
    <row r="34" spans="1:14" s="242" customFormat="1" ht="25.5" customHeight="1">
      <c r="A34" s="269"/>
      <c r="B34" s="261" t="s">
        <v>917</v>
      </c>
      <c r="C34" s="262" t="s">
        <v>164</v>
      </c>
      <c r="D34" s="253">
        <v>0</v>
      </c>
      <c r="E34" s="253">
        <f>G34+H34+I34+J34+K34</f>
        <v>5</v>
      </c>
      <c r="F34" s="253">
        <v>94</v>
      </c>
      <c r="G34" s="254"/>
      <c r="H34" s="254">
        <v>5</v>
      </c>
      <c r="I34" s="254"/>
      <c r="J34" s="254"/>
      <c r="K34" s="254"/>
    </row>
    <row r="35" spans="1:14" s="242" customFormat="1" ht="25.5" customHeight="1">
      <c r="A35" s="269"/>
      <c r="B35" s="261" t="s">
        <v>918</v>
      </c>
      <c r="C35" s="262" t="s">
        <v>164</v>
      </c>
      <c r="D35" s="253">
        <v>0</v>
      </c>
      <c r="E35" s="253">
        <f t="shared" ref="E35:E41" si="4">G35+H35+I35+J35+K35</f>
        <v>0.9</v>
      </c>
      <c r="F35" s="253">
        <v>88.06</v>
      </c>
      <c r="G35" s="264"/>
      <c r="H35" s="264"/>
      <c r="I35" s="264"/>
      <c r="J35" s="264">
        <v>0.9</v>
      </c>
      <c r="K35" s="264"/>
    </row>
    <row r="36" spans="1:14" s="242" customFormat="1" ht="25.5" customHeight="1">
      <c r="A36" s="269"/>
      <c r="B36" s="261" t="s">
        <v>919</v>
      </c>
      <c r="C36" s="262" t="s">
        <v>164</v>
      </c>
      <c r="D36" s="253">
        <v>0</v>
      </c>
      <c r="E36" s="253">
        <f t="shared" si="4"/>
        <v>3</v>
      </c>
      <c r="F36" s="253">
        <v>70</v>
      </c>
      <c r="G36" s="264"/>
      <c r="H36" s="264"/>
      <c r="I36" s="264"/>
      <c r="J36" s="264">
        <v>3</v>
      </c>
      <c r="K36" s="264"/>
    </row>
    <row r="37" spans="1:14" s="242" customFormat="1" ht="25.5" customHeight="1">
      <c r="A37" s="269"/>
      <c r="B37" s="261" t="s">
        <v>920</v>
      </c>
      <c r="C37" s="262"/>
      <c r="D37" s="253"/>
      <c r="E37" s="253"/>
      <c r="F37" s="253">
        <v>100</v>
      </c>
      <c r="G37" s="264"/>
      <c r="H37" s="264"/>
      <c r="I37" s="264"/>
      <c r="J37" s="264"/>
      <c r="K37" s="264"/>
    </row>
    <row r="38" spans="1:14" s="242" customFormat="1" ht="25.5" customHeight="1">
      <c r="A38" s="269"/>
      <c r="B38" s="261" t="s">
        <v>921</v>
      </c>
      <c r="C38" s="262"/>
      <c r="D38" s="253"/>
      <c r="E38" s="253"/>
      <c r="F38" s="253">
        <v>100</v>
      </c>
      <c r="G38" s="264"/>
      <c r="H38" s="264"/>
      <c r="I38" s="264"/>
      <c r="J38" s="264"/>
      <c r="K38" s="264"/>
    </row>
    <row r="39" spans="1:14" s="242" customFormat="1" ht="25.5" customHeight="1">
      <c r="A39" s="269"/>
      <c r="B39" s="261" t="s">
        <v>922</v>
      </c>
      <c r="C39" s="262" t="s">
        <v>164</v>
      </c>
      <c r="D39" s="253">
        <v>0</v>
      </c>
      <c r="E39" s="253">
        <f t="shared" si="4"/>
        <v>0</v>
      </c>
      <c r="F39" s="253">
        <v>70</v>
      </c>
      <c r="G39" s="264"/>
      <c r="H39" s="264"/>
      <c r="I39" s="264"/>
      <c r="J39" s="264"/>
      <c r="K39" s="265"/>
    </row>
    <row r="40" spans="1:14" s="242" customFormat="1" ht="25.5" customHeight="1">
      <c r="A40" s="269"/>
      <c r="B40" s="261" t="s">
        <v>923</v>
      </c>
      <c r="C40" s="262" t="s">
        <v>164</v>
      </c>
      <c r="D40" s="253">
        <v>0</v>
      </c>
      <c r="E40" s="253">
        <f t="shared" si="4"/>
        <v>5.2</v>
      </c>
      <c r="F40" s="253">
        <v>94.7</v>
      </c>
      <c r="G40" s="254"/>
      <c r="H40" s="254"/>
      <c r="I40" s="254">
        <v>5.2</v>
      </c>
      <c r="J40" s="254"/>
      <c r="K40" s="265"/>
    </row>
    <row r="41" spans="1:14" s="242" customFormat="1" ht="25.5" customHeight="1">
      <c r="A41" s="269"/>
      <c r="B41" s="261" t="s">
        <v>924</v>
      </c>
      <c r="C41" s="262" t="s">
        <v>164</v>
      </c>
      <c r="D41" s="253">
        <v>7.9</v>
      </c>
      <c r="E41" s="253">
        <f t="shared" si="4"/>
        <v>0</v>
      </c>
      <c r="F41" s="253">
        <v>100</v>
      </c>
      <c r="G41" s="254"/>
      <c r="H41" s="254"/>
      <c r="I41" s="254"/>
      <c r="J41" s="254"/>
      <c r="K41" s="264"/>
    </row>
    <row r="42" spans="1:14" s="244" customFormat="1" ht="25.5" customHeight="1">
      <c r="A42" s="269"/>
      <c r="B42" s="272" t="s">
        <v>92</v>
      </c>
      <c r="C42" s="273" t="s">
        <v>164</v>
      </c>
      <c r="D42" s="255">
        <v>14</v>
      </c>
      <c r="E42" s="258">
        <f>E43+E44</f>
        <v>7.3</v>
      </c>
      <c r="F42" s="259">
        <v>84.15</v>
      </c>
      <c r="G42" s="258"/>
      <c r="H42" s="258">
        <v>7.3</v>
      </c>
      <c r="I42" s="258"/>
      <c r="J42" s="258"/>
      <c r="K42" s="274"/>
      <c r="N42" s="260">
        <v>69.2</v>
      </c>
    </row>
    <row r="43" spans="1:14" s="242" customFormat="1" ht="25.5" customHeight="1">
      <c r="A43" s="269"/>
      <c r="B43" s="261" t="s">
        <v>925</v>
      </c>
      <c r="C43" s="262" t="s">
        <v>164</v>
      </c>
      <c r="D43" s="253">
        <v>0</v>
      </c>
      <c r="E43" s="254">
        <f>G43+H43+I43+J43+K43</f>
        <v>3.1</v>
      </c>
      <c r="F43" s="253">
        <v>90.78</v>
      </c>
      <c r="G43" s="254"/>
      <c r="H43" s="254">
        <v>3.1</v>
      </c>
      <c r="I43" s="254"/>
      <c r="J43" s="254"/>
      <c r="K43" s="265"/>
    </row>
    <row r="44" spans="1:14" s="242" customFormat="1" ht="25.5" customHeight="1">
      <c r="A44" s="269"/>
      <c r="B44" s="261" t="s">
        <v>926</v>
      </c>
      <c r="C44" s="262" t="s">
        <v>164</v>
      </c>
      <c r="D44" s="253">
        <v>0</v>
      </c>
      <c r="E44" s="254">
        <f>G44+H44+I44+J44+K44</f>
        <v>4.2</v>
      </c>
      <c r="F44" s="253">
        <v>77.53</v>
      </c>
      <c r="G44" s="254"/>
      <c r="H44" s="254">
        <v>4.2</v>
      </c>
      <c r="I44" s="254"/>
      <c r="J44" s="254"/>
      <c r="K44" s="265"/>
    </row>
    <row r="45" spans="1:14" ht="12.75" customHeight="1">
      <c r="A45" s="249">
        <v>7</v>
      </c>
      <c r="B45" s="663" t="s">
        <v>927</v>
      </c>
      <c r="C45" s="664"/>
      <c r="D45" s="664"/>
      <c r="E45" s="664"/>
      <c r="F45" s="664"/>
      <c r="G45" s="664"/>
      <c r="H45" s="664"/>
      <c r="I45" s="664"/>
      <c r="J45" s="664"/>
      <c r="K45" s="665"/>
    </row>
    <row r="46" spans="1:14">
      <c r="A46" s="275"/>
      <c r="B46" s="251" t="s">
        <v>894</v>
      </c>
      <c r="C46" s="249"/>
      <c r="D46" s="258"/>
      <c r="E46" s="255"/>
      <c r="F46" s="255"/>
      <c r="G46" s="276"/>
      <c r="H46" s="276"/>
      <c r="I46" s="276"/>
      <c r="J46" s="276"/>
      <c r="K46" s="276"/>
    </row>
    <row r="47" spans="1:14" ht="38.25">
      <c r="A47" s="277"/>
      <c r="B47" s="251" t="s">
        <v>898</v>
      </c>
      <c r="C47" s="278" t="s">
        <v>164</v>
      </c>
      <c r="D47" s="279"/>
      <c r="E47" s="280">
        <v>13.9</v>
      </c>
      <c r="F47" s="255">
        <v>44</v>
      </c>
      <c r="G47" s="281"/>
      <c r="H47" s="280">
        <v>3.8</v>
      </c>
      <c r="I47" s="281"/>
      <c r="J47" s="281"/>
      <c r="K47" s="281"/>
    </row>
    <row r="48" spans="1:14">
      <c r="A48" s="277"/>
      <c r="B48" s="261" t="s">
        <v>900</v>
      </c>
      <c r="C48" s="282" t="s">
        <v>164</v>
      </c>
      <c r="D48" s="279"/>
      <c r="E48" s="281"/>
      <c r="F48" s="254"/>
      <c r="G48" s="281"/>
      <c r="H48" s="281"/>
      <c r="I48" s="281"/>
      <c r="J48" s="283"/>
      <c r="K48" s="284">
        <v>1</v>
      </c>
    </row>
    <row r="49" spans="1:11">
      <c r="A49" s="277"/>
      <c r="B49" s="261" t="s">
        <v>928</v>
      </c>
      <c r="C49" s="282" t="s">
        <v>164</v>
      </c>
      <c r="D49" s="279"/>
      <c r="E49" s="281"/>
      <c r="F49" s="254"/>
      <c r="G49" s="281"/>
      <c r="H49" s="281"/>
      <c r="I49" s="281"/>
      <c r="J49" s="283">
        <v>0.5</v>
      </c>
      <c r="K49" s="284"/>
    </row>
    <row r="50" spans="1:11">
      <c r="A50" s="277"/>
      <c r="B50" s="261" t="s">
        <v>902</v>
      </c>
      <c r="C50" s="282" t="s">
        <v>164</v>
      </c>
      <c r="D50" s="279"/>
      <c r="E50" s="281"/>
      <c r="F50" s="254"/>
      <c r="G50" s="281"/>
      <c r="H50" s="281">
        <v>3.8</v>
      </c>
      <c r="I50" s="281"/>
      <c r="J50" s="283"/>
      <c r="K50" s="284">
        <v>1.6</v>
      </c>
    </row>
    <row r="51" spans="1:11" ht="25.5">
      <c r="A51" s="277"/>
      <c r="B51" s="285" t="s">
        <v>929</v>
      </c>
      <c r="C51" s="282" t="s">
        <v>164</v>
      </c>
      <c r="D51" s="279"/>
      <c r="E51" s="281"/>
      <c r="F51" s="254"/>
      <c r="G51" s="281"/>
      <c r="H51" s="281"/>
      <c r="I51" s="281"/>
      <c r="J51" s="286">
        <v>6</v>
      </c>
      <c r="K51" s="284"/>
    </row>
    <row r="52" spans="1:11">
      <c r="A52" s="277"/>
      <c r="B52" s="285" t="s">
        <v>930</v>
      </c>
      <c r="C52" s="282" t="s">
        <v>164</v>
      </c>
      <c r="D52" s="279"/>
      <c r="E52" s="281"/>
      <c r="F52" s="254"/>
      <c r="G52" s="281"/>
      <c r="H52" s="281"/>
      <c r="I52" s="281"/>
      <c r="J52" s="283"/>
      <c r="K52" s="284">
        <v>1</v>
      </c>
    </row>
    <row r="53" spans="1:11" ht="25.5">
      <c r="A53" s="277"/>
      <c r="B53" s="287" t="s">
        <v>194</v>
      </c>
      <c r="C53" s="278" t="s">
        <v>164</v>
      </c>
      <c r="D53" s="279"/>
      <c r="E53" s="280">
        <v>11.42</v>
      </c>
      <c r="F53" s="258">
        <v>56.8</v>
      </c>
      <c r="G53" s="281"/>
      <c r="H53" s="281"/>
      <c r="I53" s="281"/>
      <c r="J53" s="283"/>
      <c r="K53" s="284"/>
    </row>
    <row r="54" spans="1:11">
      <c r="A54" s="277"/>
      <c r="B54" s="285" t="s">
        <v>906</v>
      </c>
      <c r="C54" s="282" t="s">
        <v>164</v>
      </c>
      <c r="D54" s="288"/>
      <c r="E54" s="281"/>
      <c r="F54" s="254"/>
      <c r="G54" s="281"/>
      <c r="H54" s="281"/>
      <c r="I54" s="281"/>
      <c r="J54" s="283">
        <v>1.1000000000000001</v>
      </c>
      <c r="K54" s="289"/>
    </row>
    <row r="55" spans="1:11">
      <c r="A55" s="277"/>
      <c r="B55" s="285" t="s">
        <v>909</v>
      </c>
      <c r="C55" s="282" t="s">
        <v>164</v>
      </c>
      <c r="D55" s="290"/>
      <c r="E55" s="281"/>
      <c r="F55" s="254"/>
      <c r="G55" s="281"/>
      <c r="H55" s="281"/>
      <c r="I55" s="281"/>
      <c r="J55" s="283">
        <v>3.2</v>
      </c>
      <c r="K55" s="289"/>
    </row>
    <row r="56" spans="1:11">
      <c r="A56" s="277"/>
      <c r="B56" s="285" t="s">
        <v>931</v>
      </c>
      <c r="C56" s="282" t="s">
        <v>164</v>
      </c>
      <c r="D56" s="279"/>
      <c r="E56" s="281"/>
      <c r="F56" s="254"/>
      <c r="G56" s="281"/>
      <c r="H56" s="281"/>
      <c r="I56" s="281"/>
      <c r="J56" s="283">
        <v>1.96</v>
      </c>
      <c r="K56" s="289"/>
    </row>
    <row r="57" spans="1:11">
      <c r="A57" s="277"/>
      <c r="B57" s="285" t="s">
        <v>908</v>
      </c>
      <c r="C57" s="282" t="s">
        <v>164</v>
      </c>
      <c r="D57" s="279"/>
      <c r="E57" s="281"/>
      <c r="F57" s="254"/>
      <c r="G57" s="281"/>
      <c r="H57" s="281"/>
      <c r="I57" s="281"/>
      <c r="J57" s="283">
        <v>1.3</v>
      </c>
      <c r="K57" s="289"/>
    </row>
    <row r="58" spans="1:11">
      <c r="A58" s="277"/>
      <c r="B58" s="285" t="s">
        <v>932</v>
      </c>
      <c r="C58" s="282" t="s">
        <v>164</v>
      </c>
      <c r="D58" s="279"/>
      <c r="E58" s="281"/>
      <c r="F58" s="254"/>
      <c r="G58" s="281"/>
      <c r="H58" s="281"/>
      <c r="I58" s="281"/>
      <c r="J58" s="283">
        <v>0.86</v>
      </c>
      <c r="K58" s="289"/>
    </row>
    <row r="59" spans="1:11">
      <c r="A59" s="277"/>
      <c r="B59" s="285" t="s">
        <v>933</v>
      </c>
      <c r="C59" s="282" t="s">
        <v>164</v>
      </c>
      <c r="D59" s="288"/>
      <c r="E59" s="281"/>
      <c r="F59" s="254"/>
      <c r="G59" s="291"/>
      <c r="H59" s="281"/>
      <c r="I59" s="281"/>
      <c r="J59" s="283">
        <v>3</v>
      </c>
      <c r="K59" s="289"/>
    </row>
    <row r="60" spans="1:11" ht="25.5">
      <c r="A60" s="277"/>
      <c r="B60" s="287" t="s">
        <v>911</v>
      </c>
      <c r="C60" s="278" t="s">
        <v>164</v>
      </c>
      <c r="D60" s="288"/>
      <c r="E60" s="280">
        <v>9.4</v>
      </c>
      <c r="F60" s="258">
        <v>65.400000000000006</v>
      </c>
      <c r="G60" s="291"/>
      <c r="H60" s="280">
        <v>5</v>
      </c>
      <c r="I60" s="281"/>
      <c r="J60" s="283"/>
      <c r="K60" s="289"/>
    </row>
    <row r="61" spans="1:11">
      <c r="A61" s="277"/>
      <c r="B61" s="287" t="s">
        <v>912</v>
      </c>
      <c r="C61" s="278"/>
      <c r="D61" s="288"/>
      <c r="E61" s="280"/>
      <c r="F61" s="258"/>
      <c r="G61" s="291"/>
      <c r="H61" s="280">
        <v>5</v>
      </c>
      <c r="I61" s="281"/>
      <c r="J61" s="283"/>
      <c r="K61" s="289"/>
    </row>
    <row r="62" spans="1:11">
      <c r="A62" s="277"/>
      <c r="B62" s="285" t="s">
        <v>913</v>
      </c>
      <c r="C62" s="282" t="s">
        <v>164</v>
      </c>
      <c r="D62" s="288"/>
      <c r="E62" s="281"/>
      <c r="F62" s="254"/>
      <c r="G62" s="291"/>
      <c r="H62" s="281"/>
      <c r="I62" s="281"/>
      <c r="J62" s="283"/>
      <c r="K62" s="284">
        <v>0.9</v>
      </c>
    </row>
    <row r="63" spans="1:11">
      <c r="A63" s="277"/>
      <c r="B63" s="285" t="s">
        <v>914</v>
      </c>
      <c r="C63" s="282" t="s">
        <v>164</v>
      </c>
      <c r="D63" s="288"/>
      <c r="E63" s="281"/>
      <c r="F63" s="254"/>
      <c r="G63" s="291"/>
      <c r="H63" s="281"/>
      <c r="I63" s="281"/>
      <c r="J63" s="283"/>
      <c r="K63" s="284">
        <v>2.5</v>
      </c>
    </row>
    <row r="64" spans="1:11">
      <c r="A64" s="277"/>
      <c r="B64" s="285" t="s">
        <v>916</v>
      </c>
      <c r="C64" s="282" t="s">
        <v>164</v>
      </c>
      <c r="D64" s="288"/>
      <c r="E64" s="281"/>
      <c r="F64" s="254"/>
      <c r="G64" s="291"/>
      <c r="H64" s="281"/>
      <c r="I64" s="281"/>
      <c r="J64" s="283"/>
      <c r="K64" s="284">
        <v>1</v>
      </c>
    </row>
    <row r="65" spans="1:14" ht="25.5">
      <c r="A65" s="277"/>
      <c r="B65" s="287" t="s">
        <v>889</v>
      </c>
      <c r="C65" s="278" t="s">
        <v>164</v>
      </c>
      <c r="D65" s="288"/>
      <c r="E65" s="280">
        <v>15.9</v>
      </c>
      <c r="F65" s="258">
        <v>62.2</v>
      </c>
      <c r="G65" s="291"/>
      <c r="H65" s="280">
        <v>6.34</v>
      </c>
      <c r="I65" s="281"/>
      <c r="J65" s="283"/>
      <c r="K65" s="284"/>
    </row>
    <row r="66" spans="1:14">
      <c r="A66" s="277"/>
      <c r="B66" s="285" t="s">
        <v>920</v>
      </c>
      <c r="C66" s="282" t="s">
        <v>164</v>
      </c>
      <c r="D66" s="288"/>
      <c r="E66" s="281"/>
      <c r="F66" s="254"/>
      <c r="G66" s="291"/>
      <c r="H66" s="281"/>
      <c r="I66" s="281"/>
      <c r="J66" s="283">
        <v>1</v>
      </c>
      <c r="K66" s="284"/>
    </row>
    <row r="67" spans="1:14">
      <c r="A67" s="277"/>
      <c r="B67" s="285" t="s">
        <v>917</v>
      </c>
      <c r="C67" s="282"/>
      <c r="D67" s="288"/>
      <c r="E67" s="281"/>
      <c r="F67" s="254"/>
      <c r="G67" s="291"/>
      <c r="H67" s="281"/>
      <c r="I67" s="281"/>
      <c r="J67" s="283">
        <v>0.16</v>
      </c>
      <c r="K67" s="284"/>
    </row>
    <row r="68" spans="1:14">
      <c r="A68" s="277"/>
      <c r="B68" s="285" t="s">
        <v>919</v>
      </c>
      <c r="C68" s="282" t="s">
        <v>164</v>
      </c>
      <c r="D68" s="288"/>
      <c r="E68" s="281"/>
      <c r="F68" s="254"/>
      <c r="G68" s="291"/>
      <c r="H68" s="281"/>
      <c r="I68" s="281"/>
      <c r="J68" s="283">
        <v>1</v>
      </c>
      <c r="K68" s="284"/>
    </row>
    <row r="69" spans="1:14">
      <c r="A69" s="277"/>
      <c r="B69" s="285" t="s">
        <v>922</v>
      </c>
      <c r="C69" s="282" t="s">
        <v>164</v>
      </c>
      <c r="D69" s="288"/>
      <c r="E69" s="281"/>
      <c r="F69" s="254"/>
      <c r="G69" s="291"/>
      <c r="H69" s="281"/>
      <c r="I69" s="281"/>
      <c r="J69" s="283"/>
      <c r="K69" s="284">
        <v>3</v>
      </c>
    </row>
    <row r="70" spans="1:14" ht="25.5">
      <c r="A70" s="277"/>
      <c r="B70" s="285" t="s">
        <v>923</v>
      </c>
      <c r="C70" s="282" t="s">
        <v>164</v>
      </c>
      <c r="D70" s="288"/>
      <c r="E70" s="281"/>
      <c r="F70" s="254"/>
      <c r="G70" s="291"/>
      <c r="H70" s="281"/>
      <c r="I70" s="281"/>
      <c r="J70" s="283"/>
      <c r="K70" s="284">
        <v>4</v>
      </c>
    </row>
    <row r="71" spans="1:14">
      <c r="A71" s="277"/>
      <c r="B71" s="285" t="s">
        <v>918</v>
      </c>
      <c r="C71" s="282" t="s">
        <v>164</v>
      </c>
      <c r="D71" s="288"/>
      <c r="E71" s="281"/>
      <c r="F71" s="254"/>
      <c r="G71" s="291"/>
      <c r="H71" s="281"/>
      <c r="I71" s="281"/>
      <c r="J71" s="283"/>
      <c r="K71" s="284">
        <v>0.4</v>
      </c>
    </row>
    <row r="72" spans="1:14" ht="25.5">
      <c r="A72" s="277"/>
      <c r="B72" s="287" t="s">
        <v>92</v>
      </c>
      <c r="C72" s="278" t="s">
        <v>164</v>
      </c>
      <c r="D72" s="288"/>
      <c r="E72" s="280">
        <v>23.06</v>
      </c>
      <c r="F72" s="248">
        <v>23.04</v>
      </c>
      <c r="G72" s="291"/>
      <c r="H72" s="280">
        <v>16.899999999999999</v>
      </c>
      <c r="I72" s="281"/>
      <c r="J72" s="283"/>
      <c r="K72" s="284"/>
    </row>
    <row r="73" spans="1:14">
      <c r="A73" s="277"/>
      <c r="B73" s="287" t="s">
        <v>926</v>
      </c>
      <c r="C73" s="278"/>
      <c r="D73" s="288"/>
      <c r="E73" s="280"/>
      <c r="F73" s="248"/>
      <c r="G73" s="291"/>
      <c r="H73" s="280">
        <v>6.96</v>
      </c>
      <c r="I73" s="281"/>
      <c r="J73" s="283"/>
      <c r="K73" s="284"/>
    </row>
    <row r="74" spans="1:14">
      <c r="A74" s="277"/>
      <c r="B74" s="285" t="s">
        <v>925</v>
      </c>
      <c r="C74" s="282" t="s">
        <v>164</v>
      </c>
      <c r="D74" s="288"/>
      <c r="E74" s="281"/>
      <c r="F74" s="254"/>
      <c r="G74" s="291"/>
      <c r="H74" s="288">
        <v>10</v>
      </c>
      <c r="I74" s="281"/>
      <c r="J74" s="283"/>
      <c r="K74" s="284">
        <v>6.1</v>
      </c>
    </row>
    <row r="75" spans="1:14">
      <c r="A75" s="666" t="s">
        <v>934</v>
      </c>
      <c r="B75" s="667"/>
      <c r="C75" s="667"/>
      <c r="D75" s="667"/>
      <c r="E75" s="667"/>
      <c r="F75" s="667"/>
      <c r="G75" s="667"/>
      <c r="H75" s="667"/>
      <c r="I75" s="667"/>
      <c r="J75" s="667"/>
      <c r="K75" s="668"/>
    </row>
    <row r="76" spans="1:14" ht="51">
      <c r="A76" s="277"/>
      <c r="B76" s="251" t="s">
        <v>935</v>
      </c>
      <c r="C76" s="292" t="s">
        <v>888</v>
      </c>
      <c r="D76" s="288"/>
      <c r="E76" s="280">
        <v>1</v>
      </c>
      <c r="F76" s="258">
        <v>0</v>
      </c>
      <c r="G76" s="291"/>
      <c r="H76" s="281"/>
      <c r="I76" s="281"/>
      <c r="J76" s="280">
        <v>1</v>
      </c>
      <c r="K76" s="283"/>
    </row>
    <row r="77" spans="1:14" ht="38.25">
      <c r="A77" s="250"/>
      <c r="B77" s="261" t="s">
        <v>936</v>
      </c>
      <c r="C77" s="282"/>
      <c r="D77" s="293"/>
      <c r="E77" s="283">
        <v>1</v>
      </c>
      <c r="F77" s="274">
        <v>0</v>
      </c>
      <c r="G77" s="294"/>
      <c r="H77" s="295"/>
      <c r="I77" s="295"/>
      <c r="J77" s="283"/>
      <c r="K77" s="283">
        <v>1</v>
      </c>
    </row>
    <row r="78" spans="1:14">
      <c r="A78" s="666" t="s">
        <v>937</v>
      </c>
      <c r="B78" s="667"/>
      <c r="C78" s="667"/>
      <c r="D78" s="667"/>
      <c r="E78" s="667"/>
      <c r="F78" s="667"/>
      <c r="G78" s="667"/>
      <c r="H78" s="667"/>
      <c r="I78" s="667"/>
      <c r="J78" s="667"/>
      <c r="K78" s="668"/>
    </row>
    <row r="79" spans="1:14" ht="43.5" customHeight="1">
      <c r="A79" s="277"/>
      <c r="B79" s="296" t="s">
        <v>194</v>
      </c>
      <c r="C79" s="292" t="s">
        <v>888</v>
      </c>
      <c r="D79" s="288"/>
      <c r="E79" s="297">
        <v>1</v>
      </c>
      <c r="F79" s="254">
        <v>0</v>
      </c>
      <c r="G79" s="298">
        <v>350</v>
      </c>
      <c r="H79" s="281"/>
      <c r="I79" s="281"/>
      <c r="J79" s="283"/>
      <c r="K79" s="283"/>
      <c r="N79" s="246" t="s">
        <v>938</v>
      </c>
    </row>
    <row r="80" spans="1:14" ht="38.25">
      <c r="A80" s="277"/>
      <c r="B80" s="296" t="s">
        <v>939</v>
      </c>
      <c r="C80" s="292" t="s">
        <v>888</v>
      </c>
      <c r="D80" s="288"/>
      <c r="E80" s="297">
        <v>1</v>
      </c>
      <c r="F80" s="254">
        <v>0</v>
      </c>
      <c r="G80" s="298">
        <v>350</v>
      </c>
      <c r="H80" s="281"/>
      <c r="I80" s="281"/>
      <c r="J80" s="283"/>
      <c r="K80" s="283"/>
      <c r="N80" s="246" t="s">
        <v>901</v>
      </c>
    </row>
    <row r="81" spans="1:14" ht="38.25">
      <c r="A81" s="277"/>
      <c r="B81" s="296" t="s">
        <v>940</v>
      </c>
      <c r="C81" s="292" t="s">
        <v>888</v>
      </c>
      <c r="D81" s="288"/>
      <c r="E81" s="281">
        <v>2</v>
      </c>
      <c r="F81" s="254">
        <v>0</v>
      </c>
      <c r="G81" s="299">
        <v>728.2</v>
      </c>
      <c r="H81" s="281"/>
      <c r="I81" s="281"/>
      <c r="J81" s="283"/>
      <c r="K81" s="283"/>
      <c r="N81" s="246" t="s">
        <v>941</v>
      </c>
    </row>
    <row r="82" spans="1:14" ht="25.5">
      <c r="A82" s="277"/>
      <c r="B82" s="296" t="s">
        <v>92</v>
      </c>
      <c r="C82" s="282"/>
      <c r="D82" s="288"/>
      <c r="E82" s="281"/>
      <c r="F82" s="254"/>
      <c r="G82" s="291"/>
      <c r="H82" s="281"/>
      <c r="I82" s="281"/>
      <c r="J82" s="283"/>
      <c r="K82" s="283"/>
      <c r="N82" s="246" t="s">
        <v>926</v>
      </c>
    </row>
    <row r="83" spans="1:14">
      <c r="A83" s="277"/>
      <c r="B83" s="285"/>
      <c r="C83" s="282"/>
      <c r="D83" s="288"/>
      <c r="E83" s="281"/>
      <c r="F83" s="254"/>
      <c r="G83" s="291"/>
      <c r="H83" s="281"/>
      <c r="I83" s="281"/>
      <c r="J83" s="283"/>
      <c r="K83" s="283"/>
    </row>
    <row r="84" spans="1:14">
      <c r="A84" s="277"/>
      <c r="B84" s="285"/>
      <c r="C84" s="282"/>
      <c r="D84" s="288"/>
      <c r="E84" s="281"/>
      <c r="F84" s="254"/>
      <c r="G84" s="291"/>
      <c r="H84" s="281"/>
      <c r="I84" s="281"/>
      <c r="J84" s="283"/>
      <c r="K84" s="283"/>
    </row>
    <row r="85" spans="1:14">
      <c r="A85" s="277"/>
      <c r="B85" s="285"/>
      <c r="C85" s="282"/>
      <c r="D85" s="288"/>
      <c r="E85" s="281"/>
      <c r="F85" s="254"/>
      <c r="G85" s="291"/>
      <c r="H85" s="281"/>
      <c r="I85" s="281"/>
      <c r="J85" s="283"/>
      <c r="K85" s="283"/>
    </row>
    <row r="86" spans="1:14">
      <c r="A86" s="277"/>
      <c r="B86" s="285"/>
      <c r="C86" s="282"/>
      <c r="D86" s="288"/>
      <c r="E86" s="281"/>
      <c r="F86" s="254"/>
      <c r="G86" s="291"/>
      <c r="H86" s="281"/>
      <c r="I86" s="281"/>
      <c r="J86" s="283"/>
      <c r="K86" s="283"/>
    </row>
    <row r="87" spans="1:14">
      <c r="A87" s="277"/>
      <c r="B87" s="285"/>
      <c r="C87" s="282"/>
      <c r="D87" s="288"/>
      <c r="E87" s="281"/>
      <c r="F87" s="254"/>
      <c r="G87" s="281"/>
      <c r="H87" s="281"/>
      <c r="I87" s="281"/>
      <c r="J87" s="281"/>
      <c r="K87" s="283"/>
    </row>
  </sheetData>
  <mergeCells count="12">
    <mergeCell ref="B7:K7"/>
    <mergeCell ref="B45:K45"/>
    <mergeCell ref="A75:K75"/>
    <mergeCell ref="A78:K78"/>
    <mergeCell ref="A3:A4"/>
    <mergeCell ref="B3:B4"/>
    <mergeCell ref="C3:C4"/>
    <mergeCell ref="A1:K1"/>
    <mergeCell ref="D3:F3"/>
    <mergeCell ref="G3:K3"/>
    <mergeCell ref="A5:K5"/>
    <mergeCell ref="B6:K6"/>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80"/>
  <sheetViews>
    <sheetView topLeftCell="A28" workbookViewId="0">
      <selection activeCell="I53" sqref="I53"/>
    </sheetView>
  </sheetViews>
  <sheetFormatPr defaultColWidth="9.140625" defaultRowHeight="12.75"/>
  <cols>
    <col min="1" max="1" width="4" style="245" customWidth="1"/>
    <col min="2" max="2" width="15.28515625" style="246" customWidth="1"/>
    <col min="3" max="3" width="9.5703125" style="246" customWidth="1"/>
    <col min="4" max="4" width="7.7109375" style="246" customWidth="1"/>
    <col min="5" max="5" width="9.140625" style="246"/>
    <col min="6" max="6" width="9.5703125" style="246" customWidth="1"/>
    <col min="7" max="11" width="9.140625" style="246"/>
    <col min="12" max="12" width="1.7109375" style="246" customWidth="1"/>
    <col min="13" max="13" width="9.140625" style="246" hidden="1" customWidth="1"/>
    <col min="14" max="16384" width="9.140625" style="246"/>
  </cols>
  <sheetData>
    <row r="1" spans="1:14" ht="15" customHeight="1">
      <c r="A1" s="656" t="s">
        <v>890</v>
      </c>
      <c r="B1" s="671"/>
      <c r="C1" s="671"/>
      <c r="D1" s="671"/>
      <c r="E1" s="671"/>
      <c r="F1" s="671"/>
      <c r="G1" s="671"/>
      <c r="H1" s="671"/>
      <c r="I1" s="671"/>
      <c r="J1" s="671"/>
      <c r="K1" s="671"/>
    </row>
    <row r="2" spans="1:14" ht="15" customHeight="1">
      <c r="A2" s="247"/>
      <c r="B2" s="247"/>
      <c r="C2" s="247"/>
      <c r="D2" s="247"/>
      <c r="E2" s="247"/>
      <c r="F2" s="247"/>
      <c r="G2" s="247"/>
      <c r="H2" s="247"/>
      <c r="I2" s="247"/>
      <c r="J2" s="247"/>
      <c r="K2" s="247"/>
    </row>
    <row r="3" spans="1:14" s="241" customFormat="1">
      <c r="A3" s="670" t="s">
        <v>4</v>
      </c>
      <c r="B3" s="670" t="s">
        <v>5</v>
      </c>
      <c r="C3" s="670" t="s">
        <v>8</v>
      </c>
      <c r="D3" s="670" t="s">
        <v>880</v>
      </c>
      <c r="E3" s="670"/>
      <c r="F3" s="670"/>
      <c r="G3" s="670" t="s">
        <v>881</v>
      </c>
      <c r="H3" s="670"/>
      <c r="I3" s="670"/>
      <c r="J3" s="670"/>
      <c r="K3" s="670"/>
    </row>
    <row r="4" spans="1:14" s="241" customFormat="1" ht="38.25">
      <c r="A4" s="673"/>
      <c r="B4" s="673"/>
      <c r="C4" s="673"/>
      <c r="D4" s="248" t="s">
        <v>882</v>
      </c>
      <c r="E4" s="248" t="s">
        <v>883</v>
      </c>
      <c r="F4" s="248" t="s">
        <v>884</v>
      </c>
      <c r="G4" s="248">
        <v>2026</v>
      </c>
      <c r="H4" s="248">
        <v>2027</v>
      </c>
      <c r="I4" s="248">
        <v>2028</v>
      </c>
      <c r="J4" s="248">
        <v>2029</v>
      </c>
      <c r="K4" s="248">
        <v>2030</v>
      </c>
    </row>
    <row r="5" spans="1:14" ht="12" customHeight="1">
      <c r="A5" s="672" t="s">
        <v>885</v>
      </c>
      <c r="B5" s="672"/>
      <c r="C5" s="672"/>
      <c r="D5" s="672"/>
      <c r="E5" s="672"/>
      <c r="F5" s="672"/>
      <c r="G5" s="672"/>
      <c r="H5" s="672"/>
      <c r="I5" s="672"/>
      <c r="J5" s="672"/>
      <c r="K5" s="672"/>
    </row>
    <row r="6" spans="1:14" s="242" customFormat="1" ht="13.5" customHeight="1">
      <c r="A6" s="249"/>
      <c r="B6" s="663" t="s">
        <v>891</v>
      </c>
      <c r="C6" s="664"/>
      <c r="D6" s="664"/>
      <c r="E6" s="664"/>
      <c r="F6" s="664"/>
      <c r="G6" s="664"/>
      <c r="H6" s="664"/>
      <c r="I6" s="664"/>
      <c r="J6" s="664"/>
      <c r="K6" s="665"/>
    </row>
    <row r="7" spans="1:14" s="243" customFormat="1" ht="16.149999999999999" customHeight="1">
      <c r="A7" s="249">
        <v>6</v>
      </c>
      <c r="B7" s="663" t="s">
        <v>892</v>
      </c>
      <c r="C7" s="664"/>
      <c r="D7" s="664"/>
      <c r="E7" s="664"/>
      <c r="F7" s="664"/>
      <c r="G7" s="664"/>
      <c r="H7" s="664"/>
      <c r="I7" s="664"/>
      <c r="J7" s="664"/>
      <c r="K7" s="665"/>
      <c r="N7" s="243" t="s">
        <v>893</v>
      </c>
    </row>
    <row r="8" spans="1:14" s="242" customFormat="1" ht="14.25" customHeight="1">
      <c r="A8" s="250"/>
      <c r="B8" s="251" t="s">
        <v>894</v>
      </c>
      <c r="C8" s="252"/>
      <c r="D8" s="253"/>
      <c r="E8" s="254"/>
      <c r="F8" s="255"/>
      <c r="G8" s="254"/>
      <c r="H8" s="254"/>
      <c r="I8" s="254"/>
      <c r="J8" s="254"/>
      <c r="K8" s="254"/>
    </row>
    <row r="9" spans="1:14" s="244" customFormat="1" ht="25.5" customHeight="1">
      <c r="A9" s="250"/>
      <c r="B9" s="256" t="s">
        <v>200</v>
      </c>
      <c r="C9" s="257" t="s">
        <v>164</v>
      </c>
      <c r="D9" s="258">
        <v>15.3</v>
      </c>
      <c r="E9" s="258">
        <f>E10+E11</f>
        <v>9.4</v>
      </c>
      <c r="F9" s="259">
        <f>D9*100/24.7</f>
        <v>61.943319838056702</v>
      </c>
      <c r="G9" s="258">
        <v>1.8</v>
      </c>
      <c r="H9" s="258"/>
      <c r="I9" s="258">
        <v>2</v>
      </c>
      <c r="J9" s="258"/>
      <c r="K9" s="258"/>
      <c r="N9" s="260">
        <v>24.7</v>
      </c>
    </row>
    <row r="10" spans="1:14" s="242" customFormat="1" ht="22.5" customHeight="1">
      <c r="A10" s="250"/>
      <c r="B10" s="261" t="s">
        <v>895</v>
      </c>
      <c r="C10" s="262" t="s">
        <v>164</v>
      </c>
      <c r="D10" s="263">
        <v>0</v>
      </c>
      <c r="E10" s="264">
        <f>G10+H10+I10+J10+K10</f>
        <v>5.2</v>
      </c>
      <c r="F10" s="253">
        <f t="shared" ref="F10:F37" si="0">D10*100/24.7</f>
        <v>0</v>
      </c>
      <c r="G10" s="264">
        <v>1.8</v>
      </c>
      <c r="H10" s="264"/>
      <c r="I10" s="264">
        <v>2</v>
      </c>
      <c r="J10" s="265"/>
      <c r="K10" s="265">
        <v>1.4</v>
      </c>
    </row>
    <row r="11" spans="1:14" s="242" customFormat="1" ht="22.5" customHeight="1">
      <c r="A11" s="250"/>
      <c r="B11" s="261" t="s">
        <v>896</v>
      </c>
      <c r="C11" s="262" t="s">
        <v>164</v>
      </c>
      <c r="D11" s="263">
        <v>0</v>
      </c>
      <c r="E11" s="264">
        <f>G11+H11+I11+J11+K11</f>
        <v>4.2</v>
      </c>
      <c r="F11" s="253">
        <f t="shared" si="0"/>
        <v>0</v>
      </c>
      <c r="G11" s="264"/>
      <c r="H11" s="264"/>
      <c r="I11" s="264"/>
      <c r="J11" s="265"/>
      <c r="K11" s="265">
        <v>4.2</v>
      </c>
    </row>
    <row r="12" spans="1:14" s="244" customFormat="1" ht="37.5" customHeight="1">
      <c r="A12" s="250"/>
      <c r="B12" s="256" t="s">
        <v>898</v>
      </c>
      <c r="C12" s="257" t="s">
        <v>164</v>
      </c>
      <c r="D12" s="255">
        <v>18.899999999999999</v>
      </c>
      <c r="E12" s="255">
        <f t="shared" ref="E12:K12" si="1">SUM(E13:E15)</f>
        <v>6</v>
      </c>
      <c r="F12" s="259">
        <f>D12*100/24.9</f>
        <v>75.903614457831296</v>
      </c>
      <c r="G12" s="255">
        <f t="shared" si="1"/>
        <v>0</v>
      </c>
      <c r="H12" s="255">
        <f t="shared" si="1"/>
        <v>2</v>
      </c>
      <c r="I12" s="255">
        <f t="shared" si="1"/>
        <v>0</v>
      </c>
      <c r="J12" s="255">
        <f t="shared" si="1"/>
        <v>0</v>
      </c>
      <c r="K12" s="255">
        <f t="shared" si="1"/>
        <v>0</v>
      </c>
      <c r="N12" s="260">
        <v>24.9</v>
      </c>
    </row>
    <row r="13" spans="1:14" s="242" customFormat="1" ht="17.25" customHeight="1">
      <c r="A13" s="250"/>
      <c r="B13" s="261" t="s">
        <v>900</v>
      </c>
      <c r="C13" s="262" t="s">
        <v>164</v>
      </c>
      <c r="D13" s="253">
        <v>0</v>
      </c>
      <c r="E13" s="266">
        <v>1</v>
      </c>
      <c r="F13" s="253">
        <f t="shared" si="0"/>
        <v>0</v>
      </c>
      <c r="G13" s="254"/>
      <c r="H13" s="254"/>
      <c r="I13" s="267"/>
      <c r="J13" s="266"/>
      <c r="K13" s="264"/>
    </row>
    <row r="14" spans="1:14" s="242" customFormat="1" ht="15" customHeight="1">
      <c r="A14" s="250"/>
      <c r="B14" s="261" t="s">
        <v>901</v>
      </c>
      <c r="C14" s="262" t="s">
        <v>164</v>
      </c>
      <c r="D14" s="253">
        <v>7.4</v>
      </c>
      <c r="E14" s="266">
        <v>3</v>
      </c>
      <c r="F14" s="253">
        <f t="shared" si="0"/>
        <v>29.959514170040499</v>
      </c>
      <c r="G14" s="254"/>
      <c r="H14" s="254"/>
      <c r="I14" s="267"/>
      <c r="J14" s="264"/>
      <c r="K14" s="264"/>
    </row>
    <row r="15" spans="1:14" s="242" customFormat="1" ht="16.5" customHeight="1">
      <c r="A15" s="250"/>
      <c r="B15" s="261" t="s">
        <v>902</v>
      </c>
      <c r="C15" s="262" t="s">
        <v>164</v>
      </c>
      <c r="D15" s="253">
        <v>0</v>
      </c>
      <c r="E15" s="266">
        <f t="shared" ref="E15" si="2">G15+H15+I15+J15+K15</f>
        <v>2</v>
      </c>
      <c r="F15" s="253">
        <f t="shared" si="0"/>
        <v>0</v>
      </c>
      <c r="G15" s="254"/>
      <c r="H15" s="254">
        <v>2</v>
      </c>
      <c r="I15" s="267"/>
      <c r="J15" s="264"/>
      <c r="K15" s="264"/>
    </row>
    <row r="16" spans="1:14" s="244" customFormat="1" ht="25.5" customHeight="1">
      <c r="A16" s="250"/>
      <c r="B16" s="256" t="s">
        <v>194</v>
      </c>
      <c r="C16" s="257" t="s">
        <v>164</v>
      </c>
      <c r="D16" s="258">
        <v>23</v>
      </c>
      <c r="E16" s="258">
        <f>E17+E18+E19+E20+E21+E22</f>
        <v>14.8</v>
      </c>
      <c r="F16" s="259">
        <f>D16*100/37.8</f>
        <v>60.846560846560799</v>
      </c>
      <c r="G16" s="258"/>
      <c r="H16" s="258">
        <v>3.9</v>
      </c>
      <c r="I16" s="258"/>
      <c r="J16" s="258"/>
      <c r="K16" s="258"/>
      <c r="N16" s="260">
        <v>37.799999999999997</v>
      </c>
    </row>
    <row r="17" spans="1:14" s="242" customFormat="1" ht="25.5" customHeight="1">
      <c r="A17" s="250"/>
      <c r="B17" s="261" t="s">
        <v>905</v>
      </c>
      <c r="C17" s="262" t="s">
        <v>164</v>
      </c>
      <c r="D17" s="253">
        <v>0</v>
      </c>
      <c r="E17" s="254">
        <f>G17+H17+I17+J17+K17</f>
        <v>3.9</v>
      </c>
      <c r="F17" s="253">
        <f t="shared" si="0"/>
        <v>0</v>
      </c>
      <c r="G17" s="254"/>
      <c r="H17" s="254">
        <v>3.9</v>
      </c>
      <c r="I17" s="254"/>
      <c r="J17" s="254"/>
      <c r="K17" s="254"/>
    </row>
    <row r="18" spans="1:14" s="242" customFormat="1" ht="25.5" customHeight="1">
      <c r="A18" s="250"/>
      <c r="B18" s="261" t="s">
        <v>906</v>
      </c>
      <c r="C18" s="262" t="s">
        <v>164</v>
      </c>
      <c r="D18" s="253">
        <v>0</v>
      </c>
      <c r="E18" s="254">
        <f>G18+H18+I18+J18+K18</f>
        <v>1.2</v>
      </c>
      <c r="F18" s="253">
        <f t="shared" si="0"/>
        <v>0</v>
      </c>
      <c r="G18" s="254"/>
      <c r="H18" s="254"/>
      <c r="I18" s="264"/>
      <c r="J18" s="254"/>
      <c r="K18" s="265">
        <v>1.2</v>
      </c>
    </row>
    <row r="19" spans="1:14" s="242" customFormat="1" ht="25.5" customHeight="1">
      <c r="A19" s="250"/>
      <c r="B19" s="261" t="s">
        <v>907</v>
      </c>
      <c r="C19" s="262" t="s">
        <v>164</v>
      </c>
      <c r="D19" s="253">
        <v>0</v>
      </c>
      <c r="E19" s="254">
        <f t="shared" ref="E19:E22" si="3">G19+H19+I19+J19+K19</f>
        <v>5.0999999999999996</v>
      </c>
      <c r="F19" s="253">
        <f t="shared" si="0"/>
        <v>0</v>
      </c>
      <c r="G19" s="254"/>
      <c r="H19" s="254"/>
      <c r="I19" s="264"/>
      <c r="J19" s="254"/>
      <c r="K19" s="265">
        <v>5.0999999999999996</v>
      </c>
    </row>
    <row r="20" spans="1:14" s="242" customFormat="1" ht="25.5" customHeight="1">
      <c r="A20" s="250"/>
      <c r="B20" s="261" t="s">
        <v>908</v>
      </c>
      <c r="C20" s="262" t="s">
        <v>164</v>
      </c>
      <c r="D20" s="253">
        <v>0</v>
      </c>
      <c r="E20" s="254">
        <f t="shared" si="3"/>
        <v>1.4</v>
      </c>
      <c r="F20" s="253">
        <f t="shared" si="0"/>
        <v>0</v>
      </c>
      <c r="G20" s="254"/>
      <c r="H20" s="254"/>
      <c r="I20" s="264"/>
      <c r="J20" s="254"/>
      <c r="K20" s="265">
        <v>1.4</v>
      </c>
    </row>
    <row r="21" spans="1:14" s="242" customFormat="1" ht="25.5" customHeight="1">
      <c r="A21" s="250"/>
      <c r="B21" s="261" t="s">
        <v>909</v>
      </c>
      <c r="C21" s="262" t="s">
        <v>164</v>
      </c>
      <c r="D21" s="253">
        <v>0</v>
      </c>
      <c r="E21" s="254">
        <f t="shared" si="3"/>
        <v>0.2</v>
      </c>
      <c r="F21" s="253">
        <f t="shared" si="0"/>
        <v>0</v>
      </c>
      <c r="G21" s="254"/>
      <c r="H21" s="254"/>
      <c r="I21" s="264"/>
      <c r="J21" s="254"/>
      <c r="K21" s="265">
        <v>0.2</v>
      </c>
    </row>
    <row r="22" spans="1:14" s="242" customFormat="1" ht="25.5" customHeight="1">
      <c r="A22" s="250"/>
      <c r="B22" s="261" t="s">
        <v>910</v>
      </c>
      <c r="C22" s="262" t="s">
        <v>164</v>
      </c>
      <c r="D22" s="253">
        <v>0</v>
      </c>
      <c r="E22" s="254">
        <f t="shared" si="3"/>
        <v>3</v>
      </c>
      <c r="F22" s="253">
        <f t="shared" si="0"/>
        <v>0</v>
      </c>
      <c r="G22" s="254"/>
      <c r="H22" s="254"/>
      <c r="I22" s="263"/>
      <c r="J22" s="254"/>
      <c r="K22" s="268">
        <v>3</v>
      </c>
    </row>
    <row r="23" spans="1:14" s="244" customFormat="1" ht="25.5" customHeight="1">
      <c r="A23" s="250"/>
      <c r="B23" s="256" t="s">
        <v>911</v>
      </c>
      <c r="C23" s="257" t="s">
        <v>164</v>
      </c>
      <c r="D23" s="255">
        <v>15.8</v>
      </c>
      <c r="E23" s="255">
        <f>E24+E25+E26+E27</f>
        <v>11.4</v>
      </c>
      <c r="F23" s="259">
        <f t="shared" si="0"/>
        <v>63.967611336032398</v>
      </c>
      <c r="G23" s="258"/>
      <c r="H23" s="258">
        <v>5.4</v>
      </c>
      <c r="I23" s="258">
        <v>1.5</v>
      </c>
      <c r="J23" s="258"/>
      <c r="K23" s="258"/>
      <c r="N23" s="260">
        <v>27.2</v>
      </c>
    </row>
    <row r="24" spans="1:14" s="242" customFormat="1" ht="25.5" customHeight="1">
      <c r="A24" s="269"/>
      <c r="B24" s="261" t="s">
        <v>912</v>
      </c>
      <c r="C24" s="262" t="s">
        <v>164</v>
      </c>
      <c r="D24" s="253">
        <v>0</v>
      </c>
      <c r="E24" s="253">
        <f>G24+H24+I24+J24+K24</f>
        <v>7.1</v>
      </c>
      <c r="F24" s="253">
        <f t="shared" si="0"/>
        <v>0</v>
      </c>
      <c r="G24" s="254"/>
      <c r="H24" s="254">
        <v>5.4</v>
      </c>
      <c r="I24" s="254">
        <v>1.5</v>
      </c>
      <c r="J24" s="254"/>
      <c r="K24" s="265">
        <v>0.2</v>
      </c>
    </row>
    <row r="25" spans="1:14" s="242" customFormat="1" ht="25.5" customHeight="1">
      <c r="A25" s="269"/>
      <c r="B25" s="261" t="s">
        <v>913</v>
      </c>
      <c r="C25" s="262" t="s">
        <v>164</v>
      </c>
      <c r="D25" s="253">
        <v>0</v>
      </c>
      <c r="E25" s="253">
        <f t="shared" ref="E25:E27" si="4">G25+H25+I25+J25+K25</f>
        <v>0.8</v>
      </c>
      <c r="F25" s="253">
        <f t="shared" si="0"/>
        <v>0</v>
      </c>
      <c r="G25" s="254"/>
      <c r="H25" s="254"/>
      <c r="I25" s="254"/>
      <c r="J25" s="254"/>
      <c r="K25" s="265">
        <v>0.8</v>
      </c>
    </row>
    <row r="26" spans="1:14" s="242" customFormat="1" ht="25.5" customHeight="1">
      <c r="A26" s="269"/>
      <c r="B26" s="261" t="s">
        <v>914</v>
      </c>
      <c r="C26" s="262" t="s">
        <v>164</v>
      </c>
      <c r="D26" s="253">
        <v>0</v>
      </c>
      <c r="E26" s="253">
        <f t="shared" si="4"/>
        <v>2.5</v>
      </c>
      <c r="F26" s="253">
        <f t="shared" si="0"/>
        <v>0</v>
      </c>
      <c r="G26" s="254"/>
      <c r="H26" s="254"/>
      <c r="I26" s="254"/>
      <c r="J26" s="254"/>
      <c r="K26" s="265">
        <v>2.5</v>
      </c>
    </row>
    <row r="27" spans="1:14" s="242" customFormat="1" ht="25.5" customHeight="1">
      <c r="A27" s="269"/>
      <c r="B27" s="261" t="s">
        <v>916</v>
      </c>
      <c r="C27" s="262" t="s">
        <v>164</v>
      </c>
      <c r="D27" s="253">
        <v>0</v>
      </c>
      <c r="E27" s="253">
        <f t="shared" si="4"/>
        <v>1</v>
      </c>
      <c r="F27" s="253">
        <f t="shared" si="0"/>
        <v>0</v>
      </c>
      <c r="G27" s="254"/>
      <c r="H27" s="254"/>
      <c r="I27" s="254"/>
      <c r="J27" s="254"/>
      <c r="K27" s="265">
        <v>1</v>
      </c>
      <c r="L27" s="270"/>
    </row>
    <row r="28" spans="1:14" s="244" customFormat="1" ht="25.5" customHeight="1">
      <c r="A28" s="269"/>
      <c r="B28" s="256" t="s">
        <v>889</v>
      </c>
      <c r="C28" s="257" t="s">
        <v>164</v>
      </c>
      <c r="D28" s="255">
        <v>23.4</v>
      </c>
      <c r="E28" s="255">
        <f>SUM(E29:E34)</f>
        <v>17.2</v>
      </c>
      <c r="F28" s="271">
        <f t="shared" si="0"/>
        <v>94.736842105263193</v>
      </c>
      <c r="G28" s="258"/>
      <c r="H28" s="258">
        <v>5</v>
      </c>
      <c r="I28" s="258">
        <v>5.2</v>
      </c>
      <c r="J28" s="258"/>
      <c r="K28" s="258"/>
      <c r="N28" s="260">
        <v>40.6</v>
      </c>
    </row>
    <row r="29" spans="1:14" s="242" customFormat="1" ht="25.5" customHeight="1">
      <c r="A29" s="269"/>
      <c r="B29" s="261" t="s">
        <v>917</v>
      </c>
      <c r="C29" s="262" t="s">
        <v>164</v>
      </c>
      <c r="D29" s="253">
        <v>0</v>
      </c>
      <c r="E29" s="253">
        <f>G29+H29+I29+J29+K29</f>
        <v>5</v>
      </c>
      <c r="F29" s="253">
        <f t="shared" si="0"/>
        <v>0</v>
      </c>
      <c r="G29" s="254"/>
      <c r="H29" s="254">
        <v>5</v>
      </c>
      <c r="I29" s="254"/>
      <c r="J29" s="254"/>
      <c r="K29" s="254"/>
    </row>
    <row r="30" spans="1:14" s="242" customFormat="1" ht="25.5" customHeight="1">
      <c r="A30" s="269"/>
      <c r="B30" s="261" t="s">
        <v>918</v>
      </c>
      <c r="C30" s="262" t="s">
        <v>164</v>
      </c>
      <c r="D30" s="253">
        <v>0</v>
      </c>
      <c r="E30" s="253">
        <f t="shared" ref="E30:E34" si="5">G30+H30+I30+J30+K30</f>
        <v>0.9</v>
      </c>
      <c r="F30" s="253">
        <f t="shared" si="0"/>
        <v>0</v>
      </c>
      <c r="G30" s="264"/>
      <c r="H30" s="264"/>
      <c r="I30" s="264"/>
      <c r="J30" s="264">
        <v>0.9</v>
      </c>
      <c r="K30" s="264"/>
    </row>
    <row r="31" spans="1:14" s="242" customFormat="1" ht="25.5" customHeight="1">
      <c r="A31" s="269"/>
      <c r="B31" s="261" t="s">
        <v>919</v>
      </c>
      <c r="C31" s="262" t="s">
        <v>164</v>
      </c>
      <c r="D31" s="253">
        <v>0</v>
      </c>
      <c r="E31" s="253">
        <f t="shared" si="5"/>
        <v>3</v>
      </c>
      <c r="F31" s="253">
        <f t="shared" si="0"/>
        <v>0</v>
      </c>
      <c r="G31" s="264"/>
      <c r="H31" s="264"/>
      <c r="I31" s="264"/>
      <c r="J31" s="264">
        <v>3</v>
      </c>
      <c r="K31" s="264"/>
    </row>
    <row r="32" spans="1:14" s="242" customFormat="1" ht="25.5" customHeight="1">
      <c r="A32" s="269"/>
      <c r="B32" s="261" t="s">
        <v>922</v>
      </c>
      <c r="C32" s="262" t="s">
        <v>164</v>
      </c>
      <c r="D32" s="253">
        <v>0</v>
      </c>
      <c r="E32" s="253">
        <f t="shared" si="5"/>
        <v>3</v>
      </c>
      <c r="F32" s="253">
        <f t="shared" si="0"/>
        <v>0</v>
      </c>
      <c r="G32" s="264"/>
      <c r="H32" s="264"/>
      <c r="I32" s="264"/>
      <c r="J32" s="264"/>
      <c r="K32" s="265">
        <v>3</v>
      </c>
    </row>
    <row r="33" spans="1:14" s="242" customFormat="1" ht="25.5" customHeight="1">
      <c r="A33" s="269"/>
      <c r="B33" s="261" t="s">
        <v>923</v>
      </c>
      <c r="C33" s="262" t="s">
        <v>164</v>
      </c>
      <c r="D33" s="253">
        <v>0</v>
      </c>
      <c r="E33" s="253">
        <f t="shared" si="5"/>
        <v>5.3</v>
      </c>
      <c r="F33" s="253">
        <f t="shared" si="0"/>
        <v>0</v>
      </c>
      <c r="G33" s="254"/>
      <c r="H33" s="254"/>
      <c r="I33" s="254">
        <v>5.2</v>
      </c>
      <c r="J33" s="254"/>
      <c r="K33" s="265">
        <v>0.1</v>
      </c>
    </row>
    <row r="34" spans="1:14" s="242" customFormat="1" ht="25.5" customHeight="1">
      <c r="A34" s="269"/>
      <c r="B34" s="261" t="s">
        <v>924</v>
      </c>
      <c r="C34" s="262" t="s">
        <v>164</v>
      </c>
      <c r="D34" s="253">
        <v>7.9</v>
      </c>
      <c r="E34" s="253">
        <f t="shared" si="5"/>
        <v>0</v>
      </c>
      <c r="F34" s="253">
        <f t="shared" si="0"/>
        <v>31.983805668016199</v>
      </c>
      <c r="G34" s="254"/>
      <c r="H34" s="254"/>
      <c r="I34" s="254"/>
      <c r="J34" s="254"/>
      <c r="K34" s="264"/>
    </row>
    <row r="35" spans="1:14" s="244" customFormat="1" ht="25.5" customHeight="1">
      <c r="A35" s="269"/>
      <c r="B35" s="272" t="s">
        <v>92</v>
      </c>
      <c r="C35" s="273" t="s">
        <v>164</v>
      </c>
      <c r="D35" s="255">
        <v>14</v>
      </c>
      <c r="E35" s="258">
        <f>E36+E37</f>
        <v>55.2</v>
      </c>
      <c r="F35" s="259">
        <f t="shared" si="0"/>
        <v>56.680161943319803</v>
      </c>
      <c r="G35" s="258"/>
      <c r="H35" s="258">
        <v>7.3</v>
      </c>
      <c r="I35" s="258"/>
      <c r="J35" s="258"/>
      <c r="K35" s="274"/>
      <c r="N35" s="260">
        <v>69.2</v>
      </c>
    </row>
    <row r="36" spans="1:14" s="242" customFormat="1" ht="25.5" customHeight="1">
      <c r="A36" s="269"/>
      <c r="B36" s="261" t="s">
        <v>925</v>
      </c>
      <c r="C36" s="262" t="s">
        <v>164</v>
      </c>
      <c r="D36" s="253">
        <v>0</v>
      </c>
      <c r="E36" s="254">
        <f>G36+H36+I36+J36+K36</f>
        <v>16.2</v>
      </c>
      <c r="F36" s="253">
        <f t="shared" si="0"/>
        <v>0</v>
      </c>
      <c r="G36" s="254"/>
      <c r="H36" s="254">
        <v>3.1</v>
      </c>
      <c r="I36" s="254"/>
      <c r="J36" s="254"/>
      <c r="K36" s="265">
        <v>13.1</v>
      </c>
    </row>
    <row r="37" spans="1:14" s="242" customFormat="1" ht="25.5" customHeight="1">
      <c r="A37" s="269"/>
      <c r="B37" s="261" t="s">
        <v>926</v>
      </c>
      <c r="C37" s="262" t="s">
        <v>164</v>
      </c>
      <c r="D37" s="253">
        <v>0</v>
      </c>
      <c r="E37" s="254">
        <f>G37+H37+I37+J37+K37</f>
        <v>39</v>
      </c>
      <c r="F37" s="253">
        <f t="shared" si="0"/>
        <v>0</v>
      </c>
      <c r="G37" s="254"/>
      <c r="H37" s="254">
        <v>4.2</v>
      </c>
      <c r="I37" s="254"/>
      <c r="J37" s="254"/>
      <c r="K37" s="265">
        <v>34.799999999999997</v>
      </c>
    </row>
    <row r="38" spans="1:14" ht="12.75" customHeight="1">
      <c r="A38" s="249">
        <v>7</v>
      </c>
      <c r="B38" s="663" t="s">
        <v>927</v>
      </c>
      <c r="C38" s="664"/>
      <c r="D38" s="664"/>
      <c r="E38" s="664"/>
      <c r="F38" s="664"/>
      <c r="G38" s="664"/>
      <c r="H38" s="664"/>
      <c r="I38" s="664"/>
      <c r="J38" s="664"/>
      <c r="K38" s="665"/>
    </row>
    <row r="39" spans="1:14">
      <c r="A39" s="275"/>
      <c r="B39" s="251" t="s">
        <v>894</v>
      </c>
      <c r="C39" s="249"/>
      <c r="D39" s="258"/>
      <c r="E39" s="255"/>
      <c r="F39" s="255"/>
      <c r="G39" s="276"/>
      <c r="H39" s="276"/>
      <c r="I39" s="276"/>
      <c r="J39" s="276"/>
      <c r="K39" s="276"/>
    </row>
    <row r="40" spans="1:14" ht="38.25">
      <c r="A40" s="277"/>
      <c r="B40" s="251" t="s">
        <v>898</v>
      </c>
      <c r="C40" s="278" t="s">
        <v>164</v>
      </c>
      <c r="D40" s="279"/>
      <c r="E40" s="280">
        <v>13.9</v>
      </c>
      <c r="F40" s="255">
        <v>44</v>
      </c>
      <c r="G40" s="281"/>
      <c r="H40" s="280">
        <v>3.8</v>
      </c>
      <c r="I40" s="281"/>
      <c r="J40" s="281"/>
      <c r="K40" s="281"/>
    </row>
    <row r="41" spans="1:14">
      <c r="A41" s="277"/>
      <c r="B41" s="261" t="s">
        <v>900</v>
      </c>
      <c r="C41" s="282" t="s">
        <v>164</v>
      </c>
      <c r="D41" s="279"/>
      <c r="E41" s="281"/>
      <c r="F41" s="254"/>
      <c r="G41" s="281"/>
      <c r="H41" s="281"/>
      <c r="I41" s="281"/>
      <c r="J41" s="283"/>
      <c r="K41" s="284">
        <v>1</v>
      </c>
    </row>
    <row r="42" spans="1:14">
      <c r="A42" s="277"/>
      <c r="B42" s="261" t="s">
        <v>928</v>
      </c>
      <c r="C42" s="282" t="s">
        <v>164</v>
      </c>
      <c r="D42" s="279"/>
      <c r="E42" s="281"/>
      <c r="F42" s="254"/>
      <c r="G42" s="281"/>
      <c r="H42" s="281"/>
      <c r="I42" s="281"/>
      <c r="J42" s="283">
        <v>0.5</v>
      </c>
      <c r="K42" s="284"/>
    </row>
    <row r="43" spans="1:14">
      <c r="A43" s="277"/>
      <c r="B43" s="261" t="s">
        <v>902</v>
      </c>
      <c r="C43" s="282" t="s">
        <v>164</v>
      </c>
      <c r="D43" s="279"/>
      <c r="E43" s="281"/>
      <c r="F43" s="254"/>
      <c r="G43" s="281"/>
      <c r="H43" s="281">
        <v>3.8</v>
      </c>
      <c r="I43" s="281"/>
      <c r="J43" s="283"/>
      <c r="K43" s="284">
        <v>1.6</v>
      </c>
    </row>
    <row r="44" spans="1:14" ht="25.5">
      <c r="A44" s="277"/>
      <c r="B44" s="285" t="s">
        <v>929</v>
      </c>
      <c r="C44" s="282" t="s">
        <v>164</v>
      </c>
      <c r="D44" s="279"/>
      <c r="E44" s="281"/>
      <c r="F44" s="254"/>
      <c r="G44" s="281"/>
      <c r="H44" s="281"/>
      <c r="I44" s="281"/>
      <c r="J44" s="286">
        <v>6</v>
      </c>
      <c r="K44" s="284"/>
    </row>
    <row r="45" spans="1:14">
      <c r="A45" s="277"/>
      <c r="B45" s="285" t="s">
        <v>930</v>
      </c>
      <c r="C45" s="282" t="s">
        <v>164</v>
      </c>
      <c r="D45" s="279"/>
      <c r="E45" s="281"/>
      <c r="F45" s="254"/>
      <c r="G45" s="281"/>
      <c r="H45" s="281"/>
      <c r="I45" s="281"/>
      <c r="J45" s="283"/>
      <c r="K45" s="284">
        <v>1</v>
      </c>
    </row>
    <row r="46" spans="1:14" ht="25.5">
      <c r="A46" s="277"/>
      <c r="B46" s="287" t="s">
        <v>194</v>
      </c>
      <c r="C46" s="278" t="s">
        <v>164</v>
      </c>
      <c r="D46" s="279"/>
      <c r="E46" s="280">
        <v>11.42</v>
      </c>
      <c r="F46" s="258">
        <v>56.8</v>
      </c>
      <c r="G46" s="281"/>
      <c r="H46" s="281"/>
      <c r="I46" s="281"/>
      <c r="J46" s="283"/>
      <c r="K46" s="284"/>
    </row>
    <row r="47" spans="1:14">
      <c r="A47" s="277"/>
      <c r="B47" s="285" t="s">
        <v>906</v>
      </c>
      <c r="C47" s="282" t="s">
        <v>164</v>
      </c>
      <c r="D47" s="288"/>
      <c r="E47" s="281"/>
      <c r="F47" s="254"/>
      <c r="G47" s="281"/>
      <c r="H47" s="281"/>
      <c r="I47" s="281"/>
      <c r="J47" s="283">
        <v>1.1000000000000001</v>
      </c>
      <c r="K47" s="289"/>
    </row>
    <row r="48" spans="1:14">
      <c r="A48" s="277"/>
      <c r="B48" s="285" t="s">
        <v>909</v>
      </c>
      <c r="C48" s="282" t="s">
        <v>164</v>
      </c>
      <c r="D48" s="290"/>
      <c r="E48" s="281"/>
      <c r="F48" s="254"/>
      <c r="G48" s="281"/>
      <c r="H48" s="281"/>
      <c r="I48" s="281"/>
      <c r="J48" s="283">
        <v>3.2</v>
      </c>
      <c r="K48" s="289"/>
    </row>
    <row r="49" spans="1:11">
      <c r="A49" s="277"/>
      <c r="B49" s="285" t="s">
        <v>931</v>
      </c>
      <c r="C49" s="282" t="s">
        <v>164</v>
      </c>
      <c r="D49" s="279"/>
      <c r="E49" s="281"/>
      <c r="F49" s="254"/>
      <c r="G49" s="281"/>
      <c r="H49" s="281"/>
      <c r="I49" s="281"/>
      <c r="J49" s="283">
        <v>1.96</v>
      </c>
      <c r="K49" s="289"/>
    </row>
    <row r="50" spans="1:11">
      <c r="A50" s="277"/>
      <c r="B50" s="285" t="s">
        <v>908</v>
      </c>
      <c r="C50" s="282" t="s">
        <v>164</v>
      </c>
      <c r="D50" s="279"/>
      <c r="E50" s="281"/>
      <c r="F50" s="254"/>
      <c r="G50" s="281"/>
      <c r="H50" s="281"/>
      <c r="I50" s="281"/>
      <c r="J50" s="283">
        <v>1.3</v>
      </c>
      <c r="K50" s="289"/>
    </row>
    <row r="51" spans="1:11">
      <c r="A51" s="277"/>
      <c r="B51" s="285" t="s">
        <v>932</v>
      </c>
      <c r="C51" s="282" t="s">
        <v>164</v>
      </c>
      <c r="D51" s="279"/>
      <c r="E51" s="281"/>
      <c r="F51" s="254"/>
      <c r="G51" s="281"/>
      <c r="H51" s="281"/>
      <c r="I51" s="281"/>
      <c r="J51" s="283">
        <v>0.86</v>
      </c>
      <c r="K51" s="289"/>
    </row>
    <row r="52" spans="1:11">
      <c r="A52" s="277"/>
      <c r="B52" s="285" t="s">
        <v>933</v>
      </c>
      <c r="C52" s="282" t="s">
        <v>164</v>
      </c>
      <c r="D52" s="288"/>
      <c r="E52" s="281"/>
      <c r="F52" s="254"/>
      <c r="G52" s="291"/>
      <c r="H52" s="281"/>
      <c r="I52" s="281"/>
      <c r="J52" s="283">
        <v>3</v>
      </c>
      <c r="K52" s="289"/>
    </row>
    <row r="53" spans="1:11" ht="25.5">
      <c r="A53" s="277"/>
      <c r="B53" s="287" t="s">
        <v>911</v>
      </c>
      <c r="C53" s="278" t="s">
        <v>164</v>
      </c>
      <c r="D53" s="288"/>
      <c r="E53" s="280">
        <v>9.4</v>
      </c>
      <c r="F53" s="258">
        <v>65.400000000000006</v>
      </c>
      <c r="G53" s="291"/>
      <c r="H53" s="280">
        <v>5</v>
      </c>
      <c r="I53" s="281"/>
      <c r="J53" s="283"/>
      <c r="K53" s="289"/>
    </row>
    <row r="54" spans="1:11">
      <c r="A54" s="277"/>
      <c r="B54" s="287" t="s">
        <v>912</v>
      </c>
      <c r="C54" s="278"/>
      <c r="D54" s="288"/>
      <c r="E54" s="280"/>
      <c r="F54" s="258"/>
      <c r="G54" s="291"/>
      <c r="H54" s="280">
        <v>5</v>
      </c>
      <c r="I54" s="281"/>
      <c r="J54" s="283"/>
      <c r="K54" s="289"/>
    </row>
    <row r="55" spans="1:11">
      <c r="A55" s="277"/>
      <c r="B55" s="285" t="s">
        <v>913</v>
      </c>
      <c r="C55" s="282" t="s">
        <v>164</v>
      </c>
      <c r="D55" s="288"/>
      <c r="E55" s="281"/>
      <c r="F55" s="254"/>
      <c r="G55" s="291"/>
      <c r="H55" s="281"/>
      <c r="I55" s="281"/>
      <c r="J55" s="283"/>
      <c r="K55" s="284">
        <v>0.9</v>
      </c>
    </row>
    <row r="56" spans="1:11">
      <c r="A56" s="277"/>
      <c r="B56" s="285" t="s">
        <v>914</v>
      </c>
      <c r="C56" s="282" t="s">
        <v>164</v>
      </c>
      <c r="D56" s="288"/>
      <c r="E56" s="281"/>
      <c r="F56" s="254"/>
      <c r="G56" s="291"/>
      <c r="H56" s="281"/>
      <c r="I56" s="281"/>
      <c r="J56" s="283"/>
      <c r="K56" s="284">
        <v>2.5</v>
      </c>
    </row>
    <row r="57" spans="1:11">
      <c r="A57" s="277"/>
      <c r="B57" s="285" t="s">
        <v>916</v>
      </c>
      <c r="C57" s="282" t="s">
        <v>164</v>
      </c>
      <c r="D57" s="288"/>
      <c r="E57" s="281"/>
      <c r="F57" s="254"/>
      <c r="G57" s="291"/>
      <c r="H57" s="281"/>
      <c r="I57" s="281"/>
      <c r="J57" s="283"/>
      <c r="K57" s="284">
        <v>1</v>
      </c>
    </row>
    <row r="58" spans="1:11" ht="25.5">
      <c r="A58" s="277"/>
      <c r="B58" s="287" t="s">
        <v>889</v>
      </c>
      <c r="C58" s="278" t="s">
        <v>164</v>
      </c>
      <c r="D58" s="288"/>
      <c r="E58" s="280">
        <v>15.9</v>
      </c>
      <c r="F58" s="258">
        <v>62.2</v>
      </c>
      <c r="G58" s="291"/>
      <c r="H58" s="280">
        <v>6.34</v>
      </c>
      <c r="I58" s="281"/>
      <c r="J58" s="283"/>
      <c r="K58" s="284"/>
    </row>
    <row r="59" spans="1:11">
      <c r="A59" s="277"/>
      <c r="B59" s="285" t="s">
        <v>920</v>
      </c>
      <c r="C59" s="282" t="s">
        <v>164</v>
      </c>
      <c r="D59" s="288"/>
      <c r="E59" s="281"/>
      <c r="F59" s="254"/>
      <c r="G59" s="291"/>
      <c r="H59" s="281"/>
      <c r="I59" s="281"/>
      <c r="J59" s="283">
        <v>1</v>
      </c>
      <c r="K59" s="284"/>
    </row>
    <row r="60" spans="1:11">
      <c r="A60" s="277"/>
      <c r="B60" s="285" t="s">
        <v>917</v>
      </c>
      <c r="C60" s="282"/>
      <c r="D60" s="288"/>
      <c r="E60" s="281"/>
      <c r="F60" s="254"/>
      <c r="G60" s="291"/>
      <c r="H60" s="281"/>
      <c r="I60" s="281"/>
      <c r="J60" s="283">
        <v>0.16</v>
      </c>
      <c r="K60" s="284"/>
    </row>
    <row r="61" spans="1:11">
      <c r="A61" s="277"/>
      <c r="B61" s="285" t="s">
        <v>919</v>
      </c>
      <c r="C61" s="282" t="s">
        <v>164</v>
      </c>
      <c r="D61" s="288"/>
      <c r="E61" s="281"/>
      <c r="F61" s="254"/>
      <c r="G61" s="291"/>
      <c r="H61" s="281"/>
      <c r="I61" s="281"/>
      <c r="J61" s="283">
        <v>1</v>
      </c>
      <c r="K61" s="284"/>
    </row>
    <row r="62" spans="1:11">
      <c r="A62" s="277"/>
      <c r="B62" s="285" t="s">
        <v>922</v>
      </c>
      <c r="C62" s="282" t="s">
        <v>164</v>
      </c>
      <c r="D62" s="288"/>
      <c r="E62" s="281"/>
      <c r="F62" s="254"/>
      <c r="G62" s="291"/>
      <c r="H62" s="281"/>
      <c r="I62" s="281"/>
      <c r="J62" s="283"/>
      <c r="K62" s="284">
        <v>3</v>
      </c>
    </row>
    <row r="63" spans="1:11" ht="25.5">
      <c r="A63" s="277"/>
      <c r="B63" s="285" t="s">
        <v>923</v>
      </c>
      <c r="C63" s="282" t="s">
        <v>164</v>
      </c>
      <c r="D63" s="288"/>
      <c r="E63" s="281"/>
      <c r="F63" s="254"/>
      <c r="G63" s="291"/>
      <c r="H63" s="281"/>
      <c r="I63" s="281"/>
      <c r="J63" s="283"/>
      <c r="K63" s="284">
        <v>4</v>
      </c>
    </row>
    <row r="64" spans="1:11">
      <c r="A64" s="277"/>
      <c r="B64" s="285" t="s">
        <v>918</v>
      </c>
      <c r="C64" s="282" t="s">
        <v>164</v>
      </c>
      <c r="D64" s="288"/>
      <c r="E64" s="281"/>
      <c r="F64" s="254"/>
      <c r="G64" s="291"/>
      <c r="H64" s="281"/>
      <c r="I64" s="281"/>
      <c r="J64" s="283"/>
      <c r="K64" s="284">
        <v>0.4</v>
      </c>
    </row>
    <row r="65" spans="1:14" ht="25.5">
      <c r="A65" s="277"/>
      <c r="B65" s="287" t="s">
        <v>92</v>
      </c>
      <c r="C65" s="278" t="s">
        <v>164</v>
      </c>
      <c r="D65" s="288"/>
      <c r="E65" s="280">
        <v>23.06</v>
      </c>
      <c r="F65" s="248">
        <v>23.04</v>
      </c>
      <c r="G65" s="291"/>
      <c r="H65" s="280">
        <v>16.899999999999999</v>
      </c>
      <c r="I65" s="281"/>
      <c r="J65" s="283"/>
      <c r="K65" s="284"/>
    </row>
    <row r="66" spans="1:14">
      <c r="A66" s="277"/>
      <c r="B66" s="287" t="s">
        <v>926</v>
      </c>
      <c r="C66" s="278"/>
      <c r="D66" s="288"/>
      <c r="E66" s="280"/>
      <c r="F66" s="248"/>
      <c r="G66" s="291"/>
      <c r="H66" s="280">
        <v>6.96</v>
      </c>
      <c r="I66" s="281"/>
      <c r="J66" s="283"/>
      <c r="K66" s="284"/>
    </row>
    <row r="67" spans="1:14">
      <c r="A67" s="277"/>
      <c r="B67" s="285" t="s">
        <v>925</v>
      </c>
      <c r="C67" s="282" t="s">
        <v>164</v>
      </c>
      <c r="D67" s="288"/>
      <c r="E67" s="281"/>
      <c r="F67" s="254"/>
      <c r="G67" s="291"/>
      <c r="H67" s="288">
        <v>10</v>
      </c>
      <c r="I67" s="281"/>
      <c r="J67" s="283"/>
      <c r="K67" s="284">
        <v>6.1</v>
      </c>
    </row>
    <row r="68" spans="1:14">
      <c r="A68" s="666" t="s">
        <v>934</v>
      </c>
      <c r="B68" s="667"/>
      <c r="C68" s="667"/>
      <c r="D68" s="667"/>
      <c r="E68" s="667"/>
      <c r="F68" s="667"/>
      <c r="G68" s="667"/>
      <c r="H68" s="667"/>
      <c r="I68" s="667"/>
      <c r="J68" s="667"/>
      <c r="K68" s="668"/>
    </row>
    <row r="69" spans="1:14" ht="51">
      <c r="A69" s="277"/>
      <c r="B69" s="251" t="s">
        <v>935</v>
      </c>
      <c r="C69" s="292" t="s">
        <v>888</v>
      </c>
      <c r="D69" s="288"/>
      <c r="E69" s="280">
        <v>1</v>
      </c>
      <c r="F69" s="258">
        <v>0</v>
      </c>
      <c r="G69" s="291"/>
      <c r="H69" s="281"/>
      <c r="I69" s="281"/>
      <c r="J69" s="280">
        <v>1</v>
      </c>
      <c r="K69" s="283"/>
    </row>
    <row r="70" spans="1:14" ht="38.25">
      <c r="A70" s="250"/>
      <c r="B70" s="261" t="s">
        <v>936</v>
      </c>
      <c r="C70" s="282"/>
      <c r="D70" s="293"/>
      <c r="E70" s="283">
        <v>1</v>
      </c>
      <c r="F70" s="274">
        <v>0</v>
      </c>
      <c r="G70" s="294"/>
      <c r="H70" s="295"/>
      <c r="I70" s="295"/>
      <c r="J70" s="283"/>
      <c r="K70" s="283">
        <v>1</v>
      </c>
    </row>
    <row r="71" spans="1:14">
      <c r="A71" s="666" t="s">
        <v>937</v>
      </c>
      <c r="B71" s="667"/>
      <c r="C71" s="667"/>
      <c r="D71" s="667"/>
      <c r="E71" s="667"/>
      <c r="F71" s="667"/>
      <c r="G71" s="667"/>
      <c r="H71" s="667"/>
      <c r="I71" s="667"/>
      <c r="J71" s="667"/>
      <c r="K71" s="668"/>
    </row>
    <row r="72" spans="1:14" ht="43.5" customHeight="1">
      <c r="A72" s="277"/>
      <c r="B72" s="296" t="s">
        <v>194</v>
      </c>
      <c r="C72" s="292" t="s">
        <v>888</v>
      </c>
      <c r="D72" s="288"/>
      <c r="E72" s="297">
        <v>1</v>
      </c>
      <c r="F72" s="254">
        <v>0</v>
      </c>
      <c r="G72" s="298">
        <v>350</v>
      </c>
      <c r="H72" s="281"/>
      <c r="I72" s="281"/>
      <c r="J72" s="283"/>
      <c r="K72" s="283"/>
      <c r="N72" s="246" t="s">
        <v>938</v>
      </c>
    </row>
    <row r="73" spans="1:14" ht="38.25">
      <c r="A73" s="277"/>
      <c r="B73" s="296" t="s">
        <v>939</v>
      </c>
      <c r="C73" s="292" t="s">
        <v>888</v>
      </c>
      <c r="D73" s="288"/>
      <c r="E73" s="297">
        <v>1</v>
      </c>
      <c r="F73" s="254">
        <v>0</v>
      </c>
      <c r="G73" s="298">
        <v>350</v>
      </c>
      <c r="H73" s="281"/>
      <c r="I73" s="281"/>
      <c r="J73" s="283"/>
      <c r="K73" s="283"/>
      <c r="N73" s="246" t="s">
        <v>901</v>
      </c>
    </row>
    <row r="74" spans="1:14" ht="38.25">
      <c r="A74" s="277"/>
      <c r="B74" s="296" t="s">
        <v>940</v>
      </c>
      <c r="C74" s="292" t="s">
        <v>888</v>
      </c>
      <c r="D74" s="288"/>
      <c r="E74" s="281">
        <v>2</v>
      </c>
      <c r="F74" s="254">
        <v>0</v>
      </c>
      <c r="G74" s="299">
        <v>728.2</v>
      </c>
      <c r="H74" s="281"/>
      <c r="I74" s="281"/>
      <c r="J74" s="283"/>
      <c r="K74" s="283"/>
      <c r="N74" s="246" t="s">
        <v>941</v>
      </c>
    </row>
    <row r="75" spans="1:14" ht="25.5">
      <c r="A75" s="277"/>
      <c r="B75" s="296" t="s">
        <v>92</v>
      </c>
      <c r="C75" s="282"/>
      <c r="D75" s="288"/>
      <c r="E75" s="281"/>
      <c r="F75" s="254"/>
      <c r="G75" s="291"/>
      <c r="H75" s="281"/>
      <c r="I75" s="281"/>
      <c r="J75" s="283"/>
      <c r="K75" s="283"/>
      <c r="N75" s="246" t="s">
        <v>926</v>
      </c>
    </row>
    <row r="76" spans="1:14">
      <c r="A76" s="277"/>
      <c r="B76" s="285"/>
      <c r="C76" s="282"/>
      <c r="D76" s="288"/>
      <c r="E76" s="281"/>
      <c r="F76" s="254"/>
      <c r="G76" s="291"/>
      <c r="H76" s="281"/>
      <c r="I76" s="281"/>
      <c r="J76" s="283"/>
      <c r="K76" s="283"/>
    </row>
    <row r="77" spans="1:14">
      <c r="A77" s="277"/>
      <c r="B77" s="285"/>
      <c r="C77" s="282"/>
      <c r="D77" s="288"/>
      <c r="E77" s="281"/>
      <c r="F77" s="254"/>
      <c r="G77" s="291"/>
      <c r="H77" s="281"/>
      <c r="I77" s="281"/>
      <c r="J77" s="283"/>
      <c r="K77" s="283"/>
    </row>
    <row r="78" spans="1:14">
      <c r="A78" s="277"/>
      <c r="B78" s="285"/>
      <c r="C78" s="282"/>
      <c r="D78" s="288"/>
      <c r="E78" s="281"/>
      <c r="F78" s="254"/>
      <c r="G78" s="291"/>
      <c r="H78" s="281"/>
      <c r="I78" s="281"/>
      <c r="J78" s="283"/>
      <c r="K78" s="283"/>
    </row>
    <row r="79" spans="1:14">
      <c r="A79" s="277"/>
      <c r="B79" s="285"/>
      <c r="C79" s="282"/>
      <c r="D79" s="288"/>
      <c r="E79" s="281"/>
      <c r="F79" s="254"/>
      <c r="G79" s="291"/>
      <c r="H79" s="281"/>
      <c r="I79" s="281"/>
      <c r="J79" s="283"/>
      <c r="K79" s="283"/>
    </row>
    <row r="80" spans="1:14">
      <c r="A80" s="277"/>
      <c r="B80" s="285"/>
      <c r="C80" s="282"/>
      <c r="D80" s="288"/>
      <c r="E80" s="281"/>
      <c r="F80" s="254"/>
      <c r="G80" s="281"/>
      <c r="H80" s="281"/>
      <c r="I80" s="281"/>
      <c r="J80" s="281"/>
      <c r="K80" s="283"/>
    </row>
  </sheetData>
  <mergeCells count="12">
    <mergeCell ref="B7:K7"/>
    <mergeCell ref="B38:K38"/>
    <mergeCell ref="A68:K68"/>
    <mergeCell ref="A71:K71"/>
    <mergeCell ref="A3:A4"/>
    <mergeCell ref="B3:B4"/>
    <mergeCell ref="C3:C4"/>
    <mergeCell ref="A1:K1"/>
    <mergeCell ref="D3:F3"/>
    <mergeCell ref="G3:K3"/>
    <mergeCell ref="A5:K5"/>
    <mergeCell ref="B6:K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393"/>
  <sheetViews>
    <sheetView zoomScale="50" zoomScaleNormal="50" workbookViewId="0">
      <selection activeCell="B8" sqref="B8"/>
    </sheetView>
  </sheetViews>
  <sheetFormatPr defaultColWidth="14.42578125" defaultRowHeight="15.75"/>
  <cols>
    <col min="1" max="1" width="5.85546875" style="15" customWidth="1"/>
    <col min="2" max="2" width="58.5703125" style="15" customWidth="1"/>
    <col min="3" max="3" width="19.7109375" style="15" customWidth="1"/>
    <col min="4" max="4" width="17.140625" style="15" customWidth="1"/>
    <col min="5" max="5" width="16" style="15" customWidth="1"/>
    <col min="6" max="6" width="14.85546875" style="15" customWidth="1"/>
    <col min="7" max="7" width="16.42578125" style="15" customWidth="1"/>
    <col min="8" max="8" width="13.42578125" style="15" hidden="1" customWidth="1"/>
    <col min="9" max="9" width="15.7109375" style="15" customWidth="1"/>
    <col min="10" max="10" width="10.42578125" style="15" customWidth="1"/>
    <col min="11" max="11" width="12.140625" style="15" customWidth="1"/>
    <col min="12" max="12" width="12.5703125" style="15" customWidth="1"/>
    <col min="13" max="13" width="11.5703125" style="15" customWidth="1"/>
    <col min="14" max="15" width="10.42578125" style="15" customWidth="1"/>
    <col min="16" max="16" width="14" style="15" customWidth="1"/>
    <col min="17" max="17" width="18.7109375" style="16" customWidth="1"/>
    <col min="18" max="18" width="46.28515625" style="15" hidden="1" customWidth="1"/>
    <col min="19" max="36" width="9.140625" style="15" customWidth="1"/>
    <col min="37" max="16384" width="14.42578125" style="15"/>
  </cols>
  <sheetData>
    <row r="1" spans="1:36" ht="15.75" customHeight="1">
      <c r="A1" s="13"/>
      <c r="B1" s="674" t="s">
        <v>942</v>
      </c>
      <c r="C1" s="674"/>
      <c r="D1" s="674"/>
      <c r="E1" s="675"/>
      <c r="F1" s="675"/>
      <c r="G1" s="675"/>
      <c r="H1" s="675"/>
      <c r="I1" s="675"/>
      <c r="J1" s="675"/>
      <c r="K1" s="675"/>
      <c r="L1" s="675"/>
      <c r="M1" s="675"/>
      <c r="N1" s="675"/>
      <c r="O1" s="675"/>
      <c r="P1" s="13"/>
    </row>
    <row r="2" spans="1:36" ht="15.75" customHeight="1">
      <c r="A2" s="676"/>
      <c r="B2" s="677"/>
      <c r="C2" s="677"/>
      <c r="D2" s="677"/>
      <c r="E2" s="677"/>
      <c r="F2" s="677"/>
      <c r="G2" s="677"/>
      <c r="H2" s="677"/>
      <c r="I2" s="677"/>
      <c r="J2" s="677"/>
      <c r="K2" s="677"/>
      <c r="L2" s="677"/>
      <c r="M2" s="677"/>
      <c r="N2" s="18"/>
      <c r="O2" s="18"/>
      <c r="P2" s="19"/>
    </row>
    <row r="3" spans="1:36" ht="15.75" customHeight="1">
      <c r="A3" s="19"/>
      <c r="B3" s="16"/>
      <c r="C3" s="16"/>
      <c r="D3" s="16"/>
      <c r="E3" s="20"/>
      <c r="F3" s="20"/>
      <c r="G3" s="20"/>
      <c r="H3" s="20"/>
      <c r="I3" s="19"/>
      <c r="J3" s="19"/>
      <c r="K3" s="19"/>
      <c r="L3" s="19"/>
      <c r="M3" s="19"/>
      <c r="N3" s="19"/>
      <c r="O3" s="19"/>
      <c r="P3" s="19"/>
    </row>
    <row r="4" spans="1:36" ht="36" customHeight="1">
      <c r="A4" s="682" t="s">
        <v>4</v>
      </c>
      <c r="B4" s="678" t="s">
        <v>5</v>
      </c>
      <c r="C4" s="678" t="s">
        <v>6</v>
      </c>
      <c r="D4" s="678" t="s">
        <v>7</v>
      </c>
      <c r="E4" s="678" t="s">
        <v>8</v>
      </c>
      <c r="F4" s="722" t="s">
        <v>501</v>
      </c>
      <c r="G4" s="678" t="s">
        <v>9</v>
      </c>
      <c r="H4" s="678" t="s">
        <v>10</v>
      </c>
      <c r="I4" s="678"/>
      <c r="J4" s="22">
        <v>2025</v>
      </c>
      <c r="K4" s="678" t="s">
        <v>11</v>
      </c>
      <c r="L4" s="679"/>
      <c r="M4" s="679"/>
      <c r="N4" s="679"/>
      <c r="O4" s="679"/>
      <c r="P4" s="678" t="s">
        <v>12</v>
      </c>
      <c r="Q4" s="680" t="s">
        <v>13</v>
      </c>
      <c r="R4" s="678" t="s">
        <v>14</v>
      </c>
      <c r="S4" s="26"/>
      <c r="T4" s="26"/>
      <c r="U4" s="26"/>
      <c r="V4" s="26"/>
      <c r="W4" s="26"/>
      <c r="X4" s="26"/>
      <c r="Y4" s="26"/>
      <c r="Z4" s="26"/>
      <c r="AA4" s="26"/>
      <c r="AB4" s="26"/>
      <c r="AC4" s="26"/>
      <c r="AD4" s="26"/>
      <c r="AE4" s="26"/>
      <c r="AF4" s="26"/>
      <c r="AG4" s="26"/>
      <c r="AH4" s="26"/>
      <c r="AI4" s="26"/>
      <c r="AJ4" s="26"/>
    </row>
    <row r="5" spans="1:36" ht="126" customHeight="1">
      <c r="A5" s="683"/>
      <c r="B5" s="678"/>
      <c r="C5" s="678"/>
      <c r="D5" s="678"/>
      <c r="E5" s="678"/>
      <c r="F5" s="722"/>
      <c r="G5" s="678"/>
      <c r="H5" s="22">
        <v>2023</v>
      </c>
      <c r="I5" s="22">
        <v>2024</v>
      </c>
      <c r="J5" s="22" t="s">
        <v>15</v>
      </c>
      <c r="K5" s="22">
        <v>2026</v>
      </c>
      <c r="L5" s="22">
        <v>2027</v>
      </c>
      <c r="M5" s="22">
        <v>2028</v>
      </c>
      <c r="N5" s="22">
        <v>2029</v>
      </c>
      <c r="O5" s="22">
        <v>2030</v>
      </c>
      <c r="P5" s="678"/>
      <c r="Q5" s="680"/>
      <c r="R5" s="678"/>
      <c r="S5" s="26"/>
      <c r="T5" s="26"/>
      <c r="U5" s="26"/>
      <c r="V5" s="26"/>
      <c r="W5" s="26"/>
      <c r="X5" s="26"/>
      <c r="Y5" s="26"/>
      <c r="Z5" s="26"/>
      <c r="AA5" s="26"/>
      <c r="AB5" s="26"/>
      <c r="AC5" s="26"/>
      <c r="AD5" s="26"/>
      <c r="AE5" s="26"/>
      <c r="AF5" s="26"/>
      <c r="AG5" s="26"/>
      <c r="AH5" s="26"/>
      <c r="AI5" s="26"/>
      <c r="AJ5" s="26"/>
    </row>
    <row r="6" spans="1:36" ht="45" customHeight="1">
      <c r="A6" s="28"/>
      <c r="B6" s="29" t="s">
        <v>943</v>
      </c>
      <c r="C6" s="29"/>
      <c r="D6" s="29"/>
      <c r="E6" s="30"/>
      <c r="F6" s="30"/>
      <c r="G6" s="30"/>
      <c r="H6" s="30"/>
      <c r="I6" s="30"/>
      <c r="J6" s="30"/>
      <c r="K6" s="30"/>
      <c r="L6" s="30"/>
      <c r="M6" s="30"/>
      <c r="N6" s="30"/>
      <c r="O6" s="30"/>
      <c r="P6" s="30"/>
      <c r="Q6" s="31"/>
      <c r="R6" s="24"/>
    </row>
    <row r="7" spans="1:36" ht="21.75" customHeight="1">
      <c r="A7" s="32"/>
      <c r="B7" s="33" t="s">
        <v>17</v>
      </c>
      <c r="C7" s="33"/>
      <c r="D7" s="33"/>
      <c r="E7" s="34"/>
      <c r="F7" s="34"/>
      <c r="G7" s="34"/>
      <c r="H7" s="34"/>
      <c r="I7" s="34"/>
      <c r="J7" s="34"/>
      <c r="K7" s="34"/>
      <c r="L7" s="34"/>
      <c r="M7" s="34"/>
      <c r="N7" s="34"/>
      <c r="O7" s="34"/>
      <c r="P7" s="34"/>
      <c r="Q7" s="35"/>
      <c r="R7" s="36"/>
      <c r="S7" s="37"/>
      <c r="T7" s="37"/>
      <c r="U7" s="37"/>
      <c r="V7" s="37"/>
      <c r="W7" s="37"/>
      <c r="X7" s="37"/>
      <c r="Y7" s="37"/>
      <c r="Z7" s="37"/>
      <c r="AA7" s="37"/>
      <c r="AB7" s="37"/>
      <c r="AC7" s="37"/>
      <c r="AD7" s="37"/>
      <c r="AE7" s="37"/>
      <c r="AF7" s="37"/>
      <c r="AG7" s="37"/>
      <c r="AH7" s="37"/>
      <c r="AI7" s="37"/>
      <c r="AJ7" s="37"/>
    </row>
    <row r="8" spans="1:36" ht="132.75" customHeight="1">
      <c r="A8" s="38">
        <v>1</v>
      </c>
      <c r="B8" s="35" t="s">
        <v>18</v>
      </c>
      <c r="C8" s="39" t="s">
        <v>944</v>
      </c>
      <c r="D8" s="39" t="s">
        <v>20</v>
      </c>
      <c r="E8" s="39" t="s">
        <v>21</v>
      </c>
      <c r="F8" s="39"/>
      <c r="G8" s="39"/>
      <c r="H8" s="39"/>
      <c r="I8" s="39">
        <v>75.44</v>
      </c>
      <c r="J8" s="39">
        <v>75.8</v>
      </c>
      <c r="K8" s="39">
        <v>76.099999999999994</v>
      </c>
      <c r="L8" s="39">
        <v>76.44</v>
      </c>
      <c r="M8" s="39">
        <v>76.7</v>
      </c>
      <c r="N8" s="40">
        <v>77</v>
      </c>
      <c r="O8" s="40"/>
      <c r="P8" s="40"/>
      <c r="Q8" s="41"/>
      <c r="R8" s="24"/>
      <c r="S8" s="13"/>
      <c r="T8" s="13"/>
      <c r="U8" s="13"/>
      <c r="V8" s="13"/>
      <c r="W8" s="13"/>
      <c r="X8" s="13"/>
      <c r="Y8" s="13"/>
      <c r="Z8" s="13"/>
      <c r="AA8" s="13"/>
      <c r="AB8" s="13"/>
      <c r="AC8" s="13"/>
      <c r="AD8" s="13"/>
      <c r="AE8" s="13"/>
      <c r="AF8" s="13"/>
      <c r="AG8" s="13"/>
      <c r="AH8" s="13"/>
      <c r="AI8" s="13"/>
      <c r="AJ8" s="13"/>
    </row>
    <row r="9" spans="1:36" ht="56.25" customHeight="1">
      <c r="A9" s="38"/>
      <c r="B9" s="25" t="s">
        <v>22</v>
      </c>
      <c r="C9" s="39"/>
      <c r="D9" s="39" t="s">
        <v>20</v>
      </c>
      <c r="E9" s="39" t="s">
        <v>21</v>
      </c>
      <c r="F9" s="39"/>
      <c r="G9" s="39"/>
      <c r="H9" s="39"/>
      <c r="I9" s="39">
        <v>74.069999999999993</v>
      </c>
      <c r="J9" s="39">
        <v>74.400000000000006</v>
      </c>
      <c r="K9" s="39">
        <v>74.7</v>
      </c>
      <c r="L9" s="39">
        <v>75.099999999999994</v>
      </c>
      <c r="M9" s="39">
        <v>75.3</v>
      </c>
      <c r="N9" s="40">
        <v>75.599999999999994</v>
      </c>
      <c r="O9" s="40"/>
      <c r="P9" s="40"/>
      <c r="Q9" s="41"/>
      <c r="R9" s="24"/>
      <c r="S9" s="13"/>
      <c r="T9" s="13"/>
      <c r="U9" s="13"/>
      <c r="V9" s="13"/>
      <c r="W9" s="13"/>
      <c r="X9" s="13"/>
      <c r="Y9" s="13"/>
      <c r="Z9" s="13"/>
      <c r="AA9" s="13"/>
      <c r="AB9" s="13"/>
      <c r="AC9" s="13"/>
      <c r="AD9" s="13"/>
      <c r="AE9" s="13"/>
      <c r="AF9" s="13"/>
      <c r="AG9" s="13"/>
      <c r="AH9" s="13"/>
      <c r="AI9" s="13"/>
      <c r="AJ9" s="13"/>
    </row>
    <row r="10" spans="1:36" ht="17.25" customHeight="1">
      <c r="A10" s="42"/>
      <c r="B10" s="43" t="s">
        <v>945</v>
      </c>
      <c r="C10" s="43"/>
      <c r="D10" s="43"/>
      <c r="E10" s="40"/>
      <c r="F10" s="40"/>
      <c r="G10" s="40"/>
      <c r="H10" s="40"/>
      <c r="I10" s="40"/>
      <c r="J10" s="40"/>
      <c r="K10" s="40"/>
      <c r="L10" s="40"/>
      <c r="M10" s="40"/>
      <c r="N10" s="40"/>
      <c r="O10" s="40"/>
      <c r="P10" s="40"/>
      <c r="Q10" s="41"/>
      <c r="R10" s="24"/>
      <c r="S10" s="13"/>
      <c r="T10" s="13"/>
      <c r="U10" s="13"/>
      <c r="V10" s="13"/>
      <c r="W10" s="13"/>
      <c r="X10" s="13"/>
      <c r="Y10" s="13"/>
      <c r="Z10" s="13"/>
      <c r="AA10" s="13"/>
      <c r="AB10" s="13"/>
      <c r="AC10" s="13"/>
      <c r="AD10" s="13"/>
      <c r="AE10" s="13"/>
      <c r="AF10" s="13"/>
      <c r="AG10" s="13"/>
      <c r="AH10" s="13"/>
      <c r="AI10" s="13"/>
      <c r="AJ10" s="13"/>
    </row>
    <row r="11" spans="1:36" ht="56.25" customHeight="1">
      <c r="A11" s="42"/>
      <c r="B11" s="44" t="s">
        <v>24</v>
      </c>
      <c r="C11" s="39" t="s">
        <v>946</v>
      </c>
      <c r="D11" s="39" t="s">
        <v>26</v>
      </c>
      <c r="E11" s="39" t="s">
        <v>27</v>
      </c>
      <c r="F11" s="39"/>
      <c r="G11" s="39"/>
      <c r="H11" s="39"/>
      <c r="I11" s="45">
        <v>14.5</v>
      </c>
      <c r="J11" s="45">
        <v>20.7</v>
      </c>
      <c r="K11" s="40">
        <v>20.7</v>
      </c>
      <c r="L11" s="40">
        <v>20.6</v>
      </c>
      <c r="M11" s="40">
        <v>20.5</v>
      </c>
      <c r="N11" s="40">
        <v>20.399999999999999</v>
      </c>
      <c r="O11" s="40"/>
      <c r="P11" s="40"/>
      <c r="Q11" s="41"/>
      <c r="R11" s="24"/>
      <c r="S11" s="13"/>
      <c r="T11" s="13"/>
      <c r="U11" s="13"/>
      <c r="V11" s="13"/>
      <c r="W11" s="13"/>
      <c r="X11" s="13"/>
      <c r="Y11" s="13"/>
      <c r="Z11" s="13"/>
      <c r="AA11" s="13"/>
      <c r="AB11" s="13"/>
      <c r="AC11" s="13"/>
      <c r="AD11" s="13"/>
      <c r="AE11" s="13"/>
      <c r="AF11" s="13"/>
      <c r="AG11" s="13"/>
      <c r="AH11" s="13"/>
      <c r="AI11" s="13"/>
      <c r="AJ11" s="13"/>
    </row>
    <row r="12" spans="1:36" ht="27" customHeight="1">
      <c r="A12" s="38"/>
      <c r="B12" s="46" t="s">
        <v>36</v>
      </c>
      <c r="C12" s="46"/>
      <c r="D12" s="46"/>
      <c r="E12" s="39"/>
      <c r="F12" s="39"/>
      <c r="G12" s="39"/>
      <c r="H12" s="39"/>
      <c r="I12" s="39"/>
      <c r="J12" s="39"/>
      <c r="K12" s="39"/>
      <c r="L12" s="39"/>
      <c r="M12" s="39"/>
      <c r="N12" s="40"/>
      <c r="O12" s="40"/>
      <c r="P12" s="40"/>
      <c r="Q12" s="41"/>
      <c r="R12" s="24"/>
    </row>
    <row r="13" spans="1:36" ht="117" customHeight="1">
      <c r="A13" s="38"/>
      <c r="B13" s="25" t="s">
        <v>37</v>
      </c>
      <c r="C13" s="47" t="s">
        <v>947</v>
      </c>
      <c r="D13" s="47" t="s">
        <v>39</v>
      </c>
      <c r="E13" s="47" t="s">
        <v>40</v>
      </c>
      <c r="F13" s="47" t="s">
        <v>502</v>
      </c>
      <c r="G13" s="47" t="s">
        <v>948</v>
      </c>
      <c r="H13" s="39"/>
      <c r="I13" s="47">
        <v>4.8</v>
      </c>
      <c r="J13" s="48">
        <v>4.8</v>
      </c>
      <c r="K13" s="48">
        <v>4.8</v>
      </c>
      <c r="L13" s="48">
        <v>4.8</v>
      </c>
      <c r="M13" s="48">
        <v>4.7</v>
      </c>
      <c r="N13" s="48">
        <v>4.7</v>
      </c>
      <c r="O13" s="48">
        <v>4.7</v>
      </c>
      <c r="P13" s="40"/>
      <c r="Q13" s="41"/>
      <c r="R13" s="24"/>
    </row>
    <row r="14" spans="1:36" ht="23.25" customHeight="1">
      <c r="A14" s="38"/>
      <c r="B14" s="43" t="s">
        <v>41</v>
      </c>
      <c r="C14" s="43"/>
      <c r="D14" s="43"/>
      <c r="E14" s="49"/>
      <c r="F14" s="49"/>
      <c r="G14" s="49"/>
      <c r="H14" s="49"/>
      <c r="I14" s="49"/>
      <c r="J14" s="49"/>
      <c r="K14" s="49"/>
      <c r="L14" s="49"/>
      <c r="M14" s="49"/>
      <c r="N14" s="39"/>
      <c r="O14" s="39"/>
      <c r="P14" s="39"/>
      <c r="Q14" s="35"/>
      <c r="R14" s="39"/>
      <c r="S14" s="50"/>
      <c r="T14" s="50"/>
      <c r="U14" s="50"/>
      <c r="V14" s="50"/>
      <c r="W14" s="50"/>
      <c r="X14" s="50"/>
      <c r="Y14" s="50"/>
      <c r="Z14" s="50"/>
      <c r="AA14" s="50"/>
      <c r="AB14" s="50"/>
      <c r="AC14" s="50"/>
      <c r="AD14" s="50"/>
      <c r="AE14" s="50"/>
      <c r="AF14" s="50"/>
      <c r="AG14" s="50"/>
      <c r="AH14" s="50"/>
      <c r="AI14" s="50"/>
      <c r="AJ14" s="50"/>
    </row>
    <row r="15" spans="1:36" ht="125.25" customHeight="1">
      <c r="A15" s="38"/>
      <c r="B15" s="35" t="s">
        <v>42</v>
      </c>
      <c r="C15" s="39" t="s">
        <v>947</v>
      </c>
      <c r="D15" s="39" t="s">
        <v>43</v>
      </c>
      <c r="E15" s="39" t="s">
        <v>44</v>
      </c>
      <c r="F15" s="47" t="s">
        <v>502</v>
      </c>
      <c r="G15" s="39" t="s">
        <v>45</v>
      </c>
      <c r="H15" s="39"/>
      <c r="I15" s="51">
        <v>1861</v>
      </c>
      <c r="J15" s="51">
        <v>1611</v>
      </c>
      <c r="K15" s="51">
        <v>1909</v>
      </c>
      <c r="L15" s="51">
        <v>1909</v>
      </c>
      <c r="M15" s="51">
        <v>1909</v>
      </c>
      <c r="N15" s="51">
        <v>1995</v>
      </c>
      <c r="O15" s="51">
        <v>1995</v>
      </c>
      <c r="P15" s="39"/>
      <c r="Q15" s="35"/>
      <c r="R15" s="39"/>
      <c r="S15" s="50"/>
      <c r="T15" s="50"/>
      <c r="U15" s="50"/>
      <c r="V15" s="50"/>
      <c r="W15" s="50"/>
      <c r="X15" s="50"/>
      <c r="Y15" s="50"/>
      <c r="Z15" s="50"/>
      <c r="AA15" s="50"/>
      <c r="AB15" s="50"/>
      <c r="AC15" s="50"/>
      <c r="AD15" s="50"/>
      <c r="AE15" s="50"/>
      <c r="AF15" s="50"/>
      <c r="AG15" s="50"/>
      <c r="AH15" s="50"/>
      <c r="AI15" s="50"/>
      <c r="AJ15" s="50"/>
    </row>
    <row r="16" spans="1:36" ht="17.25" customHeight="1">
      <c r="A16" s="38"/>
      <c r="B16" s="35" t="s">
        <v>46</v>
      </c>
      <c r="C16" s="35"/>
      <c r="D16" s="35"/>
      <c r="E16" s="39" t="s">
        <v>47</v>
      </c>
      <c r="F16" s="39"/>
      <c r="G16" s="39"/>
      <c r="H16" s="39"/>
      <c r="I16" s="39">
        <v>829</v>
      </c>
      <c r="J16" s="39">
        <v>843</v>
      </c>
      <c r="K16" s="52">
        <v>649</v>
      </c>
      <c r="L16" s="52">
        <v>649</v>
      </c>
      <c r="M16" s="52">
        <v>649</v>
      </c>
      <c r="N16" s="52">
        <v>818</v>
      </c>
      <c r="O16" s="52">
        <v>818</v>
      </c>
      <c r="P16" s="52"/>
      <c r="Q16" s="35"/>
      <c r="R16" s="39"/>
      <c r="S16" s="50"/>
      <c r="T16" s="50"/>
      <c r="U16" s="50"/>
      <c r="V16" s="50"/>
      <c r="W16" s="50"/>
      <c r="X16" s="50"/>
      <c r="Y16" s="50"/>
      <c r="Z16" s="50"/>
      <c r="AA16" s="50"/>
      <c r="AB16" s="50"/>
      <c r="AC16" s="50"/>
      <c r="AD16" s="50"/>
      <c r="AE16" s="50"/>
      <c r="AF16" s="50"/>
      <c r="AG16" s="50"/>
      <c r="AH16" s="50"/>
      <c r="AI16" s="50"/>
      <c r="AJ16" s="50"/>
    </row>
    <row r="17" spans="1:36" ht="17.25" customHeight="1">
      <c r="A17" s="53"/>
      <c r="B17" s="54" t="s">
        <v>48</v>
      </c>
      <c r="C17" s="47"/>
      <c r="D17" s="47"/>
      <c r="E17" s="47"/>
      <c r="F17" s="47"/>
      <c r="G17" s="47"/>
      <c r="H17" s="39"/>
      <c r="I17" s="47"/>
      <c r="J17" s="47"/>
      <c r="K17" s="47"/>
      <c r="L17" s="47"/>
      <c r="M17" s="47"/>
      <c r="N17" s="47"/>
      <c r="O17" s="47"/>
      <c r="P17" s="52"/>
      <c r="Q17" s="35"/>
      <c r="R17" s="39"/>
      <c r="S17" s="50"/>
      <c r="T17" s="50"/>
      <c r="U17" s="50"/>
      <c r="V17" s="50"/>
      <c r="W17" s="50"/>
      <c r="X17" s="50"/>
      <c r="Y17" s="50"/>
      <c r="Z17" s="50"/>
      <c r="AA17" s="50"/>
      <c r="AB17" s="50"/>
      <c r="AC17" s="50"/>
      <c r="AD17" s="50"/>
      <c r="AE17" s="50"/>
      <c r="AF17" s="50"/>
      <c r="AG17" s="50"/>
      <c r="AH17" s="50"/>
      <c r="AI17" s="50"/>
      <c r="AJ17" s="50"/>
    </row>
    <row r="18" spans="1:36" ht="17.25" customHeight="1">
      <c r="A18" s="53">
        <v>1</v>
      </c>
      <c r="B18" s="55" t="s">
        <v>49</v>
      </c>
      <c r="C18" s="47" t="s">
        <v>949</v>
      </c>
      <c r="D18" s="47" t="s">
        <v>43</v>
      </c>
      <c r="E18" s="47" t="s">
        <v>51</v>
      </c>
      <c r="F18" s="47" t="s">
        <v>502</v>
      </c>
      <c r="G18" s="47" t="s">
        <v>52</v>
      </c>
      <c r="H18" s="39"/>
      <c r="I18" s="47">
        <v>1861</v>
      </c>
      <c r="J18" s="47">
        <v>1611</v>
      </c>
      <c r="K18" s="47">
        <v>1396</v>
      </c>
      <c r="L18" s="47">
        <v>1396</v>
      </c>
      <c r="M18" s="47">
        <v>1396</v>
      </c>
      <c r="N18" s="47">
        <v>1459</v>
      </c>
      <c r="O18" s="47">
        <v>1459</v>
      </c>
      <c r="P18" s="52"/>
      <c r="Q18" s="35"/>
      <c r="R18" s="39"/>
      <c r="S18" s="50"/>
      <c r="T18" s="50"/>
      <c r="U18" s="50"/>
      <c r="V18" s="50"/>
      <c r="W18" s="50"/>
      <c r="X18" s="50"/>
      <c r="Y18" s="50"/>
      <c r="Z18" s="50"/>
      <c r="AA18" s="50"/>
      <c r="AB18" s="50"/>
      <c r="AC18" s="50"/>
      <c r="AD18" s="50"/>
      <c r="AE18" s="50"/>
      <c r="AF18" s="50"/>
      <c r="AG18" s="50"/>
      <c r="AH18" s="50"/>
      <c r="AI18" s="50"/>
      <c r="AJ18" s="50"/>
    </row>
    <row r="19" spans="1:36" ht="17.25" customHeight="1">
      <c r="A19" s="53">
        <v>2</v>
      </c>
      <c r="B19" s="55" t="s">
        <v>53</v>
      </c>
      <c r="C19" s="47"/>
      <c r="D19" s="47"/>
      <c r="E19" s="47"/>
      <c r="F19" s="47"/>
      <c r="G19" s="47"/>
      <c r="H19" s="39"/>
      <c r="I19" s="47"/>
      <c r="J19" s="47"/>
      <c r="K19" s="47"/>
      <c r="L19" s="47"/>
      <c r="M19" s="47"/>
      <c r="N19" s="47"/>
      <c r="O19" s="47"/>
      <c r="P19" s="52"/>
      <c r="Q19" s="35"/>
      <c r="R19" s="39"/>
      <c r="S19" s="50"/>
      <c r="T19" s="50"/>
      <c r="U19" s="50"/>
      <c r="V19" s="50"/>
      <c r="W19" s="50"/>
      <c r="X19" s="50"/>
      <c r="Y19" s="50"/>
      <c r="Z19" s="50"/>
      <c r="AA19" s="50"/>
      <c r="AB19" s="50"/>
      <c r="AC19" s="50"/>
      <c r="AD19" s="50"/>
      <c r="AE19" s="50"/>
      <c r="AF19" s="50"/>
      <c r="AG19" s="50"/>
      <c r="AH19" s="50"/>
      <c r="AI19" s="50"/>
      <c r="AJ19" s="50"/>
    </row>
    <row r="20" spans="1:36" ht="17.25" customHeight="1">
      <c r="A20" s="53"/>
      <c r="B20" s="55" t="s">
        <v>54</v>
      </c>
      <c r="C20" s="47"/>
      <c r="D20" s="47"/>
      <c r="E20" s="47"/>
      <c r="F20" s="47"/>
      <c r="G20" s="47"/>
      <c r="H20" s="39"/>
      <c r="I20" s="47"/>
      <c r="J20" s="47"/>
      <c r="K20" s="47"/>
      <c r="L20" s="47"/>
      <c r="M20" s="47"/>
      <c r="N20" s="47"/>
      <c r="O20" s="47"/>
      <c r="P20" s="52"/>
      <c r="Q20" s="35"/>
      <c r="R20" s="39"/>
      <c r="S20" s="50"/>
      <c r="T20" s="50"/>
      <c r="U20" s="50"/>
      <c r="V20" s="50"/>
      <c r="W20" s="50"/>
      <c r="X20" s="50"/>
      <c r="Y20" s="50"/>
      <c r="Z20" s="50"/>
      <c r="AA20" s="50"/>
      <c r="AB20" s="50"/>
      <c r="AC20" s="50"/>
      <c r="AD20" s="50"/>
      <c r="AE20" s="50"/>
      <c r="AF20" s="50"/>
      <c r="AG20" s="50"/>
      <c r="AH20" s="50"/>
      <c r="AI20" s="50"/>
      <c r="AJ20" s="50"/>
    </row>
    <row r="21" spans="1:36" ht="17.25" customHeight="1">
      <c r="A21" s="684"/>
      <c r="B21" s="708" t="s">
        <v>55</v>
      </c>
      <c r="C21" s="717" t="s">
        <v>949</v>
      </c>
      <c r="D21" s="717" t="s">
        <v>43</v>
      </c>
      <c r="E21" s="47" t="s">
        <v>44</v>
      </c>
      <c r="F21" s="717" t="s">
        <v>502</v>
      </c>
      <c r="G21" s="717" t="s">
        <v>52</v>
      </c>
      <c r="H21" s="39"/>
      <c r="I21" s="47">
        <v>206</v>
      </c>
      <c r="J21" s="47">
        <v>191</v>
      </c>
      <c r="K21" s="47">
        <v>110</v>
      </c>
      <c r="L21" s="47">
        <v>110</v>
      </c>
      <c r="M21" s="47">
        <v>110</v>
      </c>
      <c r="N21" s="47">
        <v>115</v>
      </c>
      <c r="O21" s="47">
        <v>115</v>
      </c>
      <c r="P21" s="52"/>
      <c r="Q21" s="711" t="s">
        <v>57</v>
      </c>
      <c r="R21" s="39"/>
      <c r="S21" s="50"/>
      <c r="T21" s="50"/>
      <c r="U21" s="50"/>
      <c r="V21" s="50"/>
      <c r="W21" s="50"/>
      <c r="X21" s="50"/>
      <c r="Y21" s="50"/>
      <c r="Z21" s="50"/>
      <c r="AA21" s="50"/>
      <c r="AB21" s="50"/>
      <c r="AC21" s="50"/>
      <c r="AD21" s="50"/>
      <c r="AE21" s="50"/>
      <c r="AF21" s="50"/>
      <c r="AG21" s="50"/>
      <c r="AH21" s="50"/>
      <c r="AI21" s="50"/>
      <c r="AJ21" s="50"/>
    </row>
    <row r="22" spans="1:36" ht="17.25" customHeight="1">
      <c r="A22" s="685"/>
      <c r="B22" s="708"/>
      <c r="C22" s="717"/>
      <c r="D22" s="717"/>
      <c r="E22" s="47" t="s">
        <v>58</v>
      </c>
      <c r="F22" s="717"/>
      <c r="G22" s="717"/>
      <c r="H22" s="39"/>
      <c r="I22" s="23"/>
      <c r="J22" s="23"/>
      <c r="K22" s="57">
        <v>98.555999999999997</v>
      </c>
      <c r="L22" s="57">
        <v>103.474</v>
      </c>
      <c r="M22" s="57">
        <v>108.654</v>
      </c>
      <c r="N22" s="57">
        <v>119.28100000000001</v>
      </c>
      <c r="O22" s="57">
        <v>125.24299999999999</v>
      </c>
      <c r="P22" s="52"/>
      <c r="Q22" s="711"/>
      <c r="R22" s="39"/>
      <c r="S22" s="50"/>
      <c r="T22" s="50"/>
      <c r="U22" s="50"/>
      <c r="V22" s="50"/>
      <c r="W22" s="50"/>
      <c r="X22" s="50"/>
      <c r="Y22" s="50"/>
      <c r="Z22" s="50"/>
      <c r="AA22" s="50"/>
      <c r="AB22" s="50"/>
      <c r="AC22" s="50"/>
      <c r="AD22" s="50"/>
      <c r="AE22" s="50"/>
      <c r="AF22" s="50"/>
      <c r="AG22" s="50"/>
      <c r="AH22" s="50"/>
      <c r="AI22" s="50"/>
      <c r="AJ22" s="50"/>
    </row>
    <row r="23" spans="1:36" ht="17.25" customHeight="1">
      <c r="A23" s="684"/>
      <c r="B23" s="709" t="s">
        <v>59</v>
      </c>
      <c r="C23" s="717" t="s">
        <v>949</v>
      </c>
      <c r="D23" s="717" t="s">
        <v>43</v>
      </c>
      <c r="E23" s="47" t="s">
        <v>44</v>
      </c>
      <c r="F23" s="717" t="s">
        <v>502</v>
      </c>
      <c r="G23" s="717" t="s">
        <v>52</v>
      </c>
      <c r="H23" s="39"/>
      <c r="I23" s="47">
        <v>191</v>
      </c>
      <c r="J23" s="47">
        <v>194</v>
      </c>
      <c r="K23" s="47">
        <v>130</v>
      </c>
      <c r="L23" s="47">
        <v>130</v>
      </c>
      <c r="M23" s="47">
        <v>130</v>
      </c>
      <c r="N23" s="47">
        <v>135</v>
      </c>
      <c r="O23" s="47">
        <v>135</v>
      </c>
      <c r="P23" s="52"/>
      <c r="Q23" s="711"/>
      <c r="R23" s="39"/>
      <c r="S23" s="50"/>
      <c r="T23" s="50"/>
      <c r="U23" s="50"/>
      <c r="V23" s="50"/>
      <c r="W23" s="50"/>
      <c r="X23" s="50"/>
      <c r="Y23" s="50"/>
      <c r="Z23" s="50"/>
      <c r="AA23" s="50"/>
      <c r="AB23" s="50"/>
      <c r="AC23" s="50"/>
      <c r="AD23" s="50"/>
      <c r="AE23" s="50"/>
      <c r="AF23" s="50"/>
      <c r="AG23" s="50"/>
      <c r="AH23" s="50"/>
      <c r="AI23" s="50"/>
      <c r="AJ23" s="50"/>
    </row>
    <row r="24" spans="1:36" ht="17.25" customHeight="1">
      <c r="A24" s="685"/>
      <c r="B24" s="709"/>
      <c r="C24" s="717"/>
      <c r="D24" s="717"/>
      <c r="E24" s="47" t="s">
        <v>58</v>
      </c>
      <c r="F24" s="717"/>
      <c r="G24" s="717"/>
      <c r="H24" s="39"/>
      <c r="I24" s="47"/>
      <c r="J24" s="47"/>
      <c r="K24" s="47">
        <v>97.063000000000002</v>
      </c>
      <c r="L24" s="47">
        <v>101.907</v>
      </c>
      <c r="M24" s="47">
        <v>107.008</v>
      </c>
      <c r="N24" s="47">
        <v>116.68899999999999</v>
      </c>
      <c r="O24" s="47">
        <v>122.521</v>
      </c>
      <c r="P24" s="52"/>
      <c r="Q24" s="711"/>
      <c r="R24" s="39"/>
      <c r="S24" s="50"/>
      <c r="T24" s="50"/>
      <c r="U24" s="50"/>
      <c r="V24" s="50"/>
      <c r="W24" s="50"/>
      <c r="X24" s="50"/>
      <c r="Y24" s="50"/>
      <c r="Z24" s="50"/>
      <c r="AA24" s="50"/>
      <c r="AB24" s="50"/>
      <c r="AC24" s="50"/>
      <c r="AD24" s="50"/>
      <c r="AE24" s="50"/>
      <c r="AF24" s="50"/>
      <c r="AG24" s="50"/>
      <c r="AH24" s="50"/>
      <c r="AI24" s="50"/>
      <c r="AJ24" s="50"/>
    </row>
    <row r="25" spans="1:36" ht="17.25" customHeight="1">
      <c r="A25" s="684"/>
      <c r="B25" s="709" t="s">
        <v>60</v>
      </c>
      <c r="C25" s="717" t="s">
        <v>949</v>
      </c>
      <c r="D25" s="717" t="s">
        <v>43</v>
      </c>
      <c r="E25" s="47" t="s">
        <v>44</v>
      </c>
      <c r="F25" s="717" t="s">
        <v>502</v>
      </c>
      <c r="G25" s="717" t="s">
        <v>52</v>
      </c>
      <c r="H25" s="39"/>
      <c r="I25" s="57">
        <v>92</v>
      </c>
      <c r="J25" s="57">
        <v>110</v>
      </c>
      <c r="K25" s="57">
        <v>48</v>
      </c>
      <c r="L25" s="57">
        <v>48</v>
      </c>
      <c r="M25" s="57">
        <v>48</v>
      </c>
      <c r="N25" s="57">
        <v>51</v>
      </c>
      <c r="O25" s="57">
        <v>51</v>
      </c>
      <c r="P25" s="52"/>
      <c r="Q25" s="711"/>
      <c r="R25" s="39"/>
      <c r="S25" s="50"/>
      <c r="T25" s="50"/>
      <c r="U25" s="50"/>
      <c r="V25" s="50"/>
      <c r="W25" s="50"/>
      <c r="X25" s="50"/>
      <c r="Y25" s="50"/>
      <c r="Z25" s="50"/>
      <c r="AA25" s="50"/>
      <c r="AB25" s="50"/>
      <c r="AC25" s="50"/>
      <c r="AD25" s="50"/>
      <c r="AE25" s="50"/>
      <c r="AF25" s="50"/>
      <c r="AG25" s="50"/>
      <c r="AH25" s="50"/>
      <c r="AI25" s="50"/>
      <c r="AJ25" s="50"/>
    </row>
    <row r="26" spans="1:36" ht="17.25" customHeight="1">
      <c r="A26" s="685"/>
      <c r="B26" s="709"/>
      <c r="C26" s="717"/>
      <c r="D26" s="717"/>
      <c r="E26" s="47" t="s">
        <v>58</v>
      </c>
      <c r="F26" s="717"/>
      <c r="G26" s="717"/>
      <c r="H26" s="39"/>
      <c r="I26" s="57"/>
      <c r="J26" s="57"/>
      <c r="K26" s="57">
        <v>53.758000000000003</v>
      </c>
      <c r="L26" s="57">
        <v>56.44</v>
      </c>
      <c r="M26" s="57">
        <v>59.265999999999998</v>
      </c>
      <c r="N26" s="57">
        <v>66.123999999999995</v>
      </c>
      <c r="O26" s="57">
        <v>69.427999999999997</v>
      </c>
      <c r="P26" s="52"/>
      <c r="Q26" s="711"/>
      <c r="R26" s="39"/>
      <c r="S26" s="50"/>
      <c r="T26" s="50"/>
      <c r="U26" s="50"/>
      <c r="V26" s="50"/>
      <c r="W26" s="50"/>
      <c r="X26" s="50"/>
      <c r="Y26" s="50"/>
      <c r="Z26" s="50"/>
      <c r="AA26" s="50"/>
      <c r="AB26" s="50"/>
      <c r="AC26" s="50"/>
      <c r="AD26" s="50"/>
      <c r="AE26" s="50"/>
      <c r="AF26" s="50"/>
      <c r="AG26" s="50"/>
      <c r="AH26" s="50"/>
      <c r="AI26" s="50"/>
      <c r="AJ26" s="50"/>
    </row>
    <row r="27" spans="1:36" ht="17.25" customHeight="1">
      <c r="A27" s="684"/>
      <c r="B27" s="709" t="s">
        <v>61</v>
      </c>
      <c r="C27" s="717" t="s">
        <v>949</v>
      </c>
      <c r="D27" s="717" t="s">
        <v>43</v>
      </c>
      <c r="E27" s="47" t="s">
        <v>44</v>
      </c>
      <c r="F27" s="717" t="s">
        <v>502</v>
      </c>
      <c r="G27" s="717" t="s">
        <v>52</v>
      </c>
      <c r="H27" s="39"/>
      <c r="I27" s="47">
        <v>270</v>
      </c>
      <c r="J27" s="47">
        <v>258</v>
      </c>
      <c r="K27" s="47">
        <v>225</v>
      </c>
      <c r="L27" s="47">
        <v>225</v>
      </c>
      <c r="M27" s="47">
        <v>225</v>
      </c>
      <c r="N27" s="47">
        <v>235</v>
      </c>
      <c r="O27" s="47">
        <v>235</v>
      </c>
      <c r="P27" s="52"/>
      <c r="Q27" s="711"/>
      <c r="R27" s="39"/>
      <c r="S27" s="50"/>
      <c r="T27" s="50"/>
      <c r="U27" s="50"/>
      <c r="V27" s="50"/>
      <c r="W27" s="50"/>
      <c r="X27" s="50"/>
      <c r="Y27" s="50"/>
      <c r="Z27" s="50"/>
      <c r="AA27" s="50"/>
      <c r="AB27" s="50"/>
      <c r="AC27" s="50"/>
      <c r="AD27" s="50"/>
      <c r="AE27" s="50"/>
      <c r="AF27" s="50"/>
      <c r="AG27" s="50"/>
      <c r="AH27" s="50"/>
      <c r="AI27" s="50"/>
      <c r="AJ27" s="50"/>
    </row>
    <row r="28" spans="1:36" ht="17.25" customHeight="1">
      <c r="A28" s="685"/>
      <c r="B28" s="709"/>
      <c r="C28" s="717"/>
      <c r="D28" s="717"/>
      <c r="E28" s="47" t="s">
        <v>58</v>
      </c>
      <c r="F28" s="717"/>
      <c r="G28" s="717"/>
      <c r="H28" s="39"/>
      <c r="I28" s="47"/>
      <c r="J28" s="47"/>
      <c r="K28" s="47">
        <v>223.99199999999999</v>
      </c>
      <c r="L28" s="47">
        <v>235.17</v>
      </c>
      <c r="M28" s="47">
        <v>246.94200000000001</v>
      </c>
      <c r="N28" s="47">
        <v>270.83300000000003</v>
      </c>
      <c r="O28" s="47">
        <v>284.36900000000003</v>
      </c>
      <c r="P28" s="52"/>
      <c r="Q28" s="711"/>
      <c r="R28" s="39"/>
      <c r="S28" s="50"/>
      <c r="T28" s="50"/>
      <c r="U28" s="50"/>
      <c r="V28" s="50"/>
      <c r="W28" s="50"/>
      <c r="X28" s="50"/>
      <c r="Y28" s="50"/>
      <c r="Z28" s="50"/>
      <c r="AA28" s="50"/>
      <c r="AB28" s="50"/>
      <c r="AC28" s="50"/>
      <c r="AD28" s="50"/>
      <c r="AE28" s="50"/>
      <c r="AF28" s="50"/>
      <c r="AG28" s="50"/>
      <c r="AH28" s="50"/>
      <c r="AI28" s="50"/>
      <c r="AJ28" s="50"/>
    </row>
    <row r="29" spans="1:36" ht="17.25" customHeight="1">
      <c r="A29" s="684">
        <v>3</v>
      </c>
      <c r="B29" s="710" t="s">
        <v>62</v>
      </c>
      <c r="C29" s="717" t="s">
        <v>949</v>
      </c>
      <c r="D29" s="717" t="s">
        <v>43</v>
      </c>
      <c r="E29" s="47" t="s">
        <v>44</v>
      </c>
      <c r="F29" s="717" t="s">
        <v>502</v>
      </c>
      <c r="G29" s="717" t="s">
        <v>52</v>
      </c>
      <c r="H29" s="39"/>
      <c r="I29" s="57">
        <v>50</v>
      </c>
      <c r="J29" s="57">
        <v>63</v>
      </c>
      <c r="K29" s="57">
        <v>54</v>
      </c>
      <c r="L29" s="57">
        <v>54</v>
      </c>
      <c r="M29" s="57">
        <v>54</v>
      </c>
      <c r="N29" s="57">
        <v>54</v>
      </c>
      <c r="O29" s="57">
        <v>54</v>
      </c>
      <c r="P29" s="52"/>
      <c r="Q29" s="35"/>
      <c r="R29" s="39"/>
      <c r="S29" s="50"/>
      <c r="T29" s="50"/>
      <c r="U29" s="50"/>
      <c r="V29" s="50"/>
      <c r="W29" s="50"/>
      <c r="X29" s="50"/>
      <c r="Y29" s="50"/>
      <c r="Z29" s="50"/>
      <c r="AA29" s="50"/>
      <c r="AB29" s="50"/>
      <c r="AC29" s="50"/>
      <c r="AD29" s="50"/>
      <c r="AE29" s="50"/>
      <c r="AF29" s="50"/>
      <c r="AG29" s="50"/>
      <c r="AH29" s="50"/>
      <c r="AI29" s="50"/>
      <c r="AJ29" s="50"/>
    </row>
    <row r="30" spans="1:36" ht="17.25" customHeight="1">
      <c r="A30" s="685"/>
      <c r="B30" s="710"/>
      <c r="C30" s="717"/>
      <c r="D30" s="717"/>
      <c r="E30" s="47" t="s">
        <v>58</v>
      </c>
      <c r="F30" s="717"/>
      <c r="G30" s="717"/>
      <c r="H30" s="39"/>
      <c r="I30" s="57">
        <v>73.84</v>
      </c>
      <c r="J30" s="57">
        <v>99.085999999999999</v>
      </c>
      <c r="K30" s="57">
        <v>89.596000000000004</v>
      </c>
      <c r="L30" s="57">
        <v>94.067999999999998</v>
      </c>
      <c r="M30" s="57">
        <v>98.775999999999996</v>
      </c>
      <c r="N30" s="57">
        <v>103.723</v>
      </c>
      <c r="O30" s="57">
        <v>108.907</v>
      </c>
      <c r="P30" s="52"/>
      <c r="Q30" s="35"/>
      <c r="R30" s="39"/>
      <c r="S30" s="50"/>
      <c r="T30" s="50"/>
      <c r="U30" s="50"/>
      <c r="V30" s="50"/>
      <c r="W30" s="50"/>
      <c r="X30" s="50"/>
      <c r="Y30" s="50"/>
      <c r="Z30" s="50"/>
      <c r="AA30" s="50"/>
      <c r="AB30" s="50"/>
      <c r="AC30" s="50"/>
      <c r="AD30" s="50"/>
      <c r="AE30" s="50"/>
      <c r="AF30" s="50"/>
      <c r="AG30" s="50"/>
      <c r="AH30" s="50"/>
      <c r="AI30" s="50"/>
      <c r="AJ30" s="50"/>
    </row>
    <row r="31" spans="1:36" s="1" customFormat="1" ht="17.25" customHeight="1">
      <c r="A31" s="58"/>
      <c r="B31" s="56" t="s">
        <v>950</v>
      </c>
      <c r="C31" s="59"/>
      <c r="D31" s="59"/>
      <c r="E31" s="59"/>
      <c r="F31" s="59"/>
      <c r="G31" s="59"/>
      <c r="H31" s="51"/>
      <c r="I31" s="60">
        <f>I22+I24+I26+I28+I30</f>
        <v>73.84</v>
      </c>
      <c r="J31" s="60">
        <f t="shared" ref="J31:O31" si="0">J22+J24+J26+J28+J30</f>
        <v>99.085999999999999</v>
      </c>
      <c r="K31" s="60">
        <f t="shared" si="0"/>
        <v>562.96500000000003</v>
      </c>
      <c r="L31" s="60">
        <f t="shared" si="0"/>
        <v>591.05899999999997</v>
      </c>
      <c r="M31" s="60">
        <f t="shared" si="0"/>
        <v>620.64599999999996</v>
      </c>
      <c r="N31" s="60">
        <f t="shared" si="0"/>
        <v>676.65</v>
      </c>
      <c r="O31" s="60">
        <f t="shared" si="0"/>
        <v>710.46799999999996</v>
      </c>
      <c r="P31" s="61"/>
      <c r="Q31" s="62"/>
      <c r="R31" s="51"/>
      <c r="S31" s="63"/>
      <c r="T31" s="63"/>
      <c r="U31" s="63"/>
      <c r="V31" s="63"/>
      <c r="W31" s="63"/>
      <c r="X31" s="63"/>
      <c r="Y31" s="63"/>
      <c r="Z31" s="63"/>
      <c r="AA31" s="63"/>
      <c r="AB31" s="63"/>
      <c r="AC31" s="63"/>
      <c r="AD31" s="63"/>
      <c r="AE31" s="63"/>
      <c r="AF31" s="63"/>
      <c r="AG31" s="63"/>
      <c r="AH31" s="63"/>
      <c r="AI31" s="63"/>
      <c r="AJ31" s="63"/>
    </row>
    <row r="32" spans="1:36" ht="17.25" customHeight="1">
      <c r="A32" s="53"/>
      <c r="B32" s="56" t="s">
        <v>951</v>
      </c>
      <c r="C32" s="23"/>
      <c r="D32" s="23"/>
      <c r="E32" s="23"/>
      <c r="F32" s="23"/>
      <c r="G32" s="23"/>
      <c r="H32" s="39"/>
      <c r="I32" s="39">
        <v>0</v>
      </c>
      <c r="J32" s="39">
        <v>0</v>
      </c>
      <c r="K32" s="39">
        <v>0</v>
      </c>
      <c r="L32" s="39">
        <v>0</v>
      </c>
      <c r="M32" s="39">
        <v>0</v>
      </c>
      <c r="N32" s="39">
        <v>0</v>
      </c>
      <c r="O32" s="39">
        <v>0</v>
      </c>
      <c r="P32" s="52"/>
      <c r="Q32" s="35"/>
      <c r="R32" s="39"/>
      <c r="S32" s="50"/>
      <c r="T32" s="50"/>
      <c r="U32" s="50"/>
      <c r="V32" s="50"/>
      <c r="W32" s="50"/>
      <c r="X32" s="50"/>
      <c r="Y32" s="50"/>
      <c r="Z32" s="50"/>
      <c r="AA32" s="50"/>
      <c r="AB32" s="50"/>
      <c r="AC32" s="50"/>
      <c r="AD32" s="50"/>
      <c r="AE32" s="50"/>
      <c r="AF32" s="50"/>
      <c r="AG32" s="50"/>
      <c r="AH32" s="50"/>
      <c r="AI32" s="50"/>
      <c r="AJ32" s="50"/>
    </row>
    <row r="33" spans="1:36" ht="22.5" hidden="1" customHeight="1">
      <c r="A33" s="42"/>
      <c r="B33" s="43" t="s">
        <v>952</v>
      </c>
      <c r="C33" s="43"/>
      <c r="D33" s="43"/>
      <c r="E33" s="49"/>
      <c r="F33" s="49"/>
      <c r="G33" s="49"/>
      <c r="H33" s="49"/>
      <c r="I33" s="49"/>
      <c r="J33" s="49"/>
      <c r="K33" s="49"/>
      <c r="L33" s="49"/>
      <c r="M33" s="49"/>
      <c r="N33" s="40"/>
      <c r="O33" s="40"/>
      <c r="P33" s="40"/>
      <c r="Q33" s="41"/>
      <c r="R33" s="24"/>
    </row>
    <row r="34" spans="1:36" ht="95.25" hidden="1" customHeight="1">
      <c r="A34" s="38"/>
      <c r="B34" s="35" t="s">
        <v>953</v>
      </c>
      <c r="C34" s="39" t="s">
        <v>954</v>
      </c>
      <c r="D34" s="35"/>
      <c r="E34" s="40" t="s">
        <v>40</v>
      </c>
      <c r="F34" s="40"/>
      <c r="G34" s="40"/>
      <c r="H34" s="40"/>
      <c r="I34" s="40">
        <v>100</v>
      </c>
      <c r="J34" s="40">
        <v>100</v>
      </c>
      <c r="K34" s="40">
        <v>100</v>
      </c>
      <c r="L34" s="40">
        <v>100</v>
      </c>
      <c r="M34" s="40">
        <v>100</v>
      </c>
      <c r="N34" s="40">
        <v>100</v>
      </c>
      <c r="O34" s="40">
        <v>100</v>
      </c>
      <c r="P34" s="40"/>
      <c r="Q34" s="41"/>
      <c r="R34" s="24"/>
      <c r="S34" s="13"/>
      <c r="T34" s="13"/>
      <c r="U34" s="13"/>
      <c r="V34" s="13"/>
      <c r="W34" s="13"/>
      <c r="X34" s="13"/>
      <c r="Y34" s="13"/>
      <c r="Z34" s="13"/>
      <c r="AA34" s="13"/>
      <c r="AB34" s="13"/>
      <c r="AC34" s="13"/>
      <c r="AD34" s="13"/>
      <c r="AE34" s="13"/>
      <c r="AF34" s="13"/>
      <c r="AG34" s="13"/>
      <c r="AH34" s="13"/>
      <c r="AI34" s="13"/>
      <c r="AJ34" s="13"/>
    </row>
    <row r="35" spans="1:36" ht="26.25" hidden="1" customHeight="1">
      <c r="A35" s="42"/>
      <c r="B35" s="43" t="s">
        <v>955</v>
      </c>
      <c r="C35" s="43"/>
      <c r="D35" s="43"/>
      <c r="E35" s="49"/>
      <c r="F35" s="49"/>
      <c r="G35" s="49"/>
      <c r="H35" s="49"/>
      <c r="I35" s="49"/>
      <c r="J35" s="49"/>
      <c r="K35" s="49"/>
      <c r="L35" s="49"/>
      <c r="M35" s="49"/>
      <c r="N35" s="40"/>
      <c r="O35" s="40"/>
      <c r="P35" s="40"/>
      <c r="Q35" s="41"/>
      <c r="R35" s="24"/>
    </row>
    <row r="36" spans="1:36" ht="90.75" hidden="1" customHeight="1">
      <c r="A36" s="42"/>
      <c r="B36" s="36" t="s">
        <v>956</v>
      </c>
      <c r="C36" s="39" t="s">
        <v>954</v>
      </c>
      <c r="D36" s="39" t="s">
        <v>957</v>
      </c>
      <c r="E36" s="40" t="s">
        <v>40</v>
      </c>
      <c r="F36" s="40"/>
      <c r="G36" s="40"/>
      <c r="H36" s="40"/>
      <c r="I36" s="51">
        <v>90.9</v>
      </c>
      <c r="J36" s="51">
        <v>90.9</v>
      </c>
      <c r="K36" s="51">
        <v>91.2</v>
      </c>
      <c r="L36" s="51">
        <v>91.3</v>
      </c>
      <c r="M36" s="51">
        <v>91.4</v>
      </c>
      <c r="N36" s="51">
        <v>91.6</v>
      </c>
      <c r="O36" s="51">
        <v>91.7</v>
      </c>
      <c r="P36" s="40"/>
      <c r="Q36" s="41"/>
      <c r="R36" s="24"/>
      <c r="S36" s="13"/>
      <c r="T36" s="13"/>
      <c r="U36" s="13"/>
      <c r="V36" s="13"/>
      <c r="W36" s="13"/>
      <c r="X36" s="13"/>
      <c r="Y36" s="13"/>
      <c r="Z36" s="13"/>
      <c r="AA36" s="13"/>
      <c r="AB36" s="13"/>
      <c r="AC36" s="13"/>
      <c r="AD36" s="13"/>
      <c r="AE36" s="13"/>
      <c r="AF36" s="13"/>
      <c r="AG36" s="13"/>
      <c r="AH36" s="13"/>
      <c r="AI36" s="13"/>
      <c r="AJ36" s="13"/>
    </row>
    <row r="37" spans="1:36" ht="96" hidden="1" customHeight="1">
      <c r="A37" s="42"/>
      <c r="B37" s="36" t="s">
        <v>958</v>
      </c>
      <c r="C37" s="39" t="s">
        <v>954</v>
      </c>
      <c r="D37" s="39" t="s">
        <v>957</v>
      </c>
      <c r="E37" s="40" t="s">
        <v>40</v>
      </c>
      <c r="F37" s="39"/>
      <c r="G37" s="39"/>
      <c r="H37" s="39"/>
      <c r="I37" s="51">
        <v>69</v>
      </c>
      <c r="J37" s="51">
        <v>93.1</v>
      </c>
      <c r="K37" s="51">
        <v>100</v>
      </c>
      <c r="L37" s="51">
        <v>100</v>
      </c>
      <c r="M37" s="51">
        <v>100</v>
      </c>
      <c r="N37" s="51">
        <v>100</v>
      </c>
      <c r="O37" s="51">
        <v>100</v>
      </c>
      <c r="P37" s="40"/>
      <c r="Q37" s="41"/>
      <c r="R37" s="24"/>
      <c r="S37" s="13"/>
      <c r="T37" s="13"/>
      <c r="U37" s="13"/>
      <c r="V37" s="13"/>
      <c r="W37" s="13"/>
      <c r="X37" s="13"/>
      <c r="Y37" s="13"/>
      <c r="Z37" s="13"/>
      <c r="AA37" s="13"/>
      <c r="AB37" s="13"/>
      <c r="AC37" s="13"/>
      <c r="AD37" s="13"/>
      <c r="AE37" s="13"/>
      <c r="AF37" s="13"/>
      <c r="AG37" s="13"/>
      <c r="AH37" s="13"/>
      <c r="AI37" s="13"/>
      <c r="AJ37" s="13"/>
    </row>
    <row r="38" spans="1:36" ht="26.25" hidden="1" customHeight="1">
      <c r="A38" s="42"/>
      <c r="B38" s="43" t="s">
        <v>959</v>
      </c>
      <c r="C38" s="43"/>
      <c r="D38" s="43"/>
      <c r="E38" s="49"/>
      <c r="F38" s="49"/>
      <c r="G38" s="49"/>
      <c r="H38" s="49"/>
      <c r="I38" s="49"/>
      <c r="J38" s="49"/>
      <c r="K38" s="49"/>
      <c r="L38" s="49"/>
      <c r="M38" s="49"/>
      <c r="N38" s="40"/>
      <c r="O38" s="40"/>
      <c r="P38" s="40"/>
      <c r="Q38" s="41"/>
      <c r="R38" s="24"/>
    </row>
    <row r="39" spans="1:36" ht="17.25" hidden="1" customHeight="1">
      <c r="A39" s="42"/>
      <c r="B39" s="43" t="s">
        <v>960</v>
      </c>
      <c r="C39" s="43"/>
      <c r="D39" s="43"/>
      <c r="E39" s="49"/>
      <c r="F39" s="49"/>
      <c r="G39" s="49"/>
      <c r="H39" s="49"/>
      <c r="I39" s="49"/>
      <c r="J39" s="49"/>
      <c r="K39" s="49"/>
      <c r="L39" s="49"/>
      <c r="M39" s="49"/>
      <c r="N39" s="40"/>
      <c r="O39" s="40"/>
      <c r="P39" s="40"/>
      <c r="Q39" s="41"/>
      <c r="R39" s="24"/>
    </row>
    <row r="40" spans="1:36" ht="94.5" hidden="1" customHeight="1">
      <c r="A40" s="42"/>
      <c r="B40" s="35" t="s">
        <v>961</v>
      </c>
      <c r="C40" s="39" t="s">
        <v>954</v>
      </c>
      <c r="D40" s="39" t="s">
        <v>957</v>
      </c>
      <c r="E40" s="40" t="s">
        <v>40</v>
      </c>
      <c r="F40" s="40"/>
      <c r="G40" s="40"/>
      <c r="H40" s="40"/>
      <c r="I40" s="40">
        <v>90</v>
      </c>
      <c r="J40" s="40">
        <v>100</v>
      </c>
      <c r="K40" s="40">
        <v>100</v>
      </c>
      <c r="L40" s="40">
        <v>100</v>
      </c>
      <c r="M40" s="40">
        <v>100</v>
      </c>
      <c r="N40" s="40">
        <v>100</v>
      </c>
      <c r="O40" s="40">
        <v>100</v>
      </c>
      <c r="P40" s="40"/>
      <c r="Q40" s="41"/>
      <c r="R40" s="24"/>
      <c r="S40" s="13"/>
      <c r="T40" s="13"/>
      <c r="U40" s="13"/>
      <c r="V40" s="13"/>
      <c r="W40" s="13"/>
      <c r="X40" s="13"/>
      <c r="Y40" s="13"/>
      <c r="Z40" s="13"/>
      <c r="AA40" s="13"/>
      <c r="AB40" s="13"/>
      <c r="AC40" s="13"/>
      <c r="AD40" s="13"/>
      <c r="AE40" s="13"/>
      <c r="AF40" s="13"/>
      <c r="AG40" s="13"/>
      <c r="AH40" s="13"/>
      <c r="AI40" s="13"/>
      <c r="AJ40" s="13"/>
    </row>
    <row r="41" spans="1:36" ht="68.25" customHeight="1">
      <c r="A41" s="38">
        <v>15</v>
      </c>
      <c r="B41" s="35" t="s">
        <v>63</v>
      </c>
      <c r="C41" s="39" t="s">
        <v>35</v>
      </c>
      <c r="D41" s="39" t="s">
        <v>64</v>
      </c>
      <c r="E41" s="39" t="s">
        <v>40</v>
      </c>
      <c r="F41" s="39"/>
      <c r="G41" s="39"/>
      <c r="H41" s="39"/>
      <c r="I41" s="64" t="s">
        <v>369</v>
      </c>
      <c r="J41" s="64">
        <v>91.6</v>
      </c>
      <c r="K41" s="64">
        <v>92.7</v>
      </c>
      <c r="L41" s="64">
        <v>93.9</v>
      </c>
      <c r="M41" s="64">
        <v>95.2</v>
      </c>
      <c r="N41" s="65">
        <v>96</v>
      </c>
      <c r="O41" s="66"/>
      <c r="P41" s="66"/>
      <c r="Q41" s="67"/>
      <c r="R41" s="66"/>
      <c r="S41" s="68"/>
      <c r="T41" s="68"/>
      <c r="U41" s="68"/>
      <c r="V41" s="68"/>
      <c r="W41" s="68"/>
      <c r="X41" s="68"/>
      <c r="Y41" s="68"/>
      <c r="Z41" s="68"/>
      <c r="AA41" s="68"/>
      <c r="AB41" s="68"/>
      <c r="AC41" s="68"/>
      <c r="AD41" s="68"/>
      <c r="AE41" s="68"/>
      <c r="AF41" s="68"/>
      <c r="AG41" s="68"/>
      <c r="AH41" s="68"/>
      <c r="AI41" s="68"/>
      <c r="AJ41" s="68"/>
    </row>
    <row r="42" spans="1:36" ht="81" customHeight="1">
      <c r="A42" s="38">
        <v>16</v>
      </c>
      <c r="B42" s="35" t="s">
        <v>65</v>
      </c>
      <c r="C42" s="39" t="s">
        <v>35</v>
      </c>
      <c r="D42" s="39" t="s">
        <v>64</v>
      </c>
      <c r="E42" s="39" t="s">
        <v>40</v>
      </c>
      <c r="F42" s="39"/>
      <c r="G42" s="39"/>
      <c r="H42" s="39"/>
      <c r="I42" s="39" t="s">
        <v>369</v>
      </c>
      <c r="J42" s="39">
        <v>66.599999999999994</v>
      </c>
      <c r="K42" s="39">
        <v>67.599999999999994</v>
      </c>
      <c r="L42" s="39">
        <v>68.7</v>
      </c>
      <c r="M42" s="39">
        <v>69.8</v>
      </c>
      <c r="N42" s="40">
        <v>71</v>
      </c>
      <c r="O42" s="40"/>
      <c r="P42" s="40"/>
      <c r="Q42" s="41"/>
      <c r="R42" s="24"/>
    </row>
    <row r="43" spans="1:36" ht="42.75" customHeight="1">
      <c r="A43" s="38"/>
      <c r="B43" s="680" t="s">
        <v>66</v>
      </c>
      <c r="C43" s="680"/>
      <c r="D43" s="680"/>
      <c r="E43" s="679"/>
      <c r="F43" s="679"/>
      <c r="G43" s="679"/>
      <c r="H43" s="679"/>
      <c r="I43" s="679"/>
      <c r="J43" s="679"/>
      <c r="K43" s="679"/>
      <c r="L43" s="679"/>
      <c r="M43" s="679"/>
      <c r="N43" s="40"/>
      <c r="O43" s="40"/>
      <c r="P43" s="40"/>
      <c r="Q43" s="41"/>
      <c r="R43" s="24"/>
      <c r="S43" s="13"/>
      <c r="T43" s="13"/>
      <c r="U43" s="13"/>
      <c r="V43" s="13"/>
      <c r="W43" s="13"/>
      <c r="X43" s="13"/>
      <c r="Y43" s="13"/>
      <c r="Z43" s="13"/>
      <c r="AA43" s="13"/>
      <c r="AB43" s="13"/>
      <c r="AC43" s="13"/>
      <c r="AD43" s="13"/>
      <c r="AE43" s="13"/>
      <c r="AF43" s="13"/>
      <c r="AG43" s="13"/>
      <c r="AH43" s="13"/>
      <c r="AI43" s="13"/>
      <c r="AJ43" s="13"/>
    </row>
    <row r="44" spans="1:36" ht="69.75" customHeight="1">
      <c r="A44" s="38"/>
      <c r="B44" s="25" t="s">
        <v>67</v>
      </c>
      <c r="C44" s="39" t="s">
        <v>962</v>
      </c>
      <c r="D44" s="39" t="s">
        <v>64</v>
      </c>
      <c r="E44" s="39" t="s">
        <v>40</v>
      </c>
      <c r="F44" s="39"/>
      <c r="G44" s="39"/>
      <c r="H44" s="39"/>
      <c r="I44" s="39"/>
      <c r="J44" s="39"/>
      <c r="K44" s="39"/>
      <c r="L44" s="39"/>
      <c r="M44" s="39"/>
      <c r="N44" s="40"/>
      <c r="O44" s="40"/>
      <c r="P44" s="40"/>
      <c r="Q44" s="41"/>
      <c r="R44" s="24"/>
    </row>
    <row r="45" spans="1:36" ht="17.25" customHeight="1">
      <c r="A45" s="38"/>
      <c r="B45" s="25" t="s">
        <v>70</v>
      </c>
      <c r="C45" s="25"/>
      <c r="D45" s="25"/>
      <c r="E45" s="39"/>
      <c r="F45" s="39"/>
      <c r="G45" s="39"/>
      <c r="H45" s="39"/>
      <c r="I45" s="39">
        <v>94.5</v>
      </c>
      <c r="J45" s="39">
        <v>94.7</v>
      </c>
      <c r="K45" s="39">
        <v>94.9</v>
      </c>
      <c r="L45" s="39">
        <v>95.1</v>
      </c>
      <c r="M45" s="39">
        <v>95.3</v>
      </c>
      <c r="N45" s="40">
        <v>95.5</v>
      </c>
      <c r="O45" s="40"/>
      <c r="P45" s="40"/>
      <c r="Q45" s="41"/>
      <c r="R45" s="24"/>
      <c r="S45" s="13"/>
      <c r="T45" s="13"/>
      <c r="U45" s="13"/>
      <c r="V45" s="13"/>
      <c r="W45" s="13"/>
      <c r="X45" s="13"/>
      <c r="Y45" s="13"/>
      <c r="Z45" s="13"/>
      <c r="AA45" s="13"/>
      <c r="AB45" s="13"/>
      <c r="AC45" s="13"/>
      <c r="AD45" s="13"/>
      <c r="AE45" s="13"/>
      <c r="AF45" s="13"/>
      <c r="AG45" s="13"/>
      <c r="AH45" s="13"/>
      <c r="AI45" s="13"/>
      <c r="AJ45" s="13"/>
    </row>
    <row r="46" spans="1:36" ht="24" customHeight="1">
      <c r="A46" s="38"/>
      <c r="B46" s="25" t="s">
        <v>71</v>
      </c>
      <c r="C46" s="25"/>
      <c r="D46" s="25"/>
      <c r="E46" s="39"/>
      <c r="F46" s="39"/>
      <c r="G46" s="39"/>
      <c r="H46" s="39"/>
      <c r="I46" s="69">
        <v>67</v>
      </c>
      <c r="J46" s="69">
        <v>66.599999999999994</v>
      </c>
      <c r="K46" s="69">
        <v>66.8</v>
      </c>
      <c r="L46" s="69">
        <v>67</v>
      </c>
      <c r="M46" s="69">
        <v>67.2</v>
      </c>
      <c r="N46" s="40">
        <v>67.5</v>
      </c>
      <c r="O46" s="40"/>
      <c r="P46" s="40"/>
      <c r="Q46" s="41"/>
      <c r="R46" s="24"/>
      <c r="S46" s="13"/>
      <c r="T46" s="13"/>
      <c r="U46" s="13"/>
      <c r="V46" s="13"/>
      <c r="W46" s="13"/>
      <c r="X46" s="13"/>
      <c r="Y46" s="13"/>
      <c r="Z46" s="13"/>
      <c r="AA46" s="13"/>
      <c r="AB46" s="13"/>
      <c r="AC46" s="13"/>
      <c r="AD46" s="13"/>
      <c r="AE46" s="13"/>
      <c r="AF46" s="13"/>
      <c r="AG46" s="13"/>
      <c r="AH46" s="13"/>
      <c r="AI46" s="13"/>
      <c r="AJ46" s="13"/>
    </row>
    <row r="47" spans="1:36" ht="21.75" customHeight="1">
      <c r="A47" s="38"/>
      <c r="B47" s="43" t="s">
        <v>72</v>
      </c>
      <c r="C47" s="43"/>
      <c r="D47" s="43"/>
      <c r="E47" s="49"/>
      <c r="F47" s="49"/>
      <c r="G47" s="49"/>
      <c r="H47" s="49"/>
      <c r="I47" s="49"/>
      <c r="J47" s="49"/>
      <c r="K47" s="49"/>
      <c r="L47" s="49"/>
      <c r="M47" s="49"/>
      <c r="N47" s="40"/>
      <c r="O47" s="40"/>
      <c r="P47" s="40"/>
      <c r="Q47" s="41"/>
      <c r="R47" s="24"/>
      <c r="S47" s="13"/>
      <c r="T47" s="13"/>
      <c r="U47" s="13"/>
      <c r="V47" s="13"/>
      <c r="W47" s="13"/>
      <c r="X47" s="13"/>
      <c r="Y47" s="13"/>
      <c r="Z47" s="13"/>
      <c r="AA47" s="13"/>
      <c r="AB47" s="13"/>
      <c r="AC47" s="13"/>
      <c r="AD47" s="13"/>
      <c r="AE47" s="13"/>
      <c r="AF47" s="13"/>
      <c r="AG47" s="13"/>
      <c r="AH47" s="13"/>
      <c r="AI47" s="13"/>
      <c r="AJ47" s="13"/>
    </row>
    <row r="48" spans="1:36" ht="23.25" hidden="1" customHeight="1">
      <c r="A48" s="38"/>
      <c r="B48" s="25" t="s">
        <v>963</v>
      </c>
      <c r="C48" s="25"/>
      <c r="D48" s="25"/>
      <c r="E48" s="39"/>
      <c r="F48" s="39"/>
      <c r="G48" s="39"/>
      <c r="H48" s="39"/>
      <c r="I48" s="39"/>
      <c r="J48" s="39"/>
      <c r="K48" s="39"/>
      <c r="L48" s="39"/>
      <c r="M48" s="39"/>
      <c r="N48" s="40"/>
      <c r="O48" s="40"/>
      <c r="P48" s="40"/>
      <c r="Q48" s="41"/>
      <c r="R48" s="40"/>
      <c r="S48" s="18"/>
      <c r="T48" s="18"/>
      <c r="U48" s="18"/>
      <c r="V48" s="18"/>
      <c r="W48" s="18"/>
      <c r="X48" s="18"/>
      <c r="Y48" s="18"/>
      <c r="Z48" s="18"/>
      <c r="AA48" s="18"/>
      <c r="AB48" s="18"/>
      <c r="AC48" s="18"/>
      <c r="AD48" s="18"/>
      <c r="AE48" s="18"/>
      <c r="AF48" s="18"/>
      <c r="AG48" s="18"/>
      <c r="AH48" s="18"/>
      <c r="AI48" s="18"/>
      <c r="AJ48" s="18"/>
    </row>
    <row r="49" spans="1:36" ht="82.5" hidden="1" customHeight="1">
      <c r="A49" s="38"/>
      <c r="B49" s="35" t="s">
        <v>964</v>
      </c>
      <c r="C49" s="39"/>
      <c r="D49" s="39" t="s">
        <v>69</v>
      </c>
      <c r="E49" s="39" t="s">
        <v>965</v>
      </c>
      <c r="F49" s="39"/>
      <c r="G49" s="39"/>
      <c r="H49" s="39"/>
      <c r="I49" s="39">
        <v>310</v>
      </c>
      <c r="J49" s="39">
        <v>310</v>
      </c>
      <c r="K49" s="39">
        <v>314</v>
      </c>
      <c r="L49" s="39">
        <v>314</v>
      </c>
      <c r="M49" s="39">
        <v>314</v>
      </c>
      <c r="N49" s="69">
        <v>314</v>
      </c>
      <c r="O49" s="40">
        <v>0</v>
      </c>
      <c r="P49" s="49"/>
      <c r="Q49" s="46"/>
      <c r="R49" s="49"/>
      <c r="S49" s="20"/>
      <c r="T49" s="20"/>
      <c r="U49" s="20"/>
      <c r="V49" s="20"/>
      <c r="W49" s="20"/>
      <c r="X49" s="20"/>
      <c r="Y49" s="20"/>
      <c r="Z49" s="20"/>
      <c r="AA49" s="20"/>
      <c r="AB49" s="20"/>
      <c r="AC49" s="20"/>
      <c r="AD49" s="20"/>
      <c r="AE49" s="20"/>
      <c r="AF49" s="20"/>
      <c r="AG49" s="20"/>
      <c r="AH49" s="20"/>
      <c r="AI49" s="20"/>
      <c r="AJ49" s="20"/>
    </row>
    <row r="50" spans="1:36" s="2" customFormat="1" ht="21.75" hidden="1" customHeight="1">
      <c r="A50" s="70"/>
      <c r="B50" s="71" t="s">
        <v>48</v>
      </c>
      <c r="C50" s="72"/>
      <c r="D50" s="72"/>
      <c r="E50" s="73"/>
      <c r="F50" s="73"/>
      <c r="G50" s="73"/>
      <c r="H50" s="73"/>
      <c r="I50" s="73"/>
      <c r="J50" s="73"/>
      <c r="K50" s="73"/>
      <c r="L50" s="73"/>
      <c r="M50" s="73"/>
      <c r="N50" s="74"/>
      <c r="O50" s="74"/>
      <c r="P50" s="74"/>
      <c r="Q50" s="75"/>
      <c r="R50" s="76"/>
    </row>
    <row r="51" spans="1:36" s="3" customFormat="1" ht="59.25" hidden="1" customHeight="1">
      <c r="A51" s="77">
        <v>1</v>
      </c>
      <c r="B51" s="78" t="s">
        <v>966</v>
      </c>
      <c r="C51" s="580" t="s">
        <v>967</v>
      </c>
      <c r="D51" s="80"/>
      <c r="E51" s="79" t="s">
        <v>58</v>
      </c>
      <c r="F51" s="79">
        <v>2026</v>
      </c>
      <c r="G51" s="79" t="s">
        <v>117</v>
      </c>
      <c r="H51" s="79"/>
      <c r="I51" s="79">
        <v>0</v>
      </c>
      <c r="J51" s="79">
        <v>0</v>
      </c>
      <c r="K51" s="81">
        <v>135.39099999999999</v>
      </c>
      <c r="L51" s="79">
        <v>0</v>
      </c>
      <c r="M51" s="79">
        <v>0</v>
      </c>
      <c r="N51" s="82">
        <v>0</v>
      </c>
      <c r="O51" s="82">
        <v>0</v>
      </c>
      <c r="P51" s="82" t="s">
        <v>87</v>
      </c>
      <c r="Q51" s="83"/>
      <c r="R51" s="84"/>
    </row>
    <row r="52" spans="1:36" s="3" customFormat="1" ht="40.5" hidden="1" customHeight="1">
      <c r="A52" s="77">
        <v>2</v>
      </c>
      <c r="B52" s="80" t="s">
        <v>968</v>
      </c>
      <c r="C52" s="580"/>
      <c r="D52" s="80"/>
      <c r="E52" s="79" t="s">
        <v>58</v>
      </c>
      <c r="F52" s="79">
        <v>2026</v>
      </c>
      <c r="G52" s="79" t="s">
        <v>117</v>
      </c>
      <c r="H52" s="79"/>
      <c r="I52" s="79">
        <v>0</v>
      </c>
      <c r="J52" s="79">
        <v>0</v>
      </c>
      <c r="K52" s="81">
        <v>135.39099999999999</v>
      </c>
      <c r="L52" s="79">
        <v>0</v>
      </c>
      <c r="M52" s="79">
        <v>0</v>
      </c>
      <c r="N52" s="82">
        <v>0</v>
      </c>
      <c r="O52" s="82">
        <v>0</v>
      </c>
      <c r="P52" s="82" t="s">
        <v>87</v>
      </c>
      <c r="Q52" s="83"/>
      <c r="R52" s="84"/>
    </row>
    <row r="53" spans="1:36" s="3" customFormat="1" ht="59.25" hidden="1" customHeight="1">
      <c r="A53" s="77">
        <v>3</v>
      </c>
      <c r="B53" s="80" t="s">
        <v>969</v>
      </c>
      <c r="C53" s="580"/>
      <c r="D53" s="80"/>
      <c r="E53" s="79" t="s">
        <v>58</v>
      </c>
      <c r="F53" s="79">
        <v>2026</v>
      </c>
      <c r="G53" s="79" t="s">
        <v>117</v>
      </c>
      <c r="H53" s="79"/>
      <c r="I53" s="79">
        <v>0</v>
      </c>
      <c r="J53" s="79">
        <v>0</v>
      </c>
      <c r="K53" s="79">
        <v>563.29999999999995</v>
      </c>
      <c r="L53" s="79">
        <v>0</v>
      </c>
      <c r="M53" s="79">
        <v>0</v>
      </c>
      <c r="N53" s="82">
        <v>0</v>
      </c>
      <c r="O53" s="82">
        <v>0</v>
      </c>
      <c r="P53" s="82" t="s">
        <v>87</v>
      </c>
      <c r="Q53" s="83"/>
      <c r="R53" s="84"/>
    </row>
    <row r="54" spans="1:36" s="3" customFormat="1" ht="52.5" hidden="1" customHeight="1">
      <c r="A54" s="77">
        <v>4</v>
      </c>
      <c r="B54" s="80" t="s">
        <v>970</v>
      </c>
      <c r="C54" s="580"/>
      <c r="D54" s="80"/>
      <c r="E54" s="79" t="s">
        <v>58</v>
      </c>
      <c r="F54" s="79">
        <v>2026</v>
      </c>
      <c r="G54" s="79" t="s">
        <v>117</v>
      </c>
      <c r="H54" s="79"/>
      <c r="I54" s="79">
        <v>0</v>
      </c>
      <c r="J54" s="79">
        <v>0</v>
      </c>
      <c r="K54" s="82">
        <v>265.8</v>
      </c>
      <c r="L54" s="79">
        <v>0</v>
      </c>
      <c r="M54" s="79">
        <v>0</v>
      </c>
      <c r="N54" s="82">
        <v>0</v>
      </c>
      <c r="O54" s="82">
        <v>0</v>
      </c>
      <c r="P54" s="82" t="s">
        <v>87</v>
      </c>
      <c r="Q54" s="83"/>
      <c r="R54" s="84"/>
    </row>
    <row r="55" spans="1:36" s="3" customFormat="1" ht="56.25" hidden="1" customHeight="1">
      <c r="A55" s="77">
        <v>5</v>
      </c>
      <c r="B55" s="80" t="s">
        <v>971</v>
      </c>
      <c r="C55" s="580"/>
      <c r="D55" s="80"/>
      <c r="E55" s="79" t="s">
        <v>58</v>
      </c>
      <c r="F55" s="79">
        <v>2026</v>
      </c>
      <c r="G55" s="79" t="s">
        <v>117</v>
      </c>
      <c r="H55" s="79"/>
      <c r="I55" s="79">
        <v>0</v>
      </c>
      <c r="J55" s="79">
        <v>0</v>
      </c>
      <c r="K55" s="82">
        <v>3.2</v>
      </c>
      <c r="L55" s="79">
        <v>0</v>
      </c>
      <c r="M55" s="79">
        <v>0</v>
      </c>
      <c r="N55" s="82">
        <v>0</v>
      </c>
      <c r="O55" s="82">
        <v>0</v>
      </c>
      <c r="P55" s="82" t="s">
        <v>87</v>
      </c>
      <c r="Q55" s="83"/>
      <c r="R55" s="84"/>
    </row>
    <row r="56" spans="1:36" s="3" customFormat="1" ht="52.5" hidden="1" customHeight="1">
      <c r="A56" s="77">
        <v>6</v>
      </c>
      <c r="B56" s="80" t="s">
        <v>972</v>
      </c>
      <c r="C56" s="580"/>
      <c r="D56" s="80"/>
      <c r="E56" s="79" t="s">
        <v>58</v>
      </c>
      <c r="F56" s="79">
        <v>2026</v>
      </c>
      <c r="G56" s="79" t="s">
        <v>117</v>
      </c>
      <c r="H56" s="79"/>
      <c r="I56" s="79">
        <v>0</v>
      </c>
      <c r="J56" s="79">
        <v>0</v>
      </c>
      <c r="K56" s="82">
        <v>12.7</v>
      </c>
      <c r="L56" s="79">
        <v>0</v>
      </c>
      <c r="M56" s="79">
        <v>0</v>
      </c>
      <c r="N56" s="82">
        <v>0</v>
      </c>
      <c r="O56" s="82">
        <v>0</v>
      </c>
      <c r="P56" s="82" t="s">
        <v>87</v>
      </c>
      <c r="Q56" s="83"/>
      <c r="R56" s="84"/>
    </row>
    <row r="57" spans="1:36" s="3" customFormat="1" ht="57" hidden="1" customHeight="1">
      <c r="A57" s="77">
        <v>7</v>
      </c>
      <c r="B57" s="80" t="s">
        <v>973</v>
      </c>
      <c r="C57" s="580"/>
      <c r="D57" s="80"/>
      <c r="E57" s="79" t="s">
        <v>58</v>
      </c>
      <c r="F57" s="79">
        <v>2026</v>
      </c>
      <c r="G57" s="79" t="s">
        <v>117</v>
      </c>
      <c r="H57" s="79"/>
      <c r="I57" s="79">
        <v>0</v>
      </c>
      <c r="J57" s="79">
        <v>0</v>
      </c>
      <c r="K57" s="85">
        <v>35.1</v>
      </c>
      <c r="L57" s="79">
        <v>0</v>
      </c>
      <c r="M57" s="79">
        <v>0</v>
      </c>
      <c r="N57" s="82">
        <v>0</v>
      </c>
      <c r="O57" s="82">
        <v>0</v>
      </c>
      <c r="P57" s="82" t="s">
        <v>87</v>
      </c>
      <c r="Q57" s="83"/>
      <c r="R57" s="84"/>
    </row>
    <row r="58" spans="1:36" s="3" customFormat="1" ht="39.75" hidden="1" customHeight="1">
      <c r="A58" s="77">
        <v>8</v>
      </c>
      <c r="B58" s="86" t="s">
        <v>974</v>
      </c>
      <c r="C58" s="580"/>
      <c r="D58" s="80"/>
      <c r="E58" s="79" t="s">
        <v>58</v>
      </c>
      <c r="F58" s="79">
        <v>2027</v>
      </c>
      <c r="G58" s="79" t="s">
        <v>117</v>
      </c>
      <c r="H58" s="79"/>
      <c r="I58" s="79">
        <v>0</v>
      </c>
      <c r="J58" s="79">
        <v>0</v>
      </c>
      <c r="K58" s="79">
        <v>0</v>
      </c>
      <c r="L58" s="79">
        <v>230.1</v>
      </c>
      <c r="M58" s="79">
        <v>0</v>
      </c>
      <c r="N58" s="82">
        <v>0</v>
      </c>
      <c r="O58" s="82">
        <v>0</v>
      </c>
      <c r="P58" s="82" t="s">
        <v>87</v>
      </c>
      <c r="Q58" s="83"/>
      <c r="R58" s="84"/>
    </row>
    <row r="59" spans="1:36" s="3" customFormat="1" ht="94.5" hidden="1" customHeight="1">
      <c r="A59" s="77">
        <v>9</v>
      </c>
      <c r="B59" s="86" t="s">
        <v>975</v>
      </c>
      <c r="C59" s="580"/>
      <c r="D59" s="80"/>
      <c r="E59" s="79" t="s">
        <v>58</v>
      </c>
      <c r="F59" s="79">
        <v>2028</v>
      </c>
      <c r="G59" s="79" t="s">
        <v>117</v>
      </c>
      <c r="H59" s="79"/>
      <c r="I59" s="79">
        <v>0</v>
      </c>
      <c r="J59" s="79">
        <v>0</v>
      </c>
      <c r="K59" s="79">
        <v>0</v>
      </c>
      <c r="L59" s="79">
        <v>0</v>
      </c>
      <c r="M59" s="79">
        <v>250</v>
      </c>
      <c r="N59" s="82">
        <v>0</v>
      </c>
      <c r="O59" s="82">
        <v>0</v>
      </c>
      <c r="P59" s="82" t="s">
        <v>87</v>
      </c>
      <c r="Q59" s="83"/>
      <c r="R59" s="84"/>
    </row>
    <row r="60" spans="1:36" s="3" customFormat="1" ht="78" hidden="1" customHeight="1">
      <c r="A60" s="77">
        <v>10</v>
      </c>
      <c r="B60" s="86" t="s">
        <v>976</v>
      </c>
      <c r="C60" s="580"/>
      <c r="D60" s="80"/>
      <c r="E60" s="79" t="s">
        <v>58</v>
      </c>
      <c r="F60" s="79">
        <v>2027</v>
      </c>
      <c r="G60" s="79" t="s">
        <v>977</v>
      </c>
      <c r="H60" s="79"/>
      <c r="I60" s="79">
        <v>0</v>
      </c>
      <c r="J60" s="79">
        <v>0</v>
      </c>
      <c r="K60" s="79">
        <v>0</v>
      </c>
      <c r="L60" s="79">
        <v>4.5</v>
      </c>
      <c r="M60" s="87"/>
      <c r="N60" s="82">
        <v>0</v>
      </c>
      <c r="O60" s="82">
        <v>0</v>
      </c>
      <c r="P60" s="82" t="s">
        <v>87</v>
      </c>
      <c r="Q60" s="83"/>
      <c r="R60" s="84"/>
    </row>
    <row r="61" spans="1:36" s="3" customFormat="1" ht="40.5" hidden="1" customHeight="1">
      <c r="A61" s="77">
        <v>11</v>
      </c>
      <c r="B61" s="86" t="s">
        <v>978</v>
      </c>
      <c r="C61" s="580"/>
      <c r="D61" s="80"/>
      <c r="E61" s="79" t="s">
        <v>58</v>
      </c>
      <c r="F61" s="79">
        <v>2028</v>
      </c>
      <c r="G61" s="79" t="s">
        <v>117</v>
      </c>
      <c r="H61" s="79"/>
      <c r="I61" s="79">
        <v>0</v>
      </c>
      <c r="J61" s="79">
        <v>0</v>
      </c>
      <c r="K61" s="79">
        <v>0</v>
      </c>
      <c r="L61" s="87"/>
      <c r="M61" s="79">
        <v>262.10000000000002</v>
      </c>
      <c r="N61" s="82">
        <v>0</v>
      </c>
      <c r="O61" s="82">
        <v>0</v>
      </c>
      <c r="P61" s="82" t="s">
        <v>87</v>
      </c>
      <c r="Q61" s="83"/>
      <c r="R61" s="84"/>
    </row>
    <row r="62" spans="1:36" s="3" customFormat="1" ht="60.75" hidden="1" customHeight="1">
      <c r="A62" s="77">
        <v>12</v>
      </c>
      <c r="B62" s="78" t="s">
        <v>979</v>
      </c>
      <c r="C62" s="580"/>
      <c r="D62" s="80"/>
      <c r="E62" s="79" t="s">
        <v>58</v>
      </c>
      <c r="F62" s="79">
        <v>2026</v>
      </c>
      <c r="G62" s="79" t="s">
        <v>977</v>
      </c>
      <c r="H62" s="79"/>
      <c r="I62" s="79">
        <v>0</v>
      </c>
      <c r="J62" s="79">
        <v>0</v>
      </c>
      <c r="K62" s="79">
        <v>0</v>
      </c>
      <c r="L62" s="81">
        <v>15</v>
      </c>
      <c r="M62" s="82">
        <v>0</v>
      </c>
      <c r="N62" s="82">
        <v>0</v>
      </c>
      <c r="O62" s="82">
        <v>0</v>
      </c>
      <c r="P62" s="82" t="s">
        <v>87</v>
      </c>
      <c r="Q62" s="83"/>
      <c r="R62" s="84"/>
    </row>
    <row r="63" spans="1:36" s="3" customFormat="1" ht="63.75" hidden="1" customHeight="1">
      <c r="A63" s="77">
        <v>13</v>
      </c>
      <c r="B63" s="80" t="s">
        <v>980</v>
      </c>
      <c r="C63" s="580"/>
      <c r="D63" s="80"/>
      <c r="E63" s="79" t="s">
        <v>58</v>
      </c>
      <c r="F63" s="79">
        <v>2026</v>
      </c>
      <c r="G63" s="79" t="s">
        <v>977</v>
      </c>
      <c r="H63" s="79"/>
      <c r="I63" s="79">
        <v>0</v>
      </c>
      <c r="J63" s="79">
        <v>0</v>
      </c>
      <c r="K63" s="79">
        <v>0</v>
      </c>
      <c r="L63" s="87">
        <v>265.8</v>
      </c>
      <c r="M63" s="82">
        <v>0</v>
      </c>
      <c r="N63" s="82">
        <v>0</v>
      </c>
      <c r="O63" s="82">
        <v>0</v>
      </c>
      <c r="P63" s="82" t="s">
        <v>87</v>
      </c>
      <c r="Q63" s="83"/>
      <c r="R63" s="84"/>
    </row>
    <row r="64" spans="1:36" s="3" customFormat="1" ht="54.75" hidden="1" customHeight="1">
      <c r="A64" s="77">
        <v>14</v>
      </c>
      <c r="B64" s="80" t="s">
        <v>981</v>
      </c>
      <c r="C64" s="580"/>
      <c r="D64" s="80"/>
      <c r="E64" s="79" t="s">
        <v>58</v>
      </c>
      <c r="F64" s="79">
        <v>2026</v>
      </c>
      <c r="G64" s="79" t="s">
        <v>977</v>
      </c>
      <c r="H64" s="79"/>
      <c r="I64" s="79">
        <v>0</v>
      </c>
      <c r="J64" s="79">
        <v>0</v>
      </c>
      <c r="K64" s="79">
        <v>0</v>
      </c>
      <c r="L64" s="87">
        <v>250</v>
      </c>
      <c r="M64" s="82">
        <v>0</v>
      </c>
      <c r="N64" s="82">
        <v>0</v>
      </c>
      <c r="O64" s="82">
        <v>0</v>
      </c>
      <c r="P64" s="82" t="s">
        <v>87</v>
      </c>
      <c r="Q64" s="83"/>
      <c r="R64" s="84"/>
    </row>
    <row r="65" spans="1:36" s="3" customFormat="1" ht="51" hidden="1" customHeight="1">
      <c r="A65" s="77">
        <v>15</v>
      </c>
      <c r="B65" s="78" t="s">
        <v>982</v>
      </c>
      <c r="C65" s="580"/>
      <c r="D65" s="80"/>
      <c r="E65" s="79" t="s">
        <v>58</v>
      </c>
      <c r="F65" s="79">
        <v>2026</v>
      </c>
      <c r="G65" s="79" t="s">
        <v>977</v>
      </c>
      <c r="H65" s="79"/>
      <c r="I65" s="79">
        <v>0</v>
      </c>
      <c r="J65" s="79">
        <v>0</v>
      </c>
      <c r="K65" s="79">
        <v>0</v>
      </c>
      <c r="L65" s="87">
        <v>35.1</v>
      </c>
      <c r="M65" s="82">
        <v>0</v>
      </c>
      <c r="N65" s="82">
        <v>0</v>
      </c>
      <c r="O65" s="82">
        <v>0</v>
      </c>
      <c r="P65" s="82" t="s">
        <v>87</v>
      </c>
      <c r="Q65" s="83"/>
      <c r="R65" s="84"/>
    </row>
    <row r="66" spans="1:36" s="3" customFormat="1" ht="66.75" hidden="1" customHeight="1">
      <c r="A66" s="77">
        <v>16</v>
      </c>
      <c r="B66" s="78" t="s">
        <v>983</v>
      </c>
      <c r="C66" s="580"/>
      <c r="D66" s="80"/>
      <c r="E66" s="79" t="s">
        <v>58</v>
      </c>
      <c r="F66" s="79">
        <v>2026</v>
      </c>
      <c r="G66" s="79" t="s">
        <v>977</v>
      </c>
      <c r="H66" s="79"/>
      <c r="I66" s="79">
        <v>0</v>
      </c>
      <c r="J66" s="79">
        <v>0</v>
      </c>
      <c r="K66" s="87"/>
      <c r="L66" s="87">
        <v>250</v>
      </c>
      <c r="M66" s="82">
        <v>0</v>
      </c>
      <c r="N66" s="82">
        <v>0</v>
      </c>
      <c r="O66" s="82">
        <v>0</v>
      </c>
      <c r="P66" s="82" t="s">
        <v>87</v>
      </c>
      <c r="Q66" s="83"/>
      <c r="R66" s="84"/>
    </row>
    <row r="67" spans="1:36" s="3" customFormat="1" ht="60.75" hidden="1" customHeight="1">
      <c r="A67" s="77">
        <v>12</v>
      </c>
      <c r="B67" s="78" t="s">
        <v>984</v>
      </c>
      <c r="C67" s="580"/>
      <c r="D67" s="80"/>
      <c r="E67" s="79" t="s">
        <v>58</v>
      </c>
      <c r="F67" s="79">
        <v>2026</v>
      </c>
      <c r="G67" s="79" t="s">
        <v>977</v>
      </c>
      <c r="H67" s="79"/>
      <c r="I67" s="79">
        <v>0</v>
      </c>
      <c r="J67" s="79">
        <v>0</v>
      </c>
      <c r="K67" s="85">
        <v>4.5</v>
      </c>
      <c r="L67" s="82">
        <v>0</v>
      </c>
      <c r="M67" s="82">
        <v>0</v>
      </c>
      <c r="N67" s="82">
        <v>0</v>
      </c>
      <c r="O67" s="82">
        <v>0</v>
      </c>
      <c r="P67" s="82" t="s">
        <v>87</v>
      </c>
      <c r="Q67" s="83"/>
      <c r="R67" s="84"/>
    </row>
    <row r="68" spans="1:36" s="3" customFormat="1" ht="56.25" hidden="1" customHeight="1">
      <c r="A68" s="77">
        <v>13</v>
      </c>
      <c r="B68" s="80" t="s">
        <v>985</v>
      </c>
      <c r="C68" s="580"/>
      <c r="D68" s="80"/>
      <c r="E68" s="79" t="s">
        <v>58</v>
      </c>
      <c r="F68" s="79">
        <v>2026</v>
      </c>
      <c r="G68" s="79" t="s">
        <v>977</v>
      </c>
      <c r="H68" s="79"/>
      <c r="I68" s="79">
        <v>0</v>
      </c>
      <c r="J68" s="79">
        <v>0</v>
      </c>
      <c r="K68" s="87">
        <v>4.5</v>
      </c>
      <c r="L68" s="82">
        <v>0</v>
      </c>
      <c r="M68" s="82">
        <v>0</v>
      </c>
      <c r="N68" s="82">
        <v>0</v>
      </c>
      <c r="O68" s="82">
        <v>0</v>
      </c>
      <c r="P68" s="82" t="s">
        <v>87</v>
      </c>
      <c r="Q68" s="83"/>
      <c r="R68" s="84"/>
    </row>
    <row r="69" spans="1:36" s="3" customFormat="1" ht="54.75" hidden="1" customHeight="1">
      <c r="A69" s="77">
        <v>14</v>
      </c>
      <c r="B69" s="80" t="s">
        <v>986</v>
      </c>
      <c r="C69" s="580"/>
      <c r="D69" s="80"/>
      <c r="E69" s="79" t="s">
        <v>58</v>
      </c>
      <c r="F69" s="79">
        <v>2026</v>
      </c>
      <c r="G69" s="79" t="s">
        <v>977</v>
      </c>
      <c r="H69" s="79"/>
      <c r="I69" s="79">
        <v>0</v>
      </c>
      <c r="J69" s="79">
        <v>0</v>
      </c>
      <c r="K69" s="87">
        <v>4.5</v>
      </c>
      <c r="L69" s="82">
        <v>0</v>
      </c>
      <c r="M69" s="82">
        <v>0</v>
      </c>
      <c r="N69" s="82">
        <v>0</v>
      </c>
      <c r="O69" s="82">
        <v>0</v>
      </c>
      <c r="P69" s="82" t="s">
        <v>87</v>
      </c>
      <c r="Q69" s="83"/>
      <c r="R69" s="84"/>
    </row>
    <row r="70" spans="1:36" s="3" customFormat="1" ht="51" hidden="1" customHeight="1">
      <c r="A70" s="77">
        <v>15</v>
      </c>
      <c r="B70" s="78" t="s">
        <v>987</v>
      </c>
      <c r="C70" s="580"/>
      <c r="D70" s="80"/>
      <c r="E70" s="79" t="s">
        <v>58</v>
      </c>
      <c r="F70" s="79">
        <v>2026</v>
      </c>
      <c r="G70" s="79" t="s">
        <v>977</v>
      </c>
      <c r="H70" s="79"/>
      <c r="I70" s="79">
        <v>0</v>
      </c>
      <c r="J70" s="79">
        <v>0</v>
      </c>
      <c r="K70" s="87">
        <v>4.5</v>
      </c>
      <c r="L70" s="82">
        <v>0</v>
      </c>
      <c r="M70" s="82">
        <v>0</v>
      </c>
      <c r="N70" s="82">
        <v>0</v>
      </c>
      <c r="O70" s="82">
        <v>0</v>
      </c>
      <c r="P70" s="82" t="s">
        <v>87</v>
      </c>
      <c r="Q70" s="83"/>
      <c r="R70" s="84"/>
    </row>
    <row r="71" spans="1:36" s="3" customFormat="1" ht="57" hidden="1" customHeight="1">
      <c r="A71" s="77">
        <v>16</v>
      </c>
      <c r="B71" s="78" t="s">
        <v>988</v>
      </c>
      <c r="C71" s="580"/>
      <c r="D71" s="80"/>
      <c r="E71" s="79" t="s">
        <v>58</v>
      </c>
      <c r="F71" s="79">
        <v>2026</v>
      </c>
      <c r="G71" s="79" t="s">
        <v>977</v>
      </c>
      <c r="H71" s="79"/>
      <c r="I71" s="79">
        <v>0</v>
      </c>
      <c r="J71" s="79">
        <v>0</v>
      </c>
      <c r="K71" s="87">
        <v>4.5</v>
      </c>
      <c r="L71" s="82">
        <v>0</v>
      </c>
      <c r="M71" s="82">
        <v>0</v>
      </c>
      <c r="N71" s="82">
        <v>0</v>
      </c>
      <c r="O71" s="82">
        <v>0</v>
      </c>
      <c r="P71" s="82" t="s">
        <v>87</v>
      </c>
      <c r="Q71" s="83"/>
      <c r="R71" s="84"/>
    </row>
    <row r="72" spans="1:36" ht="60" hidden="1" customHeight="1">
      <c r="A72" s="88"/>
      <c r="B72" s="35" t="s">
        <v>989</v>
      </c>
      <c r="C72" s="35"/>
      <c r="D72" s="35"/>
      <c r="E72" s="39" t="s">
        <v>40</v>
      </c>
      <c r="F72" s="39"/>
      <c r="G72" s="39"/>
      <c r="H72" s="39"/>
      <c r="I72" s="69">
        <v>93.6</v>
      </c>
      <c r="J72" s="69">
        <v>95.3</v>
      </c>
      <c r="K72" s="69">
        <v>97</v>
      </c>
      <c r="L72" s="69">
        <v>99</v>
      </c>
      <c r="M72" s="69">
        <v>100</v>
      </c>
      <c r="N72" s="69">
        <v>100</v>
      </c>
      <c r="O72" s="49"/>
      <c r="P72" s="49"/>
      <c r="Q72" s="46"/>
      <c r="R72" s="49"/>
      <c r="S72" s="20"/>
      <c r="T72" s="20"/>
      <c r="U72" s="20"/>
      <c r="V72" s="20"/>
      <c r="W72" s="20"/>
      <c r="X72" s="20"/>
      <c r="Y72" s="20"/>
      <c r="Z72" s="20"/>
      <c r="AA72" s="20"/>
      <c r="AB72" s="20"/>
      <c r="AC72" s="20"/>
      <c r="AD72" s="20"/>
      <c r="AE72" s="20"/>
      <c r="AF72" s="20"/>
      <c r="AG72" s="20"/>
      <c r="AH72" s="20"/>
      <c r="AI72" s="20"/>
      <c r="AJ72" s="20"/>
    </row>
    <row r="73" spans="1:36" s="2" customFormat="1" ht="21.75" hidden="1" customHeight="1">
      <c r="A73" s="89"/>
      <c r="B73" s="71" t="s">
        <v>48</v>
      </c>
      <c r="C73" s="72"/>
      <c r="D73" s="72"/>
      <c r="E73" s="73"/>
      <c r="F73" s="73"/>
      <c r="G73" s="73"/>
      <c r="H73" s="73"/>
      <c r="I73" s="73"/>
      <c r="J73" s="73"/>
      <c r="K73" s="73"/>
      <c r="L73" s="73"/>
      <c r="M73" s="73"/>
      <c r="N73" s="74"/>
      <c r="O73" s="74"/>
      <c r="P73" s="74"/>
      <c r="Q73" s="75"/>
      <c r="R73" s="76"/>
    </row>
    <row r="74" spans="1:36" s="3" customFormat="1" ht="79.5" hidden="1" customHeight="1">
      <c r="A74" s="90">
        <v>1</v>
      </c>
      <c r="B74" s="91" t="s">
        <v>990</v>
      </c>
      <c r="C74" s="79" t="s">
        <v>991</v>
      </c>
      <c r="D74" s="80"/>
      <c r="E74" s="79" t="s">
        <v>58</v>
      </c>
      <c r="F74" s="79" t="s">
        <v>992</v>
      </c>
      <c r="G74" s="79" t="s">
        <v>977</v>
      </c>
      <c r="H74" s="79"/>
      <c r="I74" s="92">
        <v>4.5590000000000002</v>
      </c>
      <c r="J74" s="79">
        <v>15.2</v>
      </c>
      <c r="K74" s="93">
        <v>0</v>
      </c>
      <c r="L74" s="79">
        <v>0</v>
      </c>
      <c r="M74" s="79">
        <v>0</v>
      </c>
      <c r="N74" s="82">
        <v>0</v>
      </c>
      <c r="O74" s="82">
        <v>0</v>
      </c>
      <c r="P74" s="82" t="s">
        <v>87</v>
      </c>
      <c r="Q74" s="83" t="s">
        <v>993</v>
      </c>
      <c r="R74" s="84"/>
    </row>
    <row r="75" spans="1:36" s="3" customFormat="1" ht="57.75" hidden="1" customHeight="1">
      <c r="A75" s="90">
        <v>2</v>
      </c>
      <c r="B75" s="91" t="s">
        <v>994</v>
      </c>
      <c r="C75" s="91"/>
      <c r="D75" s="80"/>
      <c r="E75" s="79" t="s">
        <v>58</v>
      </c>
      <c r="F75" s="79">
        <v>2027</v>
      </c>
      <c r="G75" s="79" t="s">
        <v>117</v>
      </c>
      <c r="H75" s="79"/>
      <c r="I75" s="94">
        <v>0</v>
      </c>
      <c r="J75" s="94">
        <v>0</v>
      </c>
      <c r="K75" s="94">
        <v>0</v>
      </c>
      <c r="L75" s="87">
        <v>1000</v>
      </c>
      <c r="M75" s="79">
        <v>0</v>
      </c>
      <c r="N75" s="82">
        <v>0</v>
      </c>
      <c r="O75" s="82">
        <v>0</v>
      </c>
      <c r="P75" s="82" t="s">
        <v>87</v>
      </c>
      <c r="Q75" s="83" t="s">
        <v>993</v>
      </c>
      <c r="R75" s="84"/>
    </row>
    <row r="76" spans="1:36" s="3" customFormat="1" ht="57" hidden="1" customHeight="1">
      <c r="A76" s="90">
        <v>3</v>
      </c>
      <c r="B76" s="91" t="s">
        <v>995</v>
      </c>
      <c r="C76" s="91"/>
      <c r="D76" s="80"/>
      <c r="E76" s="79" t="s">
        <v>58</v>
      </c>
      <c r="F76" s="79" t="s">
        <v>992</v>
      </c>
      <c r="G76" s="79" t="s">
        <v>977</v>
      </c>
      <c r="H76" s="79"/>
      <c r="I76" s="79">
        <v>5.61</v>
      </c>
      <c r="J76" s="79">
        <v>18.7</v>
      </c>
      <c r="K76" s="93">
        <v>0</v>
      </c>
      <c r="L76" s="79">
        <v>0</v>
      </c>
      <c r="M76" s="79">
        <v>0</v>
      </c>
      <c r="N76" s="82">
        <v>0</v>
      </c>
      <c r="O76" s="82">
        <v>0</v>
      </c>
      <c r="P76" s="82" t="s">
        <v>87</v>
      </c>
      <c r="Q76" s="83" t="s">
        <v>993</v>
      </c>
      <c r="R76" s="84"/>
    </row>
    <row r="77" spans="1:36" s="3" customFormat="1" ht="51.75" hidden="1" customHeight="1">
      <c r="A77" s="90">
        <v>4</v>
      </c>
      <c r="B77" s="91" t="s">
        <v>996</v>
      </c>
      <c r="C77" s="91"/>
      <c r="D77" s="80"/>
      <c r="E77" s="79" t="s">
        <v>58</v>
      </c>
      <c r="F77" s="79">
        <v>2027</v>
      </c>
      <c r="G77" s="79" t="s">
        <v>117</v>
      </c>
      <c r="H77" s="79"/>
      <c r="I77" s="94">
        <v>0</v>
      </c>
      <c r="J77" s="94">
        <v>0</v>
      </c>
      <c r="K77" s="94">
        <v>0</v>
      </c>
      <c r="L77" s="87">
        <v>1000</v>
      </c>
      <c r="M77" s="79">
        <v>0</v>
      </c>
      <c r="N77" s="82">
        <v>0</v>
      </c>
      <c r="O77" s="82">
        <v>0</v>
      </c>
      <c r="P77" s="82" t="s">
        <v>87</v>
      </c>
      <c r="Q77" s="83" t="s">
        <v>993</v>
      </c>
      <c r="R77" s="84"/>
    </row>
    <row r="78" spans="1:36" s="3" customFormat="1" ht="60.75" hidden="1" customHeight="1">
      <c r="A78" s="90">
        <v>5</v>
      </c>
      <c r="B78" s="91" t="s">
        <v>997</v>
      </c>
      <c r="C78" s="91"/>
      <c r="D78" s="80"/>
      <c r="E78" s="79" t="s">
        <v>58</v>
      </c>
      <c r="F78" s="79" t="s">
        <v>992</v>
      </c>
      <c r="G78" s="79" t="s">
        <v>977</v>
      </c>
      <c r="H78" s="79"/>
      <c r="I78" s="79">
        <v>0.05</v>
      </c>
      <c r="J78" s="79">
        <v>24.8</v>
      </c>
      <c r="K78" s="93">
        <v>0</v>
      </c>
      <c r="L78" s="79">
        <v>0</v>
      </c>
      <c r="M78" s="79">
        <v>0</v>
      </c>
      <c r="N78" s="82">
        <v>0</v>
      </c>
      <c r="O78" s="82">
        <v>0</v>
      </c>
      <c r="P78" s="82" t="s">
        <v>87</v>
      </c>
      <c r="Q78" s="83" t="s">
        <v>993</v>
      </c>
      <c r="R78" s="84"/>
    </row>
    <row r="79" spans="1:36" s="3" customFormat="1" ht="54" hidden="1" customHeight="1">
      <c r="A79" s="90">
        <v>6</v>
      </c>
      <c r="B79" s="91" t="s">
        <v>998</v>
      </c>
      <c r="C79" s="91"/>
      <c r="D79" s="80"/>
      <c r="E79" s="79" t="s">
        <v>58</v>
      </c>
      <c r="F79" s="79">
        <v>2027</v>
      </c>
      <c r="G79" s="79" t="s">
        <v>117</v>
      </c>
      <c r="H79" s="79"/>
      <c r="I79" s="94">
        <v>0</v>
      </c>
      <c r="J79" s="94">
        <v>0</v>
      </c>
      <c r="K79" s="94">
        <v>0</v>
      </c>
      <c r="L79" s="87">
        <v>2000</v>
      </c>
      <c r="M79" s="79">
        <v>0</v>
      </c>
      <c r="N79" s="82">
        <v>0</v>
      </c>
      <c r="O79" s="82">
        <v>0</v>
      </c>
      <c r="P79" s="82" t="s">
        <v>87</v>
      </c>
      <c r="Q79" s="83" t="s">
        <v>993</v>
      </c>
      <c r="R79" s="84"/>
    </row>
    <row r="80" spans="1:36" ht="40.5" hidden="1" customHeight="1">
      <c r="A80" s="21">
        <v>7</v>
      </c>
      <c r="B80" s="35" t="s">
        <v>999</v>
      </c>
      <c r="C80" s="580" t="s">
        <v>967</v>
      </c>
      <c r="D80" s="39"/>
      <c r="E80" s="79" t="s">
        <v>58</v>
      </c>
      <c r="F80" s="39">
        <v>2026</v>
      </c>
      <c r="G80" s="79" t="s">
        <v>117</v>
      </c>
      <c r="H80" s="39"/>
      <c r="I80" s="52">
        <v>0</v>
      </c>
      <c r="J80" s="52">
        <v>0</v>
      </c>
      <c r="K80" s="64">
        <v>45.8</v>
      </c>
      <c r="L80" s="79">
        <v>0</v>
      </c>
      <c r="M80" s="79">
        <v>0</v>
      </c>
      <c r="N80" s="82">
        <v>0</v>
      </c>
      <c r="O80" s="82">
        <v>0</v>
      </c>
      <c r="P80" s="40" t="s">
        <v>87</v>
      </c>
      <c r="Q80" s="41"/>
      <c r="R80" s="24"/>
    </row>
    <row r="81" spans="1:36" ht="115.5" hidden="1" customHeight="1">
      <c r="A81" s="95">
        <v>8</v>
      </c>
      <c r="B81" s="35" t="s">
        <v>1000</v>
      </c>
      <c r="C81" s="580"/>
      <c r="D81" s="39"/>
      <c r="E81" s="79" t="s">
        <v>58</v>
      </c>
      <c r="F81" s="39" t="s">
        <v>507</v>
      </c>
      <c r="G81" s="79" t="s">
        <v>1001</v>
      </c>
      <c r="H81" s="39"/>
      <c r="I81" s="52">
        <v>0</v>
      </c>
      <c r="J81" s="52">
        <v>0</v>
      </c>
      <c r="K81" s="52">
        <v>0</v>
      </c>
      <c r="L81" s="64">
        <v>4.5</v>
      </c>
      <c r="M81" s="52">
        <v>250</v>
      </c>
      <c r="N81" s="82">
        <v>0</v>
      </c>
      <c r="O81" s="82">
        <v>0</v>
      </c>
      <c r="P81" s="40" t="s">
        <v>87</v>
      </c>
      <c r="Q81" s="41"/>
      <c r="R81" s="24"/>
    </row>
    <row r="82" spans="1:36" ht="18.75" hidden="1" customHeight="1">
      <c r="A82" s="38"/>
      <c r="B82" s="25" t="s">
        <v>1002</v>
      </c>
      <c r="C82" s="25"/>
      <c r="D82" s="25"/>
      <c r="E82" s="39"/>
      <c r="F82" s="39"/>
      <c r="G82" s="39"/>
      <c r="H82" s="39"/>
      <c r="I82" s="39"/>
      <c r="J82" s="39"/>
      <c r="K82" s="39"/>
      <c r="L82" s="39"/>
      <c r="M82" s="39"/>
      <c r="N82" s="40"/>
      <c r="O82" s="40"/>
      <c r="P82" s="40"/>
      <c r="Q82" s="41"/>
      <c r="R82" s="40"/>
      <c r="S82" s="18"/>
      <c r="T82" s="18"/>
      <c r="U82" s="18"/>
      <c r="V82" s="18"/>
      <c r="W82" s="18"/>
      <c r="X82" s="18"/>
      <c r="Y82" s="18"/>
      <c r="Z82" s="18"/>
      <c r="AA82" s="18"/>
      <c r="AB82" s="18"/>
      <c r="AC82" s="18"/>
      <c r="AD82" s="18"/>
      <c r="AE82" s="18"/>
      <c r="AF82" s="18"/>
      <c r="AG82" s="18"/>
      <c r="AH82" s="18"/>
      <c r="AI82" s="18"/>
      <c r="AJ82" s="18"/>
    </row>
    <row r="83" spans="1:36" ht="66" hidden="1" customHeight="1">
      <c r="A83" s="38"/>
      <c r="B83" s="35" t="s">
        <v>1003</v>
      </c>
      <c r="C83" s="35"/>
      <c r="D83" s="35"/>
      <c r="E83" s="39" t="s">
        <v>1004</v>
      </c>
      <c r="F83" s="39"/>
      <c r="G83" s="39"/>
      <c r="H83" s="39"/>
      <c r="I83" s="39">
        <v>350</v>
      </c>
      <c r="J83" s="39">
        <v>372</v>
      </c>
      <c r="K83" s="39">
        <v>382</v>
      </c>
      <c r="L83" s="39">
        <v>390</v>
      </c>
      <c r="M83" s="39">
        <v>397</v>
      </c>
      <c r="N83" s="40">
        <v>403</v>
      </c>
      <c r="O83" s="40"/>
      <c r="P83" s="40"/>
      <c r="Q83" s="41"/>
      <c r="R83" s="40"/>
      <c r="S83" s="18"/>
      <c r="T83" s="18"/>
      <c r="U83" s="18"/>
      <c r="V83" s="18"/>
      <c r="W83" s="18"/>
      <c r="X83" s="18"/>
      <c r="Y83" s="18"/>
      <c r="Z83" s="18"/>
      <c r="AA83" s="18"/>
      <c r="AB83" s="18"/>
      <c r="AC83" s="18"/>
      <c r="AD83" s="18"/>
      <c r="AE83" s="18"/>
      <c r="AF83" s="18"/>
      <c r="AG83" s="18"/>
      <c r="AH83" s="18"/>
      <c r="AI83" s="18"/>
      <c r="AJ83" s="18"/>
    </row>
    <row r="84" spans="1:36" s="2" customFormat="1" ht="21.75" hidden="1" customHeight="1">
      <c r="A84" s="70"/>
      <c r="B84" s="71" t="s">
        <v>48</v>
      </c>
      <c r="C84" s="72"/>
      <c r="D84" s="72"/>
      <c r="E84" s="73"/>
      <c r="F84" s="73"/>
      <c r="G84" s="73"/>
      <c r="H84" s="73"/>
      <c r="I84" s="73"/>
      <c r="J84" s="73"/>
      <c r="K84" s="73"/>
      <c r="L84" s="73"/>
      <c r="M84" s="73"/>
      <c r="N84" s="74"/>
      <c r="O84" s="74"/>
      <c r="P84" s="74"/>
      <c r="Q84" s="75"/>
      <c r="R84" s="76"/>
    </row>
    <row r="85" spans="1:36" s="3" customFormat="1" ht="64.5" hidden="1" customHeight="1">
      <c r="A85" s="77">
        <v>7</v>
      </c>
      <c r="B85" s="80" t="s">
        <v>1005</v>
      </c>
      <c r="C85" s="580" t="s">
        <v>1006</v>
      </c>
      <c r="D85" s="80"/>
      <c r="E85" s="79" t="s">
        <v>58</v>
      </c>
      <c r="F85" s="79">
        <v>2024</v>
      </c>
      <c r="G85" s="79" t="s">
        <v>1007</v>
      </c>
      <c r="H85" s="79"/>
      <c r="I85" s="79">
        <v>0.1</v>
      </c>
      <c r="J85" s="79">
        <v>4.2</v>
      </c>
      <c r="K85" s="82">
        <v>0</v>
      </c>
      <c r="L85" s="82">
        <v>0</v>
      </c>
      <c r="M85" s="79">
        <v>0</v>
      </c>
      <c r="N85" s="82">
        <v>0</v>
      </c>
      <c r="O85" s="82">
        <v>0</v>
      </c>
      <c r="P85" s="79" t="s">
        <v>87</v>
      </c>
      <c r="Q85" s="80" t="s">
        <v>1008</v>
      </c>
      <c r="R85" s="84"/>
    </row>
    <row r="86" spans="1:36" s="3" customFormat="1" ht="55.5" hidden="1" customHeight="1">
      <c r="A86" s="77">
        <v>8</v>
      </c>
      <c r="B86" s="80" t="s">
        <v>1009</v>
      </c>
      <c r="C86" s="580"/>
      <c r="D86" s="80"/>
      <c r="E86" s="79" t="s">
        <v>58</v>
      </c>
      <c r="F86" s="79" t="s">
        <v>505</v>
      </c>
      <c r="G86" s="79" t="s">
        <v>117</v>
      </c>
      <c r="H86" s="79"/>
      <c r="I86" s="79">
        <v>0</v>
      </c>
      <c r="J86" s="82">
        <v>0</v>
      </c>
      <c r="K86" s="79">
        <v>1000</v>
      </c>
      <c r="L86" s="82">
        <v>0</v>
      </c>
      <c r="M86" s="79">
        <v>0</v>
      </c>
      <c r="N86" s="82">
        <v>0</v>
      </c>
      <c r="O86" s="82">
        <v>0</v>
      </c>
      <c r="P86" s="79" t="s">
        <v>260</v>
      </c>
      <c r="Q86" s="80" t="s">
        <v>1010</v>
      </c>
      <c r="R86" s="84"/>
    </row>
    <row r="87" spans="1:36" ht="22.5" customHeight="1">
      <c r="A87" s="38">
        <v>1</v>
      </c>
      <c r="B87" s="25" t="s">
        <v>1011</v>
      </c>
      <c r="C87" s="25"/>
      <c r="D87" s="25"/>
      <c r="E87" s="39"/>
      <c r="F87" s="39"/>
      <c r="G87" s="39"/>
      <c r="H87" s="39"/>
      <c r="I87" s="39"/>
      <c r="J87" s="39"/>
      <c r="K87" s="39"/>
      <c r="L87" s="39"/>
      <c r="M87" s="39"/>
      <c r="N87" s="40"/>
      <c r="O87" s="40"/>
      <c r="P87" s="40"/>
      <c r="Q87" s="41"/>
      <c r="R87" s="40"/>
      <c r="S87" s="18"/>
      <c r="T87" s="18"/>
      <c r="U87" s="18"/>
      <c r="V87" s="18"/>
      <c r="W87" s="18"/>
      <c r="X87" s="18"/>
      <c r="Y87" s="18"/>
      <c r="Z87" s="18"/>
      <c r="AA87" s="18"/>
      <c r="AB87" s="18"/>
      <c r="AC87" s="18"/>
      <c r="AD87" s="18"/>
      <c r="AE87" s="18"/>
      <c r="AF87" s="18"/>
      <c r="AG87" s="18"/>
      <c r="AH87" s="18"/>
      <c r="AI87" s="18"/>
      <c r="AJ87" s="18"/>
    </row>
    <row r="88" spans="1:36" ht="81" customHeight="1">
      <c r="A88" s="21"/>
      <c r="B88" s="35" t="s">
        <v>1012</v>
      </c>
      <c r="C88" s="39" t="s">
        <v>1013</v>
      </c>
      <c r="D88" s="39" t="s">
        <v>77</v>
      </c>
      <c r="E88" s="39" t="s">
        <v>78</v>
      </c>
      <c r="F88" s="39"/>
      <c r="G88" s="39"/>
      <c r="H88" s="39"/>
      <c r="I88" s="79">
        <v>34</v>
      </c>
      <c r="J88" s="79">
        <v>34</v>
      </c>
      <c r="K88" s="79">
        <v>34</v>
      </c>
      <c r="L88" s="79">
        <v>34</v>
      </c>
      <c r="M88" s="79">
        <v>34</v>
      </c>
      <c r="N88" s="82">
        <v>36</v>
      </c>
      <c r="O88" s="40"/>
      <c r="P88" s="40"/>
      <c r="Q88" s="41"/>
      <c r="R88" s="40"/>
      <c r="S88" s="19"/>
      <c r="T88" s="19"/>
      <c r="U88" s="19"/>
      <c r="V88" s="19"/>
      <c r="W88" s="19"/>
      <c r="X88" s="19"/>
      <c r="Y88" s="19"/>
      <c r="Z88" s="19"/>
      <c r="AA88" s="19"/>
      <c r="AB88" s="19"/>
      <c r="AC88" s="19"/>
      <c r="AD88" s="19"/>
      <c r="AE88" s="19"/>
      <c r="AF88" s="19"/>
      <c r="AG88" s="19"/>
      <c r="AH88" s="19"/>
      <c r="AI88" s="19"/>
      <c r="AJ88" s="19"/>
    </row>
    <row r="89" spans="1:36" s="2" customFormat="1" ht="21.75" customHeight="1">
      <c r="A89" s="96"/>
      <c r="B89" s="71" t="s">
        <v>48</v>
      </c>
      <c r="C89" s="72"/>
      <c r="D89" s="72"/>
      <c r="E89" s="73"/>
      <c r="F89" s="73"/>
      <c r="G89" s="73"/>
      <c r="H89" s="73"/>
      <c r="I89" s="73"/>
      <c r="J89" s="73"/>
      <c r="K89" s="73"/>
      <c r="L89" s="73"/>
      <c r="M89" s="73"/>
      <c r="N89" s="74"/>
      <c r="O89" s="74"/>
      <c r="P89" s="74"/>
      <c r="Q89" s="75"/>
      <c r="R89" s="76"/>
    </row>
    <row r="90" spans="1:36" ht="126.75" customHeight="1">
      <c r="A90" s="88">
        <v>1</v>
      </c>
      <c r="B90" s="35" t="s">
        <v>1014</v>
      </c>
      <c r="C90" s="39" t="s">
        <v>1015</v>
      </c>
      <c r="D90" s="35"/>
      <c r="E90" s="39" t="s">
        <v>58</v>
      </c>
      <c r="F90" s="39">
        <v>2029</v>
      </c>
      <c r="G90" s="39" t="s">
        <v>117</v>
      </c>
      <c r="H90" s="39"/>
      <c r="I90" s="39">
        <v>0</v>
      </c>
      <c r="J90" s="39">
        <v>0</v>
      </c>
      <c r="K90" s="39">
        <v>0</v>
      </c>
      <c r="L90" s="39">
        <v>0</v>
      </c>
      <c r="M90" s="39">
        <v>0</v>
      </c>
      <c r="N90" s="40">
        <v>676.3</v>
      </c>
      <c r="O90" s="40">
        <v>0</v>
      </c>
      <c r="P90" s="40" t="s">
        <v>87</v>
      </c>
      <c r="Q90" s="41" t="s">
        <v>88</v>
      </c>
      <c r="R90" s="36" t="s">
        <v>86</v>
      </c>
    </row>
    <row r="91" spans="1:36" ht="69" customHeight="1">
      <c r="A91" s="88">
        <v>2</v>
      </c>
      <c r="B91" s="35" t="s">
        <v>1016</v>
      </c>
      <c r="C91" s="39" t="s">
        <v>1015</v>
      </c>
      <c r="D91" s="35"/>
      <c r="E91" s="39" t="s">
        <v>58</v>
      </c>
      <c r="F91" s="39">
        <v>2028</v>
      </c>
      <c r="G91" s="39" t="s">
        <v>1007</v>
      </c>
      <c r="H91" s="39"/>
      <c r="I91" s="39">
        <v>0</v>
      </c>
      <c r="J91" s="39">
        <v>0</v>
      </c>
      <c r="K91" s="39">
        <v>0</v>
      </c>
      <c r="L91" s="39">
        <v>0</v>
      </c>
      <c r="M91" s="39">
        <v>10</v>
      </c>
      <c r="N91" s="40">
        <v>0</v>
      </c>
      <c r="O91" s="40">
        <v>0</v>
      </c>
      <c r="P91" s="40" t="s">
        <v>1017</v>
      </c>
      <c r="Q91" s="41" t="s">
        <v>88</v>
      </c>
      <c r="R91" s="36"/>
    </row>
    <row r="92" spans="1:36" ht="126.75" customHeight="1">
      <c r="A92" s="88">
        <v>3</v>
      </c>
      <c r="B92" s="35" t="s">
        <v>1018</v>
      </c>
      <c r="C92" s="39" t="s">
        <v>1015</v>
      </c>
      <c r="D92" s="24"/>
      <c r="E92" s="39" t="s">
        <v>58</v>
      </c>
      <c r="F92" s="40">
        <v>2029</v>
      </c>
      <c r="G92" s="39" t="s">
        <v>117</v>
      </c>
      <c r="H92" s="24"/>
      <c r="I92" s="40">
        <v>0</v>
      </c>
      <c r="J92" s="40">
        <v>0</v>
      </c>
      <c r="K92" s="40">
        <v>0</v>
      </c>
      <c r="L92" s="40">
        <v>0</v>
      </c>
      <c r="M92" s="40">
        <v>0</v>
      </c>
      <c r="N92" s="40">
        <v>500</v>
      </c>
      <c r="O92" s="40">
        <v>0</v>
      </c>
      <c r="P92" s="40" t="s">
        <v>87</v>
      </c>
      <c r="Q92" s="41" t="s">
        <v>88</v>
      </c>
      <c r="R92" s="36" t="s">
        <v>91</v>
      </c>
    </row>
    <row r="93" spans="1:36" ht="56.25" customHeight="1">
      <c r="A93" s="88">
        <v>4</v>
      </c>
      <c r="B93" s="35" t="s">
        <v>97</v>
      </c>
      <c r="C93" s="39" t="s">
        <v>98</v>
      </c>
      <c r="D93" s="35"/>
      <c r="E93" s="39" t="s">
        <v>58</v>
      </c>
      <c r="F93" s="39">
        <v>2026</v>
      </c>
      <c r="G93" s="39" t="s">
        <v>99</v>
      </c>
      <c r="H93" s="39"/>
      <c r="I93" s="39">
        <v>0</v>
      </c>
      <c r="J93" s="39">
        <v>0</v>
      </c>
      <c r="K93" s="39">
        <v>0</v>
      </c>
      <c r="L93" s="39">
        <v>55</v>
      </c>
      <c r="M93" s="39">
        <v>0</v>
      </c>
      <c r="N93" s="39">
        <v>0</v>
      </c>
      <c r="O93" s="40">
        <v>0</v>
      </c>
      <c r="P93" s="40" t="s">
        <v>87</v>
      </c>
      <c r="Q93" s="41" t="s">
        <v>1019</v>
      </c>
      <c r="R93" s="36" t="s">
        <v>101</v>
      </c>
    </row>
    <row r="94" spans="1:36" ht="25.5" customHeight="1">
      <c r="A94" s="27"/>
      <c r="B94" s="25" t="s">
        <v>617</v>
      </c>
      <c r="C94" s="25"/>
      <c r="D94" s="25"/>
      <c r="E94" s="39"/>
      <c r="F94" s="39"/>
      <c r="G94" s="39"/>
      <c r="H94" s="39"/>
      <c r="I94" s="39"/>
      <c r="J94" s="39"/>
      <c r="K94" s="39"/>
      <c r="L94" s="39"/>
      <c r="M94" s="39"/>
      <c r="N94" s="40"/>
      <c r="O94" s="40"/>
      <c r="P94" s="40"/>
      <c r="Q94" s="41"/>
      <c r="R94" s="40"/>
      <c r="S94" s="18"/>
      <c r="T94" s="18"/>
      <c r="U94" s="18"/>
      <c r="V94" s="18"/>
      <c r="W94" s="18"/>
      <c r="X94" s="18"/>
      <c r="Y94" s="18"/>
      <c r="Z94" s="18"/>
      <c r="AA94" s="18"/>
      <c r="AB94" s="18"/>
      <c r="AC94" s="18"/>
      <c r="AD94" s="18"/>
      <c r="AE94" s="18"/>
      <c r="AF94" s="18"/>
      <c r="AG94" s="18"/>
      <c r="AH94" s="18"/>
      <c r="AI94" s="18"/>
      <c r="AJ94" s="18"/>
    </row>
    <row r="95" spans="1:36" ht="75" customHeight="1">
      <c r="A95" s="38"/>
      <c r="B95" s="35" t="s">
        <v>1020</v>
      </c>
      <c r="C95" s="39" t="s">
        <v>1021</v>
      </c>
      <c r="D95" s="39" t="s">
        <v>77</v>
      </c>
      <c r="E95" s="39" t="s">
        <v>40</v>
      </c>
      <c r="F95" s="39"/>
      <c r="G95" s="39"/>
      <c r="H95" s="39"/>
      <c r="I95" s="69">
        <v>39</v>
      </c>
      <c r="J95" s="69">
        <v>39.700000000000003</v>
      </c>
      <c r="K95" s="69">
        <v>41</v>
      </c>
      <c r="L95" s="69">
        <v>42.1</v>
      </c>
      <c r="M95" s="69">
        <v>43</v>
      </c>
      <c r="N95" s="40">
        <v>44</v>
      </c>
      <c r="O95" s="40">
        <v>0</v>
      </c>
      <c r="P95" s="49"/>
      <c r="Q95" s="46"/>
      <c r="R95" s="49"/>
      <c r="S95" s="17"/>
      <c r="T95" s="17"/>
      <c r="U95" s="17"/>
      <c r="V95" s="17"/>
      <c r="W95" s="17"/>
      <c r="X95" s="17"/>
      <c r="Y95" s="17"/>
      <c r="Z95" s="17"/>
      <c r="AA95" s="17"/>
      <c r="AB95" s="17"/>
      <c r="AC95" s="17"/>
      <c r="AD95" s="17"/>
      <c r="AE95" s="17"/>
      <c r="AF95" s="17"/>
      <c r="AG95" s="17"/>
      <c r="AH95" s="17"/>
      <c r="AI95" s="17"/>
      <c r="AJ95" s="17"/>
    </row>
    <row r="96" spans="1:36" ht="24.75" customHeight="1">
      <c r="A96" s="21"/>
      <c r="B96" s="35" t="s">
        <v>1022</v>
      </c>
      <c r="C96" s="35"/>
      <c r="D96" s="35"/>
      <c r="E96" s="39"/>
      <c r="F96" s="39"/>
      <c r="G96" s="39"/>
      <c r="H96" s="39"/>
      <c r="I96" s="69"/>
      <c r="J96" s="69"/>
      <c r="K96" s="69"/>
      <c r="L96" s="69"/>
      <c r="M96" s="69"/>
      <c r="N96" s="40"/>
      <c r="O96" s="49"/>
      <c r="P96" s="49"/>
      <c r="Q96" s="46"/>
      <c r="R96" s="49"/>
      <c r="S96" s="17"/>
      <c r="T96" s="17"/>
      <c r="U96" s="17"/>
      <c r="V96" s="17"/>
      <c r="W96" s="17"/>
      <c r="X96" s="17"/>
      <c r="Y96" s="17"/>
      <c r="Z96" s="17"/>
      <c r="AA96" s="17"/>
      <c r="AB96" s="17"/>
      <c r="AC96" s="17"/>
      <c r="AD96" s="17"/>
      <c r="AE96" s="17"/>
      <c r="AF96" s="17"/>
      <c r="AG96" s="17"/>
      <c r="AH96" s="17"/>
      <c r="AI96" s="17"/>
      <c r="AJ96" s="17"/>
    </row>
    <row r="97" spans="1:36" s="2" customFormat="1" ht="21.75" customHeight="1">
      <c r="A97" s="70"/>
      <c r="B97" s="71" t="s">
        <v>48</v>
      </c>
      <c r="C97" s="72"/>
      <c r="D97" s="72"/>
      <c r="E97" s="73"/>
      <c r="F97" s="73"/>
      <c r="G97" s="73"/>
      <c r="H97" s="73"/>
      <c r="I97" s="73"/>
      <c r="J97" s="73"/>
      <c r="K97" s="73"/>
      <c r="L97" s="73"/>
      <c r="M97" s="73"/>
      <c r="N97" s="74"/>
      <c r="O97" s="74"/>
      <c r="P97" s="74"/>
      <c r="Q97" s="75"/>
      <c r="R97" s="76"/>
    </row>
    <row r="98" spans="1:36" s="3" customFormat="1" ht="49.5" customHeight="1">
      <c r="A98" s="77">
        <v>1</v>
      </c>
      <c r="B98" s="80" t="s">
        <v>1023</v>
      </c>
      <c r="C98" s="79" t="s">
        <v>1015</v>
      </c>
      <c r="D98" s="79"/>
      <c r="E98" s="79" t="s">
        <v>58</v>
      </c>
      <c r="F98" s="79" t="s">
        <v>1024</v>
      </c>
      <c r="G98" s="79" t="s">
        <v>1025</v>
      </c>
      <c r="H98" s="79"/>
      <c r="I98" s="79">
        <v>0</v>
      </c>
      <c r="J98" s="93">
        <v>2.5</v>
      </c>
      <c r="K98" s="82">
        <v>0</v>
      </c>
      <c r="L98" s="82">
        <v>0</v>
      </c>
      <c r="M98" s="82">
        <v>0</v>
      </c>
      <c r="N98" s="82">
        <v>0</v>
      </c>
      <c r="O98" s="82">
        <v>0</v>
      </c>
      <c r="P98" s="79" t="s">
        <v>1017</v>
      </c>
      <c r="Q98" s="80" t="s">
        <v>110</v>
      </c>
      <c r="R98" s="84"/>
    </row>
    <row r="99" spans="1:36" s="3" customFormat="1" ht="46.5" customHeight="1">
      <c r="A99" s="77">
        <v>2</v>
      </c>
      <c r="B99" s="80" t="s">
        <v>1026</v>
      </c>
      <c r="C99" s="79" t="s">
        <v>1015</v>
      </c>
      <c r="D99" s="79"/>
      <c r="E99" s="79" t="s">
        <v>58</v>
      </c>
      <c r="F99" s="79" t="s">
        <v>1024</v>
      </c>
      <c r="G99" s="79" t="s">
        <v>1025</v>
      </c>
      <c r="H99" s="79"/>
      <c r="I99" s="79">
        <v>0</v>
      </c>
      <c r="J99" s="93">
        <v>2.5</v>
      </c>
      <c r="K99" s="82">
        <v>0</v>
      </c>
      <c r="L99" s="82">
        <v>0</v>
      </c>
      <c r="M99" s="82">
        <v>0</v>
      </c>
      <c r="N99" s="82">
        <v>0</v>
      </c>
      <c r="O99" s="82">
        <v>0</v>
      </c>
      <c r="P99" s="79" t="s">
        <v>1017</v>
      </c>
      <c r="Q99" s="80" t="s">
        <v>110</v>
      </c>
      <c r="R99" s="84"/>
    </row>
    <row r="100" spans="1:36" s="3" customFormat="1" ht="46.5" customHeight="1">
      <c r="A100" s="77">
        <v>3</v>
      </c>
      <c r="B100" s="80" t="s">
        <v>1027</v>
      </c>
      <c r="C100" s="39" t="s">
        <v>1015</v>
      </c>
      <c r="D100" s="79"/>
      <c r="E100" s="79" t="s">
        <v>58</v>
      </c>
      <c r="F100" s="79" t="s">
        <v>1024</v>
      </c>
      <c r="G100" s="79" t="s">
        <v>1025</v>
      </c>
      <c r="H100" s="79"/>
      <c r="I100" s="79">
        <v>0</v>
      </c>
      <c r="J100" s="93">
        <v>2.5</v>
      </c>
      <c r="K100" s="82">
        <v>0</v>
      </c>
      <c r="L100" s="82">
        <v>0</v>
      </c>
      <c r="M100" s="82">
        <v>0</v>
      </c>
      <c r="N100" s="82">
        <v>0</v>
      </c>
      <c r="O100" s="82">
        <v>0</v>
      </c>
      <c r="P100" s="79" t="s">
        <v>1017</v>
      </c>
      <c r="Q100" s="80" t="s">
        <v>110</v>
      </c>
      <c r="R100" s="84"/>
    </row>
    <row r="101" spans="1:36" s="3" customFormat="1" ht="45.75" customHeight="1">
      <c r="A101" s="77">
        <v>4</v>
      </c>
      <c r="B101" s="80" t="s">
        <v>1028</v>
      </c>
      <c r="C101" s="39" t="s">
        <v>1015</v>
      </c>
      <c r="D101" s="79"/>
      <c r="E101" s="79" t="s">
        <v>58</v>
      </c>
      <c r="F101" s="79" t="s">
        <v>1024</v>
      </c>
      <c r="G101" s="79" t="s">
        <v>1025</v>
      </c>
      <c r="H101" s="79"/>
      <c r="I101" s="79">
        <v>0</v>
      </c>
      <c r="J101" s="93">
        <v>2.5</v>
      </c>
      <c r="K101" s="82">
        <v>0</v>
      </c>
      <c r="L101" s="82">
        <v>0</v>
      </c>
      <c r="M101" s="82">
        <v>0</v>
      </c>
      <c r="N101" s="82">
        <v>0</v>
      </c>
      <c r="O101" s="82">
        <v>0</v>
      </c>
      <c r="P101" s="79" t="s">
        <v>1017</v>
      </c>
      <c r="Q101" s="80" t="s">
        <v>110</v>
      </c>
      <c r="R101" s="84"/>
    </row>
    <row r="102" spans="1:36" s="3" customFormat="1" ht="21.75" customHeight="1">
      <c r="A102" s="686">
        <v>5</v>
      </c>
      <c r="B102" s="592" t="s">
        <v>1029</v>
      </c>
      <c r="C102" s="580" t="s">
        <v>1015</v>
      </c>
      <c r="D102" s="580"/>
      <c r="E102" s="580" t="s">
        <v>58</v>
      </c>
      <c r="F102" s="580" t="s">
        <v>1024</v>
      </c>
      <c r="G102" s="580" t="s">
        <v>117</v>
      </c>
      <c r="H102" s="79">
        <v>273.5</v>
      </c>
      <c r="I102" s="79">
        <v>0</v>
      </c>
      <c r="J102" s="79">
        <v>0</v>
      </c>
      <c r="K102" s="82">
        <v>0</v>
      </c>
      <c r="L102" s="82">
        <v>0</v>
      </c>
      <c r="M102" s="82">
        <v>0</v>
      </c>
      <c r="N102" s="82">
        <v>0</v>
      </c>
      <c r="O102" s="82">
        <v>0</v>
      </c>
      <c r="P102" s="79" t="s">
        <v>260</v>
      </c>
      <c r="Q102" s="80" t="s">
        <v>1030</v>
      </c>
      <c r="R102" s="592" t="s">
        <v>111</v>
      </c>
    </row>
    <row r="103" spans="1:36" s="3" customFormat="1" ht="165.75" customHeight="1">
      <c r="A103" s="687"/>
      <c r="B103" s="592"/>
      <c r="C103" s="580"/>
      <c r="D103" s="580"/>
      <c r="E103" s="580"/>
      <c r="F103" s="580"/>
      <c r="G103" s="580"/>
      <c r="H103" s="79"/>
      <c r="I103" s="79">
        <v>0</v>
      </c>
      <c r="J103" s="79">
        <v>0</v>
      </c>
      <c r="K103" s="98">
        <v>150</v>
      </c>
      <c r="L103" s="82">
        <v>0</v>
      </c>
      <c r="M103" s="82">
        <v>0</v>
      </c>
      <c r="N103" s="82">
        <v>0</v>
      </c>
      <c r="O103" s="82">
        <v>0</v>
      </c>
      <c r="P103" s="79" t="s">
        <v>87</v>
      </c>
      <c r="Q103" s="80" t="s">
        <v>112</v>
      </c>
      <c r="R103" s="592"/>
      <c r="S103" s="3">
        <v>427</v>
      </c>
    </row>
    <row r="104" spans="1:36" s="3" customFormat="1" ht="21.75" customHeight="1">
      <c r="A104" s="686">
        <v>6</v>
      </c>
      <c r="B104" s="592" t="s">
        <v>1031</v>
      </c>
      <c r="C104" s="580" t="s">
        <v>1015</v>
      </c>
      <c r="D104" s="580"/>
      <c r="E104" s="580" t="s">
        <v>58</v>
      </c>
      <c r="F104" s="580" t="s">
        <v>1024</v>
      </c>
      <c r="G104" s="580" t="s">
        <v>117</v>
      </c>
      <c r="H104" s="79">
        <v>326.7</v>
      </c>
      <c r="I104" s="79">
        <v>0</v>
      </c>
      <c r="J104" s="79">
        <v>0</v>
      </c>
      <c r="K104" s="79">
        <v>0</v>
      </c>
      <c r="L104" s="82">
        <v>0</v>
      </c>
      <c r="M104" s="82">
        <v>0</v>
      </c>
      <c r="N104" s="82">
        <v>0</v>
      </c>
      <c r="O104" s="82">
        <v>0</v>
      </c>
      <c r="P104" s="79" t="s">
        <v>260</v>
      </c>
      <c r="Q104" s="80" t="s">
        <v>1030</v>
      </c>
      <c r="R104" s="592" t="s">
        <v>111</v>
      </c>
    </row>
    <row r="105" spans="1:36" s="3" customFormat="1" ht="29.25" customHeight="1">
      <c r="A105" s="687"/>
      <c r="B105" s="592"/>
      <c r="C105" s="580"/>
      <c r="D105" s="580"/>
      <c r="E105" s="580"/>
      <c r="F105" s="580"/>
      <c r="G105" s="580"/>
      <c r="H105" s="79"/>
      <c r="I105" s="79">
        <v>0</v>
      </c>
      <c r="J105" s="79">
        <v>0</v>
      </c>
      <c r="K105" s="98">
        <v>150</v>
      </c>
      <c r="L105" s="82">
        <v>0</v>
      </c>
      <c r="M105" s="82">
        <v>0</v>
      </c>
      <c r="N105" s="82">
        <v>0</v>
      </c>
      <c r="O105" s="82">
        <v>0</v>
      </c>
      <c r="P105" s="79" t="s">
        <v>87</v>
      </c>
      <c r="Q105" s="80" t="s">
        <v>112</v>
      </c>
      <c r="R105" s="592"/>
      <c r="S105" s="3">
        <v>441</v>
      </c>
    </row>
    <row r="106" spans="1:36" s="3" customFormat="1" ht="21.75" customHeight="1">
      <c r="A106" s="686">
        <v>7</v>
      </c>
      <c r="B106" s="592" t="s">
        <v>1032</v>
      </c>
      <c r="C106" s="604" t="s">
        <v>1015</v>
      </c>
      <c r="D106" s="580"/>
      <c r="E106" s="580" t="s">
        <v>58</v>
      </c>
      <c r="F106" s="580" t="s">
        <v>1024</v>
      </c>
      <c r="G106" s="580" t="s">
        <v>117</v>
      </c>
      <c r="H106" s="79">
        <v>327.7</v>
      </c>
      <c r="I106" s="79">
        <v>0</v>
      </c>
      <c r="J106" s="79">
        <v>0</v>
      </c>
      <c r="K106" s="79">
        <v>0</v>
      </c>
      <c r="L106" s="82">
        <v>0</v>
      </c>
      <c r="M106" s="82">
        <v>0</v>
      </c>
      <c r="N106" s="82">
        <v>0</v>
      </c>
      <c r="O106" s="82">
        <v>0</v>
      </c>
      <c r="P106" s="79" t="s">
        <v>260</v>
      </c>
      <c r="Q106" s="80" t="s">
        <v>1030</v>
      </c>
      <c r="R106" s="592" t="s">
        <v>111</v>
      </c>
    </row>
    <row r="107" spans="1:36" s="3" customFormat="1">
      <c r="A107" s="687"/>
      <c r="B107" s="592"/>
      <c r="C107" s="604"/>
      <c r="D107" s="580"/>
      <c r="E107" s="580"/>
      <c r="F107" s="580"/>
      <c r="G107" s="580"/>
      <c r="H107" s="79"/>
      <c r="I107" s="79">
        <v>0</v>
      </c>
      <c r="J107" s="79">
        <v>0</v>
      </c>
      <c r="K107" s="98">
        <v>150</v>
      </c>
      <c r="L107" s="82">
        <v>0</v>
      </c>
      <c r="M107" s="82">
        <v>0</v>
      </c>
      <c r="N107" s="82">
        <v>0</v>
      </c>
      <c r="O107" s="82">
        <v>0</v>
      </c>
      <c r="P107" s="79" t="s">
        <v>87</v>
      </c>
      <c r="Q107" s="80" t="s">
        <v>112</v>
      </c>
      <c r="R107" s="592"/>
      <c r="S107" s="3">
        <v>449</v>
      </c>
    </row>
    <row r="108" spans="1:36" s="3" customFormat="1" ht="21.75" customHeight="1">
      <c r="A108" s="686">
        <v>8</v>
      </c>
      <c r="B108" s="592" t="s">
        <v>1033</v>
      </c>
      <c r="C108" s="604" t="s">
        <v>1015</v>
      </c>
      <c r="D108" s="580"/>
      <c r="E108" s="580" t="s">
        <v>58</v>
      </c>
      <c r="F108" s="580" t="s">
        <v>1024</v>
      </c>
      <c r="G108" s="580" t="s">
        <v>117</v>
      </c>
      <c r="H108" s="79">
        <v>212.5</v>
      </c>
      <c r="I108" s="79">
        <v>0</v>
      </c>
      <c r="J108" s="79">
        <v>0</v>
      </c>
      <c r="K108" s="79">
        <v>0</v>
      </c>
      <c r="L108" s="82">
        <v>0</v>
      </c>
      <c r="M108" s="82">
        <v>0</v>
      </c>
      <c r="N108" s="82">
        <v>0</v>
      </c>
      <c r="O108" s="82">
        <v>0</v>
      </c>
      <c r="P108" s="79" t="s">
        <v>260</v>
      </c>
      <c r="Q108" s="80" t="s">
        <v>1030</v>
      </c>
      <c r="R108" s="592" t="s">
        <v>111</v>
      </c>
    </row>
    <row r="109" spans="1:36" s="3" customFormat="1" ht="27" customHeight="1">
      <c r="A109" s="687"/>
      <c r="B109" s="592"/>
      <c r="C109" s="604"/>
      <c r="D109" s="580"/>
      <c r="E109" s="580"/>
      <c r="F109" s="580"/>
      <c r="G109" s="580"/>
      <c r="H109" s="79"/>
      <c r="I109" s="79">
        <v>0</v>
      </c>
      <c r="J109" s="79">
        <v>0</v>
      </c>
      <c r="K109" s="82">
        <v>150</v>
      </c>
      <c r="L109" s="82">
        <v>0</v>
      </c>
      <c r="M109" s="82">
        <v>0</v>
      </c>
      <c r="N109" s="82">
        <v>0</v>
      </c>
      <c r="O109" s="82">
        <v>0</v>
      </c>
      <c r="P109" s="79" t="s">
        <v>87</v>
      </c>
      <c r="Q109" s="80" t="s">
        <v>112</v>
      </c>
      <c r="R109" s="592"/>
      <c r="S109" s="3">
        <v>437</v>
      </c>
    </row>
    <row r="110" spans="1:36" s="3" customFormat="1" ht="48.75" customHeight="1">
      <c r="A110" s="97">
        <v>9</v>
      </c>
      <c r="B110" s="80" t="s">
        <v>116</v>
      </c>
      <c r="C110" s="79" t="s">
        <v>1015</v>
      </c>
      <c r="D110" s="79"/>
      <c r="E110" s="79" t="s">
        <v>58</v>
      </c>
      <c r="F110" s="79" t="s">
        <v>505</v>
      </c>
      <c r="G110" s="79" t="s">
        <v>117</v>
      </c>
      <c r="H110" s="79">
        <v>0</v>
      </c>
      <c r="I110" s="79">
        <v>0</v>
      </c>
      <c r="J110" s="79">
        <v>500</v>
      </c>
      <c r="K110" s="98">
        <v>841.94799999999998</v>
      </c>
      <c r="L110" s="82">
        <v>0</v>
      </c>
      <c r="M110" s="82">
        <v>0</v>
      </c>
      <c r="N110" s="82">
        <v>0</v>
      </c>
      <c r="O110" s="82">
        <v>0</v>
      </c>
      <c r="P110" s="79" t="s">
        <v>837</v>
      </c>
      <c r="Q110" s="80"/>
      <c r="R110" s="80" t="s">
        <v>1034</v>
      </c>
    </row>
    <row r="111" spans="1:36" ht="48" customHeight="1">
      <c r="A111" s="38">
        <v>10</v>
      </c>
      <c r="B111" s="35" t="s">
        <v>120</v>
      </c>
      <c r="C111" s="39" t="s">
        <v>1015</v>
      </c>
      <c r="D111" s="35"/>
      <c r="E111" s="39" t="s">
        <v>58</v>
      </c>
      <c r="F111" s="39">
        <v>2027</v>
      </c>
      <c r="G111" s="39" t="s">
        <v>121</v>
      </c>
      <c r="H111" s="39"/>
      <c r="I111" s="79">
        <v>0</v>
      </c>
      <c r="J111" s="79">
        <v>0</v>
      </c>
      <c r="K111" s="79">
        <v>0</v>
      </c>
      <c r="L111" s="24">
        <v>0</v>
      </c>
      <c r="M111" s="39">
        <v>185.7</v>
      </c>
      <c r="N111" s="82">
        <v>0</v>
      </c>
      <c r="O111" s="82">
        <v>0</v>
      </c>
      <c r="P111" s="40" t="s">
        <v>87</v>
      </c>
      <c r="Q111" s="41" t="s">
        <v>112</v>
      </c>
      <c r="R111" s="36" t="s">
        <v>122</v>
      </c>
    </row>
    <row r="112" spans="1:36" ht="17.25" customHeight="1">
      <c r="A112" s="38">
        <v>2</v>
      </c>
      <c r="B112" s="25" t="s">
        <v>160</v>
      </c>
      <c r="C112" s="25"/>
      <c r="D112" s="25"/>
      <c r="E112" s="39"/>
      <c r="F112" s="39"/>
      <c r="G112" s="39"/>
      <c r="H112" s="39"/>
      <c r="I112" s="39"/>
      <c r="J112" s="39"/>
      <c r="K112" s="39"/>
      <c r="L112" s="39"/>
      <c r="M112" s="39"/>
      <c r="N112" s="40"/>
      <c r="O112" s="40"/>
      <c r="P112" s="40"/>
      <c r="Q112" s="41"/>
      <c r="R112" s="40"/>
      <c r="S112" s="19"/>
      <c r="T112" s="19"/>
      <c r="U112" s="19"/>
      <c r="V112" s="19"/>
      <c r="W112" s="19"/>
      <c r="X112" s="19"/>
      <c r="Y112" s="19"/>
      <c r="Z112" s="19"/>
      <c r="AA112" s="19"/>
      <c r="AB112" s="19"/>
      <c r="AC112" s="19"/>
      <c r="AD112" s="19"/>
      <c r="AE112" s="19"/>
      <c r="AF112" s="19"/>
      <c r="AG112" s="19"/>
      <c r="AH112" s="19"/>
      <c r="AI112" s="19"/>
      <c r="AJ112" s="19"/>
    </row>
    <row r="113" spans="1:36" ht="69.75" customHeight="1">
      <c r="A113" s="38"/>
      <c r="B113" s="35" t="s">
        <v>1035</v>
      </c>
      <c r="C113" s="39" t="s">
        <v>1036</v>
      </c>
      <c r="D113" s="35"/>
      <c r="E113" s="79" t="s">
        <v>164</v>
      </c>
      <c r="F113" s="39" t="s">
        <v>508</v>
      </c>
      <c r="G113" s="39"/>
      <c r="H113" s="39"/>
      <c r="I113" s="64">
        <v>0</v>
      </c>
      <c r="J113" s="64">
        <v>0</v>
      </c>
      <c r="K113" s="64">
        <f>K115+K117+K123+K125+K127+K129+K131+K133+K135+K137+K139+K141+K143</f>
        <v>7.4320000000000004</v>
      </c>
      <c r="L113" s="64">
        <f t="shared" ref="L113:O113" si="1">L115+L117+L123+L125+L127+L129+L131+L133+L135+L137+L139+L141+L143</f>
        <v>45.613999999999997</v>
      </c>
      <c r="M113" s="64">
        <f t="shared" si="1"/>
        <v>1.45</v>
      </c>
      <c r="N113" s="64">
        <f t="shared" si="1"/>
        <v>0</v>
      </c>
      <c r="O113" s="64">
        <f t="shared" si="1"/>
        <v>0</v>
      </c>
      <c r="P113" s="40"/>
      <c r="Q113" s="41"/>
      <c r="R113" s="40"/>
      <c r="S113" s="19"/>
      <c r="T113" s="19"/>
      <c r="U113" s="19"/>
      <c r="V113" s="19"/>
      <c r="W113" s="19"/>
      <c r="X113" s="19"/>
      <c r="Y113" s="19"/>
      <c r="Z113" s="19"/>
      <c r="AA113" s="19"/>
      <c r="AB113" s="19"/>
      <c r="AC113" s="19"/>
      <c r="AD113" s="19"/>
      <c r="AE113" s="19"/>
      <c r="AF113" s="19"/>
      <c r="AG113" s="19"/>
      <c r="AH113" s="19"/>
      <c r="AI113" s="19"/>
      <c r="AJ113" s="19"/>
    </row>
    <row r="114" spans="1:36" s="2" customFormat="1" ht="21.75" customHeight="1">
      <c r="A114" s="70"/>
      <c r="B114" s="71" t="s">
        <v>48</v>
      </c>
      <c r="C114" s="72"/>
      <c r="D114" s="72"/>
      <c r="E114" s="73"/>
      <c r="F114" s="73"/>
      <c r="G114" s="73"/>
      <c r="H114" s="73"/>
      <c r="I114" s="73"/>
      <c r="J114" s="73"/>
      <c r="K114" s="73"/>
      <c r="L114" s="73"/>
      <c r="M114" s="73"/>
      <c r="N114" s="74"/>
      <c r="O114" s="74"/>
      <c r="P114" s="74"/>
      <c r="Q114" s="75"/>
      <c r="R114" s="76"/>
    </row>
    <row r="115" spans="1:36" ht="15.75" customHeight="1">
      <c r="A115" s="682">
        <v>1</v>
      </c>
      <c r="B115" s="711" t="s">
        <v>165</v>
      </c>
      <c r="C115" s="604" t="s">
        <v>1037</v>
      </c>
      <c r="D115" s="604"/>
      <c r="E115" s="39" t="s">
        <v>164</v>
      </c>
      <c r="F115" s="604">
        <v>2026</v>
      </c>
      <c r="G115" s="604" t="s">
        <v>121</v>
      </c>
      <c r="H115" s="39"/>
      <c r="I115" s="40">
        <v>0</v>
      </c>
      <c r="J115" s="40">
        <v>0</v>
      </c>
      <c r="K115" s="99">
        <v>3.12</v>
      </c>
      <c r="L115" s="100">
        <v>0</v>
      </c>
      <c r="M115" s="100">
        <v>0</v>
      </c>
      <c r="N115" s="100">
        <v>0</v>
      </c>
      <c r="O115" s="100">
        <v>0</v>
      </c>
      <c r="P115" s="99"/>
      <c r="Q115" s="41"/>
      <c r="R115" s="604" t="s">
        <v>166</v>
      </c>
      <c r="S115" s="13"/>
      <c r="T115" s="13"/>
      <c r="U115" s="13"/>
      <c r="V115" s="13"/>
      <c r="W115" s="13"/>
      <c r="X115" s="13"/>
      <c r="Y115" s="13"/>
      <c r="Z115" s="13"/>
      <c r="AA115" s="13"/>
      <c r="AB115" s="13"/>
      <c r="AC115" s="13"/>
      <c r="AD115" s="13"/>
      <c r="AE115" s="13"/>
      <c r="AF115" s="13"/>
      <c r="AG115" s="13"/>
      <c r="AH115" s="13"/>
      <c r="AI115" s="13"/>
      <c r="AJ115" s="13"/>
    </row>
    <row r="116" spans="1:36" ht="28.5" customHeight="1">
      <c r="A116" s="683"/>
      <c r="B116" s="711"/>
      <c r="C116" s="604"/>
      <c r="D116" s="604"/>
      <c r="E116" s="39" t="s">
        <v>229</v>
      </c>
      <c r="F116" s="604"/>
      <c r="G116" s="604"/>
      <c r="H116" s="39"/>
      <c r="I116" s="40">
        <v>0</v>
      </c>
      <c r="J116" s="40">
        <v>0</v>
      </c>
      <c r="K116" s="100">
        <v>433</v>
      </c>
      <c r="L116" s="100">
        <v>0</v>
      </c>
      <c r="M116" s="100">
        <v>0</v>
      </c>
      <c r="N116" s="100">
        <v>0</v>
      </c>
      <c r="O116" s="100">
        <v>0</v>
      </c>
      <c r="P116" s="99" t="s">
        <v>87</v>
      </c>
      <c r="Q116" s="41" t="s">
        <v>167</v>
      </c>
      <c r="R116" s="604"/>
      <c r="S116" s="13"/>
      <c r="T116" s="13"/>
      <c r="U116" s="13"/>
      <c r="V116" s="13"/>
      <c r="W116" s="13"/>
      <c r="X116" s="13"/>
      <c r="Y116" s="13"/>
      <c r="Z116" s="13"/>
      <c r="AA116" s="13"/>
      <c r="AB116" s="13"/>
      <c r="AC116" s="13"/>
      <c r="AD116" s="13"/>
      <c r="AE116" s="13"/>
      <c r="AF116" s="13"/>
      <c r="AG116" s="13"/>
      <c r="AH116" s="13"/>
      <c r="AI116" s="13"/>
      <c r="AJ116" s="13"/>
    </row>
    <row r="117" spans="1:36" ht="25.5" customHeight="1">
      <c r="A117" s="682">
        <v>2</v>
      </c>
      <c r="B117" s="711" t="s">
        <v>168</v>
      </c>
      <c r="C117" s="604" t="s">
        <v>1037</v>
      </c>
      <c r="D117" s="604"/>
      <c r="E117" s="39" t="s">
        <v>164</v>
      </c>
      <c r="F117" s="604">
        <v>2026</v>
      </c>
      <c r="G117" s="604" t="s">
        <v>121</v>
      </c>
      <c r="H117" s="39"/>
      <c r="I117" s="40">
        <v>0</v>
      </c>
      <c r="J117" s="40">
        <v>0</v>
      </c>
      <c r="K117" s="101">
        <v>4.3120000000000003</v>
      </c>
      <c r="L117" s="100">
        <v>0</v>
      </c>
      <c r="M117" s="100">
        <v>0</v>
      </c>
      <c r="N117" s="100">
        <v>0</v>
      </c>
      <c r="O117" s="100">
        <v>0</v>
      </c>
      <c r="P117" s="99"/>
      <c r="Q117" s="41"/>
      <c r="R117" s="604" t="s">
        <v>169</v>
      </c>
      <c r="S117" s="13"/>
      <c r="T117" s="13"/>
      <c r="U117" s="13"/>
      <c r="V117" s="13"/>
      <c r="W117" s="13"/>
      <c r="X117" s="13"/>
      <c r="Y117" s="13"/>
      <c r="Z117" s="13"/>
      <c r="AA117" s="13"/>
      <c r="AB117" s="13"/>
      <c r="AC117" s="13"/>
      <c r="AD117" s="13"/>
      <c r="AE117" s="13"/>
      <c r="AF117" s="13"/>
      <c r="AG117" s="13"/>
      <c r="AH117" s="13"/>
      <c r="AI117" s="13"/>
      <c r="AJ117" s="13"/>
    </row>
    <row r="118" spans="1:36" ht="33" customHeight="1">
      <c r="A118" s="688"/>
      <c r="B118" s="711"/>
      <c r="C118" s="604"/>
      <c r="D118" s="604"/>
      <c r="E118" s="39" t="s">
        <v>229</v>
      </c>
      <c r="F118" s="604"/>
      <c r="G118" s="604"/>
      <c r="H118" s="39"/>
      <c r="I118" s="40">
        <v>0</v>
      </c>
      <c r="J118" s="40">
        <v>0</v>
      </c>
      <c r="K118" s="99">
        <v>354</v>
      </c>
      <c r="L118" s="100">
        <v>0</v>
      </c>
      <c r="M118" s="100">
        <v>0</v>
      </c>
      <c r="N118" s="100">
        <v>0</v>
      </c>
      <c r="O118" s="100">
        <v>0</v>
      </c>
      <c r="P118" s="99" t="s">
        <v>87</v>
      </c>
      <c r="Q118" s="41" t="s">
        <v>167</v>
      </c>
      <c r="R118" s="604"/>
      <c r="S118" s="13"/>
      <c r="T118" s="13"/>
      <c r="U118" s="13"/>
      <c r="V118" s="13"/>
      <c r="W118" s="13"/>
      <c r="X118" s="13"/>
      <c r="Y118" s="13"/>
      <c r="Z118" s="13"/>
      <c r="AA118" s="13"/>
      <c r="AB118" s="13"/>
      <c r="AC118" s="13"/>
      <c r="AD118" s="13"/>
      <c r="AE118" s="13"/>
      <c r="AF118" s="13"/>
      <c r="AG118" s="13"/>
      <c r="AH118" s="13"/>
      <c r="AI118" s="13"/>
      <c r="AJ118" s="13"/>
    </row>
    <row r="119" spans="1:36" ht="20.25" customHeight="1">
      <c r="A119" s="689">
        <v>3</v>
      </c>
      <c r="B119" s="712" t="s">
        <v>170</v>
      </c>
      <c r="C119" s="604" t="s">
        <v>1037</v>
      </c>
      <c r="D119" s="604"/>
      <c r="E119" s="79" t="s">
        <v>171</v>
      </c>
      <c r="F119" s="580">
        <v>2026</v>
      </c>
      <c r="G119" s="580" t="s">
        <v>99</v>
      </c>
      <c r="H119" s="79"/>
      <c r="I119" s="82">
        <v>0</v>
      </c>
      <c r="J119" s="82">
        <v>0</v>
      </c>
      <c r="K119" s="101">
        <v>25</v>
      </c>
      <c r="L119" s="101">
        <v>25</v>
      </c>
      <c r="M119" s="101">
        <v>25</v>
      </c>
      <c r="N119" s="100">
        <v>0</v>
      </c>
      <c r="O119" s="100">
        <v>0</v>
      </c>
      <c r="P119" s="99"/>
      <c r="Q119" s="41"/>
      <c r="R119" s="604" t="s">
        <v>172</v>
      </c>
      <c r="S119" s="13"/>
      <c r="T119" s="13"/>
      <c r="U119" s="13"/>
      <c r="V119" s="13"/>
      <c r="W119" s="13"/>
      <c r="X119" s="13"/>
      <c r="Y119" s="13"/>
      <c r="Z119" s="13"/>
      <c r="AA119" s="13"/>
      <c r="AB119" s="13"/>
      <c r="AC119" s="13"/>
      <c r="AD119" s="13"/>
      <c r="AE119" s="13"/>
      <c r="AF119" s="13"/>
      <c r="AG119" s="13"/>
      <c r="AH119" s="13"/>
      <c r="AI119" s="13"/>
      <c r="AJ119" s="13"/>
    </row>
    <row r="120" spans="1:36" ht="40.5" customHeight="1">
      <c r="A120" s="690"/>
      <c r="B120" s="712"/>
      <c r="C120" s="604"/>
      <c r="D120" s="604"/>
      <c r="E120" s="79" t="s">
        <v>229</v>
      </c>
      <c r="F120" s="580"/>
      <c r="G120" s="580"/>
      <c r="H120" s="79"/>
      <c r="I120" s="82">
        <v>0</v>
      </c>
      <c r="J120" s="82">
        <v>0</v>
      </c>
      <c r="K120" s="101">
        <v>300</v>
      </c>
      <c r="L120" s="101">
        <v>300</v>
      </c>
      <c r="M120" s="101">
        <v>300</v>
      </c>
      <c r="N120" s="100">
        <v>0</v>
      </c>
      <c r="O120" s="100">
        <v>0</v>
      </c>
      <c r="P120" s="99" t="s">
        <v>87</v>
      </c>
      <c r="Q120" s="83" t="s">
        <v>1038</v>
      </c>
      <c r="R120" s="604"/>
      <c r="S120" s="13"/>
      <c r="T120" s="13"/>
      <c r="U120" s="13"/>
      <c r="V120" s="13"/>
      <c r="W120" s="13"/>
      <c r="X120" s="13"/>
      <c r="Y120" s="13"/>
      <c r="Z120" s="13"/>
      <c r="AA120" s="13"/>
      <c r="AB120" s="13"/>
      <c r="AC120" s="13"/>
      <c r="AD120" s="13"/>
      <c r="AE120" s="13"/>
      <c r="AF120" s="13"/>
      <c r="AG120" s="13"/>
      <c r="AH120" s="13"/>
      <c r="AI120" s="13"/>
      <c r="AJ120" s="13"/>
    </row>
    <row r="121" spans="1:36" ht="21.75" customHeight="1">
      <c r="A121" s="691">
        <v>4</v>
      </c>
      <c r="B121" s="712" t="s">
        <v>174</v>
      </c>
      <c r="C121" s="604" t="s">
        <v>1037</v>
      </c>
      <c r="D121" s="604"/>
      <c r="E121" s="79" t="s">
        <v>175</v>
      </c>
      <c r="F121" s="580">
        <v>2026</v>
      </c>
      <c r="G121" s="580" t="s">
        <v>99</v>
      </c>
      <c r="H121" s="79"/>
      <c r="I121" s="82">
        <v>0</v>
      </c>
      <c r="J121" s="82">
        <v>0</v>
      </c>
      <c r="K121" s="98">
        <v>20</v>
      </c>
      <c r="L121" s="101">
        <v>20</v>
      </c>
      <c r="M121" s="102">
        <v>0</v>
      </c>
      <c r="N121" s="100">
        <v>0</v>
      </c>
      <c r="O121" s="100">
        <v>0</v>
      </c>
      <c r="P121" s="99"/>
      <c r="Q121" s="83"/>
      <c r="R121" s="604" t="s">
        <v>176</v>
      </c>
      <c r="S121" s="13"/>
      <c r="T121" s="13"/>
      <c r="U121" s="13"/>
      <c r="V121" s="13"/>
      <c r="W121" s="13"/>
      <c r="X121" s="13"/>
      <c r="Y121" s="13"/>
      <c r="Z121" s="13"/>
      <c r="AA121" s="13"/>
      <c r="AB121" s="13"/>
      <c r="AC121" s="13"/>
      <c r="AD121" s="13"/>
      <c r="AE121" s="13"/>
      <c r="AF121" s="13"/>
      <c r="AG121" s="13"/>
      <c r="AH121" s="13"/>
      <c r="AI121" s="13"/>
      <c r="AJ121" s="13"/>
    </row>
    <row r="122" spans="1:36" ht="42" customHeight="1">
      <c r="A122" s="691"/>
      <c r="B122" s="712"/>
      <c r="C122" s="604"/>
      <c r="D122" s="604"/>
      <c r="E122" s="79" t="s">
        <v>229</v>
      </c>
      <c r="F122" s="580"/>
      <c r="G122" s="580"/>
      <c r="H122" s="79"/>
      <c r="I122" s="82">
        <v>0</v>
      </c>
      <c r="J122" s="82">
        <v>0</v>
      </c>
      <c r="K122" s="101">
        <v>300</v>
      </c>
      <c r="L122" s="101">
        <v>300</v>
      </c>
      <c r="M122" s="102">
        <v>0</v>
      </c>
      <c r="N122" s="100">
        <v>0</v>
      </c>
      <c r="O122" s="100">
        <v>0</v>
      </c>
      <c r="P122" s="99" t="s">
        <v>87</v>
      </c>
      <c r="Q122" s="83" t="s">
        <v>1038</v>
      </c>
      <c r="R122" s="604"/>
      <c r="S122" s="13"/>
      <c r="T122" s="13"/>
      <c r="U122" s="13"/>
      <c r="V122" s="13"/>
      <c r="W122" s="13"/>
      <c r="X122" s="13"/>
      <c r="Y122" s="13"/>
      <c r="Z122" s="13"/>
      <c r="AA122" s="13"/>
      <c r="AB122" s="13"/>
      <c r="AC122" s="13"/>
      <c r="AD122" s="13"/>
      <c r="AE122" s="13"/>
      <c r="AF122" s="13"/>
      <c r="AG122" s="13"/>
      <c r="AH122" s="13"/>
      <c r="AI122" s="13"/>
      <c r="AJ122" s="13"/>
    </row>
    <row r="123" spans="1:36" s="3" customFormat="1" ht="29.25" customHeight="1">
      <c r="A123" s="692">
        <v>5</v>
      </c>
      <c r="B123" s="595" t="s">
        <v>177</v>
      </c>
      <c r="C123" s="580" t="s">
        <v>1039</v>
      </c>
      <c r="D123" s="580"/>
      <c r="E123" s="79" t="s">
        <v>164</v>
      </c>
      <c r="F123" s="580">
        <v>2026</v>
      </c>
      <c r="G123" s="580" t="s">
        <v>121</v>
      </c>
      <c r="H123" s="79"/>
      <c r="I123" s="40">
        <v>0</v>
      </c>
      <c r="J123" s="40">
        <v>0</v>
      </c>
      <c r="K123" s="40">
        <v>0</v>
      </c>
      <c r="L123" s="101">
        <v>4.17</v>
      </c>
      <c r="M123" s="100">
        <v>0</v>
      </c>
      <c r="N123" s="100">
        <v>0</v>
      </c>
      <c r="O123" s="100">
        <v>0</v>
      </c>
      <c r="P123" s="101"/>
      <c r="Q123" s="83"/>
      <c r="R123" s="580" t="s">
        <v>179</v>
      </c>
      <c r="S123" s="12"/>
      <c r="T123" s="12"/>
      <c r="U123" s="12"/>
      <c r="V123" s="12"/>
      <c r="W123" s="12"/>
      <c r="X123" s="12"/>
      <c r="Y123" s="12"/>
      <c r="Z123" s="12"/>
      <c r="AA123" s="12"/>
      <c r="AB123" s="12"/>
      <c r="AC123" s="12"/>
      <c r="AD123" s="12"/>
      <c r="AE123" s="12"/>
      <c r="AF123" s="12"/>
      <c r="AG123" s="12"/>
      <c r="AH123" s="12"/>
      <c r="AI123" s="12"/>
      <c r="AJ123" s="12"/>
    </row>
    <row r="124" spans="1:36" s="3" customFormat="1" ht="33.75" customHeight="1">
      <c r="A124" s="693"/>
      <c r="B124" s="595"/>
      <c r="C124" s="580"/>
      <c r="D124" s="580"/>
      <c r="E124" s="79" t="s">
        <v>229</v>
      </c>
      <c r="F124" s="580"/>
      <c r="G124" s="580"/>
      <c r="H124" s="79"/>
      <c r="I124" s="40">
        <v>0</v>
      </c>
      <c r="J124" s="40">
        <v>0</v>
      </c>
      <c r="K124" s="40">
        <v>0</v>
      </c>
      <c r="L124" s="101">
        <v>197.1</v>
      </c>
      <c r="M124" s="100">
        <v>0</v>
      </c>
      <c r="N124" s="100">
        <v>0</v>
      </c>
      <c r="O124" s="100">
        <v>0</v>
      </c>
      <c r="P124" s="101" t="s">
        <v>87</v>
      </c>
      <c r="Q124" s="83" t="s">
        <v>180</v>
      </c>
      <c r="R124" s="580"/>
      <c r="S124" s="12"/>
      <c r="T124" s="12"/>
      <c r="U124" s="12"/>
      <c r="V124" s="12"/>
      <c r="W124" s="12"/>
      <c r="X124" s="12"/>
      <c r="Y124" s="12"/>
      <c r="Z124" s="12"/>
      <c r="AA124" s="12"/>
      <c r="AB124" s="12"/>
      <c r="AC124" s="12"/>
      <c r="AD124" s="12"/>
      <c r="AE124" s="12"/>
      <c r="AF124" s="12"/>
      <c r="AG124" s="12"/>
      <c r="AH124" s="12"/>
      <c r="AI124" s="12"/>
      <c r="AJ124" s="12"/>
    </row>
    <row r="125" spans="1:36" s="3" customFormat="1" ht="31.5" customHeight="1">
      <c r="A125" s="692">
        <v>6</v>
      </c>
      <c r="B125" s="596" t="s">
        <v>184</v>
      </c>
      <c r="C125" s="580"/>
      <c r="D125" s="580"/>
      <c r="E125" s="79" t="s">
        <v>164</v>
      </c>
      <c r="F125" s="580">
        <v>2026</v>
      </c>
      <c r="G125" s="580" t="s">
        <v>121</v>
      </c>
      <c r="H125" s="79"/>
      <c r="I125" s="40">
        <v>0</v>
      </c>
      <c r="J125" s="40">
        <v>0</v>
      </c>
      <c r="K125" s="40">
        <v>0</v>
      </c>
      <c r="L125" s="101">
        <v>2</v>
      </c>
      <c r="M125" s="100">
        <v>0</v>
      </c>
      <c r="N125" s="100">
        <v>0</v>
      </c>
      <c r="O125" s="100">
        <v>0</v>
      </c>
      <c r="P125" s="101"/>
      <c r="Q125" s="83"/>
      <c r="R125" s="580" t="s">
        <v>185</v>
      </c>
      <c r="S125" s="12"/>
      <c r="T125" s="12"/>
      <c r="U125" s="12"/>
      <c r="V125" s="12"/>
      <c r="W125" s="12"/>
      <c r="X125" s="12"/>
      <c r="Y125" s="12"/>
      <c r="Z125" s="12"/>
      <c r="AA125" s="12"/>
      <c r="AB125" s="12"/>
      <c r="AC125" s="12"/>
      <c r="AD125" s="12"/>
      <c r="AE125" s="12"/>
      <c r="AF125" s="12"/>
      <c r="AG125" s="12"/>
      <c r="AH125" s="12"/>
      <c r="AI125" s="12"/>
      <c r="AJ125" s="12"/>
    </row>
    <row r="126" spans="1:36" s="3" customFormat="1" ht="27.75" customHeight="1">
      <c r="A126" s="693"/>
      <c r="B126" s="596"/>
      <c r="C126" s="580"/>
      <c r="D126" s="580"/>
      <c r="E126" s="79" t="s">
        <v>229</v>
      </c>
      <c r="F126" s="580"/>
      <c r="G126" s="580"/>
      <c r="H126" s="79"/>
      <c r="I126" s="40">
        <v>0</v>
      </c>
      <c r="J126" s="40">
        <v>0</v>
      </c>
      <c r="K126" s="40">
        <v>0</v>
      </c>
      <c r="L126" s="101">
        <v>94.8</v>
      </c>
      <c r="M126" s="100">
        <v>0</v>
      </c>
      <c r="N126" s="100">
        <v>0</v>
      </c>
      <c r="O126" s="100">
        <v>0</v>
      </c>
      <c r="P126" s="101" t="s">
        <v>87</v>
      </c>
      <c r="Q126" s="83" t="s">
        <v>180</v>
      </c>
      <c r="R126" s="580"/>
      <c r="S126" s="12"/>
      <c r="T126" s="12"/>
      <c r="U126" s="12"/>
      <c r="V126" s="12"/>
      <c r="W126" s="12"/>
      <c r="X126" s="12"/>
      <c r="Y126" s="12"/>
      <c r="Z126" s="12"/>
      <c r="AA126" s="12"/>
      <c r="AB126" s="12"/>
      <c r="AC126" s="12"/>
      <c r="AD126" s="12"/>
      <c r="AE126" s="12"/>
      <c r="AF126" s="12"/>
      <c r="AG126" s="12"/>
      <c r="AH126" s="12"/>
      <c r="AI126" s="12"/>
      <c r="AJ126" s="12"/>
    </row>
    <row r="127" spans="1:36" s="3" customFormat="1" ht="35.25" customHeight="1">
      <c r="A127" s="692">
        <v>7</v>
      </c>
      <c r="B127" s="596" t="s">
        <v>192</v>
      </c>
      <c r="C127" s="580"/>
      <c r="D127" s="580"/>
      <c r="E127" s="79" t="s">
        <v>164</v>
      </c>
      <c r="F127" s="580">
        <v>2026</v>
      </c>
      <c r="G127" s="580" t="s">
        <v>121</v>
      </c>
      <c r="H127" s="79"/>
      <c r="I127" s="40">
        <v>0</v>
      </c>
      <c r="J127" s="40">
        <v>0</v>
      </c>
      <c r="K127" s="40">
        <v>0</v>
      </c>
      <c r="L127" s="101">
        <v>2</v>
      </c>
      <c r="M127" s="100">
        <v>0</v>
      </c>
      <c r="N127" s="100">
        <v>0</v>
      </c>
      <c r="O127" s="100">
        <v>0</v>
      </c>
      <c r="P127" s="101"/>
      <c r="Q127" s="83"/>
      <c r="R127" s="580" t="s">
        <v>193</v>
      </c>
      <c r="S127" s="12"/>
      <c r="T127" s="12"/>
      <c r="U127" s="12"/>
      <c r="V127" s="12"/>
      <c r="W127" s="12"/>
      <c r="X127" s="12"/>
      <c r="Y127" s="12"/>
      <c r="Z127" s="12"/>
      <c r="AA127" s="12"/>
      <c r="AB127" s="12"/>
      <c r="AC127" s="12"/>
      <c r="AD127" s="12"/>
      <c r="AE127" s="12"/>
      <c r="AF127" s="12"/>
      <c r="AG127" s="12"/>
      <c r="AH127" s="12"/>
      <c r="AI127" s="12"/>
      <c r="AJ127" s="12"/>
    </row>
    <row r="128" spans="1:36" s="3" customFormat="1" ht="26.25" customHeight="1">
      <c r="A128" s="693"/>
      <c r="B128" s="596"/>
      <c r="C128" s="580"/>
      <c r="D128" s="580"/>
      <c r="E128" s="79" t="s">
        <v>229</v>
      </c>
      <c r="F128" s="580"/>
      <c r="G128" s="580"/>
      <c r="H128" s="79"/>
      <c r="I128" s="40">
        <v>0</v>
      </c>
      <c r="J128" s="40">
        <v>0</v>
      </c>
      <c r="K128" s="40">
        <v>0</v>
      </c>
      <c r="L128" s="101">
        <v>100.5</v>
      </c>
      <c r="M128" s="100">
        <v>0</v>
      </c>
      <c r="N128" s="100">
        <v>0</v>
      </c>
      <c r="O128" s="100">
        <v>0</v>
      </c>
      <c r="P128" s="101" t="s">
        <v>87</v>
      </c>
      <c r="Q128" s="83" t="s">
        <v>180</v>
      </c>
      <c r="R128" s="580"/>
      <c r="S128" s="12"/>
      <c r="T128" s="12"/>
      <c r="U128" s="12"/>
      <c r="V128" s="12"/>
      <c r="W128" s="12"/>
      <c r="X128" s="12"/>
      <c r="Y128" s="12"/>
      <c r="Z128" s="12"/>
      <c r="AA128" s="12"/>
      <c r="AB128" s="12"/>
      <c r="AC128" s="12"/>
      <c r="AD128" s="12"/>
      <c r="AE128" s="12"/>
      <c r="AF128" s="12"/>
      <c r="AG128" s="12"/>
      <c r="AH128" s="12"/>
      <c r="AI128" s="12"/>
      <c r="AJ128" s="12"/>
    </row>
    <row r="129" spans="1:36" s="3" customFormat="1" ht="15.75" customHeight="1">
      <c r="A129" s="692">
        <v>8</v>
      </c>
      <c r="B129" s="595" t="s">
        <v>195</v>
      </c>
      <c r="C129" s="580"/>
      <c r="D129" s="580"/>
      <c r="E129" s="79" t="s">
        <v>164</v>
      </c>
      <c r="F129" s="580">
        <v>2028</v>
      </c>
      <c r="G129" s="580" t="s">
        <v>121</v>
      </c>
      <c r="H129" s="79"/>
      <c r="I129" s="40">
        <v>0</v>
      </c>
      <c r="J129" s="40">
        <v>0</v>
      </c>
      <c r="K129" s="40">
        <v>0</v>
      </c>
      <c r="L129" s="101">
        <v>3.93</v>
      </c>
      <c r="M129" s="100">
        <v>0</v>
      </c>
      <c r="N129" s="100">
        <v>0</v>
      </c>
      <c r="O129" s="100">
        <v>0</v>
      </c>
      <c r="P129" s="101"/>
      <c r="Q129" s="83"/>
      <c r="R129" s="580" t="s">
        <v>196</v>
      </c>
      <c r="S129" s="12"/>
      <c r="T129" s="12"/>
      <c r="U129" s="12"/>
      <c r="V129" s="12"/>
      <c r="W129" s="12"/>
      <c r="X129" s="12"/>
      <c r="Y129" s="12"/>
      <c r="Z129" s="12"/>
      <c r="AA129" s="12"/>
      <c r="AB129" s="12"/>
      <c r="AC129" s="12"/>
      <c r="AD129" s="12"/>
      <c r="AE129" s="12"/>
      <c r="AF129" s="12"/>
      <c r="AG129" s="12"/>
      <c r="AH129" s="12"/>
      <c r="AI129" s="12"/>
      <c r="AJ129" s="12"/>
    </row>
    <row r="130" spans="1:36" s="3" customFormat="1" ht="34.5" customHeight="1">
      <c r="A130" s="693"/>
      <c r="B130" s="595"/>
      <c r="C130" s="580"/>
      <c r="D130" s="580"/>
      <c r="E130" s="79" t="s">
        <v>229</v>
      </c>
      <c r="F130" s="580"/>
      <c r="G130" s="580"/>
      <c r="H130" s="79"/>
      <c r="I130" s="40">
        <v>0</v>
      </c>
      <c r="J130" s="40">
        <v>0</v>
      </c>
      <c r="K130" s="40">
        <v>0</v>
      </c>
      <c r="L130" s="101">
        <v>195.7</v>
      </c>
      <c r="M130" s="100">
        <v>0</v>
      </c>
      <c r="N130" s="100">
        <v>0</v>
      </c>
      <c r="O130" s="100">
        <v>0</v>
      </c>
      <c r="P130" s="101" t="s">
        <v>87</v>
      </c>
      <c r="Q130" s="104" t="s">
        <v>180</v>
      </c>
      <c r="R130" s="580"/>
      <c r="S130" s="12"/>
      <c r="T130" s="12"/>
      <c r="U130" s="12"/>
      <c r="V130" s="12"/>
      <c r="W130" s="12"/>
      <c r="X130" s="12"/>
      <c r="Y130" s="12"/>
      <c r="Z130" s="12"/>
      <c r="AA130" s="12"/>
      <c r="AB130" s="12"/>
      <c r="AC130" s="12"/>
      <c r="AD130" s="12"/>
      <c r="AE130" s="12"/>
      <c r="AF130" s="12"/>
      <c r="AG130" s="12"/>
      <c r="AH130" s="12"/>
      <c r="AI130" s="12"/>
      <c r="AJ130" s="12"/>
    </row>
    <row r="131" spans="1:36" s="3" customFormat="1" ht="15.75" customHeight="1">
      <c r="A131" s="692">
        <v>9</v>
      </c>
      <c r="B131" s="595" t="s">
        <v>198</v>
      </c>
      <c r="C131" s="580"/>
      <c r="D131" s="580"/>
      <c r="E131" s="79" t="s">
        <v>164</v>
      </c>
      <c r="F131" s="580">
        <v>2027</v>
      </c>
      <c r="G131" s="580" t="s">
        <v>121</v>
      </c>
      <c r="H131" s="79"/>
      <c r="I131" s="40">
        <v>0</v>
      </c>
      <c r="J131" s="40">
        <v>0</v>
      </c>
      <c r="K131" s="40">
        <v>0</v>
      </c>
      <c r="L131" s="101">
        <v>5.4</v>
      </c>
      <c r="M131" s="101">
        <v>1.45</v>
      </c>
      <c r="N131" s="100">
        <v>0</v>
      </c>
      <c r="O131" s="100">
        <v>0</v>
      </c>
      <c r="P131" s="101"/>
      <c r="Q131" s="83"/>
      <c r="R131" s="580" t="s">
        <v>199</v>
      </c>
      <c r="S131" s="12"/>
      <c r="T131" s="12"/>
      <c r="U131" s="12"/>
      <c r="V131" s="12"/>
      <c r="W131" s="12"/>
      <c r="X131" s="12"/>
      <c r="Y131" s="12"/>
      <c r="Z131" s="12"/>
      <c r="AA131" s="12"/>
      <c r="AB131" s="12"/>
      <c r="AC131" s="12"/>
      <c r="AD131" s="12"/>
      <c r="AE131" s="12"/>
      <c r="AF131" s="12"/>
      <c r="AG131" s="12"/>
      <c r="AH131" s="12"/>
      <c r="AI131" s="12"/>
      <c r="AJ131" s="12"/>
    </row>
    <row r="132" spans="1:36" s="3" customFormat="1" ht="42" customHeight="1">
      <c r="A132" s="693"/>
      <c r="B132" s="595"/>
      <c r="C132" s="580"/>
      <c r="D132" s="580"/>
      <c r="E132" s="79" t="s">
        <v>229</v>
      </c>
      <c r="F132" s="580"/>
      <c r="G132" s="580"/>
      <c r="H132" s="79"/>
      <c r="I132" s="40">
        <v>0</v>
      </c>
      <c r="J132" s="40">
        <v>0</v>
      </c>
      <c r="K132" s="40">
        <v>0</v>
      </c>
      <c r="L132" s="101">
        <v>238.6</v>
      </c>
      <c r="M132" s="101">
        <v>80</v>
      </c>
      <c r="N132" s="100">
        <v>0</v>
      </c>
      <c r="O132" s="100">
        <v>0</v>
      </c>
      <c r="P132" s="101" t="s">
        <v>87</v>
      </c>
      <c r="Q132" s="104" t="s">
        <v>180</v>
      </c>
      <c r="R132" s="580"/>
      <c r="S132" s="12"/>
      <c r="T132" s="12"/>
      <c r="U132" s="12"/>
      <c r="V132" s="12"/>
      <c r="W132" s="12"/>
      <c r="X132" s="12"/>
      <c r="Y132" s="12"/>
      <c r="Z132" s="12"/>
      <c r="AA132" s="12"/>
      <c r="AB132" s="12"/>
      <c r="AC132" s="12"/>
      <c r="AD132" s="12"/>
      <c r="AE132" s="12"/>
      <c r="AF132" s="12"/>
      <c r="AG132" s="12"/>
      <c r="AH132" s="12"/>
      <c r="AI132" s="12"/>
      <c r="AJ132" s="12"/>
    </row>
    <row r="133" spans="1:36" s="3" customFormat="1" ht="15.75" customHeight="1">
      <c r="A133" s="692">
        <v>10</v>
      </c>
      <c r="B133" s="595" t="s">
        <v>186</v>
      </c>
      <c r="C133" s="580"/>
      <c r="D133" s="580"/>
      <c r="E133" s="79" t="s">
        <v>164</v>
      </c>
      <c r="F133" s="580">
        <v>2028</v>
      </c>
      <c r="G133" s="580" t="s">
        <v>121</v>
      </c>
      <c r="H133" s="79"/>
      <c r="I133" s="40">
        <v>0</v>
      </c>
      <c r="J133" s="40">
        <v>0</v>
      </c>
      <c r="K133" s="40">
        <v>0</v>
      </c>
      <c r="L133" s="101">
        <v>3</v>
      </c>
      <c r="M133" s="100">
        <v>0</v>
      </c>
      <c r="N133" s="100">
        <v>0</v>
      </c>
      <c r="O133" s="100">
        <v>0</v>
      </c>
      <c r="P133" s="101"/>
      <c r="Q133" s="83"/>
      <c r="R133" s="580" t="s">
        <v>187</v>
      </c>
      <c r="S133" s="12"/>
      <c r="T133" s="12"/>
      <c r="U133" s="12"/>
      <c r="V133" s="12"/>
      <c r="W133" s="12"/>
      <c r="X133" s="12"/>
      <c r="Y133" s="12"/>
      <c r="Z133" s="12"/>
      <c r="AA133" s="12"/>
      <c r="AB133" s="12"/>
      <c r="AC133" s="12"/>
      <c r="AD133" s="12"/>
      <c r="AE133" s="12"/>
      <c r="AF133" s="12"/>
      <c r="AG133" s="12"/>
      <c r="AH133" s="12"/>
      <c r="AI133" s="12"/>
      <c r="AJ133" s="12"/>
    </row>
    <row r="134" spans="1:36" s="3" customFormat="1" ht="41.25" customHeight="1">
      <c r="A134" s="693"/>
      <c r="B134" s="595"/>
      <c r="C134" s="580"/>
      <c r="D134" s="580"/>
      <c r="E134" s="79" t="s">
        <v>229</v>
      </c>
      <c r="F134" s="580"/>
      <c r="G134" s="580"/>
      <c r="H134" s="79"/>
      <c r="I134" s="40">
        <v>0</v>
      </c>
      <c r="J134" s="40">
        <v>0</v>
      </c>
      <c r="K134" s="40">
        <v>0</v>
      </c>
      <c r="L134" s="101">
        <v>142.80000000000001</v>
      </c>
      <c r="M134" s="100">
        <v>0</v>
      </c>
      <c r="N134" s="100">
        <v>0</v>
      </c>
      <c r="O134" s="100">
        <v>0</v>
      </c>
      <c r="P134" s="101" t="s">
        <v>87</v>
      </c>
      <c r="Q134" s="104" t="s">
        <v>180</v>
      </c>
      <c r="R134" s="580"/>
      <c r="S134" s="12"/>
      <c r="T134" s="12"/>
      <c r="U134" s="12"/>
      <c r="V134" s="12"/>
      <c r="W134" s="12"/>
      <c r="X134" s="12"/>
      <c r="Y134" s="12"/>
      <c r="Z134" s="12"/>
      <c r="AA134" s="12"/>
      <c r="AB134" s="12"/>
      <c r="AC134" s="12"/>
      <c r="AD134" s="12"/>
      <c r="AE134" s="12"/>
      <c r="AF134" s="12"/>
      <c r="AG134" s="12"/>
      <c r="AH134" s="12"/>
      <c r="AI134" s="12"/>
      <c r="AJ134" s="12"/>
    </row>
    <row r="135" spans="1:36" s="3" customFormat="1" ht="15.75" customHeight="1">
      <c r="A135" s="692">
        <v>11</v>
      </c>
      <c r="B135" s="595" t="s">
        <v>181</v>
      </c>
      <c r="C135" s="580"/>
      <c r="D135" s="580"/>
      <c r="E135" s="79" t="s">
        <v>164</v>
      </c>
      <c r="F135" s="580">
        <v>2026</v>
      </c>
      <c r="G135" s="580" t="s">
        <v>121</v>
      </c>
      <c r="H135" s="79"/>
      <c r="I135" s="40">
        <v>0</v>
      </c>
      <c r="J135" s="40">
        <v>0</v>
      </c>
      <c r="K135" s="40">
        <v>0</v>
      </c>
      <c r="L135" s="101">
        <v>3</v>
      </c>
      <c r="M135" s="100">
        <v>0</v>
      </c>
      <c r="N135" s="100">
        <v>0</v>
      </c>
      <c r="O135" s="100">
        <v>0</v>
      </c>
      <c r="P135" s="101"/>
      <c r="Q135" s="83"/>
      <c r="R135" s="580" t="s">
        <v>182</v>
      </c>
      <c r="S135" s="12"/>
      <c r="T135" s="12"/>
      <c r="U135" s="12"/>
      <c r="V135" s="12"/>
      <c r="W135" s="12"/>
      <c r="X135" s="12"/>
      <c r="Y135" s="12"/>
      <c r="Z135" s="12"/>
      <c r="AA135" s="12"/>
      <c r="AB135" s="12"/>
      <c r="AC135" s="12"/>
      <c r="AD135" s="12"/>
      <c r="AE135" s="12"/>
      <c r="AF135" s="12"/>
      <c r="AG135" s="12"/>
      <c r="AH135" s="12"/>
      <c r="AI135" s="12"/>
      <c r="AJ135" s="12"/>
    </row>
    <row r="136" spans="1:36" s="3" customFormat="1" ht="24.75" customHeight="1">
      <c r="A136" s="693"/>
      <c r="B136" s="595"/>
      <c r="C136" s="580"/>
      <c r="D136" s="580"/>
      <c r="E136" s="79" t="s">
        <v>229</v>
      </c>
      <c r="F136" s="580"/>
      <c r="G136" s="580"/>
      <c r="H136" s="79"/>
      <c r="I136" s="40">
        <v>0</v>
      </c>
      <c r="J136" s="40">
        <v>0</v>
      </c>
      <c r="K136" s="40">
        <v>0</v>
      </c>
      <c r="L136" s="101">
        <v>186.8</v>
      </c>
      <c r="M136" s="100">
        <v>0</v>
      </c>
      <c r="N136" s="100">
        <v>0</v>
      </c>
      <c r="O136" s="100">
        <v>0</v>
      </c>
      <c r="P136" s="101" t="s">
        <v>87</v>
      </c>
      <c r="Q136" s="104" t="s">
        <v>180</v>
      </c>
      <c r="R136" s="580"/>
      <c r="S136" s="12"/>
      <c r="T136" s="12"/>
      <c r="U136" s="12"/>
      <c r="V136" s="12"/>
      <c r="W136" s="12"/>
      <c r="X136" s="12"/>
      <c r="Y136" s="12"/>
      <c r="Z136" s="12"/>
      <c r="AA136" s="12"/>
      <c r="AB136" s="12"/>
      <c r="AC136" s="12"/>
      <c r="AD136" s="12"/>
      <c r="AE136" s="12"/>
      <c r="AF136" s="12"/>
      <c r="AG136" s="12"/>
      <c r="AH136" s="12"/>
      <c r="AI136" s="12"/>
      <c r="AJ136" s="12"/>
    </row>
    <row r="137" spans="1:36" ht="20.25" customHeight="1">
      <c r="A137" s="689">
        <v>12</v>
      </c>
      <c r="B137" s="711" t="s">
        <v>211</v>
      </c>
      <c r="C137" s="580"/>
      <c r="D137" s="604"/>
      <c r="E137" s="39" t="s">
        <v>164</v>
      </c>
      <c r="F137" s="604">
        <v>2026</v>
      </c>
      <c r="G137" s="604" t="s">
        <v>121</v>
      </c>
      <c r="H137" s="39"/>
      <c r="I137" s="40">
        <v>0</v>
      </c>
      <c r="J137" s="40">
        <v>0</v>
      </c>
      <c r="K137" s="40">
        <v>0</v>
      </c>
      <c r="L137" s="39">
        <v>6.96</v>
      </c>
      <c r="M137" s="100">
        <v>0</v>
      </c>
      <c r="N137" s="100">
        <v>0</v>
      </c>
      <c r="O137" s="100">
        <v>0</v>
      </c>
      <c r="P137" s="40"/>
      <c r="Q137" s="104"/>
      <c r="R137" s="724" t="s">
        <v>212</v>
      </c>
    </row>
    <row r="138" spans="1:36" ht="31.5" customHeight="1">
      <c r="A138" s="694"/>
      <c r="B138" s="711"/>
      <c r="C138" s="580"/>
      <c r="D138" s="604"/>
      <c r="E138" s="39" t="s">
        <v>229</v>
      </c>
      <c r="F138" s="604"/>
      <c r="G138" s="604"/>
      <c r="H138" s="39"/>
      <c r="I138" s="40">
        <v>0</v>
      </c>
      <c r="J138" s="40">
        <v>0</v>
      </c>
      <c r="K138" s="40">
        <v>0</v>
      </c>
      <c r="L138" s="39">
        <v>138.9</v>
      </c>
      <c r="M138" s="100">
        <v>0</v>
      </c>
      <c r="N138" s="100">
        <v>0</v>
      </c>
      <c r="O138" s="100">
        <v>0</v>
      </c>
      <c r="P138" s="99" t="s">
        <v>87</v>
      </c>
      <c r="Q138" s="104" t="s">
        <v>180</v>
      </c>
      <c r="R138" s="724"/>
    </row>
    <row r="139" spans="1:36" ht="26.25" customHeight="1">
      <c r="A139" s="689">
        <v>13</v>
      </c>
      <c r="B139" s="711" t="s">
        <v>213</v>
      </c>
      <c r="C139" s="580"/>
      <c r="D139" s="604"/>
      <c r="E139" s="39" t="s">
        <v>164</v>
      </c>
      <c r="F139" s="604">
        <v>2026</v>
      </c>
      <c r="G139" s="604" t="s">
        <v>121</v>
      </c>
      <c r="H139" s="39"/>
      <c r="I139" s="40">
        <v>0</v>
      </c>
      <c r="J139" s="40">
        <v>0</v>
      </c>
      <c r="K139" s="40">
        <v>0</v>
      </c>
      <c r="L139" s="39">
        <v>3.8140000000000001</v>
      </c>
      <c r="M139" s="100">
        <v>0</v>
      </c>
      <c r="N139" s="100">
        <v>0</v>
      </c>
      <c r="O139" s="100">
        <v>0</v>
      </c>
      <c r="P139" s="40"/>
      <c r="Q139" s="104"/>
      <c r="R139" s="724" t="s">
        <v>214</v>
      </c>
    </row>
    <row r="140" spans="1:36" ht="29.25" customHeight="1">
      <c r="A140" s="694"/>
      <c r="B140" s="711"/>
      <c r="C140" s="580"/>
      <c r="D140" s="604"/>
      <c r="E140" s="39" t="s">
        <v>229</v>
      </c>
      <c r="F140" s="604"/>
      <c r="G140" s="604"/>
      <c r="H140" s="39"/>
      <c r="I140" s="40">
        <v>0</v>
      </c>
      <c r="J140" s="40">
        <v>0</v>
      </c>
      <c r="K140" s="40">
        <v>0</v>
      </c>
      <c r="L140" s="39">
        <v>88.8</v>
      </c>
      <c r="M140" s="100">
        <v>0</v>
      </c>
      <c r="N140" s="100">
        <v>0</v>
      </c>
      <c r="O140" s="100">
        <v>0</v>
      </c>
      <c r="P140" s="99" t="s">
        <v>87</v>
      </c>
      <c r="Q140" s="104" t="s">
        <v>180</v>
      </c>
      <c r="R140" s="724"/>
    </row>
    <row r="141" spans="1:36" ht="29.25" customHeight="1">
      <c r="A141" s="689">
        <v>14</v>
      </c>
      <c r="B141" s="711" t="s">
        <v>215</v>
      </c>
      <c r="C141" s="580"/>
      <c r="D141" s="604"/>
      <c r="E141" s="39" t="s">
        <v>164</v>
      </c>
      <c r="F141" s="604">
        <v>2026</v>
      </c>
      <c r="G141" s="604" t="s">
        <v>121</v>
      </c>
      <c r="H141" s="39"/>
      <c r="I141" s="40">
        <v>0</v>
      </c>
      <c r="J141" s="40">
        <v>0</v>
      </c>
      <c r="K141" s="40">
        <v>0</v>
      </c>
      <c r="L141" s="39">
        <v>6.34</v>
      </c>
      <c r="M141" s="100">
        <v>0</v>
      </c>
      <c r="N141" s="100">
        <v>0</v>
      </c>
      <c r="O141" s="100">
        <v>0</v>
      </c>
      <c r="P141" s="40"/>
      <c r="Q141" s="104"/>
      <c r="R141" s="724" t="s">
        <v>216</v>
      </c>
    </row>
    <row r="142" spans="1:36" ht="24.75" customHeight="1">
      <c r="A142" s="694"/>
      <c r="B142" s="711"/>
      <c r="C142" s="580"/>
      <c r="D142" s="604"/>
      <c r="E142" s="39" t="s">
        <v>229</v>
      </c>
      <c r="F142" s="604"/>
      <c r="G142" s="604"/>
      <c r="H142" s="39"/>
      <c r="I142" s="40">
        <v>0</v>
      </c>
      <c r="J142" s="40">
        <v>0</v>
      </c>
      <c r="K142" s="40">
        <v>0</v>
      </c>
      <c r="L142" s="39">
        <v>97.9</v>
      </c>
      <c r="M142" s="100">
        <v>0</v>
      </c>
      <c r="N142" s="100">
        <v>0</v>
      </c>
      <c r="O142" s="100">
        <v>0</v>
      </c>
      <c r="P142" s="99" t="s">
        <v>87</v>
      </c>
      <c r="Q142" s="104" t="s">
        <v>180</v>
      </c>
      <c r="R142" s="724"/>
    </row>
    <row r="143" spans="1:36" ht="19.5" customHeight="1">
      <c r="A143" s="689">
        <v>15</v>
      </c>
      <c r="B143" s="711" t="s">
        <v>217</v>
      </c>
      <c r="C143" s="580"/>
      <c r="D143" s="604"/>
      <c r="E143" s="39" t="s">
        <v>164</v>
      </c>
      <c r="F143" s="604">
        <v>2027</v>
      </c>
      <c r="G143" s="604" t="s">
        <v>121</v>
      </c>
      <c r="H143" s="39"/>
      <c r="I143" s="40">
        <v>0</v>
      </c>
      <c r="J143" s="40">
        <v>0</v>
      </c>
      <c r="K143" s="40">
        <v>0</v>
      </c>
      <c r="L143" s="39">
        <v>5</v>
      </c>
      <c r="M143" s="100">
        <v>0</v>
      </c>
      <c r="N143" s="100">
        <v>0</v>
      </c>
      <c r="O143" s="100">
        <v>0</v>
      </c>
      <c r="P143" s="40"/>
      <c r="Q143" s="104"/>
      <c r="R143" s="724" t="s">
        <v>218</v>
      </c>
    </row>
    <row r="144" spans="1:36" ht="29.25" customHeight="1">
      <c r="A144" s="694"/>
      <c r="B144" s="711"/>
      <c r="C144" s="580"/>
      <c r="D144" s="604"/>
      <c r="E144" s="39" t="s">
        <v>229</v>
      </c>
      <c r="F144" s="604"/>
      <c r="G144" s="604"/>
      <c r="H144" s="39"/>
      <c r="I144" s="40">
        <v>0</v>
      </c>
      <c r="J144" s="40">
        <v>0</v>
      </c>
      <c r="K144" s="40">
        <v>0</v>
      </c>
      <c r="L144" s="39">
        <v>71.7</v>
      </c>
      <c r="M144" s="100">
        <v>0</v>
      </c>
      <c r="N144" s="100">
        <v>0</v>
      </c>
      <c r="O144" s="100">
        <v>0</v>
      </c>
      <c r="P144" s="99" t="s">
        <v>87</v>
      </c>
      <c r="Q144" s="104" t="s">
        <v>180</v>
      </c>
      <c r="R144" s="724"/>
    </row>
    <row r="145" spans="1:36">
      <c r="A145" s="38">
        <v>3</v>
      </c>
      <c r="B145" s="46" t="s">
        <v>1040</v>
      </c>
      <c r="C145" s="46"/>
      <c r="D145" s="46"/>
      <c r="E145" s="40"/>
      <c r="F145" s="40"/>
      <c r="G145" s="40"/>
      <c r="H145" s="40"/>
      <c r="I145" s="99"/>
      <c r="J145" s="99"/>
      <c r="K145" s="99"/>
      <c r="L145" s="99"/>
      <c r="M145" s="99"/>
      <c r="N145" s="40"/>
      <c r="O145" s="40"/>
      <c r="P145" s="40"/>
      <c r="Q145" s="41"/>
      <c r="R145" s="40"/>
      <c r="S145" s="18"/>
      <c r="T145" s="18"/>
      <c r="U145" s="18"/>
      <c r="V145" s="18"/>
      <c r="W145" s="18"/>
      <c r="X145" s="18"/>
      <c r="Y145" s="18"/>
      <c r="Z145" s="18"/>
      <c r="AA145" s="18"/>
      <c r="AB145" s="18"/>
      <c r="AC145" s="18"/>
      <c r="AD145" s="18"/>
      <c r="AE145" s="18"/>
      <c r="AF145" s="18"/>
      <c r="AG145" s="18"/>
      <c r="AH145" s="18"/>
      <c r="AI145" s="18"/>
      <c r="AJ145" s="18"/>
    </row>
    <row r="146" spans="1:36" s="4" customFormat="1" ht="71.25" customHeight="1">
      <c r="A146" s="106"/>
      <c r="B146" s="107" t="s">
        <v>1041</v>
      </c>
      <c r="C146" s="108" t="s">
        <v>1042</v>
      </c>
      <c r="D146" s="107"/>
      <c r="E146" s="109"/>
      <c r="F146" s="109"/>
      <c r="G146" s="109"/>
      <c r="H146" s="109"/>
      <c r="I146" s="110"/>
      <c r="J146" s="110"/>
      <c r="K146" s="110"/>
      <c r="L146" s="110"/>
      <c r="M146" s="110"/>
      <c r="N146" s="109"/>
      <c r="O146" s="109"/>
      <c r="P146" s="109"/>
      <c r="Q146" s="111"/>
      <c r="R146" s="109"/>
      <c r="S146" s="112"/>
      <c r="T146" s="112"/>
      <c r="U146" s="112"/>
      <c r="V146" s="112"/>
      <c r="W146" s="112"/>
      <c r="X146" s="112"/>
      <c r="Y146" s="112"/>
      <c r="Z146" s="112"/>
      <c r="AA146" s="112"/>
      <c r="AB146" s="112"/>
      <c r="AC146" s="112"/>
      <c r="AD146" s="112"/>
      <c r="AE146" s="112"/>
      <c r="AF146" s="112"/>
      <c r="AG146" s="112"/>
      <c r="AH146" s="112"/>
      <c r="AI146" s="112"/>
      <c r="AJ146" s="112"/>
    </row>
    <row r="147" spans="1:36" ht="21.75" customHeight="1">
      <c r="A147" s="38"/>
      <c r="B147" s="25" t="s">
        <v>235</v>
      </c>
      <c r="C147" s="25"/>
      <c r="D147" s="25"/>
      <c r="E147" s="39" t="s">
        <v>40</v>
      </c>
      <c r="F147" s="39"/>
      <c r="G147" s="39"/>
      <c r="H147" s="39"/>
      <c r="I147" s="39">
        <v>98</v>
      </c>
      <c r="J147" s="39">
        <v>99</v>
      </c>
      <c r="K147" s="39">
        <v>100</v>
      </c>
      <c r="L147" s="39">
        <v>100</v>
      </c>
      <c r="M147" s="39">
        <v>100</v>
      </c>
      <c r="N147" s="40">
        <v>100</v>
      </c>
      <c r="O147" s="40">
        <v>100</v>
      </c>
      <c r="P147" s="49"/>
      <c r="Q147" s="46"/>
      <c r="R147" s="49"/>
      <c r="S147" s="17"/>
      <c r="T147" s="17"/>
      <c r="U147" s="17"/>
      <c r="V147" s="17"/>
      <c r="W147" s="17"/>
      <c r="X147" s="17"/>
      <c r="Y147" s="17"/>
      <c r="Z147" s="17"/>
      <c r="AA147" s="17"/>
      <c r="AB147" s="17"/>
      <c r="AC147" s="17"/>
      <c r="AD147" s="17"/>
      <c r="AE147" s="17"/>
      <c r="AF147" s="17"/>
      <c r="AG147" s="17"/>
      <c r="AH147" s="17"/>
      <c r="AI147" s="17"/>
      <c r="AJ147" s="17"/>
    </row>
    <row r="148" spans="1:36" ht="18.75" customHeight="1">
      <c r="A148" s="88"/>
      <c r="B148" s="25" t="s">
        <v>236</v>
      </c>
      <c r="C148" s="46"/>
      <c r="D148" s="25"/>
      <c r="E148" s="39" t="s">
        <v>40</v>
      </c>
      <c r="F148" s="39"/>
      <c r="G148" s="39"/>
      <c r="H148" s="39"/>
      <c r="I148" s="69">
        <v>99.9</v>
      </c>
      <c r="J148" s="69">
        <v>99.9</v>
      </c>
      <c r="K148" s="39">
        <v>100</v>
      </c>
      <c r="L148" s="39">
        <v>100</v>
      </c>
      <c r="M148" s="39">
        <v>100</v>
      </c>
      <c r="N148" s="40">
        <v>100</v>
      </c>
      <c r="O148" s="40">
        <v>100</v>
      </c>
      <c r="P148" s="49"/>
      <c r="Q148" s="46"/>
      <c r="R148" s="49"/>
      <c r="S148" s="17"/>
      <c r="T148" s="17"/>
      <c r="U148" s="17"/>
      <c r="V148" s="17"/>
      <c r="W148" s="17"/>
      <c r="X148" s="17"/>
      <c r="Y148" s="17"/>
      <c r="Z148" s="17"/>
      <c r="AA148" s="17"/>
      <c r="AB148" s="17"/>
      <c r="AC148" s="17"/>
      <c r="AD148" s="17"/>
      <c r="AE148" s="17"/>
      <c r="AF148" s="17"/>
      <c r="AG148" s="17"/>
      <c r="AH148" s="17"/>
      <c r="AI148" s="17"/>
      <c r="AJ148" s="17"/>
    </row>
    <row r="149" spans="1:36" ht="18.75" customHeight="1">
      <c r="A149" s="691">
        <v>1</v>
      </c>
      <c r="B149" s="711" t="s">
        <v>239</v>
      </c>
      <c r="C149" s="604" t="s">
        <v>1015</v>
      </c>
      <c r="D149" s="678"/>
      <c r="E149" s="39" t="s">
        <v>164</v>
      </c>
      <c r="F149" s="604">
        <v>2027</v>
      </c>
      <c r="G149" s="604" t="s">
        <v>224</v>
      </c>
      <c r="H149" s="39"/>
      <c r="I149" s="69">
        <v>0</v>
      </c>
      <c r="J149" s="69">
        <v>0</v>
      </c>
      <c r="K149" s="69">
        <v>0</v>
      </c>
      <c r="L149" s="69">
        <v>0.56399999999999995</v>
      </c>
      <c r="M149" s="39">
        <v>0</v>
      </c>
      <c r="N149" s="39">
        <v>0</v>
      </c>
      <c r="O149" s="39">
        <v>0</v>
      </c>
      <c r="P149" s="49"/>
      <c r="Q149" s="46"/>
      <c r="R149" s="711" t="s">
        <v>1043</v>
      </c>
      <c r="S149" s="17"/>
      <c r="T149" s="17"/>
      <c r="U149" s="17"/>
      <c r="V149" s="17"/>
      <c r="W149" s="17"/>
      <c r="X149" s="17"/>
      <c r="Y149" s="17"/>
      <c r="Z149" s="17"/>
      <c r="AA149" s="17"/>
      <c r="AB149" s="17"/>
      <c r="AC149" s="17"/>
      <c r="AD149" s="17"/>
      <c r="AE149" s="17"/>
      <c r="AF149" s="17"/>
      <c r="AG149" s="17"/>
      <c r="AH149" s="17"/>
      <c r="AI149" s="17"/>
      <c r="AJ149" s="17"/>
    </row>
    <row r="150" spans="1:36" ht="24.75" customHeight="1">
      <c r="A150" s="691"/>
      <c r="B150" s="711"/>
      <c r="C150" s="604"/>
      <c r="D150" s="678"/>
      <c r="E150" s="39" t="s">
        <v>229</v>
      </c>
      <c r="F150" s="604"/>
      <c r="G150" s="604"/>
      <c r="H150" s="39"/>
      <c r="I150" s="69">
        <v>0</v>
      </c>
      <c r="J150" s="69">
        <v>0</v>
      </c>
      <c r="K150" s="69">
        <v>0</v>
      </c>
      <c r="L150" s="69">
        <v>76</v>
      </c>
      <c r="M150" s="39">
        <v>0</v>
      </c>
      <c r="N150" s="39">
        <v>0</v>
      </c>
      <c r="O150" s="39">
        <v>0</v>
      </c>
      <c r="P150" s="40" t="s">
        <v>87</v>
      </c>
      <c r="Q150" s="41" t="s">
        <v>241</v>
      </c>
      <c r="R150" s="711"/>
      <c r="S150" s="17"/>
      <c r="T150" s="17"/>
      <c r="U150" s="17"/>
      <c r="V150" s="17"/>
      <c r="W150" s="17"/>
      <c r="X150" s="17"/>
      <c r="Y150" s="17"/>
      <c r="Z150" s="17"/>
      <c r="AA150" s="17"/>
      <c r="AB150" s="17"/>
      <c r="AC150" s="17"/>
      <c r="AD150" s="17"/>
      <c r="AE150" s="17"/>
      <c r="AF150" s="17"/>
      <c r="AG150" s="17"/>
      <c r="AH150" s="17"/>
      <c r="AI150" s="17"/>
      <c r="AJ150" s="17"/>
    </row>
    <row r="151" spans="1:36" ht="24.75" customHeight="1">
      <c r="A151" s="691">
        <v>2</v>
      </c>
      <c r="B151" s="711" t="s">
        <v>1044</v>
      </c>
      <c r="C151" s="604"/>
      <c r="D151" s="678"/>
      <c r="E151" s="39" t="s">
        <v>164</v>
      </c>
      <c r="F151" s="604">
        <v>2027</v>
      </c>
      <c r="G151" s="604" t="s">
        <v>224</v>
      </c>
      <c r="H151" s="39"/>
      <c r="I151" s="69">
        <v>0</v>
      </c>
      <c r="J151" s="69">
        <v>0</v>
      </c>
      <c r="K151" s="69">
        <v>0</v>
      </c>
      <c r="L151" s="39">
        <v>1.7</v>
      </c>
      <c r="M151" s="39">
        <v>0</v>
      </c>
      <c r="N151" s="39">
        <v>0</v>
      </c>
      <c r="O151" s="39">
        <v>0</v>
      </c>
      <c r="P151" s="49"/>
      <c r="Q151" s="46"/>
      <c r="R151" s="711" t="s">
        <v>1045</v>
      </c>
      <c r="S151" s="17"/>
      <c r="T151" s="17"/>
      <c r="U151" s="17"/>
      <c r="V151" s="17"/>
      <c r="W151" s="17"/>
      <c r="X151" s="17"/>
      <c r="Y151" s="17"/>
      <c r="Z151" s="17"/>
      <c r="AA151" s="17"/>
      <c r="AB151" s="17"/>
      <c r="AC151" s="17"/>
      <c r="AD151" s="17"/>
      <c r="AE151" s="17"/>
      <c r="AF151" s="17"/>
      <c r="AG151" s="17"/>
      <c r="AH151" s="17"/>
      <c r="AI151" s="17"/>
      <c r="AJ151" s="17"/>
    </row>
    <row r="152" spans="1:36" ht="26.25" customHeight="1">
      <c r="A152" s="691"/>
      <c r="B152" s="711"/>
      <c r="C152" s="604"/>
      <c r="D152" s="678"/>
      <c r="E152" s="39" t="s">
        <v>229</v>
      </c>
      <c r="F152" s="604"/>
      <c r="G152" s="604"/>
      <c r="H152" s="39"/>
      <c r="I152" s="69">
        <v>0</v>
      </c>
      <c r="J152" s="69">
        <v>0</v>
      </c>
      <c r="K152" s="69">
        <v>0</v>
      </c>
      <c r="L152" s="39">
        <v>300</v>
      </c>
      <c r="M152" s="39">
        <v>0</v>
      </c>
      <c r="N152" s="39">
        <v>0</v>
      </c>
      <c r="O152" s="39">
        <v>0</v>
      </c>
      <c r="P152" s="40" t="s">
        <v>87</v>
      </c>
      <c r="Q152" s="41" t="s">
        <v>241</v>
      </c>
      <c r="R152" s="711"/>
      <c r="S152" s="17"/>
      <c r="T152" s="17"/>
      <c r="U152" s="17"/>
      <c r="V152" s="17"/>
      <c r="W152" s="17"/>
      <c r="X152" s="17"/>
      <c r="Y152" s="17"/>
      <c r="Z152" s="17"/>
      <c r="AA152" s="17"/>
      <c r="AB152" s="17"/>
      <c r="AC152" s="17"/>
      <c r="AD152" s="17"/>
      <c r="AE152" s="17"/>
      <c r="AF152" s="17"/>
      <c r="AG152" s="17"/>
      <c r="AH152" s="17"/>
      <c r="AI152" s="17"/>
      <c r="AJ152" s="17"/>
    </row>
    <row r="153" spans="1:36" ht="27" customHeight="1">
      <c r="A153" s="691">
        <v>3</v>
      </c>
      <c r="B153" s="711" t="s">
        <v>1046</v>
      </c>
      <c r="C153" s="604"/>
      <c r="D153" s="678"/>
      <c r="E153" s="39" t="s">
        <v>164</v>
      </c>
      <c r="F153" s="604">
        <v>2027</v>
      </c>
      <c r="G153" s="604" t="s">
        <v>224</v>
      </c>
      <c r="H153" s="39"/>
      <c r="I153" s="69">
        <v>0</v>
      </c>
      <c r="J153" s="69">
        <v>0</v>
      </c>
      <c r="K153" s="69">
        <v>0</v>
      </c>
      <c r="L153" s="39">
        <v>0.78</v>
      </c>
      <c r="M153" s="39">
        <v>0</v>
      </c>
      <c r="N153" s="39">
        <v>0</v>
      </c>
      <c r="O153" s="39">
        <v>0</v>
      </c>
      <c r="P153" s="49"/>
      <c r="Q153" s="46"/>
      <c r="R153" s="711" t="s">
        <v>1047</v>
      </c>
      <c r="S153" s="17"/>
      <c r="T153" s="17"/>
      <c r="U153" s="17"/>
      <c r="V153" s="17"/>
      <c r="W153" s="17"/>
      <c r="X153" s="17"/>
      <c r="Y153" s="17"/>
      <c r="Z153" s="17"/>
      <c r="AA153" s="17"/>
      <c r="AB153" s="17"/>
      <c r="AC153" s="17"/>
      <c r="AD153" s="17"/>
      <c r="AE153" s="17"/>
      <c r="AF153" s="17"/>
      <c r="AG153" s="17"/>
      <c r="AH153" s="17"/>
      <c r="AI153" s="17"/>
      <c r="AJ153" s="17"/>
    </row>
    <row r="154" spans="1:36" ht="27" customHeight="1">
      <c r="A154" s="691"/>
      <c r="B154" s="711"/>
      <c r="C154" s="604"/>
      <c r="D154" s="678"/>
      <c r="E154" s="39" t="s">
        <v>229</v>
      </c>
      <c r="F154" s="604"/>
      <c r="G154" s="604"/>
      <c r="H154" s="39"/>
      <c r="I154" s="69">
        <v>0</v>
      </c>
      <c r="J154" s="69">
        <v>0</v>
      </c>
      <c r="K154" s="69">
        <v>0</v>
      </c>
      <c r="L154" s="39">
        <v>300</v>
      </c>
      <c r="M154" s="39">
        <v>0</v>
      </c>
      <c r="N154" s="39">
        <v>0</v>
      </c>
      <c r="O154" s="39">
        <v>0</v>
      </c>
      <c r="P154" s="40" t="s">
        <v>87</v>
      </c>
      <c r="Q154" s="41" t="s">
        <v>241</v>
      </c>
      <c r="R154" s="711"/>
      <c r="S154" s="17"/>
      <c r="T154" s="17"/>
      <c r="U154" s="17"/>
      <c r="V154" s="17"/>
      <c r="W154" s="17"/>
      <c r="X154" s="17"/>
      <c r="Y154" s="17"/>
      <c r="Z154" s="17"/>
      <c r="AA154" s="17"/>
      <c r="AB154" s="17"/>
      <c r="AC154" s="17"/>
      <c r="AD154" s="17"/>
      <c r="AE154" s="17"/>
      <c r="AF154" s="17"/>
      <c r="AG154" s="17"/>
      <c r="AH154" s="17"/>
      <c r="AI154" s="17"/>
      <c r="AJ154" s="17"/>
    </row>
    <row r="155" spans="1:36" s="4" customFormat="1" ht="42" customHeight="1">
      <c r="A155" s="113"/>
      <c r="B155" s="114" t="s">
        <v>1048</v>
      </c>
      <c r="C155" s="114"/>
      <c r="D155" s="114"/>
      <c r="E155" s="108" t="s">
        <v>40</v>
      </c>
      <c r="F155" s="108"/>
      <c r="G155" s="108"/>
      <c r="H155" s="108"/>
      <c r="I155" s="115" t="s">
        <v>369</v>
      </c>
      <c r="J155" s="115">
        <v>58.7</v>
      </c>
      <c r="K155" s="115">
        <v>58.3</v>
      </c>
      <c r="L155" s="115">
        <v>57.9</v>
      </c>
      <c r="M155" s="115">
        <v>57.7</v>
      </c>
      <c r="N155" s="109">
        <v>57.5</v>
      </c>
      <c r="O155" s="116"/>
      <c r="P155" s="116"/>
      <c r="Q155" s="117"/>
      <c r="R155" s="116"/>
      <c r="S155" s="118"/>
      <c r="T155" s="118"/>
      <c r="U155" s="118"/>
      <c r="V155" s="118"/>
      <c r="W155" s="118"/>
      <c r="X155" s="118"/>
      <c r="Y155" s="118"/>
      <c r="Z155" s="118"/>
      <c r="AA155" s="118"/>
      <c r="AB155" s="118"/>
      <c r="AC155" s="118"/>
      <c r="AD155" s="118"/>
      <c r="AE155" s="118"/>
      <c r="AF155" s="118"/>
      <c r="AG155" s="118"/>
      <c r="AH155" s="118"/>
      <c r="AI155" s="118"/>
      <c r="AJ155" s="118"/>
    </row>
    <row r="156" spans="1:36" s="2" customFormat="1" ht="21.75" customHeight="1">
      <c r="A156" s="119"/>
      <c r="B156" s="71" t="s">
        <v>48</v>
      </c>
      <c r="C156" s="72"/>
      <c r="D156" s="72"/>
      <c r="E156" s="73"/>
      <c r="F156" s="73"/>
      <c r="G156" s="73"/>
      <c r="H156" s="73"/>
      <c r="I156" s="73"/>
      <c r="J156" s="73"/>
      <c r="K156" s="73"/>
      <c r="L156" s="73"/>
      <c r="M156" s="73"/>
      <c r="N156" s="74"/>
      <c r="O156" s="74"/>
      <c r="P156" s="74"/>
      <c r="Q156" s="75"/>
      <c r="R156" s="76"/>
    </row>
    <row r="157" spans="1:36" ht="25.5" customHeight="1">
      <c r="A157" s="689">
        <v>1</v>
      </c>
      <c r="B157" s="711" t="s">
        <v>223</v>
      </c>
      <c r="C157" s="604" t="s">
        <v>1015</v>
      </c>
      <c r="D157" s="604"/>
      <c r="E157" s="39" t="s">
        <v>164</v>
      </c>
      <c r="F157" s="604">
        <v>2026</v>
      </c>
      <c r="G157" s="604" t="s">
        <v>224</v>
      </c>
      <c r="H157" s="39"/>
      <c r="I157" s="52">
        <v>0</v>
      </c>
      <c r="J157" s="52">
        <v>0</v>
      </c>
      <c r="K157" s="120">
        <v>31.4</v>
      </c>
      <c r="L157" s="52">
        <v>0</v>
      </c>
      <c r="M157" s="52">
        <v>0</v>
      </c>
      <c r="N157" s="100">
        <v>0</v>
      </c>
      <c r="O157" s="100">
        <v>0</v>
      </c>
      <c r="P157" s="40"/>
      <c r="Q157" s="41"/>
      <c r="R157" s="604" t="s">
        <v>1049</v>
      </c>
    </row>
    <row r="158" spans="1:36" ht="25.5" customHeight="1">
      <c r="A158" s="694"/>
      <c r="B158" s="711"/>
      <c r="C158" s="604"/>
      <c r="D158" s="604"/>
      <c r="E158" s="39" t="s">
        <v>58</v>
      </c>
      <c r="F158" s="604"/>
      <c r="G158" s="604"/>
      <c r="H158" s="39"/>
      <c r="I158" s="52">
        <v>0</v>
      </c>
      <c r="J158" s="52">
        <v>0</v>
      </c>
      <c r="K158" s="121">
        <v>125.6</v>
      </c>
      <c r="L158" s="52">
        <v>0</v>
      </c>
      <c r="M158" s="52">
        <v>0</v>
      </c>
      <c r="N158" s="100">
        <v>0</v>
      </c>
      <c r="O158" s="100">
        <v>0</v>
      </c>
      <c r="P158" s="105" t="s">
        <v>87</v>
      </c>
      <c r="Q158" s="104" t="s">
        <v>226</v>
      </c>
      <c r="R158" s="604"/>
    </row>
    <row r="159" spans="1:36" ht="20.25" customHeight="1">
      <c r="A159" s="689">
        <v>2</v>
      </c>
      <c r="B159" s="711" t="s">
        <v>1050</v>
      </c>
      <c r="C159" s="604" t="s">
        <v>1015</v>
      </c>
      <c r="D159" s="604"/>
      <c r="E159" s="39" t="s">
        <v>164</v>
      </c>
      <c r="F159" s="604">
        <v>2026</v>
      </c>
      <c r="G159" s="604" t="s">
        <v>224</v>
      </c>
      <c r="H159" s="39"/>
      <c r="I159" s="52">
        <v>0</v>
      </c>
      <c r="J159" s="52">
        <v>0</v>
      </c>
      <c r="K159" s="121">
        <v>14</v>
      </c>
      <c r="L159" s="52">
        <v>0</v>
      </c>
      <c r="M159" s="52">
        <v>0</v>
      </c>
      <c r="N159" s="100">
        <v>0</v>
      </c>
      <c r="O159" s="100">
        <v>0</v>
      </c>
      <c r="P159" s="105"/>
      <c r="Q159" s="104"/>
      <c r="R159" s="580" t="s">
        <v>228</v>
      </c>
    </row>
    <row r="160" spans="1:36" ht="24.75" customHeight="1">
      <c r="A160" s="694"/>
      <c r="B160" s="711"/>
      <c r="C160" s="604"/>
      <c r="D160" s="604"/>
      <c r="E160" s="39" t="s">
        <v>229</v>
      </c>
      <c r="F160" s="604"/>
      <c r="G160" s="604"/>
      <c r="H160" s="39"/>
      <c r="I160" s="52">
        <v>0</v>
      </c>
      <c r="J160" s="52">
        <v>0</v>
      </c>
      <c r="K160" s="121">
        <v>275.60000000000002</v>
      </c>
      <c r="L160" s="52">
        <v>0</v>
      </c>
      <c r="M160" s="52">
        <v>0</v>
      </c>
      <c r="N160" s="100">
        <v>0</v>
      </c>
      <c r="O160" s="100">
        <v>0</v>
      </c>
      <c r="P160" s="105" t="s">
        <v>87</v>
      </c>
      <c r="Q160" s="104" t="s">
        <v>226</v>
      </c>
      <c r="R160" s="580"/>
    </row>
    <row r="161" spans="1:36" s="3" customFormat="1" ht="18.75" customHeight="1">
      <c r="A161" s="689">
        <v>3</v>
      </c>
      <c r="B161" s="592" t="s">
        <v>230</v>
      </c>
      <c r="C161" s="604" t="s">
        <v>1015</v>
      </c>
      <c r="D161" s="580"/>
      <c r="E161" s="39" t="s">
        <v>164</v>
      </c>
      <c r="F161" s="604">
        <v>2026</v>
      </c>
      <c r="G161" s="604" t="s">
        <v>224</v>
      </c>
      <c r="H161" s="79"/>
      <c r="I161" s="52">
        <v>0</v>
      </c>
      <c r="J161" s="52">
        <v>0</v>
      </c>
      <c r="K161" s="121">
        <v>18.100000000000001</v>
      </c>
      <c r="L161" s="52">
        <v>0</v>
      </c>
      <c r="M161" s="52">
        <v>0</v>
      </c>
      <c r="N161" s="100">
        <v>0</v>
      </c>
      <c r="O161" s="100">
        <v>0</v>
      </c>
      <c r="P161" s="84"/>
      <c r="Q161" s="83"/>
      <c r="R161" s="580" t="s">
        <v>1051</v>
      </c>
    </row>
    <row r="162" spans="1:36" ht="32.25" customHeight="1">
      <c r="A162" s="694"/>
      <c r="B162" s="592"/>
      <c r="C162" s="604"/>
      <c r="D162" s="580"/>
      <c r="E162" s="39" t="s">
        <v>229</v>
      </c>
      <c r="F162" s="604"/>
      <c r="G162" s="604"/>
      <c r="H162" s="24"/>
      <c r="I162" s="52">
        <v>0</v>
      </c>
      <c r="J162" s="52">
        <v>0</v>
      </c>
      <c r="K162" s="121">
        <v>518.5</v>
      </c>
      <c r="L162" s="52">
        <v>0</v>
      </c>
      <c r="M162" s="52">
        <v>0</v>
      </c>
      <c r="N162" s="100">
        <v>0</v>
      </c>
      <c r="O162" s="100">
        <v>0</v>
      </c>
      <c r="P162" s="40" t="s">
        <v>87</v>
      </c>
      <c r="Q162" s="41" t="s">
        <v>226</v>
      </c>
      <c r="R162" s="580"/>
    </row>
    <row r="163" spans="1:36" ht="22.5" customHeight="1">
      <c r="A163" s="689">
        <v>4</v>
      </c>
      <c r="B163" s="711" t="s">
        <v>232</v>
      </c>
      <c r="C163" s="604" t="s">
        <v>1015</v>
      </c>
      <c r="D163" s="719"/>
      <c r="E163" s="39" t="s">
        <v>164</v>
      </c>
      <c r="F163" s="604">
        <v>2026</v>
      </c>
      <c r="G163" s="604" t="s">
        <v>224</v>
      </c>
      <c r="H163" s="24"/>
      <c r="I163" s="52">
        <v>0</v>
      </c>
      <c r="J163" s="52">
        <v>0</v>
      </c>
      <c r="K163" s="121">
        <v>8.4529999999999994</v>
      </c>
      <c r="L163" s="52">
        <v>0</v>
      </c>
      <c r="M163" s="52">
        <v>0</v>
      </c>
      <c r="N163" s="100">
        <v>0</v>
      </c>
      <c r="O163" s="100">
        <v>0</v>
      </c>
      <c r="P163" s="24"/>
      <c r="Q163" s="41"/>
      <c r="R163" s="580" t="s">
        <v>1052</v>
      </c>
    </row>
    <row r="164" spans="1:36" ht="33.75" customHeight="1">
      <c r="A164" s="694"/>
      <c r="B164" s="711"/>
      <c r="C164" s="604"/>
      <c r="D164" s="719"/>
      <c r="E164" s="39" t="s">
        <v>229</v>
      </c>
      <c r="F164" s="604"/>
      <c r="G164" s="604"/>
      <c r="H164" s="24"/>
      <c r="I164" s="52">
        <v>0</v>
      </c>
      <c r="J164" s="52">
        <v>0</v>
      </c>
      <c r="K164" s="121">
        <v>353</v>
      </c>
      <c r="L164" s="52">
        <v>0</v>
      </c>
      <c r="M164" s="52">
        <v>0</v>
      </c>
      <c r="N164" s="100">
        <v>0</v>
      </c>
      <c r="O164" s="100">
        <v>0</v>
      </c>
      <c r="P164" s="40" t="s">
        <v>87</v>
      </c>
      <c r="Q164" s="41" t="s">
        <v>226</v>
      </c>
      <c r="R164" s="580"/>
    </row>
    <row r="165" spans="1:36" ht="74.25" customHeight="1">
      <c r="A165" s="27"/>
      <c r="B165" s="35" t="s">
        <v>1053</v>
      </c>
      <c r="C165" s="39" t="s">
        <v>1054</v>
      </c>
      <c r="D165" s="35"/>
      <c r="E165" s="39" t="s">
        <v>1055</v>
      </c>
      <c r="F165" s="39"/>
      <c r="G165" s="39"/>
      <c r="H165" s="39"/>
      <c r="I165" s="64">
        <v>85.1</v>
      </c>
      <c r="J165" s="39">
        <v>85.5</v>
      </c>
      <c r="K165" s="39">
        <v>86.1</v>
      </c>
      <c r="L165" s="39">
        <v>86.2</v>
      </c>
      <c r="M165" s="39">
        <v>86.3</v>
      </c>
      <c r="N165" s="39">
        <v>86.9</v>
      </c>
      <c r="O165" s="39">
        <v>88.5</v>
      </c>
      <c r="P165" s="39"/>
      <c r="Q165" s="41"/>
      <c r="R165" s="40"/>
      <c r="S165" s="19"/>
      <c r="T165" s="19"/>
      <c r="U165" s="19"/>
      <c r="V165" s="19"/>
      <c r="W165" s="19"/>
      <c r="X165" s="19"/>
      <c r="Y165" s="19"/>
      <c r="Z165" s="19"/>
      <c r="AA165" s="19"/>
      <c r="AB165" s="19"/>
      <c r="AC165" s="19"/>
      <c r="AD165" s="19"/>
      <c r="AE165" s="19"/>
      <c r="AF165" s="19"/>
      <c r="AG165" s="19"/>
      <c r="AH165" s="19"/>
      <c r="AI165" s="19"/>
      <c r="AJ165" s="19"/>
    </row>
    <row r="166" spans="1:36" s="2" customFormat="1" ht="21.75" customHeight="1">
      <c r="A166" s="70"/>
      <c r="B166" s="71" t="s">
        <v>48</v>
      </c>
      <c r="C166" s="72"/>
      <c r="D166" s="72"/>
      <c r="E166" s="73"/>
      <c r="F166" s="73"/>
      <c r="G166" s="73"/>
      <c r="H166" s="73"/>
      <c r="I166" s="73"/>
      <c r="J166" s="73"/>
      <c r="K166" s="73"/>
      <c r="L166" s="73"/>
      <c r="M166" s="73"/>
      <c r="N166" s="74"/>
      <c r="O166" s="74"/>
      <c r="P166" s="74"/>
      <c r="Q166" s="75"/>
      <c r="R166" s="76"/>
    </row>
    <row r="167" spans="1:36" s="3" customFormat="1" ht="21.75" customHeight="1">
      <c r="A167" s="90"/>
      <c r="B167" s="122" t="s">
        <v>1056</v>
      </c>
      <c r="C167" s="80"/>
      <c r="D167" s="80"/>
      <c r="E167" s="79" t="s">
        <v>439</v>
      </c>
      <c r="F167" s="79"/>
      <c r="G167" s="79"/>
      <c r="H167" s="79"/>
      <c r="I167" s="79">
        <f t="shared" ref="I167:K167" si="2">I168+I171+I173+I175+I177+I179+I181+I183</f>
        <v>0</v>
      </c>
      <c r="J167" s="79">
        <f t="shared" si="2"/>
        <v>0</v>
      </c>
      <c r="K167" s="79">
        <f t="shared" si="2"/>
        <v>3</v>
      </c>
      <c r="L167" s="79">
        <f t="shared" ref="L167:O182" si="3">L168+L171+L173+L175+L177+L179+L181+L183</f>
        <v>44773.9</v>
      </c>
      <c r="M167" s="79">
        <f t="shared" si="3"/>
        <v>3</v>
      </c>
      <c r="N167" s="79">
        <f t="shared" si="3"/>
        <v>0</v>
      </c>
      <c r="O167" s="79">
        <f t="shared" si="3"/>
        <v>0</v>
      </c>
      <c r="P167" s="82"/>
      <c r="Q167" s="83"/>
      <c r="R167" s="84"/>
    </row>
    <row r="168" spans="1:36" s="3" customFormat="1" ht="21.75" customHeight="1">
      <c r="A168" s="692">
        <v>1</v>
      </c>
      <c r="B168" s="597" t="s">
        <v>1057</v>
      </c>
      <c r="C168" s="580" t="s">
        <v>1015</v>
      </c>
      <c r="D168" s="580"/>
      <c r="E168" s="79" t="s">
        <v>439</v>
      </c>
      <c r="F168" s="580" t="s">
        <v>1058</v>
      </c>
      <c r="G168" s="580" t="s">
        <v>224</v>
      </c>
      <c r="H168" s="79"/>
      <c r="I168" s="79">
        <v>0</v>
      </c>
      <c r="J168" s="79">
        <v>0</v>
      </c>
      <c r="K168" s="79">
        <v>1</v>
      </c>
      <c r="L168" s="79">
        <v>0</v>
      </c>
      <c r="M168" s="79">
        <v>0</v>
      </c>
      <c r="N168" s="79">
        <f t="shared" si="3"/>
        <v>0</v>
      </c>
      <c r="O168" s="79">
        <f t="shared" si="3"/>
        <v>0</v>
      </c>
      <c r="P168" s="82"/>
      <c r="Q168" s="83"/>
      <c r="R168" s="84"/>
    </row>
    <row r="169" spans="1:36" s="3" customFormat="1" ht="30" customHeight="1">
      <c r="A169" s="695"/>
      <c r="B169" s="597"/>
      <c r="C169" s="580"/>
      <c r="D169" s="580"/>
      <c r="E169" s="580" t="s">
        <v>58</v>
      </c>
      <c r="F169" s="580"/>
      <c r="G169" s="580"/>
      <c r="H169" s="79"/>
      <c r="I169" s="79">
        <v>0</v>
      </c>
      <c r="J169" s="93">
        <v>0</v>
      </c>
      <c r="K169" s="93">
        <v>500</v>
      </c>
      <c r="L169" s="79">
        <v>0</v>
      </c>
      <c r="M169" s="79">
        <v>0</v>
      </c>
      <c r="N169" s="79">
        <f t="shared" si="3"/>
        <v>0</v>
      </c>
      <c r="O169" s="79">
        <f t="shared" si="3"/>
        <v>0</v>
      </c>
      <c r="P169" s="82" t="s">
        <v>87</v>
      </c>
      <c r="Q169" s="80" t="s">
        <v>334</v>
      </c>
      <c r="R169" s="91" t="s">
        <v>333</v>
      </c>
    </row>
    <row r="170" spans="1:36" s="3" customFormat="1" ht="24" customHeight="1">
      <c r="A170" s="693"/>
      <c r="B170" s="597"/>
      <c r="C170" s="580"/>
      <c r="D170" s="580"/>
      <c r="E170" s="580"/>
      <c r="F170" s="580"/>
      <c r="G170" s="580"/>
      <c r="H170" s="79"/>
      <c r="I170" s="79">
        <v>0</v>
      </c>
      <c r="J170" s="93">
        <v>17</v>
      </c>
      <c r="K170" s="79">
        <v>0</v>
      </c>
      <c r="L170" s="79">
        <v>0</v>
      </c>
      <c r="M170" s="79">
        <v>0</v>
      </c>
      <c r="N170" s="79">
        <f t="shared" si="3"/>
        <v>0</v>
      </c>
      <c r="O170" s="79">
        <f t="shared" si="3"/>
        <v>0</v>
      </c>
      <c r="P170" s="82" t="s">
        <v>1017</v>
      </c>
      <c r="Q170" s="80" t="s">
        <v>332</v>
      </c>
      <c r="R170" s="91"/>
    </row>
    <row r="171" spans="1:36" s="3" customFormat="1" ht="21.75" customHeight="1">
      <c r="A171" s="692">
        <v>2</v>
      </c>
      <c r="B171" s="592" t="s">
        <v>1059</v>
      </c>
      <c r="C171" s="580"/>
      <c r="D171" s="580"/>
      <c r="E171" s="79" t="s">
        <v>439</v>
      </c>
      <c r="F171" s="583">
        <v>2027</v>
      </c>
      <c r="G171" s="580" t="s">
        <v>224</v>
      </c>
      <c r="H171" s="79"/>
      <c r="I171" s="79">
        <v>0</v>
      </c>
      <c r="J171" s="79">
        <v>0</v>
      </c>
      <c r="K171" s="79">
        <v>0</v>
      </c>
      <c r="L171" s="79">
        <v>1</v>
      </c>
      <c r="M171" s="79">
        <v>0</v>
      </c>
      <c r="N171" s="79">
        <f t="shared" si="3"/>
        <v>0</v>
      </c>
      <c r="O171" s="79">
        <f t="shared" si="3"/>
        <v>0</v>
      </c>
      <c r="P171" s="82"/>
      <c r="Q171" s="83"/>
      <c r="R171" s="580" t="s">
        <v>337</v>
      </c>
    </row>
    <row r="172" spans="1:36" s="3" customFormat="1" ht="36" customHeight="1">
      <c r="A172" s="693"/>
      <c r="B172" s="592"/>
      <c r="C172" s="580"/>
      <c r="D172" s="580"/>
      <c r="E172" s="123" t="s">
        <v>58</v>
      </c>
      <c r="F172" s="583"/>
      <c r="G172" s="580"/>
      <c r="H172" s="79"/>
      <c r="I172" s="79">
        <v>0</v>
      </c>
      <c r="J172" s="79">
        <v>0</v>
      </c>
      <c r="K172" s="79">
        <v>0</v>
      </c>
      <c r="L172" s="79">
        <v>2500</v>
      </c>
      <c r="M172" s="79">
        <v>0</v>
      </c>
      <c r="N172" s="79">
        <f t="shared" si="3"/>
        <v>0</v>
      </c>
      <c r="O172" s="79">
        <f t="shared" si="3"/>
        <v>0</v>
      </c>
      <c r="P172" s="82" t="s">
        <v>87</v>
      </c>
      <c r="Q172" s="83" t="s">
        <v>334</v>
      </c>
      <c r="R172" s="580"/>
    </row>
    <row r="173" spans="1:36" s="3" customFormat="1" ht="24.75" customHeight="1">
      <c r="A173" s="692">
        <v>3</v>
      </c>
      <c r="B173" s="710" t="s">
        <v>1060</v>
      </c>
      <c r="C173" s="580"/>
      <c r="D173" s="580"/>
      <c r="E173" s="79" t="s">
        <v>439</v>
      </c>
      <c r="F173" s="583">
        <v>2027</v>
      </c>
      <c r="G173" s="580" t="s">
        <v>224</v>
      </c>
      <c r="H173" s="79"/>
      <c r="I173" s="79">
        <v>0</v>
      </c>
      <c r="J173" s="79">
        <v>0</v>
      </c>
      <c r="K173" s="79">
        <v>0</v>
      </c>
      <c r="L173" s="79">
        <v>1</v>
      </c>
      <c r="M173" s="79">
        <v>0</v>
      </c>
      <c r="N173" s="79">
        <f t="shared" si="3"/>
        <v>0</v>
      </c>
      <c r="O173" s="79">
        <f t="shared" si="3"/>
        <v>0</v>
      </c>
      <c r="P173" s="82"/>
      <c r="Q173" s="83"/>
      <c r="R173" s="580" t="s">
        <v>337</v>
      </c>
    </row>
    <row r="174" spans="1:36" s="3" customFormat="1" ht="35.25" customHeight="1">
      <c r="A174" s="693"/>
      <c r="B174" s="710"/>
      <c r="C174" s="580"/>
      <c r="D174" s="580"/>
      <c r="E174" s="123" t="s">
        <v>58</v>
      </c>
      <c r="F174" s="583"/>
      <c r="G174" s="580"/>
      <c r="H174" s="79"/>
      <c r="I174" s="79">
        <v>0</v>
      </c>
      <c r="J174" s="79">
        <v>0</v>
      </c>
      <c r="K174" s="79">
        <v>0</v>
      </c>
      <c r="L174" s="79">
        <v>2500</v>
      </c>
      <c r="M174" s="79">
        <v>0</v>
      </c>
      <c r="N174" s="79">
        <f t="shared" si="3"/>
        <v>0</v>
      </c>
      <c r="O174" s="79">
        <f t="shared" si="3"/>
        <v>0</v>
      </c>
      <c r="P174" s="82" t="s">
        <v>87</v>
      </c>
      <c r="Q174" s="83" t="s">
        <v>334</v>
      </c>
      <c r="R174" s="580"/>
    </row>
    <row r="175" spans="1:36" s="3" customFormat="1" ht="21.75" customHeight="1">
      <c r="A175" s="692">
        <v>4</v>
      </c>
      <c r="B175" s="710" t="s">
        <v>1061</v>
      </c>
      <c r="C175" s="580"/>
      <c r="D175" s="580"/>
      <c r="E175" s="79" t="s">
        <v>439</v>
      </c>
      <c r="F175" s="583">
        <v>2028</v>
      </c>
      <c r="G175" s="580" t="s">
        <v>224</v>
      </c>
      <c r="H175" s="79"/>
      <c r="I175" s="79">
        <v>0</v>
      </c>
      <c r="J175" s="79">
        <v>0</v>
      </c>
      <c r="K175" s="79">
        <v>0</v>
      </c>
      <c r="L175" s="79">
        <v>0</v>
      </c>
      <c r="M175" s="79">
        <v>1</v>
      </c>
      <c r="N175" s="79">
        <f t="shared" si="3"/>
        <v>0</v>
      </c>
      <c r="O175" s="79">
        <f t="shared" si="3"/>
        <v>0</v>
      </c>
      <c r="P175" s="82"/>
      <c r="Q175" s="83"/>
      <c r="R175" s="580" t="s">
        <v>341</v>
      </c>
    </row>
    <row r="176" spans="1:36" s="3" customFormat="1" ht="54" customHeight="1">
      <c r="A176" s="693"/>
      <c r="B176" s="710"/>
      <c r="C176" s="580"/>
      <c r="D176" s="580"/>
      <c r="E176" s="123" t="s">
        <v>58</v>
      </c>
      <c r="F176" s="583"/>
      <c r="G176" s="580"/>
      <c r="H176" s="79"/>
      <c r="I176" s="79">
        <v>0</v>
      </c>
      <c r="J176" s="79">
        <v>0</v>
      </c>
      <c r="K176" s="79">
        <v>0</v>
      </c>
      <c r="L176" s="79">
        <v>0</v>
      </c>
      <c r="M176" s="79">
        <v>2800</v>
      </c>
      <c r="N176" s="79">
        <f t="shared" si="3"/>
        <v>0</v>
      </c>
      <c r="O176" s="79">
        <f t="shared" si="3"/>
        <v>0</v>
      </c>
      <c r="P176" s="82" t="s">
        <v>87</v>
      </c>
      <c r="Q176" s="83" t="s">
        <v>334</v>
      </c>
      <c r="R176" s="580"/>
    </row>
    <row r="177" spans="1:18" s="3" customFormat="1" ht="30" customHeight="1">
      <c r="A177" s="692">
        <v>5</v>
      </c>
      <c r="B177" s="710" t="s">
        <v>1062</v>
      </c>
      <c r="C177" s="580"/>
      <c r="D177" s="580"/>
      <c r="E177" s="79" t="s">
        <v>439</v>
      </c>
      <c r="F177" s="583">
        <v>2028</v>
      </c>
      <c r="G177" s="580" t="s">
        <v>224</v>
      </c>
      <c r="H177" s="79"/>
      <c r="I177" s="79">
        <v>0</v>
      </c>
      <c r="J177" s="79">
        <v>0</v>
      </c>
      <c r="K177" s="79">
        <v>0</v>
      </c>
      <c r="L177" s="79">
        <v>0</v>
      </c>
      <c r="M177" s="79">
        <v>1</v>
      </c>
      <c r="N177" s="79">
        <f t="shared" si="3"/>
        <v>0</v>
      </c>
      <c r="O177" s="79">
        <f t="shared" si="3"/>
        <v>0</v>
      </c>
      <c r="P177" s="82"/>
      <c r="Q177" s="83"/>
      <c r="R177" s="580" t="s">
        <v>341</v>
      </c>
    </row>
    <row r="178" spans="1:18" s="3" customFormat="1" ht="44.25" customHeight="1">
      <c r="A178" s="693"/>
      <c r="B178" s="710"/>
      <c r="C178" s="580"/>
      <c r="D178" s="580"/>
      <c r="E178" s="123" t="s">
        <v>58</v>
      </c>
      <c r="F178" s="583"/>
      <c r="G178" s="580"/>
      <c r="H178" s="79"/>
      <c r="I178" s="79">
        <v>0</v>
      </c>
      <c r="J178" s="79">
        <v>0</v>
      </c>
      <c r="K178" s="79">
        <v>0</v>
      </c>
      <c r="L178" s="79">
        <v>0</v>
      </c>
      <c r="M178" s="79">
        <v>2800</v>
      </c>
      <c r="N178" s="79">
        <f t="shared" si="3"/>
        <v>0</v>
      </c>
      <c r="O178" s="79">
        <f t="shared" si="3"/>
        <v>0</v>
      </c>
      <c r="P178" s="82" t="s">
        <v>87</v>
      </c>
      <c r="Q178" s="83" t="s">
        <v>334</v>
      </c>
      <c r="R178" s="580"/>
    </row>
    <row r="179" spans="1:18" s="3" customFormat="1" ht="26.25" customHeight="1">
      <c r="A179" s="692">
        <v>6</v>
      </c>
      <c r="B179" s="710" t="s">
        <v>1063</v>
      </c>
      <c r="C179" s="580"/>
      <c r="D179" s="580"/>
      <c r="E179" s="79" t="s">
        <v>439</v>
      </c>
      <c r="F179" s="583">
        <v>2028</v>
      </c>
      <c r="G179" s="580" t="s">
        <v>224</v>
      </c>
      <c r="H179" s="79"/>
      <c r="I179" s="79">
        <v>0</v>
      </c>
      <c r="J179" s="79">
        <v>0</v>
      </c>
      <c r="K179" s="79">
        <v>0</v>
      </c>
      <c r="L179" s="79">
        <v>0</v>
      </c>
      <c r="M179" s="79">
        <v>1</v>
      </c>
      <c r="N179" s="79">
        <f t="shared" si="3"/>
        <v>0</v>
      </c>
      <c r="O179" s="79">
        <f t="shared" si="3"/>
        <v>0</v>
      </c>
      <c r="P179" s="82"/>
      <c r="Q179" s="83"/>
      <c r="R179" s="580" t="s">
        <v>341</v>
      </c>
    </row>
    <row r="180" spans="1:18" s="3" customFormat="1" ht="51.75" customHeight="1">
      <c r="A180" s="693"/>
      <c r="B180" s="710"/>
      <c r="C180" s="580"/>
      <c r="D180" s="580"/>
      <c r="E180" s="123" t="s">
        <v>58</v>
      </c>
      <c r="F180" s="583"/>
      <c r="G180" s="580"/>
      <c r="H180" s="79"/>
      <c r="I180" s="79">
        <v>0</v>
      </c>
      <c r="J180" s="79">
        <v>0</v>
      </c>
      <c r="K180" s="79">
        <v>0</v>
      </c>
      <c r="L180" s="79">
        <v>0</v>
      </c>
      <c r="M180" s="79">
        <v>2800</v>
      </c>
      <c r="N180" s="79">
        <f t="shared" si="3"/>
        <v>0</v>
      </c>
      <c r="O180" s="79">
        <f t="shared" si="3"/>
        <v>0</v>
      </c>
      <c r="P180" s="82" t="s">
        <v>87</v>
      </c>
      <c r="Q180" s="83" t="s">
        <v>334</v>
      </c>
      <c r="R180" s="580"/>
    </row>
    <row r="181" spans="1:18" s="3" customFormat="1" ht="26.25" customHeight="1">
      <c r="A181" s="692">
        <v>7</v>
      </c>
      <c r="B181" s="598" t="s">
        <v>1064</v>
      </c>
      <c r="C181" s="580"/>
      <c r="D181" s="580"/>
      <c r="E181" s="79" t="s">
        <v>439</v>
      </c>
      <c r="F181" s="583">
        <v>2026</v>
      </c>
      <c r="G181" s="580" t="s">
        <v>224</v>
      </c>
      <c r="H181" s="79"/>
      <c r="I181" s="79">
        <v>0</v>
      </c>
      <c r="J181" s="79">
        <v>0</v>
      </c>
      <c r="K181" s="79">
        <v>1</v>
      </c>
      <c r="L181" s="79">
        <f t="shared" si="3"/>
        <v>31600.400000000001</v>
      </c>
      <c r="M181" s="79">
        <f t="shared" si="3"/>
        <v>0</v>
      </c>
      <c r="N181" s="79">
        <f t="shared" si="3"/>
        <v>0</v>
      </c>
      <c r="O181" s="79">
        <f t="shared" si="3"/>
        <v>0</v>
      </c>
      <c r="P181" s="82"/>
      <c r="Q181" s="83"/>
      <c r="R181" s="84"/>
    </row>
    <row r="182" spans="1:18" s="3" customFormat="1" ht="45.75" customHeight="1">
      <c r="A182" s="693"/>
      <c r="B182" s="598"/>
      <c r="C182" s="580"/>
      <c r="D182" s="580"/>
      <c r="E182" s="123" t="s">
        <v>58</v>
      </c>
      <c r="F182" s="583"/>
      <c r="G182" s="580"/>
      <c r="H182" s="79"/>
      <c r="I182" s="79">
        <v>0</v>
      </c>
      <c r="J182" s="79">
        <v>0</v>
      </c>
      <c r="K182" s="79">
        <v>2500</v>
      </c>
      <c r="L182" s="79">
        <f t="shared" si="3"/>
        <v>23678.3</v>
      </c>
      <c r="M182" s="79">
        <f t="shared" si="3"/>
        <v>0</v>
      </c>
      <c r="N182" s="79">
        <f t="shared" si="3"/>
        <v>0</v>
      </c>
      <c r="O182" s="79">
        <f t="shared" si="3"/>
        <v>0</v>
      </c>
      <c r="P182" s="82" t="s">
        <v>87</v>
      </c>
      <c r="Q182" s="83" t="s">
        <v>334</v>
      </c>
      <c r="R182" s="592" t="s">
        <v>337</v>
      </c>
    </row>
    <row r="183" spans="1:18" s="3" customFormat="1" ht="30" customHeight="1">
      <c r="A183" s="692">
        <v>8</v>
      </c>
      <c r="B183" s="598" t="s">
        <v>1065</v>
      </c>
      <c r="C183" s="580"/>
      <c r="D183" s="580"/>
      <c r="E183" s="79" t="s">
        <v>439</v>
      </c>
      <c r="F183" s="583">
        <v>2026</v>
      </c>
      <c r="G183" s="580" t="s">
        <v>224</v>
      </c>
      <c r="H183" s="79"/>
      <c r="I183" s="79">
        <v>0</v>
      </c>
      <c r="J183" s="79">
        <v>0</v>
      </c>
      <c r="K183" s="79">
        <v>1</v>
      </c>
      <c r="L183" s="79">
        <f t="shared" ref="L183:O191" si="4">L184+L187+L189+L191+L193+L195+L197+L199</f>
        <v>13171.5</v>
      </c>
      <c r="M183" s="79">
        <f t="shared" si="4"/>
        <v>0</v>
      </c>
      <c r="N183" s="79">
        <f t="shared" si="4"/>
        <v>0</v>
      </c>
      <c r="O183" s="79">
        <f t="shared" si="4"/>
        <v>0</v>
      </c>
      <c r="P183" s="82"/>
      <c r="Q183" s="83"/>
      <c r="R183" s="592"/>
    </row>
    <row r="184" spans="1:18" s="3" customFormat="1" ht="41.25" customHeight="1">
      <c r="A184" s="693"/>
      <c r="B184" s="598"/>
      <c r="C184" s="580"/>
      <c r="D184" s="580"/>
      <c r="E184" s="123" t="s">
        <v>58</v>
      </c>
      <c r="F184" s="583"/>
      <c r="G184" s="580"/>
      <c r="H184" s="79"/>
      <c r="I184" s="79">
        <v>0</v>
      </c>
      <c r="J184" s="79">
        <v>0</v>
      </c>
      <c r="K184" s="79">
        <v>2500</v>
      </c>
      <c r="L184" s="79">
        <f t="shared" si="4"/>
        <v>10522.8</v>
      </c>
      <c r="M184" s="79">
        <f t="shared" si="4"/>
        <v>0</v>
      </c>
      <c r="N184" s="79">
        <f t="shared" si="4"/>
        <v>0</v>
      </c>
      <c r="O184" s="79">
        <f t="shared" si="4"/>
        <v>0</v>
      </c>
      <c r="P184" s="82" t="s">
        <v>87</v>
      </c>
      <c r="Q184" s="83" t="s">
        <v>334</v>
      </c>
      <c r="R184" s="91" t="s">
        <v>337</v>
      </c>
    </row>
    <row r="185" spans="1:18" s="3" customFormat="1" ht="64.5" customHeight="1">
      <c r="A185" s="90">
        <v>9</v>
      </c>
      <c r="B185" s="124" t="s">
        <v>1066</v>
      </c>
      <c r="C185" s="580"/>
      <c r="D185" s="79"/>
      <c r="E185" s="79" t="s">
        <v>58</v>
      </c>
      <c r="F185" s="79">
        <v>2025</v>
      </c>
      <c r="G185" s="79" t="s">
        <v>1067</v>
      </c>
      <c r="H185" s="79"/>
      <c r="I185" s="79">
        <v>0</v>
      </c>
      <c r="J185" s="93">
        <v>7.5</v>
      </c>
      <c r="K185" s="79">
        <v>0</v>
      </c>
      <c r="L185" s="79">
        <f t="shared" si="4"/>
        <v>5273.4</v>
      </c>
      <c r="M185" s="79">
        <f t="shared" si="4"/>
        <v>0</v>
      </c>
      <c r="N185" s="79">
        <f t="shared" si="4"/>
        <v>0</v>
      </c>
      <c r="O185" s="79">
        <f t="shared" si="4"/>
        <v>0</v>
      </c>
      <c r="P185" s="82" t="s">
        <v>1017</v>
      </c>
      <c r="Q185" s="83" t="s">
        <v>332</v>
      </c>
      <c r="R185" s="91"/>
    </row>
    <row r="186" spans="1:18" s="3" customFormat="1" ht="64.5" customHeight="1">
      <c r="A186" s="90">
        <v>10</v>
      </c>
      <c r="B186" s="124" t="s">
        <v>1068</v>
      </c>
      <c r="C186" s="580"/>
      <c r="D186" s="79"/>
      <c r="E186" s="79" t="s">
        <v>58</v>
      </c>
      <c r="F186" s="79">
        <v>2025</v>
      </c>
      <c r="G186" s="79" t="s">
        <v>1067</v>
      </c>
      <c r="H186" s="79"/>
      <c r="I186" s="79">
        <v>0</v>
      </c>
      <c r="J186" s="93">
        <v>7.5</v>
      </c>
      <c r="K186" s="79">
        <v>0</v>
      </c>
      <c r="L186" s="79">
        <f t="shared" si="4"/>
        <v>5257.4</v>
      </c>
      <c r="M186" s="79">
        <f t="shared" si="4"/>
        <v>0</v>
      </c>
      <c r="N186" s="79">
        <f t="shared" si="4"/>
        <v>0</v>
      </c>
      <c r="O186" s="79">
        <f t="shared" si="4"/>
        <v>0</v>
      </c>
      <c r="P186" s="82" t="s">
        <v>1017</v>
      </c>
      <c r="Q186" s="83" t="s">
        <v>332</v>
      </c>
      <c r="R186" s="84"/>
    </row>
    <row r="187" spans="1:18" s="3" customFormat="1" ht="75">
      <c r="A187" s="90">
        <v>11</v>
      </c>
      <c r="B187" s="124" t="s">
        <v>1069</v>
      </c>
      <c r="C187" s="580"/>
      <c r="D187" s="79"/>
      <c r="E187" s="79" t="s">
        <v>58</v>
      </c>
      <c r="F187" s="79">
        <v>2026</v>
      </c>
      <c r="G187" s="79" t="s">
        <v>1067</v>
      </c>
      <c r="H187" s="79"/>
      <c r="I187" s="79">
        <v>0</v>
      </c>
      <c r="J187" s="79">
        <v>0</v>
      </c>
      <c r="K187" s="79">
        <v>7.5</v>
      </c>
      <c r="L187" s="79">
        <f t="shared" si="4"/>
        <v>2632.7</v>
      </c>
      <c r="M187" s="79">
        <f t="shared" si="4"/>
        <v>0</v>
      </c>
      <c r="N187" s="79">
        <f t="shared" si="4"/>
        <v>0</v>
      </c>
      <c r="O187" s="79">
        <f t="shared" si="4"/>
        <v>0</v>
      </c>
      <c r="P187" s="82" t="s">
        <v>1017</v>
      </c>
      <c r="Q187" s="83" t="s">
        <v>332</v>
      </c>
      <c r="R187" s="84"/>
    </row>
    <row r="188" spans="1:18" s="3" customFormat="1" ht="75">
      <c r="A188" s="90">
        <v>12</v>
      </c>
      <c r="B188" s="124" t="s">
        <v>1070</v>
      </c>
      <c r="C188" s="580"/>
      <c r="D188" s="79"/>
      <c r="E188" s="79" t="s">
        <v>58</v>
      </c>
      <c r="F188" s="79">
        <v>2026</v>
      </c>
      <c r="G188" s="79" t="s">
        <v>1067</v>
      </c>
      <c r="H188" s="79"/>
      <c r="I188" s="79">
        <v>0</v>
      </c>
      <c r="J188" s="79">
        <v>0</v>
      </c>
      <c r="K188" s="79">
        <v>7.5</v>
      </c>
      <c r="L188" s="79">
        <f t="shared" si="4"/>
        <v>2624.7</v>
      </c>
      <c r="M188" s="79">
        <f t="shared" si="4"/>
        <v>0</v>
      </c>
      <c r="N188" s="79">
        <f t="shared" si="4"/>
        <v>0</v>
      </c>
      <c r="O188" s="79">
        <f t="shared" si="4"/>
        <v>0</v>
      </c>
      <c r="P188" s="82" t="s">
        <v>1017</v>
      </c>
      <c r="Q188" s="83" t="s">
        <v>332</v>
      </c>
      <c r="R188" s="84"/>
    </row>
    <row r="189" spans="1:18" s="3" customFormat="1" ht="75">
      <c r="A189" s="90">
        <v>13</v>
      </c>
      <c r="B189" s="124" t="s">
        <v>1071</v>
      </c>
      <c r="C189" s="580"/>
      <c r="D189" s="79"/>
      <c r="E189" s="79" t="s">
        <v>58</v>
      </c>
      <c r="F189" s="79">
        <v>2027</v>
      </c>
      <c r="G189" s="79" t="s">
        <v>1067</v>
      </c>
      <c r="H189" s="79"/>
      <c r="I189" s="79">
        <v>0</v>
      </c>
      <c r="J189" s="79">
        <v>0</v>
      </c>
      <c r="K189" s="79">
        <v>0</v>
      </c>
      <c r="L189" s="93">
        <v>8</v>
      </c>
      <c r="M189" s="79">
        <f t="shared" si="4"/>
        <v>0</v>
      </c>
      <c r="N189" s="79">
        <f t="shared" si="4"/>
        <v>0</v>
      </c>
      <c r="O189" s="79">
        <f t="shared" si="4"/>
        <v>0</v>
      </c>
      <c r="P189" s="82" t="s">
        <v>1017</v>
      </c>
      <c r="Q189" s="83" t="s">
        <v>332</v>
      </c>
      <c r="R189" s="84"/>
    </row>
    <row r="190" spans="1:18" s="3" customFormat="1" ht="75">
      <c r="A190" s="90">
        <v>14</v>
      </c>
      <c r="B190" s="124" t="s">
        <v>1072</v>
      </c>
      <c r="C190" s="580"/>
      <c r="D190" s="79"/>
      <c r="E190" s="79" t="s">
        <v>58</v>
      </c>
      <c r="F190" s="79">
        <v>2027</v>
      </c>
      <c r="G190" s="79" t="s">
        <v>1067</v>
      </c>
      <c r="H190" s="79"/>
      <c r="I190" s="79">
        <v>0</v>
      </c>
      <c r="J190" s="79">
        <v>0</v>
      </c>
      <c r="K190" s="79">
        <v>0</v>
      </c>
      <c r="L190" s="93">
        <v>8</v>
      </c>
      <c r="M190" s="79">
        <f t="shared" si="4"/>
        <v>0</v>
      </c>
      <c r="N190" s="79">
        <f t="shared" si="4"/>
        <v>0</v>
      </c>
      <c r="O190" s="79">
        <f t="shared" si="4"/>
        <v>0</v>
      </c>
      <c r="P190" s="82" t="s">
        <v>1017</v>
      </c>
      <c r="Q190" s="83" t="s">
        <v>332</v>
      </c>
      <c r="R190" s="84"/>
    </row>
    <row r="191" spans="1:18" s="3" customFormat="1" ht="75">
      <c r="A191" s="90">
        <v>15</v>
      </c>
      <c r="B191" s="124" t="s">
        <v>1073</v>
      </c>
      <c r="C191" s="580"/>
      <c r="D191" s="79"/>
      <c r="E191" s="79" t="s">
        <v>58</v>
      </c>
      <c r="F191" s="79">
        <v>2027</v>
      </c>
      <c r="G191" s="79" t="s">
        <v>1067</v>
      </c>
      <c r="H191" s="79"/>
      <c r="I191" s="79">
        <v>0</v>
      </c>
      <c r="J191" s="79">
        <v>0</v>
      </c>
      <c r="K191" s="79">
        <v>0</v>
      </c>
      <c r="L191" s="93">
        <v>8</v>
      </c>
      <c r="M191" s="79">
        <f t="shared" si="4"/>
        <v>0</v>
      </c>
      <c r="N191" s="79">
        <f t="shared" si="4"/>
        <v>0</v>
      </c>
      <c r="O191" s="79">
        <f t="shared" si="4"/>
        <v>0</v>
      </c>
      <c r="P191" s="82" t="s">
        <v>1017</v>
      </c>
      <c r="Q191" s="83" t="s">
        <v>332</v>
      </c>
      <c r="R191" s="84"/>
    </row>
    <row r="192" spans="1:18" s="5" customFormat="1" ht="24" hidden="1" customHeight="1">
      <c r="A192" s="696"/>
      <c r="B192" s="713" t="s">
        <v>1074</v>
      </c>
      <c r="C192" s="125"/>
      <c r="D192" s="125"/>
      <c r="E192" s="126"/>
      <c r="F192" s="126"/>
      <c r="G192" s="126"/>
      <c r="H192" s="126"/>
      <c r="I192" s="126"/>
      <c r="J192" s="126"/>
      <c r="K192" s="126"/>
      <c r="L192" s="126">
        <v>2616.6999999999998</v>
      </c>
      <c r="M192" s="126"/>
      <c r="N192" s="127"/>
      <c r="O192" s="127"/>
      <c r="P192" s="127"/>
      <c r="Q192" s="128"/>
      <c r="R192" s="129"/>
    </row>
    <row r="193" spans="1:36" s="5" customFormat="1" ht="42.75" hidden="1" customHeight="1">
      <c r="A193" s="696"/>
      <c r="B193" s="713"/>
      <c r="C193" s="125"/>
      <c r="D193" s="125"/>
      <c r="E193" s="126"/>
      <c r="F193" s="126"/>
      <c r="G193" s="126"/>
      <c r="H193" s="126"/>
      <c r="I193" s="126"/>
      <c r="J193" s="126"/>
      <c r="K193" s="126"/>
      <c r="L193" s="126"/>
      <c r="M193" s="126"/>
      <c r="N193" s="127"/>
      <c r="O193" s="127"/>
      <c r="P193" s="127"/>
      <c r="Q193" s="128"/>
      <c r="R193" s="129"/>
    </row>
    <row r="194" spans="1:36" s="6" customFormat="1" ht="42.75" hidden="1" customHeight="1">
      <c r="A194" s="697">
        <v>6</v>
      </c>
      <c r="B194" s="714" t="s">
        <v>1075</v>
      </c>
      <c r="C194" s="130"/>
      <c r="D194" s="130"/>
      <c r="E194" s="131"/>
      <c r="F194" s="131"/>
      <c r="G194" s="131"/>
      <c r="H194" s="131"/>
      <c r="I194" s="131"/>
      <c r="J194" s="131"/>
      <c r="K194" s="131"/>
      <c r="L194" s="131"/>
      <c r="M194" s="131"/>
      <c r="N194" s="132"/>
      <c r="O194" s="132"/>
      <c r="P194" s="132"/>
      <c r="Q194" s="133"/>
      <c r="R194" s="134"/>
    </row>
    <row r="195" spans="1:36" s="6" customFormat="1" ht="21.75" hidden="1" customHeight="1">
      <c r="A195" s="697"/>
      <c r="B195" s="714"/>
      <c r="C195" s="130"/>
      <c r="D195" s="130"/>
      <c r="E195" s="131"/>
      <c r="F195" s="131"/>
      <c r="G195" s="131"/>
      <c r="H195" s="131"/>
      <c r="I195" s="131"/>
      <c r="J195" s="131"/>
      <c r="K195" s="134"/>
      <c r="L195" s="134"/>
      <c r="M195" s="131"/>
      <c r="N195" s="132"/>
      <c r="O195" s="132"/>
      <c r="P195" s="132"/>
      <c r="Q195" s="130"/>
      <c r="R195" s="131"/>
    </row>
    <row r="196" spans="1:36" s="7" customFormat="1" ht="25.5" hidden="1" customHeight="1">
      <c r="A196" s="698">
        <v>7</v>
      </c>
      <c r="B196" s="715" t="s">
        <v>1076</v>
      </c>
      <c r="C196" s="135"/>
      <c r="D196" s="135"/>
      <c r="E196" s="136"/>
      <c r="F196" s="136"/>
      <c r="G196" s="136"/>
      <c r="H196" s="136"/>
      <c r="I196" s="137"/>
      <c r="J196" s="137"/>
      <c r="K196" s="137"/>
      <c r="L196" s="137"/>
      <c r="M196" s="137"/>
      <c r="N196" s="138"/>
      <c r="O196" s="139"/>
      <c r="P196" s="139"/>
      <c r="Q196" s="140"/>
      <c r="R196" s="141"/>
    </row>
    <row r="197" spans="1:36" s="7" customFormat="1" ht="25.5" hidden="1" customHeight="1">
      <c r="A197" s="699"/>
      <c r="B197" s="715" t="s">
        <v>1076</v>
      </c>
      <c r="C197" s="135"/>
      <c r="D197" s="135"/>
      <c r="E197" s="136"/>
      <c r="F197" s="136"/>
      <c r="G197" s="136"/>
      <c r="H197" s="136"/>
      <c r="I197" s="137"/>
      <c r="J197" s="137"/>
      <c r="K197" s="141"/>
      <c r="L197" s="141"/>
      <c r="M197" s="137"/>
      <c r="N197" s="138"/>
      <c r="O197" s="139"/>
      <c r="P197" s="139"/>
      <c r="Q197" s="142"/>
      <c r="R197" s="137"/>
    </row>
    <row r="198" spans="1:36" s="2" customFormat="1" ht="36" hidden="1" customHeight="1">
      <c r="A198" s="143"/>
      <c r="B198" s="71" t="s">
        <v>1077</v>
      </c>
      <c r="C198" s="72"/>
      <c r="D198" s="72"/>
      <c r="E198" s="73"/>
      <c r="F198" s="73"/>
      <c r="G198" s="73"/>
      <c r="H198" s="73"/>
      <c r="I198" s="73"/>
      <c r="J198" s="73"/>
      <c r="K198" s="73"/>
      <c r="L198" s="73"/>
      <c r="M198" s="73"/>
      <c r="N198" s="74"/>
      <c r="O198" s="74"/>
      <c r="P198" s="74"/>
      <c r="Q198" s="75"/>
      <c r="R198" s="76"/>
    </row>
    <row r="199" spans="1:36" s="4" customFormat="1" ht="55.5" customHeight="1">
      <c r="A199" s="106"/>
      <c r="B199" s="114" t="s">
        <v>1078</v>
      </c>
      <c r="C199" s="114"/>
      <c r="D199" s="114"/>
      <c r="E199" s="108" t="s">
        <v>40</v>
      </c>
      <c r="F199" s="108"/>
      <c r="G199" s="108"/>
      <c r="H199" s="108"/>
      <c r="I199" s="144">
        <v>0.79700000000000004</v>
      </c>
      <c r="J199" s="144">
        <v>0.77600000000000002</v>
      </c>
      <c r="K199" s="144"/>
      <c r="L199" s="144"/>
      <c r="M199" s="144"/>
      <c r="N199" s="109"/>
      <c r="O199" s="109"/>
      <c r="P199" s="109"/>
      <c r="Q199" s="111"/>
      <c r="R199" s="109"/>
      <c r="S199" s="145"/>
      <c r="T199" s="145"/>
      <c r="U199" s="145"/>
      <c r="V199" s="145"/>
      <c r="W199" s="145"/>
      <c r="X199" s="145"/>
      <c r="Y199" s="145"/>
      <c r="Z199" s="145"/>
      <c r="AA199" s="145"/>
      <c r="AB199" s="145"/>
      <c r="AC199" s="145"/>
      <c r="AD199" s="145"/>
      <c r="AE199" s="145"/>
      <c r="AF199" s="145"/>
      <c r="AG199" s="145"/>
      <c r="AH199" s="145"/>
      <c r="AI199" s="145"/>
      <c r="AJ199" s="145"/>
    </row>
    <row r="200" spans="1:36" s="2" customFormat="1" ht="21.75" customHeight="1">
      <c r="A200" s="70"/>
      <c r="B200" s="71" t="s">
        <v>48</v>
      </c>
      <c r="C200" s="72"/>
      <c r="D200" s="72"/>
      <c r="E200" s="73"/>
      <c r="F200" s="73"/>
      <c r="G200" s="73"/>
      <c r="H200" s="73"/>
      <c r="I200" s="73"/>
      <c r="J200" s="73"/>
      <c r="K200" s="73"/>
      <c r="L200" s="73"/>
      <c r="M200" s="73"/>
      <c r="N200" s="74"/>
      <c r="O200" s="74"/>
      <c r="P200" s="74"/>
      <c r="Q200" s="75"/>
      <c r="R200" s="76"/>
    </row>
    <row r="201" spans="1:36" s="3" customFormat="1" ht="21.75" customHeight="1">
      <c r="A201" s="77"/>
      <c r="B201" s="122" t="s">
        <v>1079</v>
      </c>
      <c r="C201" s="80"/>
      <c r="D201" s="80"/>
      <c r="E201" s="79"/>
      <c r="F201" s="79"/>
      <c r="G201" s="79"/>
      <c r="H201" s="79"/>
      <c r="I201" s="79"/>
      <c r="J201" s="79"/>
      <c r="K201" s="79"/>
      <c r="L201" s="79"/>
      <c r="M201" s="79"/>
      <c r="N201" s="82"/>
      <c r="O201" s="82"/>
      <c r="P201" s="82"/>
      <c r="Q201" s="83"/>
      <c r="R201" s="84"/>
    </row>
    <row r="202" spans="1:36" s="3" customFormat="1" ht="15.75" customHeight="1">
      <c r="A202" s="686">
        <v>1</v>
      </c>
      <c r="B202" s="592" t="s">
        <v>1080</v>
      </c>
      <c r="C202" s="580" t="s">
        <v>1015</v>
      </c>
      <c r="D202" s="580"/>
      <c r="E202" s="79" t="s">
        <v>164</v>
      </c>
      <c r="F202" s="580">
        <v>2026</v>
      </c>
      <c r="G202" s="580" t="s">
        <v>224</v>
      </c>
      <c r="H202" s="79"/>
      <c r="I202" s="91"/>
      <c r="J202" s="79"/>
      <c r="K202" s="79">
        <v>1.5</v>
      </c>
      <c r="L202" s="91"/>
      <c r="M202" s="91"/>
      <c r="N202" s="84"/>
      <c r="O202" s="84"/>
      <c r="P202" s="84"/>
      <c r="Q202" s="83"/>
      <c r="R202" s="580" t="s">
        <v>294</v>
      </c>
      <c r="S202" s="12"/>
      <c r="T202" s="12"/>
      <c r="U202" s="12"/>
      <c r="V202" s="12"/>
      <c r="W202" s="12"/>
    </row>
    <row r="203" spans="1:36" s="3" customFormat="1" ht="29.25" customHeight="1">
      <c r="A203" s="700"/>
      <c r="B203" s="592"/>
      <c r="C203" s="580"/>
      <c r="D203" s="580"/>
      <c r="E203" s="580" t="s">
        <v>58</v>
      </c>
      <c r="F203" s="580"/>
      <c r="G203" s="580"/>
      <c r="H203" s="79"/>
      <c r="I203" s="91"/>
      <c r="J203" s="79">
        <v>7.5</v>
      </c>
      <c r="K203" s="79"/>
      <c r="L203" s="91"/>
      <c r="M203" s="91"/>
      <c r="N203" s="84"/>
      <c r="O203" s="84"/>
      <c r="P203" s="82" t="s">
        <v>1081</v>
      </c>
      <c r="Q203" s="83"/>
      <c r="R203" s="580"/>
      <c r="S203" s="12"/>
      <c r="T203" s="12"/>
      <c r="U203" s="12"/>
      <c r="V203" s="12"/>
      <c r="W203" s="12"/>
    </row>
    <row r="204" spans="1:36" s="3" customFormat="1" ht="29.25" customHeight="1">
      <c r="A204" s="687"/>
      <c r="B204" s="592"/>
      <c r="C204" s="580"/>
      <c r="D204" s="580"/>
      <c r="E204" s="580"/>
      <c r="F204" s="580"/>
      <c r="G204" s="580"/>
      <c r="H204" s="79"/>
      <c r="I204" s="91"/>
      <c r="J204" s="79"/>
      <c r="K204" s="79">
        <v>500</v>
      </c>
      <c r="L204" s="91"/>
      <c r="M204" s="91"/>
      <c r="N204" s="84"/>
      <c r="O204" s="84"/>
      <c r="P204" s="82" t="s">
        <v>260</v>
      </c>
      <c r="Q204" s="80" t="s">
        <v>295</v>
      </c>
      <c r="R204" s="580"/>
      <c r="S204" s="12"/>
      <c r="T204" s="12"/>
      <c r="U204" s="12"/>
      <c r="V204" s="12"/>
      <c r="W204" s="12"/>
    </row>
    <row r="205" spans="1:36" ht="25.5" customHeight="1">
      <c r="A205" s="682">
        <v>2</v>
      </c>
      <c r="B205" s="716" t="s">
        <v>1082</v>
      </c>
      <c r="C205" s="580"/>
      <c r="D205" s="604"/>
      <c r="E205" s="39" t="s">
        <v>164</v>
      </c>
      <c r="F205" s="604">
        <v>2026</v>
      </c>
      <c r="G205" s="604" t="s">
        <v>117</v>
      </c>
      <c r="H205" s="39"/>
      <c r="I205" s="105"/>
      <c r="J205" s="105"/>
      <c r="K205" s="147">
        <v>1.5409999999999999</v>
      </c>
      <c r="L205" s="105"/>
      <c r="M205" s="105"/>
      <c r="N205" s="148"/>
      <c r="O205" s="40"/>
      <c r="P205" s="40"/>
      <c r="Q205" s="41"/>
      <c r="R205" s="604" t="s">
        <v>298</v>
      </c>
    </row>
    <row r="206" spans="1:36" ht="26.25" customHeight="1">
      <c r="A206" s="683"/>
      <c r="B206" s="716"/>
      <c r="C206" s="580"/>
      <c r="D206" s="604"/>
      <c r="E206" s="39" t="s">
        <v>58</v>
      </c>
      <c r="F206" s="604"/>
      <c r="G206" s="604"/>
      <c r="H206" s="39"/>
      <c r="I206" s="105"/>
      <c r="J206" s="105"/>
      <c r="K206" s="64">
        <v>2312</v>
      </c>
      <c r="L206" s="105"/>
      <c r="M206" s="105"/>
      <c r="N206" s="148"/>
      <c r="O206" s="40"/>
      <c r="P206" s="40" t="s">
        <v>260</v>
      </c>
      <c r="Q206" s="35" t="s">
        <v>290</v>
      </c>
      <c r="R206" s="604"/>
    </row>
    <row r="207" spans="1:36" ht="25.5" customHeight="1">
      <c r="A207" s="682">
        <v>3</v>
      </c>
      <c r="B207" s="716" t="s">
        <v>1083</v>
      </c>
      <c r="C207" s="580"/>
      <c r="D207" s="604"/>
      <c r="E207" s="69" t="s">
        <v>164</v>
      </c>
      <c r="F207" s="604">
        <v>2026</v>
      </c>
      <c r="G207" s="604" t="s">
        <v>117</v>
      </c>
      <c r="H207" s="39"/>
      <c r="I207" s="105"/>
      <c r="J207" s="105"/>
      <c r="K207" s="105">
        <v>0.36499999999999999</v>
      </c>
      <c r="L207" s="105"/>
      <c r="M207" s="105"/>
      <c r="N207" s="148"/>
      <c r="O207" s="40"/>
      <c r="P207" s="40"/>
      <c r="Q207" s="41"/>
      <c r="R207" s="604" t="s">
        <v>302</v>
      </c>
    </row>
    <row r="208" spans="1:36" ht="27.75" customHeight="1">
      <c r="A208" s="683"/>
      <c r="B208" s="716"/>
      <c r="C208" s="580"/>
      <c r="D208" s="604"/>
      <c r="E208" s="39" t="s">
        <v>58</v>
      </c>
      <c r="F208" s="604"/>
      <c r="G208" s="604"/>
      <c r="H208" s="39"/>
      <c r="I208" s="105"/>
      <c r="J208" s="105"/>
      <c r="K208" s="64">
        <v>602.20000000000005</v>
      </c>
      <c r="L208" s="105"/>
      <c r="M208" s="105"/>
      <c r="N208" s="148"/>
      <c r="O208" s="40"/>
      <c r="P208" s="40" t="s">
        <v>260</v>
      </c>
      <c r="Q208" s="35" t="s">
        <v>290</v>
      </c>
      <c r="R208" s="604"/>
    </row>
    <row r="209" spans="1:23" s="3" customFormat="1" ht="23.25" customHeight="1">
      <c r="A209" s="686">
        <v>4</v>
      </c>
      <c r="B209" s="592" t="s">
        <v>303</v>
      </c>
      <c r="C209" s="580"/>
      <c r="D209" s="580"/>
      <c r="E209" s="79" t="s">
        <v>304</v>
      </c>
      <c r="F209" s="580">
        <v>2026</v>
      </c>
      <c r="G209" s="580" t="s">
        <v>224</v>
      </c>
      <c r="H209" s="79"/>
      <c r="I209" s="149"/>
      <c r="J209" s="149"/>
      <c r="K209" s="120">
        <v>283.5</v>
      </c>
      <c r="L209" s="149"/>
      <c r="M209" s="149"/>
      <c r="N209" s="149"/>
      <c r="O209" s="149"/>
      <c r="P209" s="82" t="s">
        <v>1017</v>
      </c>
      <c r="Q209" s="723" t="s">
        <v>299</v>
      </c>
      <c r="R209" s="592" t="s">
        <v>305</v>
      </c>
      <c r="S209" s="12"/>
      <c r="T209" s="12"/>
      <c r="U209" s="12"/>
      <c r="V209" s="12"/>
      <c r="W209" s="12"/>
    </row>
    <row r="210" spans="1:23" s="3" customFormat="1" ht="24.75" customHeight="1">
      <c r="A210" s="700"/>
      <c r="B210" s="592"/>
      <c r="C210" s="580"/>
      <c r="D210" s="580"/>
      <c r="E210" s="79" t="s">
        <v>58</v>
      </c>
      <c r="F210" s="580"/>
      <c r="G210" s="580"/>
      <c r="H210" s="79"/>
      <c r="I210" s="149"/>
      <c r="J210" s="149"/>
      <c r="K210" s="120">
        <v>32</v>
      </c>
      <c r="L210" s="149"/>
      <c r="M210" s="149"/>
      <c r="N210" s="150"/>
      <c r="O210" s="84"/>
      <c r="P210" s="82"/>
      <c r="Q210" s="723"/>
      <c r="R210" s="592"/>
      <c r="S210" s="12"/>
      <c r="T210" s="12"/>
      <c r="U210" s="12"/>
      <c r="V210" s="12"/>
      <c r="W210" s="12"/>
    </row>
    <row r="211" spans="1:23" s="3" customFormat="1" ht="29.25" customHeight="1">
      <c r="A211" s="701">
        <v>5</v>
      </c>
      <c r="B211" s="592" t="s">
        <v>1084</v>
      </c>
      <c r="C211" s="580"/>
      <c r="D211" s="79"/>
      <c r="E211" s="79" t="s">
        <v>304</v>
      </c>
      <c r="F211" s="580"/>
      <c r="G211" s="580" t="s">
        <v>224</v>
      </c>
      <c r="H211" s="79"/>
      <c r="I211" s="151"/>
      <c r="J211" s="151"/>
      <c r="K211" s="120"/>
      <c r="L211" s="151">
        <v>2.2000000000000002</v>
      </c>
      <c r="M211" s="151"/>
      <c r="N211" s="152"/>
      <c r="O211" s="82"/>
      <c r="P211" s="82"/>
      <c r="Q211" s="723" t="s">
        <v>290</v>
      </c>
      <c r="R211" s="592" t="s">
        <v>1085</v>
      </c>
      <c r="S211" s="12"/>
      <c r="T211" s="12"/>
      <c r="U211" s="12"/>
      <c r="V211" s="12"/>
      <c r="W211" s="12"/>
    </row>
    <row r="212" spans="1:23" s="3" customFormat="1" ht="21" customHeight="1">
      <c r="A212" s="701"/>
      <c r="B212" s="592"/>
      <c r="C212" s="580"/>
      <c r="D212" s="79"/>
      <c r="E212" s="79" t="s">
        <v>58</v>
      </c>
      <c r="F212" s="580"/>
      <c r="G212" s="580"/>
      <c r="H212" s="79"/>
      <c r="I212" s="151"/>
      <c r="J212" s="151"/>
      <c r="K212" s="120"/>
      <c r="L212" s="120">
        <v>1600</v>
      </c>
      <c r="M212" s="151"/>
      <c r="N212" s="152"/>
      <c r="O212" s="82"/>
      <c r="P212" s="82" t="s">
        <v>260</v>
      </c>
      <c r="Q212" s="723"/>
      <c r="R212" s="592"/>
      <c r="S212" s="12"/>
      <c r="T212" s="12"/>
      <c r="U212" s="12"/>
      <c r="V212" s="12"/>
      <c r="W212" s="12"/>
    </row>
    <row r="213" spans="1:23" s="3" customFormat="1" ht="21.75" customHeight="1">
      <c r="A213" s="701">
        <v>6</v>
      </c>
      <c r="B213" s="592" t="s">
        <v>1086</v>
      </c>
      <c r="C213" s="580"/>
      <c r="D213" s="79"/>
      <c r="E213" s="79" t="s">
        <v>304</v>
      </c>
      <c r="F213" s="79"/>
      <c r="G213" s="580" t="s">
        <v>224</v>
      </c>
      <c r="H213" s="79"/>
      <c r="I213" s="151"/>
      <c r="J213" s="151"/>
      <c r="K213" s="120"/>
      <c r="L213" s="120">
        <v>1.3</v>
      </c>
      <c r="M213" s="151"/>
      <c r="N213" s="152"/>
      <c r="O213" s="82"/>
      <c r="P213" s="82"/>
      <c r="Q213" s="723" t="s">
        <v>290</v>
      </c>
      <c r="R213" s="592" t="s">
        <v>1087</v>
      </c>
      <c r="S213" s="12"/>
      <c r="T213" s="12"/>
      <c r="U213" s="12"/>
      <c r="V213" s="12"/>
      <c r="W213" s="12"/>
    </row>
    <row r="214" spans="1:23" s="3" customFormat="1">
      <c r="A214" s="701"/>
      <c r="B214" s="592"/>
      <c r="C214" s="580"/>
      <c r="D214" s="79"/>
      <c r="E214" s="79" t="s">
        <v>58</v>
      </c>
      <c r="F214" s="79"/>
      <c r="G214" s="580"/>
      <c r="H214" s="79"/>
      <c r="I214" s="151"/>
      <c r="J214" s="151"/>
      <c r="K214" s="120"/>
      <c r="L214" s="120">
        <v>1000</v>
      </c>
      <c r="M214" s="151"/>
      <c r="N214" s="152"/>
      <c r="O214" s="82"/>
      <c r="P214" s="82" t="s">
        <v>260</v>
      </c>
      <c r="Q214" s="723"/>
      <c r="R214" s="592"/>
      <c r="S214" s="12"/>
      <c r="T214" s="12"/>
      <c r="U214" s="12"/>
      <c r="V214" s="12"/>
      <c r="W214" s="12"/>
    </row>
    <row r="215" spans="1:23" s="3" customFormat="1" ht="21" customHeight="1">
      <c r="A215" s="702">
        <v>7</v>
      </c>
      <c r="B215" s="592" t="s">
        <v>1088</v>
      </c>
      <c r="C215" s="580"/>
      <c r="D215" s="79"/>
      <c r="E215" s="79" t="s">
        <v>304</v>
      </c>
      <c r="F215" s="79"/>
      <c r="G215" s="580" t="s">
        <v>224</v>
      </c>
      <c r="H215" s="79"/>
      <c r="I215" s="151"/>
      <c r="J215" s="151"/>
      <c r="K215" s="120"/>
      <c r="L215" s="120">
        <v>1</v>
      </c>
      <c r="M215" s="151"/>
      <c r="N215" s="152"/>
      <c r="O215" s="82"/>
      <c r="P215" s="82"/>
      <c r="Q215" s="723" t="s">
        <v>290</v>
      </c>
      <c r="R215" s="592" t="s">
        <v>1089</v>
      </c>
      <c r="S215" s="12"/>
      <c r="T215" s="12"/>
      <c r="U215" s="12"/>
      <c r="V215" s="12"/>
      <c r="W215" s="12"/>
    </row>
    <row r="216" spans="1:23" s="3" customFormat="1" ht="24.75" customHeight="1">
      <c r="A216" s="687"/>
      <c r="B216" s="592"/>
      <c r="C216" s="580"/>
      <c r="D216" s="79"/>
      <c r="E216" s="79" t="s">
        <v>58</v>
      </c>
      <c r="F216" s="79"/>
      <c r="G216" s="580"/>
      <c r="H216" s="79"/>
      <c r="I216" s="151"/>
      <c r="J216" s="151"/>
      <c r="K216" s="120"/>
      <c r="L216" s="120">
        <v>1000</v>
      </c>
      <c r="M216" s="151"/>
      <c r="N216" s="152"/>
      <c r="O216" s="82"/>
      <c r="P216" s="82" t="s">
        <v>260</v>
      </c>
      <c r="Q216" s="723"/>
      <c r="R216" s="592"/>
      <c r="S216" s="12"/>
      <c r="T216" s="12"/>
      <c r="U216" s="12"/>
      <c r="V216" s="12"/>
      <c r="W216" s="12"/>
    </row>
    <row r="217" spans="1:23" s="3" customFormat="1">
      <c r="A217" s="686">
        <v>8</v>
      </c>
      <c r="B217" s="592" t="s">
        <v>1090</v>
      </c>
      <c r="C217" s="580"/>
      <c r="D217" s="79"/>
      <c r="E217" s="79" t="s">
        <v>304</v>
      </c>
      <c r="F217" s="79"/>
      <c r="G217" s="580" t="s">
        <v>224</v>
      </c>
      <c r="H217" s="79"/>
      <c r="I217" s="151"/>
      <c r="J217" s="151"/>
      <c r="K217" s="120"/>
      <c r="L217" s="120">
        <v>1.25</v>
      </c>
      <c r="M217" s="151"/>
      <c r="N217" s="152"/>
      <c r="O217" s="82"/>
      <c r="P217" s="82"/>
      <c r="Q217" s="723" t="s">
        <v>290</v>
      </c>
      <c r="R217" s="592" t="s">
        <v>1091</v>
      </c>
      <c r="S217" s="12"/>
      <c r="T217" s="12"/>
      <c r="U217" s="12"/>
      <c r="V217" s="12"/>
      <c r="W217" s="12"/>
    </row>
    <row r="218" spans="1:23" s="3" customFormat="1" ht="32.25" customHeight="1">
      <c r="A218" s="687"/>
      <c r="B218" s="592"/>
      <c r="C218" s="580"/>
      <c r="D218" s="79"/>
      <c r="E218" s="79" t="s">
        <v>58</v>
      </c>
      <c r="F218" s="79"/>
      <c r="G218" s="580"/>
      <c r="H218" s="79"/>
      <c r="I218" s="151"/>
      <c r="J218" s="151"/>
      <c r="K218" s="120"/>
      <c r="L218" s="120">
        <v>1220</v>
      </c>
      <c r="M218" s="151"/>
      <c r="N218" s="152"/>
      <c r="O218" s="82"/>
      <c r="P218" s="82" t="s">
        <v>260</v>
      </c>
      <c r="Q218" s="723"/>
      <c r="R218" s="592"/>
      <c r="S218" s="12"/>
      <c r="T218" s="12"/>
      <c r="U218" s="12"/>
      <c r="V218" s="12"/>
      <c r="W218" s="12"/>
    </row>
    <row r="219" spans="1:23" s="3" customFormat="1">
      <c r="A219" s="686">
        <v>9</v>
      </c>
      <c r="B219" s="592" t="s">
        <v>1092</v>
      </c>
      <c r="C219" s="580"/>
      <c r="D219" s="79"/>
      <c r="E219" s="79" t="s">
        <v>304</v>
      </c>
      <c r="F219" s="79"/>
      <c r="G219" s="580" t="s">
        <v>224</v>
      </c>
      <c r="H219" s="79"/>
      <c r="I219" s="151"/>
      <c r="J219" s="151"/>
      <c r="K219" s="120"/>
      <c r="L219" s="120">
        <v>1</v>
      </c>
      <c r="M219" s="151"/>
      <c r="N219" s="152"/>
      <c r="O219" s="82"/>
      <c r="P219" s="82"/>
      <c r="Q219" s="723" t="s">
        <v>290</v>
      </c>
      <c r="R219" s="592" t="s">
        <v>1093</v>
      </c>
      <c r="S219" s="12"/>
      <c r="T219" s="12"/>
      <c r="U219" s="12"/>
      <c r="V219" s="12"/>
      <c r="W219" s="12"/>
    </row>
    <row r="220" spans="1:23" s="3" customFormat="1" ht="30.75" customHeight="1">
      <c r="A220" s="687"/>
      <c r="B220" s="592"/>
      <c r="C220" s="580"/>
      <c r="D220" s="79"/>
      <c r="E220" s="79" t="s">
        <v>58</v>
      </c>
      <c r="F220" s="79"/>
      <c r="G220" s="580"/>
      <c r="H220" s="79"/>
      <c r="I220" s="151"/>
      <c r="J220" s="151"/>
      <c r="K220" s="120"/>
      <c r="L220" s="120">
        <v>1100</v>
      </c>
      <c r="M220" s="151"/>
      <c r="N220" s="152"/>
      <c r="O220" s="82"/>
      <c r="P220" s="82" t="s">
        <v>260</v>
      </c>
      <c r="Q220" s="723"/>
      <c r="R220" s="592"/>
      <c r="S220" s="12"/>
      <c r="T220" s="12"/>
      <c r="U220" s="12"/>
      <c r="V220" s="12"/>
      <c r="W220" s="12"/>
    </row>
    <row r="221" spans="1:23" s="3" customFormat="1">
      <c r="A221" s="686">
        <v>10</v>
      </c>
      <c r="B221" s="592" t="s">
        <v>1094</v>
      </c>
      <c r="C221" s="580"/>
      <c r="D221" s="79"/>
      <c r="E221" s="79" t="s">
        <v>304</v>
      </c>
      <c r="F221" s="79"/>
      <c r="G221" s="580" t="s">
        <v>224</v>
      </c>
      <c r="H221" s="79"/>
      <c r="I221" s="151"/>
      <c r="J221" s="151"/>
      <c r="K221" s="120"/>
      <c r="L221" s="120">
        <v>0.86</v>
      </c>
      <c r="M221" s="151"/>
      <c r="N221" s="152"/>
      <c r="O221" s="82"/>
      <c r="P221" s="82"/>
      <c r="Q221" s="723" t="s">
        <v>290</v>
      </c>
      <c r="R221" s="592" t="s">
        <v>1095</v>
      </c>
      <c r="S221" s="12"/>
      <c r="T221" s="12"/>
      <c r="U221" s="12"/>
      <c r="V221" s="12"/>
      <c r="W221" s="12"/>
    </row>
    <row r="222" spans="1:23" s="3" customFormat="1" ht="30" customHeight="1">
      <c r="A222" s="687"/>
      <c r="B222" s="592"/>
      <c r="C222" s="580"/>
      <c r="D222" s="79"/>
      <c r="E222" s="79" t="s">
        <v>58</v>
      </c>
      <c r="F222" s="79"/>
      <c r="G222" s="580"/>
      <c r="H222" s="79"/>
      <c r="I222" s="151"/>
      <c r="J222" s="151"/>
      <c r="K222" s="120"/>
      <c r="L222" s="120">
        <v>1000</v>
      </c>
      <c r="M222" s="151"/>
      <c r="N222" s="152"/>
      <c r="O222" s="82"/>
      <c r="P222" s="82" t="s">
        <v>260</v>
      </c>
      <c r="Q222" s="723"/>
      <c r="R222" s="592"/>
      <c r="S222" s="12"/>
      <c r="T222" s="12"/>
      <c r="U222" s="12"/>
      <c r="V222" s="12"/>
      <c r="W222" s="12"/>
    </row>
    <row r="223" spans="1:23" s="3" customFormat="1" ht="21" customHeight="1">
      <c r="A223" s="153"/>
      <c r="B223" s="122" t="s">
        <v>1096</v>
      </c>
      <c r="C223" s="80"/>
      <c r="D223" s="80"/>
      <c r="E223" s="79"/>
      <c r="F223" s="79"/>
      <c r="G223" s="79"/>
      <c r="H223" s="79"/>
      <c r="I223" s="79"/>
      <c r="J223" s="79"/>
      <c r="K223" s="79"/>
      <c r="L223" s="79"/>
      <c r="M223" s="79"/>
      <c r="N223" s="82"/>
      <c r="O223" s="82"/>
      <c r="P223" s="82"/>
      <c r="Q223" s="83"/>
      <c r="R223" s="84"/>
    </row>
    <row r="224" spans="1:23" s="3" customFormat="1" ht="24.75" customHeight="1">
      <c r="A224" s="686">
        <v>11</v>
      </c>
      <c r="B224" s="592" t="s">
        <v>287</v>
      </c>
      <c r="C224" s="580" t="s">
        <v>1015</v>
      </c>
      <c r="D224" s="580"/>
      <c r="E224" s="69" t="s">
        <v>164</v>
      </c>
      <c r="F224" s="580">
        <v>2026</v>
      </c>
      <c r="G224" s="604" t="s">
        <v>288</v>
      </c>
      <c r="H224" s="79"/>
      <c r="I224" s="79"/>
      <c r="J224" s="79"/>
      <c r="K224" s="79">
        <v>10.7</v>
      </c>
      <c r="L224" s="79"/>
      <c r="M224" s="79"/>
      <c r="N224" s="82"/>
      <c r="O224" s="82"/>
      <c r="P224" s="82"/>
      <c r="Q224" s="723" t="s">
        <v>290</v>
      </c>
      <c r="R224" s="592" t="s">
        <v>289</v>
      </c>
    </row>
    <row r="225" spans="1:36" s="3" customFormat="1" ht="25.5" customHeight="1">
      <c r="A225" s="687"/>
      <c r="B225" s="592"/>
      <c r="C225" s="580"/>
      <c r="D225" s="580"/>
      <c r="E225" s="39" t="s">
        <v>58</v>
      </c>
      <c r="F225" s="580"/>
      <c r="G225" s="604"/>
      <c r="H225" s="79"/>
      <c r="I225" s="79"/>
      <c r="J225" s="79"/>
      <c r="K225" s="93">
        <v>4970.33</v>
      </c>
      <c r="L225" s="79"/>
      <c r="M225" s="79"/>
      <c r="N225" s="82"/>
      <c r="O225" s="82"/>
      <c r="P225" s="82" t="s">
        <v>260</v>
      </c>
      <c r="Q225" s="723"/>
      <c r="R225" s="592"/>
    </row>
    <row r="226" spans="1:36" s="3" customFormat="1" ht="21.75" customHeight="1">
      <c r="A226" s="97"/>
      <c r="B226" s="122" t="s">
        <v>1097</v>
      </c>
      <c r="C226" s="79"/>
      <c r="D226" s="79"/>
      <c r="E226" s="39"/>
      <c r="F226" s="79"/>
      <c r="G226" s="39"/>
      <c r="H226" s="79"/>
      <c r="I226" s="79"/>
      <c r="J226" s="79"/>
      <c r="K226" s="93"/>
      <c r="L226" s="79"/>
      <c r="M226" s="79"/>
      <c r="N226" s="82"/>
      <c r="O226" s="82"/>
      <c r="P226" s="82"/>
      <c r="Q226" s="83"/>
      <c r="R226" s="79"/>
    </row>
    <row r="227" spans="1:36" s="3" customFormat="1" ht="54.75" customHeight="1">
      <c r="A227" s="97">
        <v>12</v>
      </c>
      <c r="B227" s="80" t="s">
        <v>322</v>
      </c>
      <c r="C227" s="79" t="s">
        <v>1098</v>
      </c>
      <c r="D227" s="79"/>
      <c r="E227" s="39" t="s">
        <v>58</v>
      </c>
      <c r="F227" s="79" t="s">
        <v>508</v>
      </c>
      <c r="G227" s="39" t="s">
        <v>136</v>
      </c>
      <c r="H227" s="79"/>
      <c r="I227" s="79"/>
      <c r="J227" s="79"/>
      <c r="K227" s="93">
        <v>200</v>
      </c>
      <c r="L227" s="93">
        <v>200</v>
      </c>
      <c r="M227" s="93">
        <v>200</v>
      </c>
      <c r="N227" s="82"/>
      <c r="O227" s="82"/>
      <c r="P227" s="82" t="s">
        <v>1017</v>
      </c>
      <c r="Q227" s="41" t="s">
        <v>299</v>
      </c>
      <c r="R227" s="79" t="s">
        <v>324</v>
      </c>
    </row>
    <row r="228" spans="1:36" ht="15.75" customHeight="1">
      <c r="A228" s="38">
        <v>4</v>
      </c>
      <c r="B228" s="46" t="s">
        <v>353</v>
      </c>
      <c r="C228" s="46"/>
      <c r="D228" s="46"/>
      <c r="E228" s="39"/>
      <c r="F228" s="39"/>
      <c r="G228" s="39"/>
      <c r="H228" s="39"/>
      <c r="I228" s="64"/>
      <c r="J228" s="64"/>
      <c r="K228" s="64"/>
      <c r="L228" s="64"/>
      <c r="M228" s="64"/>
      <c r="N228" s="40"/>
      <c r="O228" s="40"/>
      <c r="P228" s="40"/>
      <c r="Q228" s="41"/>
      <c r="R228" s="40"/>
      <c r="S228" s="19"/>
      <c r="T228" s="19"/>
      <c r="U228" s="19"/>
      <c r="V228" s="19"/>
      <c r="W228" s="19"/>
      <c r="X228" s="19"/>
      <c r="Y228" s="19"/>
      <c r="Z228" s="19"/>
      <c r="AA228" s="19"/>
      <c r="AB228" s="19"/>
      <c r="AC228" s="19"/>
      <c r="AD228" s="19"/>
      <c r="AE228" s="19"/>
      <c r="AF228" s="19"/>
      <c r="AG228" s="19"/>
      <c r="AH228" s="19"/>
      <c r="AI228" s="19"/>
      <c r="AJ228" s="19"/>
    </row>
    <row r="229" spans="1:36" s="3" customFormat="1" ht="75.75" customHeight="1">
      <c r="A229" s="153"/>
      <c r="B229" s="80" t="s">
        <v>1099</v>
      </c>
      <c r="C229" s="79" t="s">
        <v>1100</v>
      </c>
      <c r="D229" s="79" t="s">
        <v>77</v>
      </c>
      <c r="E229" s="79" t="s">
        <v>40</v>
      </c>
      <c r="F229" s="79"/>
      <c r="G229" s="79"/>
      <c r="H229" s="79"/>
      <c r="I229" s="93">
        <v>34</v>
      </c>
      <c r="J229" s="93">
        <v>31</v>
      </c>
      <c r="K229" s="93">
        <v>37</v>
      </c>
      <c r="L229" s="93">
        <v>39</v>
      </c>
      <c r="M229" s="93">
        <v>41</v>
      </c>
      <c r="N229" s="82">
        <v>43</v>
      </c>
      <c r="O229" s="82"/>
      <c r="P229" s="82"/>
      <c r="Q229" s="83"/>
      <c r="R229" s="82"/>
      <c r="S229" s="154"/>
      <c r="T229" s="154"/>
      <c r="U229" s="154"/>
      <c r="V229" s="154"/>
      <c r="W229" s="154"/>
      <c r="X229" s="154"/>
      <c r="Y229" s="154"/>
      <c r="Z229" s="154"/>
      <c r="AA229" s="154"/>
      <c r="AB229" s="154"/>
      <c r="AC229" s="154"/>
      <c r="AD229" s="154"/>
      <c r="AE229" s="154"/>
      <c r="AF229" s="154"/>
      <c r="AG229" s="154"/>
      <c r="AH229" s="154"/>
      <c r="AI229" s="154"/>
      <c r="AJ229" s="154"/>
    </row>
    <row r="230" spans="1:36" s="6" customFormat="1" ht="17.25" customHeight="1">
      <c r="A230" s="155"/>
      <c r="B230" s="122" t="s">
        <v>408</v>
      </c>
      <c r="C230" s="156"/>
      <c r="D230" s="156"/>
      <c r="E230" s="131"/>
      <c r="F230" s="131"/>
      <c r="G230" s="131"/>
      <c r="H230" s="131"/>
      <c r="I230" s="157"/>
      <c r="J230" s="157"/>
      <c r="K230" s="157"/>
      <c r="L230" s="157"/>
      <c r="M230" s="157"/>
      <c r="N230" s="132"/>
      <c r="O230" s="132"/>
      <c r="P230" s="132"/>
      <c r="Q230" s="133"/>
      <c r="R230" s="132"/>
      <c r="S230" s="158"/>
      <c r="T230" s="158"/>
      <c r="U230" s="158"/>
      <c r="V230" s="158"/>
      <c r="W230" s="158"/>
      <c r="X230" s="158"/>
      <c r="Y230" s="158"/>
      <c r="Z230" s="158"/>
      <c r="AA230" s="158"/>
      <c r="AB230" s="158"/>
      <c r="AC230" s="158"/>
      <c r="AD230" s="158"/>
      <c r="AE230" s="158"/>
      <c r="AF230" s="158"/>
      <c r="AG230" s="158"/>
      <c r="AH230" s="158"/>
      <c r="AI230" s="158"/>
      <c r="AJ230" s="158"/>
    </row>
    <row r="231" spans="1:36" s="8" customFormat="1" ht="25.5" customHeight="1">
      <c r="A231" s="159">
        <v>1</v>
      </c>
      <c r="B231" s="160" t="s">
        <v>359</v>
      </c>
      <c r="C231" s="91"/>
      <c r="D231" s="161"/>
      <c r="E231" s="161"/>
      <c r="F231" s="161"/>
      <c r="G231" s="161"/>
      <c r="H231" s="161"/>
      <c r="I231" s="79">
        <v>0</v>
      </c>
      <c r="J231" s="79">
        <v>0</v>
      </c>
      <c r="K231" s="103">
        <v>0</v>
      </c>
      <c r="L231" s="103">
        <v>141.19999999999999</v>
      </c>
      <c r="M231" s="103">
        <v>0</v>
      </c>
      <c r="N231" s="103">
        <v>0</v>
      </c>
      <c r="O231" s="103">
        <v>0</v>
      </c>
      <c r="P231" s="79" t="s">
        <v>87</v>
      </c>
      <c r="Q231" s="80" t="s">
        <v>139</v>
      </c>
      <c r="R231" s="80" t="s">
        <v>361</v>
      </c>
    </row>
    <row r="232" spans="1:36" s="3" customFormat="1" ht="75.75" customHeight="1">
      <c r="A232" s="90"/>
      <c r="B232" s="80" t="s">
        <v>1101</v>
      </c>
      <c r="C232" s="79" t="s">
        <v>1102</v>
      </c>
      <c r="D232" s="79" t="s">
        <v>77</v>
      </c>
      <c r="E232" s="79" t="s">
        <v>40</v>
      </c>
      <c r="F232" s="79"/>
      <c r="G232" s="79"/>
      <c r="H232" s="79"/>
      <c r="I232" s="93"/>
      <c r="J232" s="93"/>
      <c r="K232" s="93">
        <v>42.9</v>
      </c>
      <c r="L232" s="93">
        <v>42.9</v>
      </c>
      <c r="M232" s="93">
        <v>57.1</v>
      </c>
      <c r="N232" s="82">
        <v>57.1</v>
      </c>
      <c r="O232" s="82">
        <v>57.1</v>
      </c>
      <c r="P232" s="82"/>
      <c r="Q232" s="83"/>
      <c r="R232" s="82"/>
      <c r="S232" s="162"/>
      <c r="T232" s="162"/>
      <c r="U232" s="162"/>
      <c r="V232" s="162"/>
      <c r="W232" s="162"/>
      <c r="X232" s="162"/>
      <c r="Y232" s="162"/>
      <c r="Z232" s="162"/>
      <c r="AA232" s="162"/>
      <c r="AB232" s="162"/>
      <c r="AC232" s="162"/>
      <c r="AD232" s="162"/>
      <c r="AE232" s="162"/>
      <c r="AF232" s="162"/>
      <c r="AG232" s="162"/>
      <c r="AH232" s="162"/>
      <c r="AI232" s="162"/>
      <c r="AJ232" s="162"/>
    </row>
    <row r="233" spans="1:36" ht="72.75" customHeight="1">
      <c r="A233" s="88"/>
      <c r="B233" s="35" t="s">
        <v>1103</v>
      </c>
      <c r="C233" s="39" t="s">
        <v>1102</v>
      </c>
      <c r="D233" s="39" t="s">
        <v>77</v>
      </c>
      <c r="E233" s="39" t="s">
        <v>40</v>
      </c>
      <c r="F233" s="39"/>
      <c r="G233" s="39"/>
      <c r="H233" s="39"/>
      <c r="I233" s="69"/>
      <c r="J233" s="69"/>
      <c r="K233" s="69">
        <v>87.5</v>
      </c>
      <c r="L233" s="69">
        <v>87.5</v>
      </c>
      <c r="M233" s="69">
        <v>87.5</v>
      </c>
      <c r="N233" s="40">
        <v>100</v>
      </c>
      <c r="O233" s="40">
        <v>100</v>
      </c>
      <c r="P233" s="49"/>
      <c r="Q233" s="46"/>
      <c r="R233" s="49"/>
      <c r="S233" s="20"/>
      <c r="T233" s="20"/>
      <c r="U233" s="20"/>
      <c r="V233" s="20"/>
      <c r="W233" s="20"/>
      <c r="X233" s="20"/>
      <c r="Y233" s="20"/>
      <c r="Z233" s="20"/>
      <c r="AA233" s="20"/>
      <c r="AB233" s="20"/>
      <c r="AC233" s="20"/>
      <c r="AD233" s="20"/>
      <c r="AE233" s="20"/>
      <c r="AF233" s="20"/>
      <c r="AG233" s="20"/>
      <c r="AH233" s="20"/>
      <c r="AI233" s="20"/>
      <c r="AJ233" s="20"/>
    </row>
    <row r="234" spans="1:36" s="2" customFormat="1" ht="21.75" customHeight="1">
      <c r="A234" s="70"/>
      <c r="B234" s="71" t="s">
        <v>48</v>
      </c>
      <c r="C234" s="72"/>
      <c r="D234" s="72"/>
      <c r="E234" s="73"/>
      <c r="F234" s="73"/>
      <c r="G234" s="73"/>
      <c r="H234" s="73"/>
      <c r="I234" s="73"/>
      <c r="J234" s="73"/>
      <c r="K234" s="73"/>
      <c r="L234" s="73"/>
      <c r="M234" s="73"/>
      <c r="N234" s="74"/>
      <c r="O234" s="74"/>
      <c r="P234" s="74"/>
      <c r="Q234" s="75"/>
      <c r="R234" s="76"/>
    </row>
    <row r="235" spans="1:36" ht="15.75" customHeight="1">
      <c r="A235" s="38">
        <v>5</v>
      </c>
      <c r="B235" s="25" t="s">
        <v>364</v>
      </c>
      <c r="C235" s="25"/>
      <c r="D235" s="25"/>
      <c r="E235" s="39"/>
      <c r="F235" s="39"/>
      <c r="G235" s="39"/>
      <c r="H235" s="39"/>
      <c r="I235" s="39"/>
      <c r="J235" s="39"/>
      <c r="K235" s="39"/>
      <c r="L235" s="39"/>
      <c r="M235" s="39"/>
      <c r="N235" s="40"/>
      <c r="O235" s="40"/>
      <c r="P235" s="40"/>
      <c r="Q235" s="41"/>
      <c r="R235" s="40"/>
      <c r="S235" s="19"/>
      <c r="T235" s="19"/>
      <c r="U235" s="19"/>
      <c r="V235" s="19"/>
      <c r="W235" s="19"/>
      <c r="X235" s="19"/>
      <c r="Y235" s="19"/>
      <c r="Z235" s="19"/>
      <c r="AA235" s="19"/>
      <c r="AB235" s="19"/>
      <c r="AC235" s="19"/>
      <c r="AD235" s="19"/>
      <c r="AE235" s="19"/>
      <c r="AF235" s="19"/>
      <c r="AG235" s="19"/>
      <c r="AH235" s="19"/>
      <c r="AI235" s="19"/>
      <c r="AJ235" s="19"/>
    </row>
    <row r="236" spans="1:36" ht="70.5" customHeight="1">
      <c r="A236" s="38"/>
      <c r="B236" s="35" t="s">
        <v>1104</v>
      </c>
      <c r="C236" s="39" t="s">
        <v>1036</v>
      </c>
      <c r="D236" s="39" t="s">
        <v>77</v>
      </c>
      <c r="E236" s="39"/>
      <c r="F236" s="39" t="s">
        <v>509</v>
      </c>
      <c r="G236" s="39"/>
      <c r="H236" s="39"/>
      <c r="I236" s="69">
        <v>100</v>
      </c>
      <c r="J236" s="69">
        <v>100</v>
      </c>
      <c r="K236" s="69">
        <v>100</v>
      </c>
      <c r="L236" s="69">
        <v>100</v>
      </c>
      <c r="M236" s="69">
        <v>100</v>
      </c>
      <c r="N236" s="40">
        <v>100</v>
      </c>
      <c r="O236" s="40">
        <v>100</v>
      </c>
      <c r="P236" s="40"/>
      <c r="Q236" s="41"/>
      <c r="R236" s="40"/>
      <c r="S236" s="18"/>
      <c r="T236" s="18"/>
      <c r="U236" s="18"/>
      <c r="V236" s="18"/>
      <c r="W236" s="18"/>
      <c r="X236" s="18"/>
      <c r="Y236" s="18"/>
      <c r="Z236" s="18"/>
      <c r="AA236" s="18"/>
      <c r="AB236" s="18"/>
      <c r="AC236" s="18"/>
      <c r="AD236" s="18"/>
      <c r="AE236" s="18"/>
      <c r="AF236" s="18"/>
      <c r="AG236" s="18"/>
      <c r="AH236" s="18"/>
      <c r="AI236" s="18"/>
      <c r="AJ236" s="18"/>
    </row>
    <row r="237" spans="1:36" s="4" customFormat="1" ht="21.75" customHeight="1">
      <c r="A237" s="163">
        <v>6</v>
      </c>
      <c r="B237" s="164" t="s">
        <v>149</v>
      </c>
      <c r="C237" s="165"/>
      <c r="D237" s="165"/>
      <c r="E237" s="108"/>
      <c r="F237" s="108"/>
      <c r="G237" s="108"/>
      <c r="H237" s="108"/>
      <c r="I237" s="108"/>
      <c r="J237" s="108"/>
      <c r="K237" s="108"/>
      <c r="L237" s="108"/>
      <c r="M237" s="108"/>
      <c r="N237" s="109"/>
      <c r="O237" s="109"/>
      <c r="P237" s="109"/>
      <c r="Q237" s="111"/>
      <c r="R237" s="109"/>
      <c r="S237" s="145"/>
      <c r="T237" s="145"/>
      <c r="U237" s="145"/>
      <c r="V237" s="145"/>
      <c r="W237" s="145"/>
      <c r="X237" s="145"/>
      <c r="Y237" s="145"/>
      <c r="Z237" s="145"/>
      <c r="AA237" s="145"/>
      <c r="AB237" s="145"/>
      <c r="AC237" s="145"/>
      <c r="AD237" s="145"/>
      <c r="AE237" s="145"/>
      <c r="AF237" s="145"/>
      <c r="AG237" s="145"/>
      <c r="AH237" s="145"/>
      <c r="AI237" s="145"/>
      <c r="AJ237" s="145"/>
    </row>
    <row r="238" spans="1:36" ht="84.75" customHeight="1">
      <c r="A238" s="88"/>
      <c r="B238" s="25" t="s">
        <v>1105</v>
      </c>
      <c r="C238" s="166" t="s">
        <v>1036</v>
      </c>
      <c r="D238" s="166" t="s">
        <v>77</v>
      </c>
      <c r="E238" s="39" t="s">
        <v>51</v>
      </c>
      <c r="F238" s="39">
        <v>2026</v>
      </c>
      <c r="G238" s="39"/>
      <c r="H238" s="39"/>
      <c r="I238" s="39"/>
      <c r="J238" s="39">
        <v>0</v>
      </c>
      <c r="K238" s="79">
        <v>30</v>
      </c>
      <c r="L238" s="79">
        <v>0</v>
      </c>
      <c r="M238" s="79">
        <v>0</v>
      </c>
      <c r="N238" s="82">
        <v>0</v>
      </c>
      <c r="O238" s="82">
        <v>0</v>
      </c>
      <c r="P238" s="40"/>
      <c r="Q238" s="41"/>
      <c r="R238" s="35"/>
      <c r="S238" s="19"/>
      <c r="T238" s="19"/>
      <c r="U238" s="19"/>
      <c r="V238" s="19"/>
      <c r="W238" s="19"/>
      <c r="X238" s="19"/>
      <c r="Y238" s="19"/>
      <c r="Z238" s="19"/>
      <c r="AA238" s="19"/>
      <c r="AB238" s="19"/>
      <c r="AC238" s="19"/>
      <c r="AD238" s="19"/>
      <c r="AE238" s="19"/>
      <c r="AF238" s="19"/>
      <c r="AG238" s="19"/>
      <c r="AH238" s="19"/>
      <c r="AI238" s="19"/>
      <c r="AJ238" s="19"/>
    </row>
    <row r="239" spans="1:36" s="2" customFormat="1" ht="21.75" customHeight="1">
      <c r="A239" s="119"/>
      <c r="B239" s="71" t="s">
        <v>48</v>
      </c>
      <c r="C239" s="72"/>
      <c r="D239" s="72"/>
      <c r="E239" s="73"/>
      <c r="F239" s="73"/>
      <c r="G239" s="73"/>
      <c r="H239" s="73"/>
      <c r="I239" s="73"/>
      <c r="J239" s="73"/>
      <c r="K239" s="73"/>
      <c r="L239" s="73"/>
      <c r="M239" s="73"/>
      <c r="N239" s="74"/>
      <c r="O239" s="74"/>
      <c r="P239" s="74"/>
      <c r="Q239" s="75"/>
      <c r="R239" s="76"/>
    </row>
    <row r="240" spans="1:36" s="3" customFormat="1" ht="105.75" customHeight="1">
      <c r="A240" s="167">
        <v>1</v>
      </c>
      <c r="B240" s="80" t="s">
        <v>153</v>
      </c>
      <c r="C240" s="79" t="s">
        <v>1037</v>
      </c>
      <c r="D240" s="80"/>
      <c r="E240" s="79" t="s">
        <v>58</v>
      </c>
      <c r="F240" s="79" t="s">
        <v>510</v>
      </c>
      <c r="G240" s="79" t="s">
        <v>136</v>
      </c>
      <c r="H240" s="79"/>
      <c r="I240" s="79"/>
      <c r="J240" s="79"/>
      <c r="K240" s="79">
        <v>150</v>
      </c>
      <c r="L240" s="79">
        <v>0</v>
      </c>
      <c r="M240" s="79">
        <v>0</v>
      </c>
      <c r="N240" s="82">
        <v>0</v>
      </c>
      <c r="O240" s="82">
        <v>0</v>
      </c>
      <c r="P240" s="82" t="s">
        <v>1017</v>
      </c>
      <c r="Q240" s="83" t="s">
        <v>143</v>
      </c>
      <c r="R240" s="91" t="s">
        <v>154</v>
      </c>
    </row>
    <row r="241" spans="1:18" s="3" customFormat="1" ht="66" customHeight="1">
      <c r="A241" s="153"/>
      <c r="B241" s="80" t="s">
        <v>368</v>
      </c>
      <c r="C241" s="80"/>
      <c r="D241" s="80"/>
      <c r="E241" s="82" t="s">
        <v>40</v>
      </c>
      <c r="F241" s="82"/>
      <c r="G241" s="82"/>
      <c r="H241" s="82"/>
      <c r="I241" s="79" t="s">
        <v>369</v>
      </c>
      <c r="J241" s="79">
        <v>48</v>
      </c>
      <c r="K241" s="79">
        <v>46</v>
      </c>
      <c r="L241" s="79">
        <v>44</v>
      </c>
      <c r="M241" s="79">
        <v>42</v>
      </c>
      <c r="N241" s="82">
        <v>40</v>
      </c>
      <c r="O241" s="82"/>
      <c r="P241" s="82"/>
      <c r="Q241" s="83"/>
      <c r="R241" s="84"/>
    </row>
    <row r="242" spans="1:18" s="9" customFormat="1" ht="36.75" customHeight="1">
      <c r="A242" s="168">
        <v>1</v>
      </c>
      <c r="B242" s="71" t="s">
        <v>1106</v>
      </c>
      <c r="C242" s="71"/>
      <c r="D242" s="71"/>
      <c r="E242" s="169"/>
      <c r="F242" s="169"/>
      <c r="G242" s="169"/>
      <c r="H242" s="169"/>
      <c r="I242" s="170"/>
      <c r="J242" s="170"/>
      <c r="K242" s="170"/>
      <c r="L242" s="170"/>
      <c r="M242" s="170"/>
      <c r="N242" s="169"/>
      <c r="O242" s="169"/>
      <c r="P242" s="169"/>
      <c r="Q242" s="171"/>
      <c r="R242" s="172"/>
    </row>
    <row r="243" spans="1:18" s="3" customFormat="1" ht="42" customHeight="1">
      <c r="A243" s="97">
        <v>1</v>
      </c>
      <c r="B243" s="86" t="s">
        <v>1107</v>
      </c>
      <c r="C243" s="580" t="s">
        <v>1015</v>
      </c>
      <c r="D243" s="80"/>
      <c r="E243" s="79" t="s">
        <v>58</v>
      </c>
      <c r="F243" s="79">
        <v>2026</v>
      </c>
      <c r="G243" s="79" t="s">
        <v>1025</v>
      </c>
      <c r="H243" s="79"/>
      <c r="I243" s="79"/>
      <c r="J243" s="79"/>
      <c r="K243" s="173">
        <v>10</v>
      </c>
      <c r="L243" s="79"/>
      <c r="M243" s="79"/>
      <c r="N243" s="82"/>
      <c r="O243" s="82"/>
      <c r="P243" s="82" t="s">
        <v>1017</v>
      </c>
      <c r="Q243" s="83" t="s">
        <v>299</v>
      </c>
      <c r="R243" s="84"/>
    </row>
    <row r="244" spans="1:18" s="3" customFormat="1" ht="59.25" customHeight="1">
      <c r="A244" s="97">
        <v>2</v>
      </c>
      <c r="B244" s="86" t="s">
        <v>1108</v>
      </c>
      <c r="C244" s="580"/>
      <c r="D244" s="80"/>
      <c r="E244" s="79" t="s">
        <v>58</v>
      </c>
      <c r="F244" s="79">
        <v>2026</v>
      </c>
      <c r="G244" s="79" t="s">
        <v>1025</v>
      </c>
      <c r="H244" s="79"/>
      <c r="I244" s="79"/>
      <c r="J244" s="79"/>
      <c r="K244" s="173">
        <v>10</v>
      </c>
      <c r="L244" s="79"/>
      <c r="M244" s="79"/>
      <c r="N244" s="82"/>
      <c r="O244" s="82"/>
      <c r="P244" s="82" t="s">
        <v>1017</v>
      </c>
      <c r="Q244" s="83" t="s">
        <v>299</v>
      </c>
      <c r="R244" s="84"/>
    </row>
    <row r="245" spans="1:18" s="3" customFormat="1" ht="40.5" customHeight="1">
      <c r="A245" s="97">
        <v>3</v>
      </c>
      <c r="B245" s="86" t="s">
        <v>1109</v>
      </c>
      <c r="C245" s="580"/>
      <c r="D245" s="80"/>
      <c r="E245" s="79" t="s">
        <v>58</v>
      </c>
      <c r="F245" s="79">
        <v>2026</v>
      </c>
      <c r="G245" s="79" t="s">
        <v>1025</v>
      </c>
      <c r="H245" s="79"/>
      <c r="I245" s="79"/>
      <c r="J245" s="79"/>
      <c r="K245" s="173">
        <v>10</v>
      </c>
      <c r="L245" s="79"/>
      <c r="M245" s="79"/>
      <c r="N245" s="82"/>
      <c r="O245" s="82"/>
      <c r="P245" s="82" t="s">
        <v>1017</v>
      </c>
      <c r="Q245" s="83" t="s">
        <v>299</v>
      </c>
      <c r="R245" s="84"/>
    </row>
    <row r="246" spans="1:18" s="3" customFormat="1" ht="48.75" customHeight="1">
      <c r="A246" s="97">
        <v>4</v>
      </c>
      <c r="B246" s="86" t="s">
        <v>1110</v>
      </c>
      <c r="C246" s="580"/>
      <c r="D246" s="80"/>
      <c r="E246" s="79" t="s">
        <v>58</v>
      </c>
      <c r="F246" s="79">
        <v>2026</v>
      </c>
      <c r="G246" s="79" t="s">
        <v>1025</v>
      </c>
      <c r="H246" s="79"/>
      <c r="I246" s="79"/>
      <c r="J246" s="79"/>
      <c r="K246" s="173">
        <v>10</v>
      </c>
      <c r="L246" s="79"/>
      <c r="M246" s="79"/>
      <c r="N246" s="82"/>
      <c r="O246" s="82"/>
      <c r="P246" s="82" t="s">
        <v>1017</v>
      </c>
      <c r="Q246" s="83" t="s">
        <v>299</v>
      </c>
      <c r="R246" s="84"/>
    </row>
    <row r="247" spans="1:18" s="3" customFormat="1" ht="50.25" customHeight="1">
      <c r="A247" s="97">
        <v>5</v>
      </c>
      <c r="B247" s="86" t="s">
        <v>1111</v>
      </c>
      <c r="C247" s="580"/>
      <c r="D247" s="80"/>
      <c r="E247" s="79" t="s">
        <v>58</v>
      </c>
      <c r="F247" s="79">
        <v>2026</v>
      </c>
      <c r="G247" s="79" t="s">
        <v>1025</v>
      </c>
      <c r="H247" s="79"/>
      <c r="I247" s="79"/>
      <c r="J247" s="79"/>
      <c r="K247" s="173">
        <v>10</v>
      </c>
      <c r="L247" s="79"/>
      <c r="M247" s="79"/>
      <c r="N247" s="82"/>
      <c r="O247" s="82"/>
      <c r="P247" s="82" t="s">
        <v>1017</v>
      </c>
      <c r="Q247" s="83" t="s">
        <v>299</v>
      </c>
      <c r="R247" s="84"/>
    </row>
    <row r="248" spans="1:18" s="3" customFormat="1" ht="39.75" customHeight="1">
      <c r="A248" s="97">
        <v>6</v>
      </c>
      <c r="B248" s="86" t="s">
        <v>1112</v>
      </c>
      <c r="C248" s="580"/>
      <c r="D248" s="80"/>
      <c r="E248" s="79" t="s">
        <v>58</v>
      </c>
      <c r="F248" s="79">
        <v>2026</v>
      </c>
      <c r="G248" s="79" t="s">
        <v>1025</v>
      </c>
      <c r="H248" s="79"/>
      <c r="I248" s="79"/>
      <c r="J248" s="79"/>
      <c r="K248" s="173">
        <v>10</v>
      </c>
      <c r="L248" s="79"/>
      <c r="M248" s="79"/>
      <c r="N248" s="82"/>
      <c r="O248" s="82"/>
      <c r="P248" s="82" t="s">
        <v>1017</v>
      </c>
      <c r="Q248" s="83" t="s">
        <v>299</v>
      </c>
      <c r="R248" s="84"/>
    </row>
    <row r="249" spans="1:18" s="9" customFormat="1" ht="23.25" customHeight="1">
      <c r="A249" s="168">
        <v>2</v>
      </c>
      <c r="B249" s="71" t="s">
        <v>1113</v>
      </c>
      <c r="C249" s="71"/>
      <c r="D249" s="71"/>
      <c r="E249" s="169"/>
      <c r="F249" s="169"/>
      <c r="G249" s="169"/>
      <c r="H249" s="169"/>
      <c r="I249" s="170"/>
      <c r="J249" s="170"/>
      <c r="K249" s="170"/>
      <c r="L249" s="170"/>
      <c r="M249" s="170"/>
      <c r="N249" s="169"/>
      <c r="O249" s="169"/>
      <c r="P249" s="169"/>
      <c r="Q249" s="171"/>
      <c r="R249" s="172"/>
    </row>
    <row r="250" spans="1:18" ht="23.25" customHeight="1">
      <c r="A250" s="682">
        <v>1</v>
      </c>
      <c r="B250" s="716" t="s">
        <v>269</v>
      </c>
      <c r="C250" s="604" t="s">
        <v>1015</v>
      </c>
      <c r="D250" s="604"/>
      <c r="E250" s="79" t="s">
        <v>1114</v>
      </c>
      <c r="F250" s="604">
        <v>2026</v>
      </c>
      <c r="G250" s="604" t="s">
        <v>224</v>
      </c>
      <c r="H250" s="39"/>
      <c r="I250" s="105"/>
      <c r="J250" s="105"/>
      <c r="K250" s="52">
        <v>431.95499999999998</v>
      </c>
      <c r="L250" s="105"/>
      <c r="M250" s="105"/>
      <c r="N250" s="148"/>
      <c r="O250" s="40"/>
      <c r="P250" s="40"/>
      <c r="Q250" s="41"/>
      <c r="R250" s="592" t="s">
        <v>1115</v>
      </c>
    </row>
    <row r="251" spans="1:18" ht="33" customHeight="1">
      <c r="A251" s="683"/>
      <c r="B251" s="716"/>
      <c r="C251" s="604"/>
      <c r="D251" s="604"/>
      <c r="E251" s="79" t="s">
        <v>58</v>
      </c>
      <c r="F251" s="604"/>
      <c r="G251" s="604"/>
      <c r="H251" s="39"/>
      <c r="I251" s="105"/>
      <c r="J251" s="105"/>
      <c r="K251" s="64">
        <v>312.60000000000002</v>
      </c>
      <c r="L251" s="105"/>
      <c r="M251" s="105"/>
      <c r="N251" s="148"/>
      <c r="O251" s="40"/>
      <c r="P251" s="99" t="s">
        <v>87</v>
      </c>
      <c r="Q251" s="41" t="s">
        <v>241</v>
      </c>
      <c r="R251" s="592"/>
    </row>
    <row r="252" spans="1:18" ht="31.5" customHeight="1">
      <c r="A252" s="682">
        <v>2</v>
      </c>
      <c r="B252" s="716" t="s">
        <v>271</v>
      </c>
      <c r="C252" s="604"/>
      <c r="D252" s="604"/>
      <c r="E252" s="79" t="s">
        <v>164</v>
      </c>
      <c r="F252" s="604">
        <v>2026</v>
      </c>
      <c r="G252" s="604" t="s">
        <v>224</v>
      </c>
      <c r="H252" s="39"/>
      <c r="I252" s="105"/>
      <c r="J252" s="105"/>
      <c r="K252" s="64">
        <v>1.7</v>
      </c>
      <c r="L252" s="105"/>
      <c r="M252" s="105"/>
      <c r="N252" s="148"/>
      <c r="O252" s="40"/>
      <c r="P252" s="40"/>
      <c r="Q252" s="41"/>
      <c r="R252" s="592" t="s">
        <v>1116</v>
      </c>
    </row>
    <row r="253" spans="1:18" ht="27" customHeight="1">
      <c r="A253" s="683"/>
      <c r="B253" s="716"/>
      <c r="C253" s="604"/>
      <c r="D253" s="604"/>
      <c r="E253" s="79" t="s">
        <v>58</v>
      </c>
      <c r="F253" s="604"/>
      <c r="G253" s="604"/>
      <c r="H253" s="39"/>
      <c r="I253" s="105"/>
      <c r="J253" s="105"/>
      <c r="K253" s="64">
        <v>244.2</v>
      </c>
      <c r="L253" s="105"/>
      <c r="M253" s="105"/>
      <c r="N253" s="148"/>
      <c r="O253" s="40"/>
      <c r="P253" s="99" t="s">
        <v>87</v>
      </c>
      <c r="Q253" s="41" t="s">
        <v>241</v>
      </c>
      <c r="R253" s="592"/>
    </row>
    <row r="254" spans="1:18" ht="21" customHeight="1">
      <c r="A254" s="682">
        <v>3</v>
      </c>
      <c r="B254" s="716" t="s">
        <v>273</v>
      </c>
      <c r="C254" s="604"/>
      <c r="D254" s="604"/>
      <c r="E254" s="79" t="s">
        <v>1114</v>
      </c>
      <c r="F254" s="604">
        <v>2026</v>
      </c>
      <c r="G254" s="604" t="s">
        <v>224</v>
      </c>
      <c r="H254" s="39"/>
      <c r="I254" s="105"/>
      <c r="J254" s="105"/>
      <c r="K254" s="52">
        <v>386.1</v>
      </c>
      <c r="L254" s="105"/>
      <c r="M254" s="105"/>
      <c r="N254" s="148"/>
      <c r="O254" s="40"/>
      <c r="P254" s="40"/>
      <c r="Q254" s="41"/>
      <c r="R254" s="592" t="s">
        <v>1117</v>
      </c>
    </row>
    <row r="255" spans="1:18" ht="36.75" customHeight="1">
      <c r="A255" s="683"/>
      <c r="B255" s="716"/>
      <c r="C255" s="604"/>
      <c r="D255" s="604"/>
      <c r="E255" s="79" t="s">
        <v>58</v>
      </c>
      <c r="F255" s="604"/>
      <c r="G255" s="604"/>
      <c r="H255" s="39"/>
      <c r="I255" s="105"/>
      <c r="J255" s="105"/>
      <c r="K255" s="105">
        <v>202.3</v>
      </c>
      <c r="L255" s="105"/>
      <c r="M255" s="105"/>
      <c r="N255" s="148"/>
      <c r="O255" s="40"/>
      <c r="P255" s="99" t="s">
        <v>87</v>
      </c>
      <c r="Q255" s="41" t="s">
        <v>241</v>
      </c>
      <c r="R255" s="592"/>
    </row>
    <row r="256" spans="1:18" ht="21.75" customHeight="1">
      <c r="A256" s="682">
        <v>4</v>
      </c>
      <c r="B256" s="716" t="s">
        <v>275</v>
      </c>
      <c r="C256" s="604"/>
      <c r="D256" s="604"/>
      <c r="E256" s="39" t="s">
        <v>164</v>
      </c>
      <c r="F256" s="604" t="s">
        <v>510</v>
      </c>
      <c r="G256" s="604" t="s">
        <v>1118</v>
      </c>
      <c r="H256" s="39"/>
      <c r="I256" s="105"/>
      <c r="J256" s="105"/>
      <c r="K256" s="64">
        <v>2.2000000000000002</v>
      </c>
      <c r="L256" s="105"/>
      <c r="M256" s="105"/>
      <c r="N256" s="148"/>
      <c r="O256" s="40"/>
      <c r="P256" s="40"/>
      <c r="Q256" s="41"/>
      <c r="R256" s="592" t="s">
        <v>1119</v>
      </c>
    </row>
    <row r="257" spans="1:18" ht="105.75" customHeight="1">
      <c r="A257" s="683"/>
      <c r="B257" s="716"/>
      <c r="C257" s="604"/>
      <c r="D257" s="604"/>
      <c r="E257" s="79" t="s">
        <v>58</v>
      </c>
      <c r="F257" s="604"/>
      <c r="G257" s="604"/>
      <c r="H257" s="39"/>
      <c r="I257" s="105"/>
      <c r="J257" s="105"/>
      <c r="K257" s="64">
        <v>2885.4</v>
      </c>
      <c r="L257" s="105"/>
      <c r="M257" s="105"/>
      <c r="N257" s="148"/>
      <c r="O257" s="40"/>
      <c r="P257" s="99" t="s">
        <v>260</v>
      </c>
      <c r="Q257" s="41" t="s">
        <v>261</v>
      </c>
      <c r="R257" s="592"/>
    </row>
    <row r="258" spans="1:18" ht="22.5" customHeight="1">
      <c r="A258" s="682">
        <v>5</v>
      </c>
      <c r="B258" s="716" t="s">
        <v>278</v>
      </c>
      <c r="C258" s="604"/>
      <c r="D258" s="719"/>
      <c r="E258" s="39" t="s">
        <v>1114</v>
      </c>
      <c r="F258" s="604">
        <v>2026</v>
      </c>
      <c r="G258" s="604" t="s">
        <v>224</v>
      </c>
      <c r="H258" s="39"/>
      <c r="I258" s="105"/>
      <c r="J258" s="105"/>
      <c r="K258" s="52">
        <v>152.19999999999999</v>
      </c>
      <c r="L258" s="105"/>
      <c r="M258" s="105"/>
      <c r="N258" s="148"/>
      <c r="O258" s="40"/>
      <c r="P258" s="40"/>
      <c r="Q258" s="41"/>
      <c r="R258" s="711" t="s">
        <v>1120</v>
      </c>
    </row>
    <row r="259" spans="1:18" ht="32.25" customHeight="1">
      <c r="A259" s="683"/>
      <c r="B259" s="716"/>
      <c r="C259" s="604"/>
      <c r="D259" s="719"/>
      <c r="E259" s="79" t="s">
        <v>58</v>
      </c>
      <c r="F259" s="604"/>
      <c r="G259" s="604"/>
      <c r="H259" s="39"/>
      <c r="I259" s="105"/>
      <c r="J259" s="105"/>
      <c r="K259" s="105">
        <v>115.9</v>
      </c>
      <c r="L259" s="105"/>
      <c r="M259" s="105"/>
      <c r="N259" s="148"/>
      <c r="O259" s="40"/>
      <c r="P259" s="99" t="s">
        <v>87</v>
      </c>
      <c r="Q259" s="41" t="s">
        <v>241</v>
      </c>
      <c r="R259" s="711"/>
    </row>
    <row r="260" spans="1:18" ht="20.25" customHeight="1">
      <c r="A260" s="682">
        <v>6</v>
      </c>
      <c r="B260" s="716" t="s">
        <v>280</v>
      </c>
      <c r="C260" s="604"/>
      <c r="D260" s="604"/>
      <c r="E260" s="39" t="s">
        <v>164</v>
      </c>
      <c r="F260" s="604">
        <v>2026</v>
      </c>
      <c r="G260" s="604" t="s">
        <v>224</v>
      </c>
      <c r="H260" s="39"/>
      <c r="I260" s="105"/>
      <c r="J260" s="105"/>
      <c r="K260" s="120">
        <v>0.56399999999999995</v>
      </c>
      <c r="L260" s="105"/>
      <c r="M260" s="105"/>
      <c r="N260" s="148"/>
      <c r="O260" s="40"/>
      <c r="P260" s="40"/>
      <c r="Q260" s="41"/>
      <c r="R260" s="711" t="s">
        <v>1121</v>
      </c>
    </row>
    <row r="261" spans="1:18" ht="29.25" customHeight="1">
      <c r="A261" s="683"/>
      <c r="B261" s="716"/>
      <c r="C261" s="604"/>
      <c r="D261" s="604"/>
      <c r="E261" s="79" t="s">
        <v>58</v>
      </c>
      <c r="F261" s="604"/>
      <c r="G261" s="604"/>
      <c r="H261" s="39"/>
      <c r="I261" s="105"/>
      <c r="J261" s="105"/>
      <c r="K261" s="64">
        <v>619.29999999999995</v>
      </c>
      <c r="L261" s="105"/>
      <c r="M261" s="105"/>
      <c r="N261" s="148"/>
      <c r="O261" s="40"/>
      <c r="P261" s="99" t="s">
        <v>87</v>
      </c>
      <c r="Q261" s="41" t="s">
        <v>241</v>
      </c>
      <c r="R261" s="711"/>
    </row>
    <row r="262" spans="1:18" s="10" customFormat="1" ht="25.5" customHeight="1">
      <c r="A262" s="682">
        <v>7</v>
      </c>
      <c r="B262" s="711" t="s">
        <v>282</v>
      </c>
      <c r="C262" s="604"/>
      <c r="D262" s="720"/>
      <c r="E262" s="39" t="s">
        <v>164</v>
      </c>
      <c r="F262" s="604">
        <v>2026</v>
      </c>
      <c r="G262" s="604" t="s">
        <v>224</v>
      </c>
      <c r="H262" s="174"/>
      <c r="I262" s="175"/>
      <c r="J262" s="175"/>
      <c r="K262" s="151">
        <v>6.8869999999999996</v>
      </c>
      <c r="L262" s="175"/>
      <c r="M262" s="175"/>
      <c r="N262" s="176"/>
      <c r="O262" s="177"/>
      <c r="P262" s="178"/>
      <c r="Q262" s="179"/>
      <c r="R262" s="711" t="s">
        <v>1122</v>
      </c>
    </row>
    <row r="263" spans="1:18" s="10" customFormat="1" ht="57" customHeight="1">
      <c r="A263" s="683"/>
      <c r="B263" s="711"/>
      <c r="C263" s="604"/>
      <c r="D263" s="720"/>
      <c r="E263" s="79" t="s">
        <v>58</v>
      </c>
      <c r="F263" s="604"/>
      <c r="G263" s="604"/>
      <c r="H263" s="174"/>
      <c r="I263" s="175"/>
      <c r="J263" s="175"/>
      <c r="K263" s="64">
        <v>2306.4</v>
      </c>
      <c r="L263" s="175"/>
      <c r="M263" s="175"/>
      <c r="N263" s="176"/>
      <c r="O263" s="177"/>
      <c r="P263" s="99" t="s">
        <v>260</v>
      </c>
      <c r="Q263" s="41" t="s">
        <v>261</v>
      </c>
      <c r="R263" s="711"/>
    </row>
    <row r="264" spans="1:18" s="11" customFormat="1" ht="37.5" customHeight="1">
      <c r="A264" s="180">
        <v>3</v>
      </c>
      <c r="B264" s="71" t="s">
        <v>1123</v>
      </c>
      <c r="C264" s="73"/>
      <c r="D264" s="181"/>
      <c r="E264" s="73"/>
      <c r="F264" s="73"/>
      <c r="G264" s="73"/>
      <c r="H264" s="181"/>
      <c r="I264" s="182"/>
      <c r="J264" s="182"/>
      <c r="K264" s="183"/>
      <c r="L264" s="182"/>
      <c r="M264" s="182"/>
      <c r="N264" s="184"/>
      <c r="O264" s="185"/>
      <c r="P264" s="186"/>
      <c r="Q264" s="75"/>
      <c r="R264" s="185"/>
    </row>
    <row r="265" spans="1:18" s="10" customFormat="1" ht="74.25" customHeight="1">
      <c r="A265" s="27">
        <v>1</v>
      </c>
      <c r="B265" s="35" t="s">
        <v>1124</v>
      </c>
      <c r="C265" s="604" t="s">
        <v>1015</v>
      </c>
      <c r="D265" s="174"/>
      <c r="E265" s="79" t="s">
        <v>58</v>
      </c>
      <c r="F265" s="39">
        <v>2026</v>
      </c>
      <c r="G265" s="79" t="s">
        <v>1025</v>
      </c>
      <c r="H265" s="174"/>
      <c r="I265" s="175"/>
      <c r="J265" s="175"/>
      <c r="K265" s="64">
        <v>8.4</v>
      </c>
      <c r="L265" s="175"/>
      <c r="M265" s="175"/>
      <c r="N265" s="176"/>
      <c r="O265" s="177"/>
      <c r="P265" s="99" t="s">
        <v>1017</v>
      </c>
      <c r="Q265" s="41" t="s">
        <v>245</v>
      </c>
      <c r="R265" s="177"/>
    </row>
    <row r="266" spans="1:18" s="10" customFormat="1" ht="74.25" customHeight="1">
      <c r="A266" s="27">
        <v>2</v>
      </c>
      <c r="B266" s="35" t="s">
        <v>1125</v>
      </c>
      <c r="C266" s="604"/>
      <c r="D266" s="174"/>
      <c r="E266" s="79" t="s">
        <v>58</v>
      </c>
      <c r="F266" s="39">
        <v>2026</v>
      </c>
      <c r="G266" s="79" t="s">
        <v>1025</v>
      </c>
      <c r="H266" s="174"/>
      <c r="I266" s="175"/>
      <c r="J266" s="175"/>
      <c r="K266" s="64">
        <v>11.2</v>
      </c>
      <c r="L266" s="175"/>
      <c r="M266" s="175"/>
      <c r="N266" s="176"/>
      <c r="O266" s="177"/>
      <c r="P266" s="99" t="s">
        <v>1017</v>
      </c>
      <c r="Q266" s="41" t="s">
        <v>245</v>
      </c>
      <c r="R266" s="177"/>
    </row>
    <row r="267" spans="1:18" s="10" customFormat="1" ht="60.75" customHeight="1">
      <c r="A267" s="27">
        <v>3</v>
      </c>
      <c r="B267" s="35" t="s">
        <v>1126</v>
      </c>
      <c r="C267" s="604"/>
      <c r="D267" s="174"/>
      <c r="E267" s="79" t="s">
        <v>58</v>
      </c>
      <c r="F267" s="39">
        <v>2026</v>
      </c>
      <c r="G267" s="79" t="s">
        <v>1025</v>
      </c>
      <c r="H267" s="174"/>
      <c r="I267" s="175"/>
      <c r="J267" s="175"/>
      <c r="K267" s="64">
        <v>14.2</v>
      </c>
      <c r="L267" s="175"/>
      <c r="M267" s="175"/>
      <c r="N267" s="176"/>
      <c r="O267" s="177"/>
      <c r="P267" s="99" t="s">
        <v>1017</v>
      </c>
      <c r="Q267" s="41" t="s">
        <v>245</v>
      </c>
      <c r="R267" s="177"/>
    </row>
    <row r="268" spans="1:18" s="11" customFormat="1" ht="40.5" customHeight="1">
      <c r="A268" s="180">
        <v>4</v>
      </c>
      <c r="B268" s="71" t="s">
        <v>1127</v>
      </c>
      <c r="C268" s="73"/>
      <c r="D268" s="181"/>
      <c r="E268" s="187"/>
      <c r="F268" s="73"/>
      <c r="G268" s="73"/>
      <c r="H268" s="181"/>
      <c r="I268" s="182"/>
      <c r="J268" s="182"/>
      <c r="K268" s="183"/>
      <c r="L268" s="182"/>
      <c r="M268" s="182"/>
      <c r="N268" s="184"/>
      <c r="O268" s="185"/>
      <c r="P268" s="186"/>
      <c r="Q268" s="75"/>
      <c r="R268" s="185"/>
    </row>
    <row r="269" spans="1:18" s="10" customFormat="1" ht="76.5" customHeight="1">
      <c r="A269" s="27">
        <v>1</v>
      </c>
      <c r="B269" s="35" t="s">
        <v>1128</v>
      </c>
      <c r="C269" s="604" t="s">
        <v>1015</v>
      </c>
      <c r="D269" s="174"/>
      <c r="E269" s="79" t="s">
        <v>58</v>
      </c>
      <c r="F269" s="39">
        <v>2026</v>
      </c>
      <c r="G269" s="79" t="s">
        <v>1025</v>
      </c>
      <c r="H269" s="174"/>
      <c r="I269" s="175"/>
      <c r="J269" s="175"/>
      <c r="K269" s="64">
        <v>11</v>
      </c>
      <c r="L269" s="175"/>
      <c r="M269" s="175"/>
      <c r="N269" s="176"/>
      <c r="O269" s="177"/>
      <c r="P269" s="99" t="s">
        <v>1017</v>
      </c>
      <c r="Q269" s="41" t="s">
        <v>245</v>
      </c>
      <c r="R269" s="177"/>
    </row>
    <row r="270" spans="1:18" s="10" customFormat="1" ht="80.25" customHeight="1">
      <c r="A270" s="27">
        <v>2</v>
      </c>
      <c r="B270" s="35" t="s">
        <v>1129</v>
      </c>
      <c r="C270" s="604"/>
      <c r="D270" s="174"/>
      <c r="E270" s="79" t="s">
        <v>58</v>
      </c>
      <c r="F270" s="39">
        <v>2026</v>
      </c>
      <c r="G270" s="79" t="s">
        <v>1025</v>
      </c>
      <c r="H270" s="174"/>
      <c r="I270" s="175"/>
      <c r="J270" s="175"/>
      <c r="K270" s="64">
        <v>6.6</v>
      </c>
      <c r="L270" s="175"/>
      <c r="M270" s="175"/>
      <c r="N270" s="176"/>
      <c r="O270" s="177"/>
      <c r="P270" s="99" t="s">
        <v>1017</v>
      </c>
      <c r="Q270" s="41" t="s">
        <v>245</v>
      </c>
      <c r="R270" s="177"/>
    </row>
    <row r="271" spans="1:18" s="11" customFormat="1" ht="42.75" customHeight="1">
      <c r="A271" s="180">
        <v>5</v>
      </c>
      <c r="B271" s="71" t="s">
        <v>370</v>
      </c>
      <c r="C271" s="73"/>
      <c r="D271" s="181"/>
      <c r="E271" s="73"/>
      <c r="F271" s="73"/>
      <c r="G271" s="73"/>
      <c r="H271" s="181"/>
      <c r="I271" s="182"/>
      <c r="J271" s="182"/>
      <c r="K271" s="183"/>
      <c r="L271" s="182"/>
      <c r="M271" s="182"/>
      <c r="N271" s="184"/>
      <c r="O271" s="185"/>
      <c r="P271" s="186"/>
      <c r="Q271" s="75"/>
      <c r="R271" s="185"/>
    </row>
    <row r="272" spans="1:18" s="10" customFormat="1" ht="59.25" customHeight="1">
      <c r="A272" s="27">
        <v>1</v>
      </c>
      <c r="B272" s="35" t="s">
        <v>371</v>
      </c>
      <c r="C272" s="39" t="s">
        <v>1130</v>
      </c>
      <c r="D272" s="174"/>
      <c r="E272" s="79" t="s">
        <v>58</v>
      </c>
      <c r="F272" s="39" t="s">
        <v>508</v>
      </c>
      <c r="G272" s="79" t="s">
        <v>372</v>
      </c>
      <c r="H272" s="174"/>
      <c r="I272" s="64">
        <v>62.9</v>
      </c>
      <c r="J272" s="64">
        <v>317.5</v>
      </c>
      <c r="K272" s="64">
        <v>50</v>
      </c>
      <c r="L272" s="105">
        <v>50</v>
      </c>
      <c r="M272" s="105">
        <v>50</v>
      </c>
      <c r="N272" s="176"/>
      <c r="O272" s="177"/>
      <c r="P272" s="99" t="s">
        <v>1017</v>
      </c>
      <c r="Q272" s="41" t="s">
        <v>373</v>
      </c>
      <c r="R272" s="177"/>
    </row>
    <row r="273" spans="1:36" ht="55.5" customHeight="1">
      <c r="A273" s="38">
        <v>3</v>
      </c>
      <c r="B273" s="35" t="s">
        <v>374</v>
      </c>
      <c r="C273" s="35"/>
      <c r="D273" s="35"/>
      <c r="E273" s="39" t="s">
        <v>40</v>
      </c>
      <c r="F273" s="39"/>
      <c r="G273" s="79" t="s">
        <v>1025</v>
      </c>
      <c r="H273" s="39"/>
      <c r="I273" s="39" t="s">
        <v>369</v>
      </c>
      <c r="J273" s="39">
        <v>57.5</v>
      </c>
      <c r="K273" s="39">
        <v>59.2</v>
      </c>
      <c r="L273" s="39">
        <v>61</v>
      </c>
      <c r="M273" s="39">
        <v>62.8</v>
      </c>
      <c r="N273" s="40">
        <v>64.7</v>
      </c>
      <c r="O273" s="40"/>
      <c r="P273" s="40"/>
      <c r="Q273" s="41"/>
      <c r="R273" s="24"/>
    </row>
    <row r="274" spans="1:36" ht="21" customHeight="1">
      <c r="A274" s="38"/>
      <c r="B274" s="25" t="s">
        <v>22</v>
      </c>
      <c r="C274" s="25"/>
      <c r="D274" s="25"/>
      <c r="E274" s="39" t="s">
        <v>40</v>
      </c>
      <c r="F274" s="39"/>
      <c r="G274" s="39"/>
      <c r="H274" s="39"/>
      <c r="I274" s="39">
        <v>49.4</v>
      </c>
      <c r="J274" s="39">
        <v>53.5</v>
      </c>
      <c r="K274" s="39">
        <v>55.1</v>
      </c>
      <c r="L274" s="39">
        <v>56.7</v>
      </c>
      <c r="M274" s="39">
        <v>58.4</v>
      </c>
      <c r="N274" s="40">
        <v>60.2</v>
      </c>
      <c r="O274" s="40"/>
      <c r="P274" s="40"/>
      <c r="Q274" s="41"/>
      <c r="R274" s="24"/>
    </row>
    <row r="275" spans="1:36" ht="39.75" customHeight="1">
      <c r="A275" s="38"/>
      <c r="B275" s="35" t="s">
        <v>378</v>
      </c>
      <c r="C275" s="35"/>
      <c r="D275" s="35"/>
      <c r="E275" s="39" t="s">
        <v>40</v>
      </c>
      <c r="F275" s="39"/>
      <c r="G275" s="39"/>
      <c r="H275" s="39"/>
      <c r="I275" s="39"/>
      <c r="J275" s="39"/>
      <c r="K275" s="39">
        <v>80.099999999999994</v>
      </c>
      <c r="L275" s="39">
        <v>80.3</v>
      </c>
      <c r="M275" s="39">
        <v>80.5</v>
      </c>
      <c r="N275" s="40">
        <v>80.7</v>
      </c>
      <c r="O275" s="40">
        <v>80.900000000000006</v>
      </c>
      <c r="P275" s="40"/>
      <c r="Q275" s="41"/>
      <c r="R275" s="24"/>
    </row>
    <row r="276" spans="1:36">
      <c r="A276" s="38"/>
      <c r="B276" s="62" t="s">
        <v>28</v>
      </c>
      <c r="C276" s="35"/>
      <c r="D276" s="35"/>
      <c r="E276" s="39"/>
      <c r="F276" s="39"/>
      <c r="G276" s="39"/>
      <c r="H276" s="39"/>
      <c r="I276" s="39"/>
      <c r="J276" s="39"/>
      <c r="K276" s="39"/>
      <c r="L276" s="39"/>
      <c r="M276" s="39"/>
      <c r="N276" s="40"/>
      <c r="O276" s="40"/>
      <c r="P276" s="40"/>
      <c r="Q276" s="41"/>
      <c r="R276" s="24"/>
    </row>
    <row r="277" spans="1:36">
      <c r="A277" s="38"/>
      <c r="B277" s="62" t="s">
        <v>30</v>
      </c>
      <c r="C277" s="35"/>
      <c r="D277" s="35"/>
      <c r="E277" s="39"/>
      <c r="F277" s="39"/>
      <c r="G277" s="39"/>
      <c r="H277" s="39"/>
      <c r="I277" s="188">
        <f>I102+I104+I106+I108+I206+I208+I212+I214+I216+I218+I220+I222+I225+I257+I263+I204+I86</f>
        <v>0</v>
      </c>
      <c r="J277" s="188">
        <f t="shared" ref="J277:O277" si="5">J102+J104+J106+J108+J206+J208+J212+J214+J216+J218+J220+J222+J225+J257+J263+J204+J86</f>
        <v>0</v>
      </c>
      <c r="K277" s="188">
        <f t="shared" si="5"/>
        <v>14576.33</v>
      </c>
      <c r="L277" s="188">
        <f t="shared" si="5"/>
        <v>6920</v>
      </c>
      <c r="M277" s="188">
        <f t="shared" si="5"/>
        <v>0</v>
      </c>
      <c r="N277" s="188">
        <f t="shared" si="5"/>
        <v>0</v>
      </c>
      <c r="O277" s="188">
        <f t="shared" si="5"/>
        <v>0</v>
      </c>
      <c r="P277" s="40"/>
      <c r="Q277" s="41"/>
      <c r="R277" s="24"/>
    </row>
    <row r="278" spans="1:36">
      <c r="A278" s="38"/>
      <c r="B278" s="62" t="s">
        <v>31</v>
      </c>
      <c r="C278" s="35"/>
      <c r="D278" s="35"/>
      <c r="E278" s="39"/>
      <c r="F278" s="39"/>
      <c r="G278" s="39"/>
      <c r="H278" s="39"/>
      <c r="I278" s="188" t="e">
        <f>I85+#REF!+#REF!+#REF!+#REF!+#REF!+#REF!+#REF!+#REF!+#REF!+#REF!+I22+#REF!+I24+#REF!+I26+#REF!+I28+#REF!+I30+#REF!+I51+I52+I53+I54+I55+I56+I57+I58+I59+I60+I61+I62+I63+I64+I65+I66+I67+I68+I69+I70+I71+I74+I75+I76+I77+I78+I79+I80+I81+I90+I92+I93+I103+I105+I107+I109+I111+I116+I118+I120+I122+I124+I126+I128+I130+I132+I134+I136+I138+I140+I142+I144+I150+I152+I154+I158+I160+I162+I164+I169+I172+I174+I176+I178+I180+I182+I184+I231+I251+I253+I255+I259+I261</f>
        <v>#REF!</v>
      </c>
      <c r="J278" s="188" t="e">
        <f>J85+#REF!+#REF!+#REF!+#REF!+#REF!+#REF!+#REF!+#REF!+#REF!+#REF!+J22+#REF!+J24+#REF!+J26+#REF!+J28+#REF!+J30+#REF!+J51+J52+J53+J54+J55+J56+J57+J58+J59+J60+J61+J62+J63+J64+J65+J66+J67+J68+J69+J70+J71+J74+J75+J76+J77+J78+J79+J80+J81+J90+J92+J93+J103+J105+J107+J109+J111+J116+J118+J120+J122+J124+J126+J128+J130+J132+J134+J136+J138+J140+J142+J144+J150+J152+J154+J158+J160+J162+J164+J169+J172+J174+J176+J178+J180+J182+J184+J231+J251+J253+J255+J259+J261</f>
        <v>#REF!</v>
      </c>
      <c r="K278" s="188" t="e">
        <f>K85+#REF!+#REF!+#REF!+#REF!+#REF!+#REF!+#REF!+#REF!+#REF!+#REF!+K22+#REF!+K24+#REF!+K26+#REF!+K28+#REF!+K30+#REF!+K51+K52+K53+K54+K55+K56+K57+K58+K59+K60+K61+K62+K63+K64+K65+K66+K67+K68+K69+K70+K71+K74+K75+K76+K77+K78+K79+K80+K81+K90+K92+K93+K103+K105+K107+K109+K111+K116+K118+K120+K122+K124+K126+K128+K130+K132+K134+K136+K138+K140+K142+K144+K150+K152+K154+K158+K160+K162+K164+K169+K172+K174+K176+K178+K180+K182+K184+K231+K251+K253+K255+K259+K261</f>
        <v>#REF!</v>
      </c>
      <c r="L278" s="188" t="e">
        <f>L85+#REF!+#REF!+#REF!+#REF!+#REF!+#REF!+#REF!+#REF!+#REF!+#REF!+L22+#REF!+L24+#REF!+L26+#REF!+L28+#REF!+L30+#REF!+L51+L52+L53+L54+L55+L56+L57+L58+L59+L60+L61+L62+L63+L64+L65+L66+L67+L68+L69+L70+L71+L74+L75+L76+L77+L78+L79+L80+L81+L90+L92+L93+L103+L105+L107+L109+L111+L116+L118+L120+L122+L124+L126+L128+L130+L132+L134+L136+L138+L140+L142+L144+L150+L152+L154+L158+L160+L162+L164+L169+L172+L174+L176+L178+L180+L182+L184+L231+L251+L253+L255+L259+L261</f>
        <v>#REF!</v>
      </c>
      <c r="M278" s="188" t="e">
        <f>M85+#REF!+#REF!+#REF!+#REF!+#REF!+#REF!+#REF!+#REF!+#REF!+#REF!+M22+#REF!+M24+#REF!+M26+#REF!+M28+#REF!+M30+#REF!+M51+M52+M53+M54+M55+M56+M57+M58+M59+M60+M61+M62+M63+M64+M65+M66+M67+M68+M69+M70+M71+M74+M75+M76+M77+M78+M79+M80+M81+M90+M92+M93+M103+M105+M107+M109+M111+M116+M118+M120+M122+M124+M126+M128+M130+M132+M134+M136+M138+M140+M142+M144+M150+M152+M154+M158+M160+M162+M164+M169+M172+M174+M176+M178+M180+M182+M184+M231+M251+M253+M255+M259+M261</f>
        <v>#REF!</v>
      </c>
      <c r="N278" s="188" t="e">
        <f>N85+#REF!+#REF!+#REF!+#REF!+#REF!+#REF!+#REF!+#REF!+#REF!+#REF!+N22+#REF!+N24+#REF!+N26+#REF!+N28+#REF!+N30+#REF!+N51+N52+N53+N54+N55+N56+N57+N58+N59+N60+N61+N62+N63+N64+N65+N66+N67+N68+N69+N70+N71+N74+N75+N76+N77+N78+N79+N80+N81+N90+N92+N93+N103+N105+N107+N109+N111+N116+N118+N120+N122+N124+N126+N128+N130+N132+N134+N136+N138+N140+N142+N144+N150+N152+N154+N158+N160+N162+N164+N169+N172+N174+N176+N178+N180+N182+N184+N231+N251+N253+N255+N259+N261</f>
        <v>#REF!</v>
      </c>
      <c r="O278" s="188" t="e">
        <f>O85+#REF!+#REF!+#REF!+#REF!+#REF!+#REF!+#REF!+#REF!+#REF!+#REF!+O22+#REF!+O24+#REF!+O26+#REF!+O28+#REF!+O30+#REF!+O51+O52+O53+O54+O55+O56+O57+O58+O59+O60+O61+O62+O63+O64+O65+O66+O67+O68+O69+O70+O71+O74+O75+O76+O77+O78+O79+O80+O81+O90+O92+O93+O103+O105+O107+O109+O111+O116+O118+O120+O122+O124+O126+O128+O130+O132+O134+O136+O138+O140+O142+O144+O150+O152+O154+O158+O160+O162+O164+O169+O172+O174+O176+O178+O180+O182+O184+O231+O251+O253+O255+O259+O261</f>
        <v>#REF!</v>
      </c>
      <c r="P278" s="40"/>
      <c r="Q278" s="41"/>
      <c r="R278" s="24"/>
    </row>
    <row r="279" spans="1:36">
      <c r="A279" s="38"/>
      <c r="B279" s="62" t="s">
        <v>1131</v>
      </c>
      <c r="C279" s="35"/>
      <c r="D279" s="35"/>
      <c r="E279" s="39"/>
      <c r="F279" s="39"/>
      <c r="G279" s="39"/>
      <c r="H279" s="39"/>
      <c r="I279" s="188">
        <f>I91+I98+I99+I100+I101+I185+I186+I187+I188+I189+I190+I191+I210+I227+I240+I243+I244+I245+I246+I247+I248+I265+I266+I267+I269+I270+I272</f>
        <v>62.9</v>
      </c>
      <c r="J279" s="188">
        <f t="shared" ref="J279:O279" si="6">J91+J98+J99+J100+J101+J185+J186+J187+J188+J189+J190+J191+J210+J227+J240+J243+J244+J245+J246+J247+J248+J265+J266+J267+J269+J270+J272</f>
        <v>342.5</v>
      </c>
      <c r="K279" s="188">
        <f t="shared" si="6"/>
        <v>558.4</v>
      </c>
      <c r="L279" s="188">
        <f t="shared" si="6"/>
        <v>16062.2</v>
      </c>
      <c r="M279" s="188">
        <f t="shared" si="6"/>
        <v>260</v>
      </c>
      <c r="N279" s="188">
        <f t="shared" si="6"/>
        <v>0</v>
      </c>
      <c r="O279" s="188">
        <f t="shared" si="6"/>
        <v>0</v>
      </c>
      <c r="P279" s="40"/>
      <c r="Q279" s="41"/>
      <c r="R279" s="24"/>
    </row>
    <row r="280" spans="1:36">
      <c r="A280" s="38"/>
      <c r="B280" s="62" t="s">
        <v>1132</v>
      </c>
      <c r="C280" s="35"/>
      <c r="D280" s="35"/>
      <c r="E280" s="39"/>
      <c r="F280" s="39"/>
      <c r="G280" s="39"/>
      <c r="H280" s="39"/>
      <c r="I280" s="51">
        <f>I110+I203</f>
        <v>0</v>
      </c>
      <c r="J280" s="51">
        <f t="shared" ref="J280:O280" si="7">J110+J203</f>
        <v>507.5</v>
      </c>
      <c r="K280" s="51">
        <f t="shared" si="7"/>
        <v>841.94799999999998</v>
      </c>
      <c r="L280" s="51">
        <f t="shared" si="7"/>
        <v>0</v>
      </c>
      <c r="M280" s="51">
        <f t="shared" si="7"/>
        <v>0</v>
      </c>
      <c r="N280" s="51">
        <f t="shared" si="7"/>
        <v>0</v>
      </c>
      <c r="O280" s="51">
        <f t="shared" si="7"/>
        <v>0</v>
      </c>
      <c r="P280" s="40"/>
      <c r="Q280" s="41"/>
      <c r="R280" s="24"/>
    </row>
    <row r="281" spans="1:36" ht="15.75" customHeight="1">
      <c r="A281" s="32"/>
      <c r="B281" s="33" t="s">
        <v>381</v>
      </c>
      <c r="C281" s="33"/>
      <c r="D281" s="33"/>
      <c r="E281" s="34"/>
      <c r="F281" s="34"/>
      <c r="G281" s="34"/>
      <c r="H281" s="34"/>
      <c r="I281" s="34"/>
      <c r="J281" s="34"/>
      <c r="K281" s="34"/>
      <c r="L281" s="34"/>
      <c r="M281" s="34"/>
      <c r="N281" s="34"/>
      <c r="O281" s="34"/>
      <c r="P281" s="34"/>
      <c r="Q281" s="189"/>
      <c r="R281" s="34"/>
      <c r="S281" s="13"/>
      <c r="T281" s="13"/>
      <c r="U281" s="13"/>
      <c r="V281" s="13"/>
      <c r="W281" s="13"/>
      <c r="X281" s="13"/>
      <c r="Y281" s="13"/>
      <c r="Z281" s="13"/>
      <c r="AA281" s="13"/>
      <c r="AB281" s="13"/>
      <c r="AC281" s="13"/>
      <c r="AD281" s="13"/>
      <c r="AE281" s="13"/>
      <c r="AF281" s="13"/>
      <c r="AG281" s="13"/>
      <c r="AH281" s="13"/>
      <c r="AI281" s="13"/>
      <c r="AJ281" s="13"/>
    </row>
    <row r="282" spans="1:36" s="7" customFormat="1" ht="35.25" hidden="1" customHeight="1">
      <c r="A282" s="190">
        <v>19</v>
      </c>
      <c r="B282" s="135" t="s">
        <v>1133</v>
      </c>
      <c r="C282" s="135"/>
      <c r="D282" s="135"/>
      <c r="E282" s="139" t="s">
        <v>40</v>
      </c>
      <c r="F282" s="139"/>
      <c r="G282" s="139"/>
      <c r="H282" s="139"/>
      <c r="I282" s="136" t="s">
        <v>369</v>
      </c>
      <c r="J282" s="136">
        <v>37.5</v>
      </c>
      <c r="K282" s="136">
        <v>38</v>
      </c>
      <c r="L282" s="136">
        <v>38.5</v>
      </c>
      <c r="M282" s="136">
        <v>39</v>
      </c>
      <c r="N282" s="139">
        <v>39.5</v>
      </c>
      <c r="O282" s="139"/>
      <c r="P282" s="139"/>
      <c r="Q282" s="140"/>
      <c r="R282" s="141"/>
    </row>
    <row r="283" spans="1:36" s="7" customFormat="1" ht="29.25" hidden="1" customHeight="1">
      <c r="A283" s="190"/>
      <c r="B283" s="191" t="s">
        <v>22</v>
      </c>
      <c r="C283" s="191"/>
      <c r="D283" s="191"/>
      <c r="E283" s="139" t="s">
        <v>40</v>
      </c>
      <c r="F283" s="139"/>
      <c r="G283" s="139"/>
      <c r="H283" s="139"/>
      <c r="I283" s="136" t="s">
        <v>369</v>
      </c>
      <c r="J283" s="136">
        <v>21.8</v>
      </c>
      <c r="K283" s="136">
        <v>22.2</v>
      </c>
      <c r="L283" s="136">
        <v>22.5</v>
      </c>
      <c r="M283" s="136">
        <v>22.9</v>
      </c>
      <c r="N283" s="139">
        <v>23.2</v>
      </c>
      <c r="O283" s="139"/>
      <c r="P283" s="139"/>
      <c r="Q283" s="140"/>
      <c r="R283" s="141"/>
    </row>
    <row r="284" spans="1:36" s="7" customFormat="1" ht="48.75" hidden="1" customHeight="1">
      <c r="A284" s="190">
        <v>20</v>
      </c>
      <c r="B284" s="135" t="s">
        <v>1134</v>
      </c>
      <c r="C284" s="135"/>
      <c r="D284" s="135"/>
      <c r="E284" s="139" t="s">
        <v>40</v>
      </c>
      <c r="F284" s="139"/>
      <c r="G284" s="139"/>
      <c r="H284" s="139"/>
      <c r="I284" s="136" t="s">
        <v>369</v>
      </c>
      <c r="J284" s="136">
        <v>9.5</v>
      </c>
      <c r="K284" s="136">
        <v>10.8</v>
      </c>
      <c r="L284" s="136">
        <v>13</v>
      </c>
      <c r="M284" s="136">
        <v>14</v>
      </c>
      <c r="N284" s="139">
        <v>15</v>
      </c>
      <c r="O284" s="139"/>
      <c r="P284" s="139"/>
      <c r="Q284" s="140"/>
      <c r="R284" s="141"/>
    </row>
    <row r="285" spans="1:36" s="7" customFormat="1" ht="30" hidden="1" customHeight="1">
      <c r="A285" s="190"/>
      <c r="B285" s="191" t="s">
        <v>22</v>
      </c>
      <c r="C285" s="191"/>
      <c r="D285" s="191"/>
      <c r="E285" s="136" t="s">
        <v>40</v>
      </c>
      <c r="F285" s="136"/>
      <c r="G285" s="136"/>
      <c r="H285" s="136"/>
      <c r="I285" s="136" t="s">
        <v>369</v>
      </c>
      <c r="J285" s="136">
        <v>5.5</v>
      </c>
      <c r="K285" s="136">
        <v>6</v>
      </c>
      <c r="L285" s="136">
        <v>6.9</v>
      </c>
      <c r="M285" s="136">
        <v>7</v>
      </c>
      <c r="N285" s="139">
        <v>7.1</v>
      </c>
      <c r="O285" s="139"/>
      <c r="P285" s="139"/>
      <c r="Q285" s="140"/>
      <c r="R285" s="141"/>
    </row>
    <row r="286" spans="1:36" ht="51.75" customHeight="1">
      <c r="A286" s="38">
        <v>21</v>
      </c>
      <c r="B286" s="35" t="s">
        <v>383</v>
      </c>
      <c r="C286" s="35"/>
      <c r="D286" s="35"/>
      <c r="E286" s="39" t="s">
        <v>40</v>
      </c>
      <c r="F286" s="39"/>
      <c r="G286" s="39"/>
      <c r="H286" s="39"/>
      <c r="I286" s="39" t="s">
        <v>369</v>
      </c>
      <c r="J286" s="39" t="s">
        <v>369</v>
      </c>
      <c r="K286" s="39" t="s">
        <v>369</v>
      </c>
      <c r="L286" s="39" t="s">
        <v>369</v>
      </c>
      <c r="M286" s="39" t="s">
        <v>369</v>
      </c>
      <c r="N286" s="39" t="s">
        <v>369</v>
      </c>
      <c r="O286" s="39" t="s">
        <v>369</v>
      </c>
      <c r="P286" s="40"/>
      <c r="Q286" s="41"/>
      <c r="R286" s="24"/>
      <c r="S286" s="13"/>
      <c r="T286" s="13"/>
      <c r="U286" s="13"/>
      <c r="V286" s="13"/>
      <c r="W286" s="13"/>
      <c r="X286" s="13"/>
      <c r="Y286" s="13"/>
      <c r="Z286" s="13"/>
      <c r="AA286" s="13"/>
      <c r="AB286" s="13"/>
      <c r="AC286" s="13"/>
      <c r="AD286" s="13"/>
      <c r="AE286" s="13"/>
      <c r="AF286" s="13"/>
      <c r="AG286" s="13"/>
      <c r="AH286" s="13"/>
      <c r="AI286" s="13"/>
      <c r="AJ286" s="13"/>
    </row>
    <row r="287" spans="1:36" ht="145.5" customHeight="1">
      <c r="A287" s="38"/>
      <c r="B287" s="35" t="s">
        <v>384</v>
      </c>
      <c r="C287" s="39" t="s">
        <v>1135</v>
      </c>
      <c r="D287" s="35"/>
      <c r="E287" s="39" t="s">
        <v>386</v>
      </c>
      <c r="F287" s="39"/>
      <c r="G287" s="39"/>
      <c r="H287" s="39"/>
      <c r="I287" s="39">
        <v>89.3</v>
      </c>
      <c r="J287" s="39">
        <v>160</v>
      </c>
      <c r="K287" s="39">
        <v>208.9</v>
      </c>
      <c r="L287" s="39">
        <v>256.39999999999998</v>
      </c>
      <c r="M287" s="39">
        <v>338.3</v>
      </c>
      <c r="N287" s="40">
        <v>443.4</v>
      </c>
      <c r="O287" s="40">
        <v>461.2</v>
      </c>
      <c r="P287" s="40"/>
      <c r="Q287" s="41"/>
      <c r="R287" s="24"/>
      <c r="S287" s="13"/>
      <c r="T287" s="13"/>
      <c r="U287" s="13"/>
      <c r="V287" s="13"/>
      <c r="W287" s="13"/>
      <c r="X287" s="13"/>
      <c r="Y287" s="13"/>
      <c r="Z287" s="13"/>
      <c r="AA287" s="13"/>
      <c r="AB287" s="13"/>
      <c r="AC287" s="13"/>
      <c r="AD287" s="13"/>
      <c r="AE287" s="13"/>
      <c r="AF287" s="13"/>
      <c r="AG287" s="13"/>
      <c r="AH287" s="13"/>
      <c r="AI287" s="13"/>
      <c r="AJ287" s="13"/>
    </row>
    <row r="288" spans="1:36" s="2" customFormat="1" ht="21.75" customHeight="1">
      <c r="A288" s="70"/>
      <c r="B288" s="71" t="s">
        <v>48</v>
      </c>
      <c r="C288" s="72"/>
      <c r="D288" s="72"/>
      <c r="E288" s="73"/>
      <c r="F288" s="73"/>
      <c r="G288" s="73"/>
      <c r="H288" s="73"/>
      <c r="I288" s="73"/>
      <c r="J288" s="73"/>
      <c r="K288" s="73"/>
      <c r="L288" s="73"/>
      <c r="M288" s="73"/>
      <c r="N288" s="74"/>
      <c r="O288" s="74"/>
      <c r="P288" s="74"/>
      <c r="Q288" s="75"/>
      <c r="R288" s="76"/>
    </row>
    <row r="289" spans="1:36" s="3" customFormat="1" ht="70.5" customHeight="1">
      <c r="A289" s="90">
        <v>1</v>
      </c>
      <c r="B289" s="80" t="s">
        <v>514</v>
      </c>
      <c r="C289" s="79" t="s">
        <v>1136</v>
      </c>
      <c r="D289" s="80"/>
      <c r="E289" s="79" t="s">
        <v>389</v>
      </c>
      <c r="F289" s="79">
        <v>2026</v>
      </c>
      <c r="G289" s="79" t="s">
        <v>515</v>
      </c>
      <c r="H289" s="79"/>
      <c r="I289" s="79"/>
      <c r="J289" s="79"/>
      <c r="K289" s="79">
        <v>100</v>
      </c>
      <c r="L289" s="79"/>
      <c r="M289" s="79"/>
      <c r="N289" s="82"/>
      <c r="O289" s="82"/>
      <c r="P289" s="82" t="s">
        <v>1081</v>
      </c>
      <c r="Q289" s="83"/>
      <c r="R289" s="84" t="s">
        <v>516</v>
      </c>
    </row>
    <row r="290" spans="1:36" s="3" customFormat="1" ht="84" customHeight="1">
      <c r="A290" s="146">
        <v>2</v>
      </c>
      <c r="B290" s="80" t="s">
        <v>517</v>
      </c>
      <c r="C290" s="79" t="s">
        <v>1136</v>
      </c>
      <c r="D290" s="80"/>
      <c r="E290" s="79" t="s">
        <v>389</v>
      </c>
      <c r="F290" s="79">
        <v>2027</v>
      </c>
      <c r="G290" s="79" t="s">
        <v>390</v>
      </c>
      <c r="H290" s="79"/>
      <c r="I290" s="79"/>
      <c r="J290" s="79">
        <v>1500</v>
      </c>
      <c r="K290" s="79"/>
      <c r="L290" s="79">
        <v>56778</v>
      </c>
      <c r="M290" s="79"/>
      <c r="N290" s="82"/>
      <c r="O290" s="82"/>
      <c r="P290" s="82" t="s">
        <v>1081</v>
      </c>
      <c r="Q290" s="83"/>
      <c r="R290" s="84" t="s">
        <v>518</v>
      </c>
    </row>
    <row r="291" spans="1:36" s="3" customFormat="1" ht="59.25" customHeight="1">
      <c r="A291" s="77">
        <v>3</v>
      </c>
      <c r="B291" s="80" t="s">
        <v>519</v>
      </c>
      <c r="C291" s="79" t="s">
        <v>1136</v>
      </c>
      <c r="D291" s="80"/>
      <c r="E291" s="79" t="s">
        <v>389</v>
      </c>
      <c r="F291" s="79">
        <v>2027</v>
      </c>
      <c r="G291" s="79" t="s">
        <v>390</v>
      </c>
      <c r="H291" s="79"/>
      <c r="I291" s="79"/>
      <c r="J291" s="79"/>
      <c r="K291" s="79"/>
      <c r="L291" s="79">
        <v>1000</v>
      </c>
      <c r="M291" s="79"/>
      <c r="N291" s="82"/>
      <c r="O291" s="82"/>
      <c r="P291" s="82" t="s">
        <v>1081</v>
      </c>
      <c r="Q291" s="83"/>
      <c r="R291" s="84" t="s">
        <v>520</v>
      </c>
    </row>
    <row r="292" spans="1:36" s="3" customFormat="1" ht="60.75" customHeight="1">
      <c r="A292" s="90">
        <v>4</v>
      </c>
      <c r="B292" s="80" t="s">
        <v>521</v>
      </c>
      <c r="C292" s="79" t="s">
        <v>1136</v>
      </c>
      <c r="D292" s="80"/>
      <c r="E292" s="79" t="s">
        <v>389</v>
      </c>
      <c r="F292" s="79">
        <v>2029</v>
      </c>
      <c r="G292" s="79" t="s">
        <v>522</v>
      </c>
      <c r="H292" s="79"/>
      <c r="I292" s="79"/>
      <c r="J292" s="79"/>
      <c r="K292" s="79"/>
      <c r="L292" s="79"/>
      <c r="M292" s="79"/>
      <c r="N292" s="82">
        <v>20000</v>
      </c>
      <c r="O292" s="82"/>
      <c r="P292" s="82" t="s">
        <v>1081</v>
      </c>
      <c r="Q292" s="83"/>
      <c r="R292" s="84"/>
    </row>
    <row r="293" spans="1:36" s="3" customFormat="1" ht="60.75" customHeight="1">
      <c r="A293" s="146">
        <v>5</v>
      </c>
      <c r="B293" s="80" t="s">
        <v>523</v>
      </c>
      <c r="C293" s="79" t="s">
        <v>1136</v>
      </c>
      <c r="D293" s="80"/>
      <c r="E293" s="79" t="s">
        <v>389</v>
      </c>
      <c r="F293" s="79">
        <v>2028</v>
      </c>
      <c r="G293" s="79" t="s">
        <v>524</v>
      </c>
      <c r="H293" s="79"/>
      <c r="I293" s="79"/>
      <c r="J293" s="79"/>
      <c r="K293" s="79"/>
      <c r="L293" s="79"/>
      <c r="M293" s="79">
        <v>22000</v>
      </c>
      <c r="N293" s="82"/>
      <c r="O293" s="82"/>
      <c r="P293" s="82" t="s">
        <v>1081</v>
      </c>
      <c r="Q293" s="83"/>
      <c r="R293" s="84"/>
    </row>
    <row r="294" spans="1:36" s="3" customFormat="1" ht="59.25" customHeight="1">
      <c r="A294" s="77">
        <v>6</v>
      </c>
      <c r="B294" s="80" t="s">
        <v>525</v>
      </c>
      <c r="C294" s="79" t="s">
        <v>1136</v>
      </c>
      <c r="D294" s="80"/>
      <c r="E294" s="79" t="s">
        <v>389</v>
      </c>
      <c r="F294" s="79">
        <v>2026</v>
      </c>
      <c r="G294" s="79" t="s">
        <v>526</v>
      </c>
      <c r="H294" s="79"/>
      <c r="I294" s="79"/>
      <c r="J294" s="79"/>
      <c r="K294" s="79">
        <v>200</v>
      </c>
      <c r="L294" s="79"/>
      <c r="M294" s="79"/>
      <c r="N294" s="82"/>
      <c r="O294" s="82"/>
      <c r="P294" s="82" t="s">
        <v>1081</v>
      </c>
      <c r="Q294" s="83"/>
      <c r="R294" s="84"/>
    </row>
    <row r="295" spans="1:36" s="3" customFormat="1" ht="60.75" customHeight="1">
      <c r="A295" s="90">
        <v>7</v>
      </c>
      <c r="B295" s="80" t="s">
        <v>527</v>
      </c>
      <c r="C295" s="79" t="s">
        <v>1137</v>
      </c>
      <c r="D295" s="79"/>
      <c r="E295" s="79" t="s">
        <v>58</v>
      </c>
      <c r="F295" s="79">
        <v>2025</v>
      </c>
      <c r="G295" s="192" t="s">
        <v>528</v>
      </c>
      <c r="H295" s="79"/>
      <c r="I295" s="79"/>
      <c r="J295" s="193">
        <v>2900</v>
      </c>
      <c r="K295" s="194"/>
      <c r="L295" s="194"/>
      <c r="M295" s="79"/>
      <c r="N295" s="82"/>
      <c r="O295" s="82"/>
      <c r="P295" s="82" t="s">
        <v>1081</v>
      </c>
      <c r="Q295" s="83"/>
      <c r="R295" s="84"/>
    </row>
    <row r="296" spans="1:36" s="3" customFormat="1" ht="50.25" customHeight="1">
      <c r="A296" s="146">
        <v>8</v>
      </c>
      <c r="B296" s="80" t="s">
        <v>529</v>
      </c>
      <c r="C296" s="79" t="s">
        <v>1138</v>
      </c>
      <c r="D296" s="79"/>
      <c r="E296" s="79" t="s">
        <v>58</v>
      </c>
      <c r="F296" s="79">
        <v>2025</v>
      </c>
      <c r="G296" s="192" t="s">
        <v>528</v>
      </c>
      <c r="H296" s="79"/>
      <c r="I296" s="79"/>
      <c r="J296" s="193">
        <v>900</v>
      </c>
      <c r="K296" s="194"/>
      <c r="L296" s="194"/>
      <c r="M296" s="79"/>
      <c r="N296" s="82"/>
      <c r="O296" s="82"/>
      <c r="P296" s="82" t="s">
        <v>1081</v>
      </c>
      <c r="Q296" s="83"/>
      <c r="R296" s="84"/>
    </row>
    <row r="297" spans="1:36" s="3" customFormat="1" ht="42.75" customHeight="1">
      <c r="A297" s="77">
        <v>9</v>
      </c>
      <c r="B297" s="80" t="s">
        <v>399</v>
      </c>
      <c r="C297" s="79" t="s">
        <v>1139</v>
      </c>
      <c r="D297" s="79"/>
      <c r="E297" s="79" t="s">
        <v>58</v>
      </c>
      <c r="F297" s="79">
        <v>2026</v>
      </c>
      <c r="G297" s="192" t="s">
        <v>400</v>
      </c>
      <c r="H297" s="79"/>
      <c r="I297" s="79"/>
      <c r="J297" s="195"/>
      <c r="K297" s="196">
        <v>1400</v>
      </c>
      <c r="L297" s="194"/>
      <c r="M297" s="79"/>
      <c r="N297" s="82"/>
      <c r="O297" s="82"/>
      <c r="P297" s="82" t="s">
        <v>1081</v>
      </c>
      <c r="Q297" s="83"/>
      <c r="R297" s="84"/>
    </row>
    <row r="298" spans="1:36" s="3" customFormat="1" ht="66" customHeight="1">
      <c r="A298" s="90">
        <v>10</v>
      </c>
      <c r="B298" s="80" t="s">
        <v>392</v>
      </c>
      <c r="C298" s="79" t="s">
        <v>1139</v>
      </c>
      <c r="D298" s="79"/>
      <c r="E298" s="79" t="s">
        <v>58</v>
      </c>
      <c r="F298" s="79">
        <v>2027</v>
      </c>
      <c r="G298" s="192" t="s">
        <v>394</v>
      </c>
      <c r="H298" s="79"/>
      <c r="I298" s="79"/>
      <c r="J298" s="195"/>
      <c r="K298" s="194"/>
      <c r="L298" s="196">
        <v>5000</v>
      </c>
      <c r="M298" s="79"/>
      <c r="N298" s="82"/>
      <c r="O298" s="82"/>
      <c r="P298" s="82" t="s">
        <v>1081</v>
      </c>
      <c r="Q298" s="83"/>
      <c r="R298" s="84"/>
    </row>
    <row r="299" spans="1:36" s="3" customFormat="1" ht="42" customHeight="1">
      <c r="A299" s="146">
        <v>11</v>
      </c>
      <c r="B299" s="80" t="s">
        <v>397</v>
      </c>
      <c r="C299" s="79" t="s">
        <v>1139</v>
      </c>
      <c r="D299" s="79"/>
      <c r="E299" s="79" t="s">
        <v>58</v>
      </c>
      <c r="F299" s="79">
        <v>2025</v>
      </c>
      <c r="G299" s="192" t="s">
        <v>398</v>
      </c>
      <c r="H299" s="79"/>
      <c r="I299" s="79"/>
      <c r="J299" s="196">
        <v>800</v>
      </c>
      <c r="K299" s="194"/>
      <c r="L299" s="194"/>
      <c r="M299" s="79"/>
      <c r="N299" s="82"/>
      <c r="O299" s="82"/>
      <c r="P299" s="82" t="s">
        <v>1081</v>
      </c>
      <c r="Q299" s="83"/>
      <c r="R299" s="84"/>
    </row>
    <row r="300" spans="1:36" ht="50.25" customHeight="1">
      <c r="A300" s="38">
        <v>12</v>
      </c>
      <c r="B300" s="35" t="s">
        <v>404</v>
      </c>
      <c r="C300" s="35"/>
      <c r="D300" s="35"/>
      <c r="E300" s="39" t="s">
        <v>40</v>
      </c>
      <c r="F300" s="39"/>
      <c r="G300" s="39"/>
      <c r="H300" s="39"/>
      <c r="I300" s="39" t="s">
        <v>369</v>
      </c>
      <c r="J300" s="39" t="s">
        <v>369</v>
      </c>
      <c r="K300" s="39" t="s">
        <v>369</v>
      </c>
      <c r="L300" s="39" t="s">
        <v>369</v>
      </c>
      <c r="M300" s="39" t="s">
        <v>369</v>
      </c>
      <c r="N300" s="39" t="s">
        <v>369</v>
      </c>
      <c r="O300" s="39" t="s">
        <v>369</v>
      </c>
      <c r="P300" s="40"/>
      <c r="Q300" s="41"/>
      <c r="R300" s="24"/>
      <c r="S300" s="13"/>
      <c r="T300" s="13"/>
      <c r="U300" s="13"/>
      <c r="V300" s="13"/>
      <c r="W300" s="13"/>
      <c r="X300" s="13"/>
      <c r="Y300" s="13"/>
      <c r="Z300" s="13"/>
      <c r="AA300" s="13"/>
      <c r="AB300" s="13"/>
      <c r="AC300" s="13"/>
      <c r="AD300" s="13"/>
      <c r="AE300" s="13"/>
      <c r="AF300" s="13"/>
      <c r="AG300" s="13"/>
      <c r="AH300" s="13"/>
      <c r="AI300" s="13"/>
      <c r="AJ300" s="13"/>
    </row>
    <row r="301" spans="1:36" ht="99" customHeight="1">
      <c r="A301" s="38"/>
      <c r="B301" s="35" t="s">
        <v>405</v>
      </c>
      <c r="C301" s="39" t="s">
        <v>1135</v>
      </c>
      <c r="D301" s="35"/>
      <c r="E301" s="39" t="s">
        <v>386</v>
      </c>
      <c r="F301" s="39"/>
      <c r="G301" s="39"/>
      <c r="H301" s="39"/>
      <c r="I301" s="39">
        <v>0.3</v>
      </c>
      <c r="J301" s="69">
        <v>0</v>
      </c>
      <c r="K301" s="39">
        <v>0.1</v>
      </c>
      <c r="L301" s="39">
        <v>0.2</v>
      </c>
      <c r="M301" s="39">
        <v>0.2</v>
      </c>
      <c r="N301" s="40">
        <v>0.3</v>
      </c>
      <c r="O301" s="40">
        <v>0.3</v>
      </c>
      <c r="P301" s="40"/>
      <c r="Q301" s="41"/>
      <c r="R301" s="24"/>
      <c r="S301" s="13"/>
      <c r="T301" s="13"/>
      <c r="U301" s="13"/>
      <c r="V301" s="13"/>
      <c r="W301" s="13"/>
      <c r="X301" s="13"/>
      <c r="Y301" s="13"/>
      <c r="Z301" s="13"/>
      <c r="AA301" s="13"/>
      <c r="AB301" s="13"/>
      <c r="AC301" s="13"/>
      <c r="AD301" s="13"/>
      <c r="AE301" s="13"/>
      <c r="AF301" s="13"/>
      <c r="AG301" s="13"/>
      <c r="AH301" s="13"/>
      <c r="AI301" s="13"/>
      <c r="AJ301" s="13"/>
    </row>
    <row r="302" spans="1:36" ht="54" customHeight="1">
      <c r="A302" s="38">
        <v>23</v>
      </c>
      <c r="B302" s="35" t="s">
        <v>406</v>
      </c>
      <c r="C302" s="35"/>
      <c r="D302" s="35"/>
      <c r="E302" s="39" t="s">
        <v>407</v>
      </c>
      <c r="F302" s="39"/>
      <c r="G302" s="39"/>
      <c r="H302" s="39"/>
      <c r="I302" s="39" t="s">
        <v>369</v>
      </c>
      <c r="J302" s="39" t="s">
        <v>369</v>
      </c>
      <c r="K302" s="39" t="s">
        <v>369</v>
      </c>
      <c r="L302" s="39" t="s">
        <v>369</v>
      </c>
      <c r="M302" s="39" t="s">
        <v>369</v>
      </c>
      <c r="N302" s="39" t="s">
        <v>369</v>
      </c>
      <c r="O302" s="39" t="s">
        <v>369</v>
      </c>
      <c r="P302" s="40"/>
      <c r="Q302" s="41"/>
      <c r="R302" s="24"/>
      <c r="S302" s="13"/>
      <c r="T302" s="13"/>
      <c r="U302" s="13"/>
      <c r="V302" s="13"/>
      <c r="W302" s="13"/>
      <c r="X302" s="13"/>
      <c r="Y302" s="13"/>
      <c r="Z302" s="13"/>
      <c r="AA302" s="13"/>
      <c r="AB302" s="13"/>
      <c r="AC302" s="13"/>
      <c r="AD302" s="13"/>
      <c r="AE302" s="13"/>
      <c r="AF302" s="13"/>
      <c r="AG302" s="13"/>
      <c r="AH302" s="13"/>
      <c r="AI302" s="13"/>
      <c r="AJ302" s="13"/>
    </row>
    <row r="303" spans="1:36" s="2" customFormat="1" ht="18.75" customHeight="1">
      <c r="A303" s="143"/>
      <c r="B303" s="71" t="s">
        <v>408</v>
      </c>
      <c r="C303" s="72"/>
      <c r="D303" s="72"/>
      <c r="E303" s="73"/>
      <c r="F303" s="73"/>
      <c r="G303" s="73"/>
      <c r="H303" s="73"/>
      <c r="I303" s="73"/>
      <c r="J303" s="73"/>
      <c r="K303" s="197"/>
      <c r="L303" s="197"/>
      <c r="M303" s="197"/>
      <c r="N303" s="198"/>
      <c r="O303" s="74"/>
      <c r="P303" s="74"/>
      <c r="Q303" s="75"/>
      <c r="R303" s="76"/>
      <c r="S303" s="199"/>
      <c r="T303" s="199"/>
      <c r="U303" s="199"/>
      <c r="V303" s="199"/>
      <c r="W303" s="199"/>
      <c r="X303" s="199"/>
      <c r="Y303" s="199"/>
      <c r="Z303" s="199"/>
      <c r="AA303" s="199"/>
      <c r="AB303" s="199"/>
      <c r="AC303" s="199"/>
      <c r="AD303" s="199"/>
      <c r="AE303" s="199"/>
      <c r="AF303" s="199"/>
      <c r="AG303" s="199"/>
      <c r="AH303" s="199"/>
      <c r="AI303" s="199"/>
      <c r="AJ303" s="199"/>
    </row>
    <row r="304" spans="1:36" ht="74.25" customHeight="1">
      <c r="A304" s="38">
        <v>1</v>
      </c>
      <c r="B304" s="35" t="s">
        <v>1140</v>
      </c>
      <c r="C304" s="39" t="s">
        <v>1141</v>
      </c>
      <c r="D304" s="35"/>
      <c r="E304" s="39" t="s">
        <v>389</v>
      </c>
      <c r="F304" s="39">
        <v>2025</v>
      </c>
      <c r="G304" s="39"/>
      <c r="H304" s="39"/>
      <c r="I304" s="39"/>
      <c r="J304" s="69">
        <v>10</v>
      </c>
      <c r="K304" s="52"/>
      <c r="L304" s="52"/>
      <c r="M304" s="52"/>
      <c r="N304" s="100"/>
      <c r="O304" s="40"/>
      <c r="P304" s="40" t="s">
        <v>1017</v>
      </c>
      <c r="Q304" s="41">
        <v>467009015</v>
      </c>
      <c r="R304" s="24"/>
      <c r="S304" s="13"/>
      <c r="T304" s="13"/>
      <c r="U304" s="13"/>
      <c r="V304" s="13"/>
      <c r="W304" s="13"/>
      <c r="X304" s="13"/>
      <c r="Y304" s="13"/>
      <c r="Z304" s="13"/>
      <c r="AA304" s="13"/>
      <c r="AB304" s="13"/>
      <c r="AC304" s="13"/>
      <c r="AD304" s="13"/>
      <c r="AE304" s="13"/>
      <c r="AF304" s="13"/>
      <c r="AG304" s="13"/>
      <c r="AH304" s="13"/>
      <c r="AI304" s="13"/>
      <c r="AJ304" s="13"/>
    </row>
    <row r="305" spans="1:36" ht="54.75" customHeight="1">
      <c r="A305" s="38">
        <v>2</v>
      </c>
      <c r="B305" s="35" t="s">
        <v>1142</v>
      </c>
      <c r="C305" s="39" t="s">
        <v>1141</v>
      </c>
      <c r="D305" s="35"/>
      <c r="E305" s="39" t="s">
        <v>389</v>
      </c>
      <c r="F305" s="39">
        <v>2026</v>
      </c>
      <c r="G305" s="39"/>
      <c r="H305" s="39"/>
      <c r="I305" s="39"/>
      <c r="J305" s="39"/>
      <c r="K305" s="52">
        <v>4000</v>
      </c>
      <c r="L305" s="52"/>
      <c r="M305" s="52"/>
      <c r="N305" s="100"/>
      <c r="O305" s="40"/>
      <c r="P305" s="40" t="s">
        <v>260</v>
      </c>
      <c r="Q305" s="41">
        <v>467009011</v>
      </c>
      <c r="R305" s="36" t="s">
        <v>410</v>
      </c>
      <c r="S305" s="13"/>
      <c r="T305" s="13"/>
      <c r="U305" s="13"/>
      <c r="V305" s="13"/>
      <c r="W305" s="13"/>
      <c r="X305" s="13"/>
      <c r="Y305" s="13"/>
      <c r="Z305" s="13"/>
      <c r="AA305" s="13"/>
      <c r="AB305" s="13"/>
      <c r="AC305" s="13"/>
      <c r="AD305" s="13"/>
      <c r="AE305" s="13"/>
      <c r="AF305" s="13"/>
      <c r="AG305" s="13"/>
      <c r="AH305" s="13"/>
      <c r="AI305" s="13"/>
      <c r="AJ305" s="13"/>
    </row>
    <row r="306" spans="1:36" ht="50.25" customHeight="1">
      <c r="A306" s="38">
        <v>24</v>
      </c>
      <c r="B306" s="35" t="s">
        <v>1143</v>
      </c>
      <c r="C306" s="35"/>
      <c r="D306" s="35"/>
      <c r="E306" s="39" t="s">
        <v>40</v>
      </c>
      <c r="F306" s="39"/>
      <c r="G306" s="39"/>
      <c r="H306" s="39"/>
      <c r="I306" s="39" t="s">
        <v>369</v>
      </c>
      <c r="J306" s="39">
        <v>90</v>
      </c>
      <c r="K306" s="39">
        <v>89</v>
      </c>
      <c r="L306" s="39">
        <v>88</v>
      </c>
      <c r="M306" s="39">
        <v>87</v>
      </c>
      <c r="N306" s="40">
        <v>86</v>
      </c>
      <c r="O306" s="40"/>
      <c r="P306" s="40"/>
      <c r="Q306" s="41"/>
      <c r="R306" s="24"/>
    </row>
    <row r="307" spans="1:36" ht="44.25" customHeight="1">
      <c r="A307" s="38"/>
      <c r="B307" s="25" t="s">
        <v>1144</v>
      </c>
      <c r="C307" s="25"/>
      <c r="D307" s="25"/>
      <c r="E307" s="39" t="s">
        <v>40</v>
      </c>
      <c r="F307" s="39"/>
      <c r="G307" s="39"/>
      <c r="H307" s="39"/>
      <c r="I307" s="39"/>
      <c r="J307" s="39"/>
      <c r="K307" s="39">
        <v>41</v>
      </c>
      <c r="L307" s="39">
        <v>43.5</v>
      </c>
      <c r="M307" s="39">
        <v>43.8</v>
      </c>
      <c r="N307" s="40">
        <v>44.3</v>
      </c>
      <c r="O307" s="40">
        <v>44.7</v>
      </c>
      <c r="P307" s="40"/>
      <c r="Q307" s="41"/>
      <c r="R307" s="24"/>
    </row>
    <row r="308" spans="1:36" s="6" customFormat="1" ht="58.5" hidden="1" customHeight="1">
      <c r="A308" s="155">
        <v>1</v>
      </c>
      <c r="B308" s="130" t="s">
        <v>417</v>
      </c>
      <c r="C308" s="131" t="s">
        <v>1145</v>
      </c>
      <c r="D308" s="131" t="s">
        <v>77</v>
      </c>
      <c r="E308" s="132" t="s">
        <v>389</v>
      </c>
      <c r="F308" s="132" t="s">
        <v>508</v>
      </c>
      <c r="G308" s="131" t="s">
        <v>99</v>
      </c>
      <c r="H308" s="200"/>
      <c r="I308" s="134"/>
      <c r="J308" s="134"/>
      <c r="K308" s="201">
        <v>0</v>
      </c>
      <c r="L308" s="201">
        <v>0</v>
      </c>
      <c r="M308" s="201">
        <v>0</v>
      </c>
      <c r="N308" s="200">
        <v>0</v>
      </c>
      <c r="O308" s="200">
        <v>0</v>
      </c>
      <c r="P308" s="132" t="s">
        <v>1017</v>
      </c>
      <c r="Q308" s="130"/>
      <c r="R308" s="134"/>
    </row>
    <row r="309" spans="1:36" ht="54" customHeight="1">
      <c r="A309" s="38">
        <v>25</v>
      </c>
      <c r="B309" s="35" t="s">
        <v>1146</v>
      </c>
      <c r="C309" s="35"/>
      <c r="D309" s="35"/>
      <c r="E309" s="39" t="s">
        <v>1147</v>
      </c>
      <c r="F309" s="39"/>
      <c r="G309" s="39"/>
      <c r="H309" s="39"/>
      <c r="I309" s="39"/>
      <c r="J309" s="39">
        <v>0.56000000000000005</v>
      </c>
      <c r="K309" s="39">
        <v>0.56999999999999995</v>
      </c>
      <c r="L309" s="39">
        <v>0.57999999999999996</v>
      </c>
      <c r="M309" s="39">
        <v>0.59</v>
      </c>
      <c r="N309" s="40">
        <v>0.6</v>
      </c>
      <c r="O309" s="40"/>
      <c r="P309" s="40"/>
      <c r="Q309" s="41"/>
      <c r="R309" s="24"/>
    </row>
    <row r="310" spans="1:36" ht="27" customHeight="1">
      <c r="A310" s="38"/>
      <c r="B310" s="46" t="s">
        <v>1148</v>
      </c>
      <c r="C310" s="46"/>
      <c r="D310" s="46"/>
      <c r="E310" s="39"/>
      <c r="F310" s="39"/>
      <c r="G310" s="39"/>
      <c r="H310" s="39"/>
      <c r="I310" s="39"/>
      <c r="J310" s="39"/>
      <c r="K310" s="39"/>
      <c r="L310" s="39"/>
      <c r="M310" s="39"/>
      <c r="N310" s="40"/>
      <c r="O310" s="40"/>
      <c r="P310" s="40"/>
      <c r="Q310" s="41"/>
      <c r="R310" s="24"/>
    </row>
    <row r="311" spans="1:36" s="7" customFormat="1" ht="44.25" hidden="1" customHeight="1">
      <c r="A311" s="190"/>
      <c r="B311" s="135" t="s">
        <v>1149</v>
      </c>
      <c r="C311" s="135"/>
      <c r="D311" s="135"/>
      <c r="E311" s="136" t="s">
        <v>40</v>
      </c>
      <c r="F311" s="136"/>
      <c r="G311" s="136"/>
      <c r="H311" s="136"/>
      <c r="I311" s="136" t="s">
        <v>369</v>
      </c>
      <c r="J311" s="136">
        <v>60</v>
      </c>
      <c r="K311" s="136">
        <v>61.2</v>
      </c>
      <c r="L311" s="136">
        <v>62.4</v>
      </c>
      <c r="M311" s="136">
        <v>63.6</v>
      </c>
      <c r="N311" s="139">
        <v>65</v>
      </c>
      <c r="O311" s="139"/>
      <c r="P311" s="139"/>
      <c r="Q311" s="140"/>
      <c r="R311" s="141"/>
      <c r="S311" s="202"/>
      <c r="T311" s="202"/>
      <c r="U311" s="202"/>
      <c r="V311" s="202"/>
      <c r="W311" s="202"/>
      <c r="X311" s="202"/>
      <c r="Y311" s="202"/>
      <c r="Z311" s="202"/>
      <c r="AA311" s="202"/>
      <c r="AB311" s="202"/>
      <c r="AC311" s="202"/>
      <c r="AD311" s="202"/>
      <c r="AE311" s="202"/>
      <c r="AF311" s="202"/>
      <c r="AG311" s="202"/>
      <c r="AH311" s="202"/>
      <c r="AI311" s="202"/>
      <c r="AJ311" s="202"/>
    </row>
    <row r="312" spans="1:36" s="7" customFormat="1">
      <c r="A312" s="190"/>
      <c r="B312" s="62" t="s">
        <v>28</v>
      </c>
      <c r="C312" s="135"/>
      <c r="D312" s="135"/>
      <c r="E312" s="136"/>
      <c r="F312" s="136"/>
      <c r="G312" s="136"/>
      <c r="H312" s="136"/>
      <c r="I312" s="136"/>
      <c r="J312" s="203">
        <f>J313+J314+J315+J316</f>
        <v>6110</v>
      </c>
      <c r="K312" s="203">
        <f t="shared" ref="K312:O312" si="8">K313+K314+K315+K316</f>
        <v>5700</v>
      </c>
      <c r="L312" s="203">
        <f t="shared" si="8"/>
        <v>62778</v>
      </c>
      <c r="M312" s="203">
        <f t="shared" si="8"/>
        <v>22000</v>
      </c>
      <c r="N312" s="203">
        <f t="shared" si="8"/>
        <v>20000</v>
      </c>
      <c r="O312" s="203">
        <f t="shared" si="8"/>
        <v>0</v>
      </c>
      <c r="P312" s="40"/>
      <c r="Q312" s="140"/>
      <c r="R312" s="141"/>
      <c r="S312" s="202"/>
      <c r="T312" s="202"/>
      <c r="U312" s="202"/>
      <c r="V312" s="202"/>
      <c r="W312" s="202"/>
      <c r="X312" s="202"/>
      <c r="Y312" s="202"/>
      <c r="Z312" s="202"/>
      <c r="AA312" s="202"/>
      <c r="AB312" s="202"/>
      <c r="AC312" s="202"/>
      <c r="AD312" s="202"/>
      <c r="AE312" s="202"/>
      <c r="AF312" s="202"/>
      <c r="AG312" s="202"/>
      <c r="AH312" s="202"/>
      <c r="AI312" s="202"/>
      <c r="AJ312" s="202"/>
    </row>
    <row r="313" spans="1:36" s="7" customFormat="1">
      <c r="A313" s="190"/>
      <c r="B313" s="62" t="s">
        <v>30</v>
      </c>
      <c r="C313" s="135"/>
      <c r="D313" s="135"/>
      <c r="E313" s="136"/>
      <c r="F313" s="136"/>
      <c r="G313" s="136"/>
      <c r="H313" s="136"/>
      <c r="I313" s="136"/>
      <c r="J313" s="51">
        <f>J305</f>
        <v>0</v>
      </c>
      <c r="K313" s="51">
        <f t="shared" ref="K313:O313" si="9">K305</f>
        <v>4000</v>
      </c>
      <c r="L313" s="51">
        <f t="shared" si="9"/>
        <v>0</v>
      </c>
      <c r="M313" s="51">
        <f t="shared" si="9"/>
        <v>0</v>
      </c>
      <c r="N313" s="51">
        <f t="shared" si="9"/>
        <v>0</v>
      </c>
      <c r="O313" s="51">
        <f t="shared" si="9"/>
        <v>0</v>
      </c>
      <c r="P313" s="139"/>
      <c r="Q313" s="140"/>
      <c r="R313" s="141"/>
      <c r="S313" s="202"/>
      <c r="T313" s="202"/>
      <c r="U313" s="202"/>
      <c r="V313" s="202"/>
      <c r="W313" s="202"/>
      <c r="X313" s="202"/>
      <c r="Y313" s="202"/>
      <c r="Z313" s="202"/>
      <c r="AA313" s="202"/>
      <c r="AB313" s="202"/>
      <c r="AC313" s="202"/>
      <c r="AD313" s="202"/>
      <c r="AE313" s="202"/>
      <c r="AF313" s="202"/>
      <c r="AG313" s="202"/>
      <c r="AH313" s="202"/>
      <c r="AI313" s="202"/>
      <c r="AJ313" s="202"/>
    </row>
    <row r="314" spans="1:36" s="7" customFormat="1">
      <c r="A314" s="190"/>
      <c r="B314" s="62" t="s">
        <v>31</v>
      </c>
      <c r="C314" s="135"/>
      <c r="D314" s="135"/>
      <c r="E314" s="136"/>
      <c r="F314" s="136"/>
      <c r="G314" s="136"/>
      <c r="H314" s="136"/>
      <c r="I314" s="136"/>
      <c r="J314" s="51">
        <v>0</v>
      </c>
      <c r="K314" s="51">
        <v>0</v>
      </c>
      <c r="L314" s="51">
        <v>0</v>
      </c>
      <c r="M314" s="51">
        <v>0</v>
      </c>
      <c r="N314" s="51">
        <v>0</v>
      </c>
      <c r="O314" s="51">
        <v>0</v>
      </c>
      <c r="P314" s="139"/>
      <c r="Q314" s="140"/>
      <c r="R314" s="141"/>
      <c r="S314" s="202"/>
      <c r="T314" s="202"/>
      <c r="U314" s="202"/>
      <c r="V314" s="202"/>
      <c r="W314" s="202"/>
      <c r="X314" s="202"/>
      <c r="Y314" s="202"/>
      <c r="Z314" s="202"/>
      <c r="AA314" s="202"/>
      <c r="AB314" s="202"/>
      <c r="AC314" s="202"/>
      <c r="AD314" s="202"/>
      <c r="AE314" s="202"/>
      <c r="AF314" s="202"/>
      <c r="AG314" s="202"/>
      <c r="AH314" s="202"/>
      <c r="AI314" s="202"/>
      <c r="AJ314" s="202"/>
    </row>
    <row r="315" spans="1:36" s="7" customFormat="1">
      <c r="A315" s="190"/>
      <c r="B315" s="62" t="s">
        <v>1131</v>
      </c>
      <c r="C315" s="135"/>
      <c r="D315" s="135"/>
      <c r="E315" s="136"/>
      <c r="F315" s="136"/>
      <c r="G315" s="136"/>
      <c r="H315" s="136"/>
      <c r="I315" s="136"/>
      <c r="J315" s="203">
        <f>J304</f>
        <v>10</v>
      </c>
      <c r="K315" s="203">
        <f t="shared" ref="K315:O315" si="10">K304</f>
        <v>0</v>
      </c>
      <c r="L315" s="203">
        <f t="shared" si="10"/>
        <v>0</v>
      </c>
      <c r="M315" s="203">
        <f t="shared" si="10"/>
        <v>0</v>
      </c>
      <c r="N315" s="203">
        <f t="shared" si="10"/>
        <v>0</v>
      </c>
      <c r="O315" s="203">
        <f t="shared" si="10"/>
        <v>0</v>
      </c>
      <c r="P315" s="139"/>
      <c r="Q315" s="140"/>
      <c r="R315" s="141"/>
      <c r="S315" s="202"/>
      <c r="T315" s="202"/>
      <c r="U315" s="202"/>
      <c r="V315" s="202"/>
      <c r="W315" s="202"/>
      <c r="X315" s="202"/>
      <c r="Y315" s="202"/>
      <c r="Z315" s="202"/>
      <c r="AA315" s="202"/>
      <c r="AB315" s="202"/>
      <c r="AC315" s="202"/>
      <c r="AD315" s="202"/>
      <c r="AE315" s="202"/>
      <c r="AF315" s="202"/>
      <c r="AG315" s="202"/>
      <c r="AH315" s="202"/>
      <c r="AI315" s="202"/>
      <c r="AJ315" s="202"/>
    </row>
    <row r="316" spans="1:36" s="7" customFormat="1">
      <c r="A316" s="190"/>
      <c r="B316" s="62" t="s">
        <v>1132</v>
      </c>
      <c r="C316" s="135"/>
      <c r="D316" s="135"/>
      <c r="E316" s="136"/>
      <c r="F316" s="136"/>
      <c r="G316" s="136"/>
      <c r="H316" s="136"/>
      <c r="I316" s="39">
        <f>I289+I290+I291+I292+I293+I294+I295+I296+I297+I298+I299</f>
        <v>0</v>
      </c>
      <c r="J316" s="51">
        <f t="shared" ref="J316:O316" si="11">J289+J290+J291+J292+J293+J294+J295+J296+J297+J298+J299</f>
        <v>6100</v>
      </c>
      <c r="K316" s="51">
        <f t="shared" si="11"/>
        <v>1700</v>
      </c>
      <c r="L316" s="51">
        <f t="shared" si="11"/>
        <v>62778</v>
      </c>
      <c r="M316" s="51">
        <f t="shared" si="11"/>
        <v>22000</v>
      </c>
      <c r="N316" s="51">
        <f t="shared" si="11"/>
        <v>20000</v>
      </c>
      <c r="O316" s="51">
        <f t="shared" si="11"/>
        <v>0</v>
      </c>
      <c r="P316" s="139"/>
      <c r="Q316" s="140"/>
      <c r="R316" s="141"/>
      <c r="S316" s="202"/>
      <c r="T316" s="202"/>
      <c r="U316" s="202"/>
      <c r="V316" s="202"/>
      <c r="W316" s="202"/>
      <c r="X316" s="202"/>
      <c r="Y316" s="202"/>
      <c r="Z316" s="202"/>
      <c r="AA316" s="202"/>
      <c r="AB316" s="202"/>
      <c r="AC316" s="202"/>
      <c r="AD316" s="202"/>
      <c r="AE316" s="202"/>
      <c r="AF316" s="202"/>
      <c r="AG316" s="202"/>
      <c r="AH316" s="202"/>
      <c r="AI316" s="202"/>
      <c r="AJ316" s="202"/>
    </row>
    <row r="317" spans="1:36" ht="18" customHeight="1">
      <c r="A317" s="204"/>
      <c r="B317" s="205" t="s">
        <v>419</v>
      </c>
      <c r="C317" s="205"/>
      <c r="D317" s="205"/>
      <c r="E317" s="206"/>
      <c r="F317" s="206"/>
      <c r="G317" s="206"/>
      <c r="H317" s="206"/>
      <c r="I317" s="206"/>
      <c r="J317" s="206"/>
      <c r="K317" s="206"/>
      <c r="L317" s="206"/>
      <c r="M317" s="206"/>
      <c r="N317" s="207"/>
      <c r="O317" s="207"/>
      <c r="P317" s="207"/>
      <c r="Q317" s="208"/>
      <c r="R317" s="209"/>
      <c r="S317" s="210"/>
      <c r="T317" s="210"/>
      <c r="U317" s="210"/>
      <c r="V317" s="210"/>
      <c r="W317" s="210"/>
      <c r="X317" s="210"/>
      <c r="Y317" s="210"/>
      <c r="Z317" s="210"/>
      <c r="AA317" s="210"/>
      <c r="AB317" s="210"/>
      <c r="AC317" s="210"/>
      <c r="AD317" s="210"/>
      <c r="AE317" s="210"/>
      <c r="AF317" s="210"/>
      <c r="AG317" s="210"/>
      <c r="AH317" s="210"/>
      <c r="AI317" s="210"/>
      <c r="AJ317" s="210"/>
    </row>
    <row r="318" spans="1:36" ht="15.75" customHeight="1">
      <c r="A318" s="38"/>
      <c r="B318" s="46" t="s">
        <v>1150</v>
      </c>
      <c r="C318" s="46"/>
      <c r="D318" s="46"/>
      <c r="E318" s="39"/>
      <c r="F318" s="39"/>
      <c r="G318" s="39"/>
      <c r="H318" s="39"/>
      <c r="I318" s="39"/>
      <c r="J318" s="39"/>
      <c r="K318" s="39"/>
      <c r="L318" s="39"/>
      <c r="M318" s="39"/>
      <c r="N318" s="40"/>
      <c r="O318" s="40"/>
      <c r="P318" s="40"/>
      <c r="Q318" s="41"/>
      <c r="R318" s="24"/>
      <c r="S318" s="13"/>
      <c r="T318" s="13"/>
      <c r="U318" s="13"/>
      <c r="V318" s="13"/>
      <c r="W318" s="13"/>
      <c r="X318" s="13"/>
      <c r="Y318" s="13"/>
      <c r="Z318" s="13"/>
      <c r="AA318" s="13"/>
      <c r="AB318" s="13"/>
      <c r="AC318" s="13"/>
      <c r="AD318" s="13"/>
      <c r="AE318" s="13"/>
      <c r="AF318" s="13"/>
      <c r="AG318" s="13"/>
      <c r="AH318" s="13"/>
      <c r="AI318" s="13"/>
      <c r="AJ318" s="13"/>
    </row>
    <row r="319" spans="1:36" ht="86.25" customHeight="1">
      <c r="A319" s="38"/>
      <c r="B319" s="35" t="s">
        <v>421</v>
      </c>
      <c r="C319" s="39" t="s">
        <v>1036</v>
      </c>
      <c r="D319" s="35"/>
      <c r="E319" s="39" t="s">
        <v>40</v>
      </c>
      <c r="F319" s="39"/>
      <c r="G319" s="39"/>
      <c r="H319" s="39"/>
      <c r="I319" s="39">
        <v>62.5</v>
      </c>
      <c r="J319" s="39">
        <v>87.5</v>
      </c>
      <c r="K319" s="39"/>
      <c r="L319" s="39"/>
      <c r="M319" s="39"/>
      <c r="N319" s="40"/>
      <c r="O319" s="40"/>
      <c r="P319" s="40"/>
      <c r="Q319" s="41"/>
      <c r="R319" s="24"/>
      <c r="S319" s="13"/>
      <c r="T319" s="13"/>
      <c r="U319" s="13"/>
      <c r="V319" s="13"/>
      <c r="W319" s="13"/>
      <c r="X319" s="13"/>
      <c r="Y319" s="13"/>
      <c r="Z319" s="13"/>
      <c r="AA319" s="13"/>
      <c r="AB319" s="13"/>
      <c r="AC319" s="13"/>
      <c r="AD319" s="13"/>
      <c r="AE319" s="13"/>
      <c r="AF319" s="13"/>
      <c r="AG319" s="13"/>
      <c r="AH319" s="13"/>
      <c r="AI319" s="13"/>
      <c r="AJ319" s="13"/>
    </row>
    <row r="320" spans="1:36" s="2" customFormat="1" ht="21.75" customHeight="1">
      <c r="A320" s="70"/>
      <c r="B320" s="71" t="s">
        <v>48</v>
      </c>
      <c r="C320" s="72"/>
      <c r="D320" s="72"/>
      <c r="E320" s="73"/>
      <c r="F320" s="73"/>
      <c r="G320" s="73"/>
      <c r="H320" s="73"/>
      <c r="I320" s="73"/>
      <c r="J320" s="73"/>
      <c r="K320" s="73"/>
      <c r="L320" s="73"/>
      <c r="M320" s="73"/>
      <c r="N320" s="74"/>
      <c r="O320" s="74"/>
      <c r="P320" s="74"/>
      <c r="Q320" s="75"/>
      <c r="R320" s="76"/>
    </row>
    <row r="321" spans="1:36" ht="66" customHeight="1">
      <c r="A321" s="88">
        <v>1</v>
      </c>
      <c r="B321" s="36" t="s">
        <v>423</v>
      </c>
      <c r="C321" s="604" t="s">
        <v>1015</v>
      </c>
      <c r="D321" s="39"/>
      <c r="E321" s="39" t="s">
        <v>389</v>
      </c>
      <c r="F321" s="39">
        <v>2026</v>
      </c>
      <c r="G321" s="79" t="s">
        <v>99</v>
      </c>
      <c r="H321" s="39"/>
      <c r="I321" s="105"/>
      <c r="J321" s="105"/>
      <c r="K321" s="120">
        <v>125.6</v>
      </c>
      <c r="L321" s="151"/>
      <c r="M321" s="151"/>
      <c r="N321" s="152"/>
      <c r="O321" s="82"/>
      <c r="P321" s="82" t="s">
        <v>87</v>
      </c>
      <c r="Q321" s="83" t="s">
        <v>424</v>
      </c>
      <c r="R321" s="79" t="s">
        <v>1151</v>
      </c>
    </row>
    <row r="322" spans="1:36" ht="63" customHeight="1">
      <c r="A322" s="27">
        <v>2</v>
      </c>
      <c r="B322" s="36" t="s">
        <v>426</v>
      </c>
      <c r="C322" s="604"/>
      <c r="D322" s="39"/>
      <c r="E322" s="39" t="s">
        <v>389</v>
      </c>
      <c r="F322" s="39">
        <v>2026</v>
      </c>
      <c r="G322" s="79" t="s">
        <v>99</v>
      </c>
      <c r="H322" s="39"/>
      <c r="I322" s="39"/>
      <c r="J322" s="39"/>
      <c r="K322" s="79">
        <v>120</v>
      </c>
      <c r="L322" s="79"/>
      <c r="M322" s="79"/>
      <c r="N322" s="82"/>
      <c r="O322" s="82"/>
      <c r="P322" s="82" t="s">
        <v>87</v>
      </c>
      <c r="Q322" s="83" t="s">
        <v>424</v>
      </c>
      <c r="R322" s="79" t="s">
        <v>1152</v>
      </c>
    </row>
    <row r="323" spans="1:36" s="3" customFormat="1" ht="46.5" customHeight="1">
      <c r="A323" s="77">
        <v>3</v>
      </c>
      <c r="B323" s="91" t="s">
        <v>1153</v>
      </c>
      <c r="C323" s="604"/>
      <c r="D323" s="79"/>
      <c r="E323" s="79" t="s">
        <v>389</v>
      </c>
      <c r="F323" s="79">
        <v>2027</v>
      </c>
      <c r="G323" s="79" t="s">
        <v>429</v>
      </c>
      <c r="H323" s="79"/>
      <c r="I323" s="79"/>
      <c r="J323" s="79"/>
      <c r="K323" s="79"/>
      <c r="L323" s="79"/>
      <c r="M323" s="79">
        <v>175.8</v>
      </c>
      <c r="N323" s="82"/>
      <c r="O323" s="82"/>
      <c r="P323" s="82" t="s">
        <v>87</v>
      </c>
      <c r="Q323" s="83" t="s">
        <v>424</v>
      </c>
      <c r="R323" s="79" t="s">
        <v>1154</v>
      </c>
    </row>
    <row r="324" spans="1:36" s="3" customFormat="1" ht="48" customHeight="1">
      <c r="A324" s="77">
        <v>4</v>
      </c>
      <c r="B324" s="91" t="s">
        <v>1155</v>
      </c>
      <c r="C324" s="604"/>
      <c r="D324" s="79"/>
      <c r="E324" s="79" t="s">
        <v>389</v>
      </c>
      <c r="F324" s="79">
        <v>2026</v>
      </c>
      <c r="G324" s="79" t="s">
        <v>1025</v>
      </c>
      <c r="H324" s="79"/>
      <c r="I324" s="79"/>
      <c r="J324" s="79"/>
      <c r="K324" s="79"/>
      <c r="L324" s="79">
        <v>5</v>
      </c>
      <c r="M324" s="79"/>
      <c r="N324" s="82"/>
      <c r="O324" s="82"/>
      <c r="P324" s="82" t="s">
        <v>1017</v>
      </c>
      <c r="Q324" s="83" t="s">
        <v>424</v>
      </c>
      <c r="R324" s="91"/>
    </row>
    <row r="325" spans="1:36" s="3" customFormat="1" ht="21.75" customHeight="1">
      <c r="A325" s="701">
        <v>5</v>
      </c>
      <c r="B325" s="592" t="s">
        <v>431</v>
      </c>
      <c r="C325" s="604"/>
      <c r="D325" s="580"/>
      <c r="E325" s="79" t="s">
        <v>164</v>
      </c>
      <c r="F325" s="580">
        <v>2027</v>
      </c>
      <c r="G325" s="580" t="s">
        <v>432</v>
      </c>
      <c r="H325" s="79"/>
      <c r="I325" s="79"/>
      <c r="J325" s="79"/>
      <c r="K325" s="79"/>
      <c r="L325" s="79">
        <v>0.13600000000000001</v>
      </c>
      <c r="M325" s="79"/>
      <c r="N325" s="82"/>
      <c r="O325" s="82"/>
      <c r="P325" s="82"/>
      <c r="Q325" s="83"/>
      <c r="R325" s="84"/>
    </row>
    <row r="326" spans="1:36" s="3" customFormat="1" ht="30.75" customHeight="1">
      <c r="A326" s="701"/>
      <c r="B326" s="592"/>
      <c r="C326" s="604"/>
      <c r="D326" s="580"/>
      <c r="E326" s="79" t="s">
        <v>389</v>
      </c>
      <c r="F326" s="580"/>
      <c r="G326" s="580"/>
      <c r="H326" s="79"/>
      <c r="I326" s="79"/>
      <c r="J326" s="79"/>
      <c r="K326" s="79"/>
      <c r="L326" s="79">
        <v>1206.0999999999999</v>
      </c>
      <c r="M326" s="79"/>
      <c r="N326" s="82"/>
      <c r="O326" s="82"/>
      <c r="P326" s="82" t="s">
        <v>87</v>
      </c>
      <c r="Q326" s="83" t="s">
        <v>424</v>
      </c>
      <c r="R326" s="91" t="s">
        <v>1156</v>
      </c>
    </row>
    <row r="327" spans="1:36" ht="49.5" customHeight="1">
      <c r="A327" s="27"/>
      <c r="B327" s="35" t="s">
        <v>1157</v>
      </c>
      <c r="C327" s="604" t="s">
        <v>1158</v>
      </c>
      <c r="D327" s="35"/>
      <c r="E327" s="39" t="s">
        <v>40</v>
      </c>
      <c r="F327" s="39"/>
      <c r="G327" s="39"/>
      <c r="H327" s="39"/>
      <c r="I327" s="39"/>
      <c r="J327" s="39"/>
      <c r="K327" s="79">
        <v>100</v>
      </c>
      <c r="L327" s="79">
        <v>100</v>
      </c>
      <c r="M327" s="79">
        <v>100</v>
      </c>
      <c r="N327" s="82" t="s">
        <v>435</v>
      </c>
      <c r="O327" s="82" t="s">
        <v>435</v>
      </c>
      <c r="P327" s="85"/>
      <c r="Q327" s="211"/>
      <c r="R327" s="24"/>
      <c r="S327" s="13"/>
      <c r="T327" s="13"/>
      <c r="U327" s="13"/>
      <c r="V327" s="13"/>
      <c r="W327" s="13"/>
      <c r="X327" s="13"/>
      <c r="Y327" s="13"/>
      <c r="Z327" s="13"/>
      <c r="AA327" s="13"/>
      <c r="AB327" s="13"/>
      <c r="AC327" s="13"/>
      <c r="AD327" s="13"/>
      <c r="AE327" s="13"/>
      <c r="AF327" s="13"/>
      <c r="AG327" s="13"/>
      <c r="AH327" s="13"/>
      <c r="AI327" s="13"/>
      <c r="AJ327" s="13"/>
    </row>
    <row r="328" spans="1:36" ht="87" customHeight="1">
      <c r="A328" s="38"/>
      <c r="B328" s="35" t="s">
        <v>436</v>
      </c>
      <c r="C328" s="604"/>
      <c r="D328" s="24"/>
      <c r="E328" s="39" t="s">
        <v>40</v>
      </c>
      <c r="F328" s="39"/>
      <c r="G328" s="39"/>
      <c r="H328" s="39"/>
      <c r="I328" s="64"/>
      <c r="J328" s="64"/>
      <c r="K328" s="64">
        <v>90</v>
      </c>
      <c r="L328" s="64">
        <v>92</v>
      </c>
      <c r="M328" s="64">
        <v>94</v>
      </c>
      <c r="N328" s="40">
        <v>97</v>
      </c>
      <c r="O328" s="40">
        <v>100</v>
      </c>
      <c r="P328" s="40"/>
      <c r="Q328" s="41"/>
      <c r="R328" s="40"/>
      <c r="S328" s="18"/>
      <c r="T328" s="18"/>
      <c r="U328" s="18"/>
      <c r="V328" s="18"/>
      <c r="W328" s="18"/>
      <c r="X328" s="18"/>
      <c r="Y328" s="18"/>
      <c r="Z328" s="18"/>
      <c r="AA328" s="18"/>
      <c r="AB328" s="18"/>
      <c r="AC328" s="18"/>
      <c r="AD328" s="18"/>
      <c r="AE328" s="18"/>
      <c r="AF328" s="18"/>
      <c r="AG328" s="18"/>
      <c r="AH328" s="18"/>
      <c r="AI328" s="18"/>
      <c r="AJ328" s="18"/>
    </row>
    <row r="329" spans="1:36" s="3" customFormat="1" ht="31.5" customHeight="1">
      <c r="A329" s="692"/>
      <c r="B329" s="592" t="s">
        <v>437</v>
      </c>
      <c r="C329" s="580" t="s">
        <v>1159</v>
      </c>
      <c r="D329" s="580" t="s">
        <v>77</v>
      </c>
      <c r="E329" s="79" t="s">
        <v>439</v>
      </c>
      <c r="F329" s="79"/>
      <c r="G329" s="79"/>
      <c r="H329" s="79"/>
      <c r="I329" s="93">
        <v>0</v>
      </c>
      <c r="J329" s="93">
        <v>40</v>
      </c>
      <c r="K329" s="79">
        <v>24</v>
      </c>
      <c r="L329" s="79">
        <v>30</v>
      </c>
      <c r="M329" s="79">
        <v>30</v>
      </c>
      <c r="N329" s="79"/>
      <c r="O329" s="79"/>
      <c r="P329" s="79"/>
      <c r="Q329" s="212"/>
      <c r="R329" s="213"/>
      <c r="S329" s="214"/>
      <c r="T329" s="214"/>
      <c r="U329" s="214"/>
      <c r="V329" s="214"/>
      <c r="W329" s="214"/>
      <c r="X329" s="214"/>
      <c r="Y329" s="214"/>
      <c r="Z329" s="214"/>
      <c r="AA329" s="214"/>
      <c r="AB329" s="214"/>
      <c r="AC329" s="214"/>
      <c r="AD329" s="214"/>
      <c r="AE329" s="214"/>
      <c r="AF329" s="214"/>
      <c r="AG329" s="214"/>
      <c r="AH329" s="214"/>
      <c r="AI329" s="214"/>
      <c r="AJ329" s="214"/>
    </row>
    <row r="330" spans="1:36" s="12" customFormat="1" ht="104.25" customHeight="1">
      <c r="A330" s="693"/>
      <c r="B330" s="592"/>
      <c r="C330" s="580"/>
      <c r="D330" s="580"/>
      <c r="E330" s="79" t="s">
        <v>229</v>
      </c>
      <c r="F330" s="79"/>
      <c r="G330" s="79"/>
      <c r="H330" s="79"/>
      <c r="I330" s="93">
        <v>0</v>
      </c>
      <c r="J330" s="93">
        <v>0.8</v>
      </c>
      <c r="K330" s="93">
        <v>2</v>
      </c>
      <c r="L330" s="93">
        <v>3</v>
      </c>
      <c r="M330" s="93">
        <v>3</v>
      </c>
      <c r="N330" s="79"/>
      <c r="O330" s="79"/>
      <c r="P330" s="79" t="s">
        <v>1017</v>
      </c>
      <c r="Q330" s="83" t="s">
        <v>440</v>
      </c>
      <c r="R330" s="213"/>
      <c r="S330" s="215"/>
      <c r="T330" s="215"/>
      <c r="U330" s="215"/>
      <c r="V330" s="215"/>
      <c r="W330" s="215"/>
      <c r="X330" s="215"/>
      <c r="Y330" s="215"/>
      <c r="Z330" s="215"/>
      <c r="AA330" s="215"/>
      <c r="AB330" s="215"/>
      <c r="AC330" s="215"/>
      <c r="AD330" s="215"/>
      <c r="AE330" s="215"/>
      <c r="AF330" s="215"/>
      <c r="AG330" s="215"/>
      <c r="AH330" s="215"/>
      <c r="AI330" s="215"/>
      <c r="AJ330" s="215"/>
    </row>
    <row r="331" spans="1:36" s="1" customFormat="1" ht="20.25" customHeight="1">
      <c r="A331" s="216"/>
      <c r="B331" s="217" t="s">
        <v>28</v>
      </c>
      <c r="C331" s="217"/>
      <c r="D331" s="217"/>
      <c r="E331" s="217"/>
      <c r="F331" s="217"/>
      <c r="G331" s="217"/>
      <c r="H331" s="217"/>
      <c r="I331" s="217"/>
      <c r="J331" s="217"/>
      <c r="K331" s="217"/>
      <c r="L331" s="217"/>
      <c r="M331" s="217"/>
      <c r="N331" s="217"/>
      <c r="O331" s="217"/>
      <c r="P331" s="217"/>
      <c r="Q331" s="218"/>
      <c r="R331" s="217"/>
    </row>
    <row r="332" spans="1:36" s="1" customFormat="1" ht="15" customHeight="1">
      <c r="A332" s="216"/>
      <c r="B332" s="217" t="s">
        <v>30</v>
      </c>
      <c r="C332" s="217"/>
      <c r="D332" s="217"/>
      <c r="E332" s="217"/>
      <c r="F332" s="217"/>
      <c r="G332" s="217"/>
      <c r="H332" s="217"/>
      <c r="I332" s="217">
        <f t="shared" ref="I332:O332" si="12">0</f>
        <v>0</v>
      </c>
      <c r="J332" s="217">
        <f t="shared" si="12"/>
        <v>0</v>
      </c>
      <c r="K332" s="217">
        <f t="shared" si="12"/>
        <v>0</v>
      </c>
      <c r="L332" s="217">
        <f t="shared" si="12"/>
        <v>0</v>
      </c>
      <c r="M332" s="217">
        <f t="shared" si="12"/>
        <v>0</v>
      </c>
      <c r="N332" s="217">
        <f t="shared" si="12"/>
        <v>0</v>
      </c>
      <c r="O332" s="217">
        <f t="shared" si="12"/>
        <v>0</v>
      </c>
      <c r="P332" s="217"/>
      <c r="Q332" s="218"/>
      <c r="R332" s="217"/>
    </row>
    <row r="333" spans="1:36" s="1" customFormat="1" ht="15" customHeight="1">
      <c r="A333" s="216"/>
      <c r="B333" s="217" t="s">
        <v>31</v>
      </c>
      <c r="C333" s="217"/>
      <c r="D333" s="217"/>
      <c r="E333" s="217"/>
      <c r="F333" s="217"/>
      <c r="G333" s="217"/>
      <c r="H333" s="217"/>
      <c r="I333" s="219">
        <f>I321+I322+I323+I326</f>
        <v>0</v>
      </c>
      <c r="J333" s="219">
        <f t="shared" ref="J333:O333" si="13">J321+J322+J323+J326</f>
        <v>0</v>
      </c>
      <c r="K333" s="219">
        <f t="shared" si="13"/>
        <v>245.6</v>
      </c>
      <c r="L333" s="219">
        <f t="shared" si="13"/>
        <v>1206.0999999999999</v>
      </c>
      <c r="M333" s="219">
        <f t="shared" si="13"/>
        <v>175.8</v>
      </c>
      <c r="N333" s="219">
        <f t="shared" si="13"/>
        <v>0</v>
      </c>
      <c r="O333" s="219">
        <f t="shared" si="13"/>
        <v>0</v>
      </c>
      <c r="P333" s="217"/>
      <c r="Q333" s="218"/>
      <c r="R333" s="217"/>
    </row>
    <row r="334" spans="1:36" s="1" customFormat="1" ht="15" customHeight="1">
      <c r="A334" s="216"/>
      <c r="B334" s="217" t="s">
        <v>1131</v>
      </c>
      <c r="C334" s="217"/>
      <c r="D334" s="217"/>
      <c r="E334" s="217"/>
      <c r="F334" s="217"/>
      <c r="G334" s="217"/>
      <c r="H334" s="217"/>
      <c r="I334" s="220">
        <f>I324+I330</f>
        <v>0</v>
      </c>
      <c r="J334" s="220">
        <f t="shared" ref="J334:O334" si="14">J324+J330</f>
        <v>0.8</v>
      </c>
      <c r="K334" s="220">
        <f t="shared" si="14"/>
        <v>2</v>
      </c>
      <c r="L334" s="220">
        <f t="shared" si="14"/>
        <v>8</v>
      </c>
      <c r="M334" s="220">
        <f t="shared" si="14"/>
        <v>3</v>
      </c>
      <c r="N334" s="220">
        <f t="shared" si="14"/>
        <v>0</v>
      </c>
      <c r="O334" s="220">
        <f t="shared" si="14"/>
        <v>0</v>
      </c>
      <c r="P334" s="217"/>
      <c r="Q334" s="218"/>
      <c r="R334" s="217"/>
    </row>
    <row r="335" spans="1:36" s="1" customFormat="1" ht="15" customHeight="1">
      <c r="A335" s="216"/>
      <c r="B335" s="217" t="s">
        <v>1132</v>
      </c>
      <c r="C335" s="217"/>
      <c r="D335" s="217"/>
      <c r="E335" s="217"/>
      <c r="F335" s="217"/>
      <c r="G335" s="217"/>
      <c r="H335" s="217"/>
      <c r="I335" s="217">
        <v>0</v>
      </c>
      <c r="J335" s="217">
        <v>1</v>
      </c>
      <c r="K335" s="217">
        <v>2</v>
      </c>
      <c r="L335" s="217">
        <v>3</v>
      </c>
      <c r="M335" s="217">
        <v>4</v>
      </c>
      <c r="N335" s="217">
        <v>5</v>
      </c>
      <c r="O335" s="217">
        <v>6</v>
      </c>
      <c r="P335" s="217"/>
      <c r="Q335" s="218"/>
      <c r="R335" s="217"/>
    </row>
    <row r="336" spans="1:36" s="13" customFormat="1" ht="28.5" customHeight="1">
      <c r="A336" s="27"/>
      <c r="B336" s="43" t="s">
        <v>1160</v>
      </c>
      <c r="C336" s="43"/>
      <c r="D336" s="43"/>
      <c r="E336" s="49"/>
      <c r="F336" s="49"/>
      <c r="G336" s="49"/>
      <c r="H336" s="49"/>
      <c r="I336" s="49"/>
      <c r="J336" s="49"/>
      <c r="K336" s="49"/>
      <c r="L336" s="49"/>
      <c r="M336" s="49"/>
      <c r="N336" s="40"/>
      <c r="O336" s="40"/>
      <c r="P336" s="40"/>
      <c r="Q336" s="41"/>
      <c r="R336" s="24"/>
    </row>
    <row r="337" spans="1:36" ht="69" customHeight="1">
      <c r="A337" s="21"/>
      <c r="B337" s="35" t="s">
        <v>1161</v>
      </c>
      <c r="C337" s="39" t="s">
        <v>1162</v>
      </c>
      <c r="D337" s="39" t="s">
        <v>77</v>
      </c>
      <c r="E337" s="39" t="s">
        <v>40</v>
      </c>
      <c r="F337" s="39"/>
      <c r="G337" s="39"/>
      <c r="H337" s="39"/>
      <c r="I337" s="39"/>
      <c r="J337" s="39"/>
      <c r="K337" s="79">
        <v>7</v>
      </c>
      <c r="L337" s="79">
        <v>9</v>
      </c>
      <c r="M337" s="79">
        <v>11</v>
      </c>
      <c r="N337" s="79">
        <v>13</v>
      </c>
      <c r="O337" s="40"/>
      <c r="P337" s="40"/>
      <c r="Q337" s="41"/>
      <c r="R337" s="24"/>
      <c r="S337" s="13"/>
      <c r="T337" s="13"/>
      <c r="U337" s="13"/>
      <c r="V337" s="13"/>
      <c r="W337" s="13"/>
      <c r="X337" s="13"/>
      <c r="Y337" s="13"/>
      <c r="Z337" s="13"/>
      <c r="AA337" s="13"/>
      <c r="AB337" s="13"/>
      <c r="AC337" s="13"/>
      <c r="AD337" s="13"/>
      <c r="AE337" s="13"/>
      <c r="AF337" s="13"/>
      <c r="AG337" s="13"/>
      <c r="AH337" s="13"/>
      <c r="AI337" s="13"/>
      <c r="AJ337" s="13"/>
    </row>
    <row r="338" spans="1:36" s="2" customFormat="1" ht="21.75" customHeight="1">
      <c r="A338" s="70"/>
      <c r="B338" s="71" t="s">
        <v>48</v>
      </c>
      <c r="C338" s="72"/>
      <c r="D338" s="72"/>
      <c r="E338" s="73"/>
      <c r="F338" s="73"/>
      <c r="G338" s="73"/>
      <c r="H338" s="73"/>
      <c r="I338" s="73"/>
      <c r="J338" s="73"/>
      <c r="K338" s="73"/>
      <c r="L338" s="73"/>
      <c r="M338" s="73"/>
      <c r="N338" s="74"/>
      <c r="O338" s="74"/>
      <c r="P338" s="74"/>
      <c r="Q338" s="75"/>
      <c r="R338" s="76"/>
    </row>
    <row r="339" spans="1:36" ht="25.5" customHeight="1">
      <c r="A339" s="682">
        <v>1</v>
      </c>
      <c r="B339" s="711" t="s">
        <v>1163</v>
      </c>
      <c r="C339" s="604" t="s">
        <v>1164</v>
      </c>
      <c r="D339" s="604" t="s">
        <v>1165</v>
      </c>
      <c r="E339" s="39" t="s">
        <v>439</v>
      </c>
      <c r="F339" s="604" t="s">
        <v>510</v>
      </c>
      <c r="G339" s="604" t="s">
        <v>1166</v>
      </c>
      <c r="H339" s="39"/>
      <c r="I339" s="105"/>
      <c r="J339" s="105"/>
      <c r="K339" s="121">
        <v>1</v>
      </c>
      <c r="L339" s="121">
        <v>1</v>
      </c>
      <c r="M339" s="151"/>
      <c r="N339" s="152"/>
      <c r="O339" s="82"/>
      <c r="P339" s="40"/>
      <c r="Q339" s="41"/>
      <c r="R339" s="24"/>
    </row>
    <row r="340" spans="1:36" ht="93" customHeight="1">
      <c r="A340" s="683"/>
      <c r="B340" s="711"/>
      <c r="C340" s="604"/>
      <c r="D340" s="604"/>
      <c r="E340" s="39" t="s">
        <v>58</v>
      </c>
      <c r="F340" s="604"/>
      <c r="G340" s="604"/>
      <c r="H340" s="39"/>
      <c r="I340" s="105"/>
      <c r="J340" s="105"/>
      <c r="K340" s="607" t="s">
        <v>1167</v>
      </c>
      <c r="L340" s="607"/>
      <c r="M340" s="151"/>
      <c r="N340" s="152"/>
      <c r="O340" s="82"/>
      <c r="P340" s="40"/>
      <c r="Q340" s="41"/>
      <c r="R340" s="24"/>
    </row>
    <row r="341" spans="1:36" ht="55.5" customHeight="1">
      <c r="A341" s="38">
        <v>2</v>
      </c>
      <c r="B341" s="35" t="s">
        <v>1168</v>
      </c>
      <c r="C341" s="39" t="s">
        <v>1169</v>
      </c>
      <c r="D341" s="35" t="s">
        <v>1165</v>
      </c>
      <c r="E341" s="39" t="s">
        <v>439</v>
      </c>
      <c r="F341" s="39" t="s">
        <v>510</v>
      </c>
      <c r="G341" s="39" t="s">
        <v>1170</v>
      </c>
      <c r="H341" s="39"/>
      <c r="I341" s="39"/>
      <c r="J341" s="39"/>
      <c r="K341" s="79">
        <v>1</v>
      </c>
      <c r="L341" s="79">
        <v>1</v>
      </c>
      <c r="M341" s="79"/>
      <c r="N341" s="82"/>
      <c r="O341" s="82"/>
      <c r="P341" s="40"/>
      <c r="Q341" s="41"/>
      <c r="R341" s="24"/>
    </row>
    <row r="342" spans="1:36" ht="37.5" customHeight="1">
      <c r="A342" s="38"/>
      <c r="B342" s="44" t="s">
        <v>1171</v>
      </c>
      <c r="C342" s="44"/>
      <c r="D342" s="44"/>
      <c r="E342" s="39" t="s">
        <v>40</v>
      </c>
      <c r="F342" s="39"/>
      <c r="G342" s="39"/>
      <c r="H342" s="39"/>
      <c r="I342" s="39">
        <v>0.3</v>
      </c>
      <c r="J342" s="39">
        <v>0.3</v>
      </c>
      <c r="K342" s="39"/>
      <c r="L342" s="39"/>
      <c r="M342" s="39"/>
      <c r="N342" s="40"/>
      <c r="O342" s="40"/>
      <c r="P342" s="40"/>
      <c r="Q342" s="41"/>
      <c r="R342" s="24"/>
    </row>
    <row r="343" spans="1:36" ht="50.25" customHeight="1">
      <c r="A343" s="38"/>
      <c r="B343" s="44" t="s">
        <v>1172</v>
      </c>
      <c r="C343" s="44"/>
      <c r="D343" s="44"/>
      <c r="E343" s="39" t="s">
        <v>40</v>
      </c>
      <c r="F343" s="39"/>
      <c r="G343" s="39"/>
      <c r="H343" s="39"/>
      <c r="I343" s="39">
        <v>96</v>
      </c>
      <c r="J343" s="39">
        <v>100</v>
      </c>
      <c r="K343" s="39"/>
      <c r="L343" s="39"/>
      <c r="M343" s="39"/>
      <c r="N343" s="40"/>
      <c r="O343" s="40"/>
      <c r="P343" s="40"/>
      <c r="Q343" s="41"/>
      <c r="R343" s="24"/>
      <c r="S343" s="13"/>
      <c r="T343" s="13"/>
      <c r="U343" s="13"/>
      <c r="V343" s="13"/>
      <c r="W343" s="13"/>
      <c r="X343" s="13"/>
      <c r="Y343" s="13"/>
      <c r="Z343" s="13"/>
      <c r="AA343" s="13"/>
      <c r="AB343" s="13"/>
      <c r="AC343" s="13"/>
      <c r="AD343" s="13"/>
      <c r="AE343" s="13"/>
      <c r="AF343" s="13"/>
      <c r="AG343" s="13"/>
      <c r="AH343" s="13"/>
      <c r="AI343" s="13"/>
      <c r="AJ343" s="13"/>
    </row>
    <row r="344" spans="1:36" s="6" customFormat="1" ht="21.75" hidden="1" customHeight="1">
      <c r="A344" s="703">
        <v>1</v>
      </c>
      <c r="B344" s="715" t="s">
        <v>1173</v>
      </c>
      <c r="C344" s="718" t="s">
        <v>967</v>
      </c>
      <c r="D344" s="721" t="s">
        <v>1174</v>
      </c>
      <c r="E344" s="131" t="s">
        <v>1175</v>
      </c>
      <c r="F344" s="131"/>
      <c r="G344" s="131"/>
      <c r="H344" s="131"/>
      <c r="I344" s="131"/>
      <c r="J344" s="131"/>
      <c r="K344" s="131"/>
      <c r="L344" s="131"/>
      <c r="M344" s="131"/>
      <c r="N344" s="132"/>
      <c r="O344" s="132"/>
      <c r="P344" s="132"/>
      <c r="Q344" s="133"/>
      <c r="R344" s="134"/>
    </row>
    <row r="345" spans="1:36" s="7" customFormat="1" ht="33.75" hidden="1" customHeight="1">
      <c r="A345" s="704"/>
      <c r="B345" s="715"/>
      <c r="C345" s="718"/>
      <c r="D345" s="721"/>
      <c r="E345" s="136" t="s">
        <v>229</v>
      </c>
      <c r="F345" s="136"/>
      <c r="G345" s="136"/>
      <c r="H345" s="136"/>
      <c r="I345" s="136"/>
      <c r="J345" s="136"/>
      <c r="K345" s="136"/>
      <c r="L345" s="136"/>
      <c r="M345" s="136"/>
      <c r="N345" s="139"/>
      <c r="O345" s="139"/>
      <c r="P345" s="139"/>
      <c r="Q345" s="140"/>
      <c r="R345" s="141"/>
      <c r="S345" s="202"/>
      <c r="T345" s="202"/>
      <c r="U345" s="202"/>
      <c r="V345" s="202"/>
      <c r="W345" s="202"/>
      <c r="X345" s="202"/>
      <c r="Y345" s="202"/>
      <c r="Z345" s="202"/>
      <c r="AA345" s="202"/>
      <c r="AB345" s="202"/>
      <c r="AC345" s="202"/>
      <c r="AD345" s="202"/>
      <c r="AE345" s="202"/>
      <c r="AF345" s="202"/>
      <c r="AG345" s="202"/>
      <c r="AH345" s="202"/>
      <c r="AI345" s="202"/>
      <c r="AJ345" s="202"/>
    </row>
    <row r="346" spans="1:36" ht="66" customHeight="1">
      <c r="A346" s="38"/>
      <c r="B346" s="44" t="s">
        <v>1176</v>
      </c>
      <c r="C346" s="39"/>
      <c r="D346" s="39" t="s">
        <v>1177</v>
      </c>
      <c r="E346" s="39" t="s">
        <v>40</v>
      </c>
      <c r="F346" s="39"/>
      <c r="G346" s="39"/>
      <c r="H346" s="39"/>
      <c r="I346" s="39" t="s">
        <v>369</v>
      </c>
      <c r="J346" s="39">
        <v>2.5</v>
      </c>
      <c r="K346" s="39"/>
      <c r="L346" s="39"/>
      <c r="M346" s="39"/>
      <c r="N346" s="40"/>
      <c r="O346" s="40"/>
      <c r="P346" s="40"/>
      <c r="Q346" s="41"/>
      <c r="R346" s="24"/>
      <c r="S346" s="13"/>
      <c r="T346" s="13"/>
      <c r="U346" s="13"/>
      <c r="V346" s="13"/>
      <c r="W346" s="13"/>
      <c r="X346" s="13"/>
      <c r="Y346" s="13"/>
      <c r="Z346" s="13"/>
      <c r="AA346" s="13"/>
      <c r="AB346" s="13"/>
      <c r="AC346" s="13"/>
      <c r="AD346" s="13"/>
      <c r="AE346" s="13"/>
      <c r="AF346" s="13"/>
      <c r="AG346" s="13"/>
      <c r="AH346" s="13"/>
      <c r="AI346" s="13"/>
      <c r="AJ346" s="13"/>
    </row>
    <row r="347" spans="1:36" ht="57" customHeight="1">
      <c r="A347" s="38"/>
      <c r="B347" s="44" t="s">
        <v>1178</v>
      </c>
      <c r="C347" s="39"/>
      <c r="D347" s="44"/>
      <c r="E347" s="39" t="s">
        <v>40</v>
      </c>
      <c r="F347" s="39"/>
      <c r="G347" s="39"/>
      <c r="H347" s="39"/>
      <c r="I347" s="39">
        <v>95</v>
      </c>
      <c r="J347" s="39">
        <v>96</v>
      </c>
      <c r="K347" s="39">
        <v>96</v>
      </c>
      <c r="L347" s="39">
        <v>97</v>
      </c>
      <c r="M347" s="39">
        <v>98</v>
      </c>
      <c r="N347" s="40">
        <v>99</v>
      </c>
      <c r="O347" s="40">
        <v>99</v>
      </c>
      <c r="P347" s="40"/>
      <c r="Q347" s="41"/>
      <c r="R347" s="24"/>
      <c r="S347" s="13"/>
      <c r="T347" s="13"/>
      <c r="U347" s="13"/>
      <c r="V347" s="13"/>
      <c r="W347" s="13"/>
      <c r="X347" s="13"/>
      <c r="Y347" s="13"/>
      <c r="Z347" s="13"/>
      <c r="AA347" s="13"/>
      <c r="AB347" s="13"/>
      <c r="AC347" s="13"/>
      <c r="AD347" s="13"/>
      <c r="AE347" s="13"/>
      <c r="AF347" s="13"/>
      <c r="AG347" s="13"/>
      <c r="AH347" s="13"/>
      <c r="AI347" s="13"/>
      <c r="AJ347" s="13"/>
    </row>
    <row r="348" spans="1:36" ht="93" customHeight="1">
      <c r="A348" s="38"/>
      <c r="B348" s="221" t="s">
        <v>1179</v>
      </c>
      <c r="C348" s="39" t="s">
        <v>1180</v>
      </c>
      <c r="D348" s="39" t="s">
        <v>77</v>
      </c>
      <c r="E348" s="39" t="s">
        <v>40</v>
      </c>
      <c r="F348" s="22"/>
      <c r="G348" s="22"/>
      <c r="H348" s="22"/>
      <c r="I348" s="222"/>
      <c r="J348" s="222"/>
      <c r="K348" s="223">
        <v>96</v>
      </c>
      <c r="L348" s="223">
        <v>96.8</v>
      </c>
      <c r="M348" s="223">
        <v>97.4</v>
      </c>
      <c r="N348" s="223">
        <v>98.3</v>
      </c>
      <c r="O348" s="223">
        <v>98.3</v>
      </c>
      <c r="P348" s="224"/>
      <c r="Q348" s="67"/>
      <c r="R348" s="222"/>
      <c r="S348" s="225"/>
      <c r="T348" s="225"/>
      <c r="U348" s="225"/>
      <c r="V348" s="225"/>
      <c r="W348" s="225"/>
      <c r="X348" s="225"/>
      <c r="Y348" s="225"/>
      <c r="Z348" s="225"/>
      <c r="AA348" s="225"/>
      <c r="AB348" s="225"/>
      <c r="AC348" s="225"/>
      <c r="AD348" s="225"/>
      <c r="AE348" s="225"/>
      <c r="AF348" s="225"/>
      <c r="AG348" s="225"/>
      <c r="AH348" s="225"/>
      <c r="AI348" s="225"/>
      <c r="AJ348" s="225"/>
    </row>
    <row r="349" spans="1:36" ht="15.75" customHeight="1">
      <c r="A349" s="38"/>
      <c r="B349" s="36" t="s">
        <v>445</v>
      </c>
      <c r="C349" s="36"/>
      <c r="D349" s="36"/>
      <c r="E349" s="39" t="s">
        <v>40</v>
      </c>
      <c r="F349" s="39"/>
      <c r="G349" s="39"/>
      <c r="H349" s="39"/>
      <c r="I349" s="24"/>
      <c r="J349" s="24"/>
      <c r="K349" s="100">
        <v>96</v>
      </c>
      <c r="L349" s="99">
        <v>96.8</v>
      </c>
      <c r="M349" s="99">
        <v>97.4</v>
      </c>
      <c r="N349" s="99">
        <v>98.3</v>
      </c>
      <c r="O349" s="99">
        <v>98.3</v>
      </c>
      <c r="P349" s="99"/>
      <c r="Q349" s="41"/>
      <c r="R349" s="24"/>
      <c r="S349" s="13"/>
      <c r="T349" s="13"/>
      <c r="U349" s="13"/>
      <c r="V349" s="13"/>
      <c r="W349" s="13"/>
      <c r="X349" s="13"/>
      <c r="Y349" s="13"/>
      <c r="Z349" s="13"/>
      <c r="AA349" s="13"/>
      <c r="AB349" s="13"/>
      <c r="AC349" s="13"/>
      <c r="AD349" s="13"/>
      <c r="AE349" s="13"/>
      <c r="AF349" s="13"/>
      <c r="AG349" s="13"/>
      <c r="AH349" s="13"/>
      <c r="AI349" s="13"/>
      <c r="AJ349" s="13"/>
    </row>
    <row r="350" spans="1:36" ht="36" customHeight="1">
      <c r="A350" s="226"/>
      <c r="B350" s="44" t="s">
        <v>446</v>
      </c>
      <c r="C350" s="44"/>
      <c r="D350" s="44"/>
      <c r="E350" s="40" t="s">
        <v>40</v>
      </c>
      <c r="F350" s="40"/>
      <c r="G350" s="40"/>
      <c r="H350" s="40"/>
      <c r="I350" s="40">
        <v>89.5</v>
      </c>
      <c r="J350" s="40">
        <v>100</v>
      </c>
      <c r="K350" s="40"/>
      <c r="L350" s="40"/>
      <c r="M350" s="40"/>
      <c r="N350" s="40"/>
      <c r="O350" s="40"/>
      <c r="P350" s="40"/>
      <c r="Q350" s="41"/>
      <c r="R350" s="24"/>
    </row>
    <row r="351" spans="1:36">
      <c r="A351" s="226"/>
      <c r="B351" s="217" t="s">
        <v>28</v>
      </c>
      <c r="C351" s="44"/>
      <c r="D351" s="44"/>
      <c r="E351" s="40"/>
      <c r="F351" s="40"/>
      <c r="G351" s="40"/>
      <c r="H351" s="40"/>
      <c r="I351" s="40">
        <v>0</v>
      </c>
      <c r="J351" s="40">
        <v>0</v>
      </c>
      <c r="K351" s="40">
        <v>0</v>
      </c>
      <c r="L351" s="40">
        <v>0</v>
      </c>
      <c r="M351" s="40">
        <v>0</v>
      </c>
      <c r="N351" s="40">
        <v>0</v>
      </c>
      <c r="O351" s="40">
        <v>0</v>
      </c>
      <c r="P351" s="40"/>
      <c r="Q351" s="41"/>
      <c r="R351" s="24"/>
    </row>
    <row r="352" spans="1:36">
      <c r="A352" s="226"/>
      <c r="B352" s="217" t="s">
        <v>30</v>
      </c>
      <c r="C352" s="44"/>
      <c r="D352" s="44"/>
      <c r="E352" s="40"/>
      <c r="F352" s="40"/>
      <c r="G352" s="40"/>
      <c r="H352" s="40"/>
      <c r="I352" s="40">
        <v>0</v>
      </c>
      <c r="J352" s="40">
        <v>0</v>
      </c>
      <c r="K352" s="40">
        <v>0</v>
      </c>
      <c r="L352" s="40">
        <v>0</v>
      </c>
      <c r="M352" s="40">
        <v>0</v>
      </c>
      <c r="N352" s="40">
        <v>0</v>
      </c>
      <c r="O352" s="40">
        <v>0</v>
      </c>
      <c r="P352" s="40"/>
      <c r="Q352" s="41"/>
      <c r="R352" s="24"/>
    </row>
    <row r="353" spans="1:18">
      <c r="A353" s="226"/>
      <c r="B353" s="217" t="s">
        <v>31</v>
      </c>
      <c r="C353" s="44"/>
      <c r="D353" s="44"/>
      <c r="E353" s="40"/>
      <c r="F353" s="40"/>
      <c r="G353" s="40"/>
      <c r="H353" s="40"/>
      <c r="I353" s="40">
        <v>0</v>
      </c>
      <c r="J353" s="40">
        <v>0</v>
      </c>
      <c r="K353" s="40">
        <v>0</v>
      </c>
      <c r="L353" s="40">
        <v>0</v>
      </c>
      <c r="M353" s="40">
        <v>0</v>
      </c>
      <c r="N353" s="40">
        <v>0</v>
      </c>
      <c r="O353" s="40">
        <v>0</v>
      </c>
      <c r="P353" s="40"/>
      <c r="Q353" s="41"/>
      <c r="R353" s="24"/>
    </row>
    <row r="354" spans="1:18">
      <c r="A354" s="226"/>
      <c r="B354" s="217" t="s">
        <v>1131</v>
      </c>
      <c r="C354" s="44"/>
      <c r="D354" s="44"/>
      <c r="E354" s="40"/>
      <c r="F354" s="40"/>
      <c r="G354" s="40"/>
      <c r="H354" s="40"/>
      <c r="I354" s="40">
        <v>0</v>
      </c>
      <c r="J354" s="40">
        <v>0</v>
      </c>
      <c r="K354" s="40">
        <v>0</v>
      </c>
      <c r="L354" s="40">
        <v>0</v>
      </c>
      <c r="M354" s="40">
        <v>0</v>
      </c>
      <c r="N354" s="40">
        <v>0</v>
      </c>
      <c r="O354" s="40">
        <v>0</v>
      </c>
      <c r="P354" s="40"/>
      <c r="Q354" s="41"/>
      <c r="R354" s="24"/>
    </row>
    <row r="355" spans="1:18">
      <c r="A355" s="226"/>
      <c r="B355" s="217" t="s">
        <v>1132</v>
      </c>
      <c r="C355" s="44"/>
      <c r="D355" s="44"/>
      <c r="E355" s="40"/>
      <c r="F355" s="40"/>
      <c r="G355" s="40"/>
      <c r="H355" s="40"/>
      <c r="I355" s="40"/>
      <c r="J355" s="40"/>
      <c r="K355" s="40"/>
      <c r="L355" s="40"/>
      <c r="M355" s="40"/>
      <c r="N355" s="40"/>
      <c r="O355" s="40"/>
      <c r="P355" s="40"/>
      <c r="Q355" s="41"/>
      <c r="R355" s="24"/>
    </row>
    <row r="356" spans="1:18" s="3" customFormat="1" ht="27" customHeight="1">
      <c r="A356" s="227"/>
      <c r="B356" s="228" t="s">
        <v>1181</v>
      </c>
      <c r="C356" s="79"/>
      <c r="D356" s="91"/>
      <c r="E356" s="82"/>
      <c r="F356" s="82"/>
      <c r="G356" s="82"/>
      <c r="H356" s="82"/>
      <c r="I356" s="82"/>
      <c r="J356" s="82"/>
      <c r="K356" s="82"/>
      <c r="L356" s="82"/>
      <c r="M356" s="82"/>
      <c r="N356" s="82"/>
      <c r="O356" s="82"/>
      <c r="P356" s="82"/>
      <c r="Q356" s="83"/>
      <c r="R356" s="84"/>
    </row>
    <row r="357" spans="1:18" ht="99" customHeight="1">
      <c r="A357" s="42"/>
      <c r="B357" s="35" t="s">
        <v>448</v>
      </c>
      <c r="C357" s="39" t="s">
        <v>1182</v>
      </c>
      <c r="D357" s="39" t="s">
        <v>450</v>
      </c>
      <c r="E357" s="39" t="s">
        <v>304</v>
      </c>
      <c r="F357" s="39"/>
      <c r="G357" s="39"/>
      <c r="H357" s="39"/>
      <c r="I357" s="40">
        <v>24.5</v>
      </c>
      <c r="J357" s="39">
        <v>23.4</v>
      </c>
      <c r="K357" s="39">
        <v>23.6</v>
      </c>
      <c r="L357" s="39">
        <v>23.8</v>
      </c>
      <c r="M357" s="39">
        <v>24</v>
      </c>
      <c r="N357" s="39">
        <v>24.2</v>
      </c>
      <c r="O357" s="40"/>
      <c r="P357" s="40"/>
      <c r="Q357" s="41"/>
      <c r="R357" s="24"/>
    </row>
    <row r="358" spans="1:18" s="14" customFormat="1" ht="39" customHeight="1">
      <c r="A358" s="229"/>
      <c r="B358" s="681" t="s">
        <v>1183</v>
      </c>
      <c r="C358" s="681"/>
      <c r="D358" s="681"/>
      <c r="E358" s="681"/>
      <c r="F358" s="681"/>
      <c r="G358" s="681"/>
      <c r="H358" s="681"/>
      <c r="I358" s="681"/>
      <c r="J358" s="681"/>
      <c r="K358" s="681"/>
      <c r="L358" s="681"/>
      <c r="M358" s="681"/>
      <c r="N358" s="681"/>
      <c r="O358" s="681"/>
      <c r="P358" s="681"/>
      <c r="Q358" s="681"/>
      <c r="R358" s="230"/>
    </row>
    <row r="359" spans="1:18" ht="26.25" customHeight="1">
      <c r="A359" s="231"/>
      <c r="B359" s="680" t="s">
        <v>1184</v>
      </c>
      <c r="C359" s="680"/>
      <c r="D359" s="680"/>
      <c r="E359" s="680"/>
      <c r="F359" s="680"/>
      <c r="G359" s="680"/>
      <c r="H359" s="680"/>
      <c r="I359" s="680"/>
      <c r="J359" s="680"/>
      <c r="K359" s="680"/>
      <c r="L359" s="680"/>
      <c r="M359" s="680"/>
      <c r="N359" s="680"/>
      <c r="O359" s="680"/>
      <c r="P359" s="680"/>
      <c r="Q359" s="680"/>
      <c r="R359" s="680"/>
    </row>
    <row r="360" spans="1:18" ht="92.25" customHeight="1">
      <c r="A360" s="231"/>
      <c r="B360" s="44" t="s">
        <v>1185</v>
      </c>
      <c r="C360" s="39" t="s">
        <v>1186</v>
      </c>
      <c r="D360" s="39" t="s">
        <v>77</v>
      </c>
      <c r="E360" s="40" t="s">
        <v>40</v>
      </c>
      <c r="F360" s="24"/>
      <c r="G360" s="24"/>
      <c r="H360" s="24"/>
      <c r="I360" s="84"/>
      <c r="J360" s="82">
        <v>12.6</v>
      </c>
      <c r="K360" s="82">
        <v>36.5</v>
      </c>
      <c r="L360" s="82">
        <v>60.3</v>
      </c>
      <c r="M360" s="82">
        <v>84.1</v>
      </c>
      <c r="N360" s="82">
        <v>100</v>
      </c>
      <c r="O360" s="84"/>
      <c r="P360" s="24"/>
      <c r="Q360" s="41"/>
      <c r="R360" s="24"/>
    </row>
    <row r="361" spans="1:18" ht="21" customHeight="1">
      <c r="A361" s="231"/>
      <c r="B361" s="43" t="s">
        <v>1187</v>
      </c>
      <c r="C361" s="24"/>
      <c r="D361" s="24"/>
      <c r="E361" s="24"/>
      <c r="F361" s="24"/>
      <c r="G361" s="24"/>
      <c r="H361" s="24"/>
      <c r="I361" s="84"/>
      <c r="J361" s="84"/>
      <c r="K361" s="84"/>
      <c r="L361" s="84"/>
      <c r="M361" s="84"/>
      <c r="N361" s="84"/>
      <c r="O361" s="84"/>
      <c r="P361" s="24"/>
      <c r="Q361" s="41"/>
      <c r="R361" s="24"/>
    </row>
    <row r="362" spans="1:18" ht="95.25" customHeight="1">
      <c r="A362" s="232">
        <v>1</v>
      </c>
      <c r="B362" s="44" t="s">
        <v>1188</v>
      </c>
      <c r="C362" s="39" t="s">
        <v>1186</v>
      </c>
      <c r="D362" s="39" t="s">
        <v>77</v>
      </c>
      <c r="E362" s="40" t="s">
        <v>51</v>
      </c>
      <c r="F362" s="24"/>
      <c r="G362" s="24"/>
      <c r="H362" s="24"/>
      <c r="I362" s="84"/>
      <c r="J362" s="82">
        <v>16</v>
      </c>
      <c r="K362" s="82">
        <v>46</v>
      </c>
      <c r="L362" s="82">
        <v>76</v>
      </c>
      <c r="M362" s="82">
        <v>106</v>
      </c>
      <c r="N362" s="82">
        <v>126</v>
      </c>
      <c r="O362" s="84"/>
      <c r="P362" s="24"/>
      <c r="Q362" s="41"/>
      <c r="R362" s="24"/>
    </row>
    <row r="363" spans="1:18" s="2" customFormat="1" ht="17.25" customHeight="1">
      <c r="A363" s="233"/>
      <c r="B363" s="234" t="s">
        <v>48</v>
      </c>
      <c r="C363" s="74"/>
      <c r="D363" s="76"/>
      <c r="E363" s="74"/>
      <c r="F363" s="76"/>
      <c r="G363" s="76"/>
      <c r="H363" s="76"/>
      <c r="I363" s="76"/>
      <c r="J363" s="76"/>
      <c r="K363" s="76"/>
      <c r="L363" s="76"/>
      <c r="M363" s="76"/>
      <c r="N363" s="76"/>
      <c r="O363" s="76"/>
      <c r="P363" s="76"/>
      <c r="Q363" s="75"/>
      <c r="R363" s="76"/>
    </row>
    <row r="364" spans="1:18" s="3" customFormat="1" ht="17.25" customHeight="1">
      <c r="A364" s="705">
        <v>1</v>
      </c>
      <c r="B364" s="602" t="s">
        <v>458</v>
      </c>
      <c r="C364" s="604" t="s">
        <v>1130</v>
      </c>
      <c r="D364" s="584"/>
      <c r="E364" s="580" t="s">
        <v>58</v>
      </c>
      <c r="F364" s="580">
        <v>2026</v>
      </c>
      <c r="G364" s="580" t="s">
        <v>136</v>
      </c>
      <c r="H364" s="84"/>
      <c r="I364" s="82">
        <v>257.8</v>
      </c>
      <c r="J364" s="79">
        <v>268.8</v>
      </c>
      <c r="K364" s="82">
        <v>0</v>
      </c>
      <c r="L364" s="82">
        <v>0</v>
      </c>
      <c r="M364" s="82">
        <v>0</v>
      </c>
      <c r="N364" s="82">
        <v>0</v>
      </c>
      <c r="O364" s="82">
        <v>0</v>
      </c>
      <c r="P364" s="82" t="s">
        <v>87</v>
      </c>
      <c r="Q364" s="83" t="s">
        <v>139</v>
      </c>
      <c r="R364" s="580" t="s">
        <v>459</v>
      </c>
    </row>
    <row r="365" spans="1:18" s="3" customFormat="1" ht="17.25" customHeight="1">
      <c r="A365" s="706"/>
      <c r="B365" s="602"/>
      <c r="C365" s="604"/>
      <c r="D365" s="584"/>
      <c r="E365" s="580"/>
      <c r="F365" s="580"/>
      <c r="G365" s="580"/>
      <c r="H365" s="84"/>
      <c r="I365" s="82">
        <v>274.3</v>
      </c>
      <c r="J365" s="82">
        <v>0</v>
      </c>
      <c r="K365" s="82">
        <v>0</v>
      </c>
      <c r="L365" s="82">
        <v>0</v>
      </c>
      <c r="M365" s="82">
        <v>0</v>
      </c>
      <c r="N365" s="82">
        <v>0</v>
      </c>
      <c r="O365" s="82">
        <v>0</v>
      </c>
      <c r="P365" s="82" t="s">
        <v>1081</v>
      </c>
      <c r="Q365" s="83"/>
      <c r="R365" s="580"/>
    </row>
    <row r="366" spans="1:18" s="8" customFormat="1" ht="25.5" customHeight="1">
      <c r="A366" s="707"/>
      <c r="B366" s="602"/>
      <c r="C366" s="604"/>
      <c r="D366" s="584"/>
      <c r="E366" s="580"/>
      <c r="F366" s="580"/>
      <c r="G366" s="580"/>
      <c r="H366" s="161"/>
      <c r="I366" s="79">
        <v>0</v>
      </c>
      <c r="J366" s="82">
        <v>0</v>
      </c>
      <c r="K366" s="236">
        <v>624</v>
      </c>
      <c r="L366" s="79">
        <v>0</v>
      </c>
      <c r="M366" s="79">
        <v>0</v>
      </c>
      <c r="N366" s="79">
        <v>0</v>
      </c>
      <c r="O366" s="79">
        <v>0</v>
      </c>
      <c r="P366" s="79" t="s">
        <v>1017</v>
      </c>
      <c r="Q366" s="80" t="s">
        <v>143</v>
      </c>
      <c r="R366" s="580"/>
    </row>
    <row r="367" spans="1:18" s="8" customFormat="1" ht="57.75" customHeight="1">
      <c r="A367" s="235">
        <v>2</v>
      </c>
      <c r="B367" s="160" t="s">
        <v>1189</v>
      </c>
      <c r="C367" s="39" t="s">
        <v>1190</v>
      </c>
      <c r="D367" s="161"/>
      <c r="E367" s="79" t="s">
        <v>58</v>
      </c>
      <c r="F367" s="79">
        <v>2026</v>
      </c>
      <c r="G367" s="79" t="s">
        <v>136</v>
      </c>
      <c r="H367" s="161"/>
      <c r="I367" s="79">
        <v>0</v>
      </c>
      <c r="J367" s="79">
        <v>0</v>
      </c>
      <c r="K367" s="236">
        <v>30</v>
      </c>
      <c r="L367" s="79">
        <v>0</v>
      </c>
      <c r="M367" s="79">
        <v>0</v>
      </c>
      <c r="N367" s="79">
        <v>0</v>
      </c>
      <c r="O367" s="79">
        <v>0</v>
      </c>
      <c r="P367" s="79" t="s">
        <v>1017</v>
      </c>
      <c r="Q367" s="80" t="s">
        <v>1191</v>
      </c>
      <c r="R367" s="80" t="s">
        <v>462</v>
      </c>
    </row>
    <row r="368" spans="1:18" s="8" customFormat="1" ht="56.25" customHeight="1">
      <c r="A368" s="235">
        <v>3</v>
      </c>
      <c r="B368" s="160" t="s">
        <v>472</v>
      </c>
      <c r="C368" s="604" t="s">
        <v>1130</v>
      </c>
      <c r="D368" s="161"/>
      <c r="E368" s="79" t="s">
        <v>58</v>
      </c>
      <c r="F368" s="79" t="s">
        <v>510</v>
      </c>
      <c r="G368" s="79" t="s">
        <v>136</v>
      </c>
      <c r="H368" s="161"/>
      <c r="I368" s="79">
        <v>0</v>
      </c>
      <c r="J368" s="79">
        <v>0</v>
      </c>
      <c r="K368" s="103">
        <v>150</v>
      </c>
      <c r="L368" s="103">
        <v>150</v>
      </c>
      <c r="M368" s="79">
        <v>0</v>
      </c>
      <c r="N368" s="79">
        <v>0</v>
      </c>
      <c r="O368" s="79">
        <v>0</v>
      </c>
      <c r="P368" s="79" t="s">
        <v>1017</v>
      </c>
      <c r="Q368" s="80" t="s">
        <v>143</v>
      </c>
      <c r="R368" s="80" t="s">
        <v>473</v>
      </c>
    </row>
    <row r="369" spans="1:18" s="8" customFormat="1" ht="54.75" customHeight="1">
      <c r="A369" s="237">
        <v>4</v>
      </c>
      <c r="B369" s="160" t="s">
        <v>466</v>
      </c>
      <c r="C369" s="604"/>
      <c r="D369" s="161"/>
      <c r="E369" s="79" t="s">
        <v>58</v>
      </c>
      <c r="F369" s="79">
        <v>2026</v>
      </c>
      <c r="G369" s="79" t="s">
        <v>136</v>
      </c>
      <c r="H369" s="161"/>
      <c r="I369" s="79">
        <v>0</v>
      </c>
      <c r="J369" s="79">
        <v>0</v>
      </c>
      <c r="K369" s="103">
        <v>100</v>
      </c>
      <c r="L369" s="79">
        <v>0</v>
      </c>
      <c r="M369" s="79">
        <v>0</v>
      </c>
      <c r="N369" s="79">
        <v>0</v>
      </c>
      <c r="O369" s="79">
        <v>0</v>
      </c>
      <c r="P369" s="79" t="s">
        <v>1017</v>
      </c>
      <c r="Q369" s="80" t="s">
        <v>143</v>
      </c>
      <c r="R369" s="80" t="s">
        <v>467</v>
      </c>
    </row>
    <row r="370" spans="1:18" s="8" customFormat="1" ht="55.5" customHeight="1">
      <c r="A370" s="235">
        <v>5</v>
      </c>
      <c r="B370" s="160" t="s">
        <v>468</v>
      </c>
      <c r="C370" s="604"/>
      <c r="D370" s="161"/>
      <c r="E370" s="79" t="s">
        <v>58</v>
      </c>
      <c r="F370" s="79" t="s">
        <v>510</v>
      </c>
      <c r="G370" s="79" t="s">
        <v>136</v>
      </c>
      <c r="H370" s="161"/>
      <c r="I370" s="79">
        <v>0</v>
      </c>
      <c r="J370" s="79">
        <v>0</v>
      </c>
      <c r="K370" s="103">
        <v>47</v>
      </c>
      <c r="L370" s="103">
        <v>47</v>
      </c>
      <c r="M370" s="79">
        <v>0</v>
      </c>
      <c r="N370" s="79">
        <v>0</v>
      </c>
      <c r="O370" s="79">
        <v>0</v>
      </c>
      <c r="P370" s="79" t="s">
        <v>1017</v>
      </c>
      <c r="Q370" s="80" t="s">
        <v>143</v>
      </c>
      <c r="R370" s="80" t="s">
        <v>469</v>
      </c>
    </row>
    <row r="371" spans="1:18" s="8" customFormat="1" ht="55.5" customHeight="1">
      <c r="A371" s="235">
        <v>6</v>
      </c>
      <c r="B371" s="160" t="s">
        <v>482</v>
      </c>
      <c r="C371" s="604"/>
      <c r="D371" s="161"/>
      <c r="E371" s="79" t="s">
        <v>58</v>
      </c>
      <c r="F371" s="79" t="s">
        <v>1192</v>
      </c>
      <c r="G371" s="79" t="s">
        <v>136</v>
      </c>
      <c r="H371" s="161"/>
      <c r="I371" s="79">
        <v>0</v>
      </c>
      <c r="J371" s="79">
        <v>0</v>
      </c>
      <c r="K371" s="103">
        <v>30</v>
      </c>
      <c r="L371" s="103">
        <v>0</v>
      </c>
      <c r="M371" s="79">
        <v>30</v>
      </c>
      <c r="N371" s="79">
        <v>0</v>
      </c>
      <c r="O371" s="79">
        <v>0</v>
      </c>
      <c r="P371" s="79" t="s">
        <v>1017</v>
      </c>
      <c r="Q371" s="80" t="s">
        <v>143</v>
      </c>
      <c r="R371" s="80" t="s">
        <v>483</v>
      </c>
    </row>
    <row r="372" spans="1:18" s="8" customFormat="1" ht="55.5" customHeight="1">
      <c r="A372" s="237">
        <v>7</v>
      </c>
      <c r="B372" s="160" t="s">
        <v>476</v>
      </c>
      <c r="C372" s="39" t="s">
        <v>250</v>
      </c>
      <c r="D372" s="161"/>
      <c r="E372" s="79" t="s">
        <v>58</v>
      </c>
      <c r="F372" s="79">
        <v>2026</v>
      </c>
      <c r="G372" s="79" t="s">
        <v>136</v>
      </c>
      <c r="H372" s="161"/>
      <c r="I372" s="79">
        <v>0</v>
      </c>
      <c r="J372" s="79">
        <v>0</v>
      </c>
      <c r="K372" s="103">
        <v>9</v>
      </c>
      <c r="L372" s="103">
        <v>0</v>
      </c>
      <c r="M372" s="103">
        <v>0</v>
      </c>
      <c r="N372" s="103">
        <v>0</v>
      </c>
      <c r="O372" s="103">
        <v>0</v>
      </c>
      <c r="P372" s="79" t="s">
        <v>1017</v>
      </c>
      <c r="Q372" s="80" t="s">
        <v>1191</v>
      </c>
      <c r="R372" s="80" t="s">
        <v>477</v>
      </c>
    </row>
    <row r="373" spans="1:18" s="8" customFormat="1" ht="82.5" customHeight="1">
      <c r="A373" s="237"/>
      <c r="B373" s="44" t="s">
        <v>1193</v>
      </c>
      <c r="C373" s="39" t="s">
        <v>1186</v>
      </c>
      <c r="D373" s="161"/>
      <c r="E373" s="79" t="s">
        <v>51</v>
      </c>
      <c r="F373" s="161"/>
      <c r="G373" s="161"/>
      <c r="H373" s="161"/>
      <c r="I373" s="161"/>
      <c r="J373" s="161"/>
      <c r="K373" s="103">
        <v>2</v>
      </c>
      <c r="L373" s="103">
        <v>2</v>
      </c>
      <c r="M373" s="79">
        <v>0</v>
      </c>
      <c r="N373" s="79">
        <v>0</v>
      </c>
      <c r="O373" s="79">
        <v>0</v>
      </c>
      <c r="P373" s="79"/>
      <c r="Q373" s="122"/>
      <c r="R373" s="212"/>
    </row>
    <row r="374" spans="1:18" s="2" customFormat="1" ht="17.25" customHeight="1">
      <c r="A374" s="233"/>
      <c r="B374" s="234" t="s">
        <v>48</v>
      </c>
      <c r="C374" s="74"/>
      <c r="D374" s="76"/>
      <c r="E374" s="74"/>
      <c r="F374" s="76"/>
      <c r="G374" s="76"/>
      <c r="H374" s="76"/>
      <c r="I374" s="76"/>
      <c r="J374" s="76"/>
      <c r="K374" s="76"/>
      <c r="L374" s="76"/>
      <c r="M374" s="76"/>
      <c r="N374" s="76"/>
      <c r="O374" s="76"/>
      <c r="P374" s="76"/>
      <c r="Q374" s="75"/>
      <c r="R374" s="76"/>
    </row>
    <row r="375" spans="1:18" s="8" customFormat="1" ht="58.5" customHeight="1">
      <c r="A375" s="237">
        <v>1</v>
      </c>
      <c r="B375" s="238" t="s">
        <v>141</v>
      </c>
      <c r="C375" s="39" t="s">
        <v>1130</v>
      </c>
      <c r="D375" s="161"/>
      <c r="E375" s="79" t="s">
        <v>58</v>
      </c>
      <c r="F375" s="79">
        <v>2026</v>
      </c>
      <c r="G375" s="79" t="s">
        <v>136</v>
      </c>
      <c r="H375" s="161"/>
      <c r="I375" s="161"/>
      <c r="J375" s="79">
        <v>0</v>
      </c>
      <c r="K375" s="239">
        <v>342.9</v>
      </c>
      <c r="L375" s="239">
        <v>253.7</v>
      </c>
      <c r="M375" s="239">
        <v>0</v>
      </c>
      <c r="N375" s="239">
        <v>0</v>
      </c>
      <c r="O375" s="239">
        <v>0</v>
      </c>
      <c r="P375" s="79" t="s">
        <v>1017</v>
      </c>
      <c r="Q375" s="80" t="s">
        <v>143</v>
      </c>
      <c r="R375" s="80" t="s">
        <v>144</v>
      </c>
    </row>
    <row r="376" spans="1:18" s="8" customFormat="1" ht="58.5" customHeight="1">
      <c r="A376" s="237">
        <v>2</v>
      </c>
      <c r="B376" s="238" t="s">
        <v>1194</v>
      </c>
      <c r="C376" s="39" t="s">
        <v>250</v>
      </c>
      <c r="D376" s="161"/>
      <c r="E376" s="79" t="s">
        <v>58</v>
      </c>
      <c r="F376" s="79">
        <v>2026</v>
      </c>
      <c r="G376" s="79" t="s">
        <v>136</v>
      </c>
      <c r="H376" s="161"/>
      <c r="I376" s="161"/>
      <c r="J376" s="79">
        <v>0</v>
      </c>
      <c r="K376" s="239">
        <v>5</v>
      </c>
      <c r="L376" s="239">
        <v>0</v>
      </c>
      <c r="M376" s="239">
        <v>0</v>
      </c>
      <c r="N376" s="239">
        <v>0</v>
      </c>
      <c r="O376" s="239">
        <v>0</v>
      </c>
      <c r="P376" s="79" t="s">
        <v>1017</v>
      </c>
      <c r="Q376" s="80" t="s">
        <v>1191</v>
      </c>
      <c r="R376" s="80" t="s">
        <v>1195</v>
      </c>
    </row>
    <row r="377" spans="1:18" s="8" customFormat="1" ht="66" customHeight="1">
      <c r="A377" s="237">
        <v>3</v>
      </c>
      <c r="B377" s="160" t="s">
        <v>135</v>
      </c>
      <c r="C377" s="79" t="s">
        <v>1015</v>
      </c>
      <c r="D377" s="161"/>
      <c r="E377" s="79" t="s">
        <v>58</v>
      </c>
      <c r="F377" s="79" t="s">
        <v>505</v>
      </c>
      <c r="G377" s="79" t="s">
        <v>136</v>
      </c>
      <c r="H377" s="161"/>
      <c r="I377" s="161"/>
      <c r="J377" s="79">
        <v>451.2</v>
      </c>
      <c r="K377" s="103">
        <v>774.9</v>
      </c>
      <c r="L377" s="239">
        <v>0</v>
      </c>
      <c r="M377" s="239">
        <v>0</v>
      </c>
      <c r="N377" s="239">
        <v>0</v>
      </c>
      <c r="O377" s="239">
        <v>0</v>
      </c>
      <c r="P377" s="79" t="s">
        <v>1081</v>
      </c>
      <c r="Q377" s="122"/>
      <c r="R377" s="80" t="s">
        <v>137</v>
      </c>
    </row>
    <row r="378" spans="1:18" s="8" customFormat="1" ht="39.75" customHeight="1">
      <c r="A378" s="237">
        <v>4</v>
      </c>
      <c r="B378" s="160" t="s">
        <v>138</v>
      </c>
      <c r="C378" s="79" t="s">
        <v>1015</v>
      </c>
      <c r="D378" s="161"/>
      <c r="E378" s="79" t="s">
        <v>58</v>
      </c>
      <c r="F378" s="79">
        <v>2027</v>
      </c>
      <c r="G378" s="79" t="s">
        <v>136</v>
      </c>
      <c r="H378" s="161"/>
      <c r="I378" s="161"/>
      <c r="J378" s="79">
        <v>0</v>
      </c>
      <c r="K378" s="79">
        <v>0</v>
      </c>
      <c r="L378" s="79">
        <v>975.8</v>
      </c>
      <c r="M378" s="239">
        <v>0</v>
      </c>
      <c r="N378" s="239">
        <v>0</v>
      </c>
      <c r="O378" s="239">
        <v>0</v>
      </c>
      <c r="P378" s="79" t="s">
        <v>87</v>
      </c>
      <c r="Q378" s="80" t="s">
        <v>139</v>
      </c>
      <c r="R378" s="80" t="s">
        <v>137</v>
      </c>
    </row>
    <row r="379" spans="1:18" s="3" customFormat="1" ht="93" customHeight="1">
      <c r="A379" s="237">
        <v>1</v>
      </c>
      <c r="B379" s="228" t="s">
        <v>484</v>
      </c>
      <c r="C379" s="39" t="s">
        <v>1186</v>
      </c>
      <c r="D379" s="84"/>
      <c r="E379" s="82" t="s">
        <v>328</v>
      </c>
      <c r="F379" s="84"/>
      <c r="G379" s="84"/>
      <c r="H379" s="84"/>
      <c r="I379" s="84"/>
      <c r="J379" s="82" t="s">
        <v>369</v>
      </c>
      <c r="K379" s="101">
        <f>K380+K382+K386</f>
        <v>68.3</v>
      </c>
      <c r="L379" s="101">
        <f>L380+L382+L386</f>
        <v>50.6</v>
      </c>
      <c r="M379" s="101">
        <f>M380+M382+M386</f>
        <v>25</v>
      </c>
      <c r="N379" s="101">
        <f>N380+N382+N386</f>
        <v>0</v>
      </c>
      <c r="O379" s="101">
        <f>O380+O382+O386</f>
        <v>0</v>
      </c>
      <c r="P379" s="84"/>
      <c r="Q379" s="83"/>
      <c r="R379" s="84"/>
    </row>
    <row r="380" spans="1:18" s="3" customFormat="1" ht="25.5" customHeight="1">
      <c r="A380" s="705">
        <v>1</v>
      </c>
      <c r="B380" s="602" t="s">
        <v>485</v>
      </c>
      <c r="C380" s="604" t="s">
        <v>1130</v>
      </c>
      <c r="D380" s="584"/>
      <c r="E380" s="82" t="s">
        <v>328</v>
      </c>
      <c r="F380" s="580">
        <v>2026</v>
      </c>
      <c r="G380" s="580" t="s">
        <v>136</v>
      </c>
      <c r="H380" s="84"/>
      <c r="I380" s="84"/>
      <c r="J380" s="84"/>
      <c r="K380" s="82">
        <v>17.7</v>
      </c>
      <c r="L380" s="84"/>
      <c r="M380" s="84"/>
      <c r="N380" s="84"/>
      <c r="O380" s="84"/>
      <c r="P380" s="84"/>
      <c r="Q380" s="83"/>
      <c r="R380" s="84"/>
    </row>
    <row r="381" spans="1:18" s="8" customFormat="1" ht="39" customHeight="1">
      <c r="A381" s="707"/>
      <c r="B381" s="602"/>
      <c r="C381" s="604"/>
      <c r="D381" s="584"/>
      <c r="E381" s="79" t="s">
        <v>58</v>
      </c>
      <c r="F381" s="580"/>
      <c r="G381" s="580"/>
      <c r="H381" s="161"/>
      <c r="I381" s="79">
        <v>0</v>
      </c>
      <c r="J381" s="79">
        <v>0</v>
      </c>
      <c r="K381" s="103">
        <v>142</v>
      </c>
      <c r="L381" s="79">
        <v>0</v>
      </c>
      <c r="M381" s="79">
        <v>0</v>
      </c>
      <c r="N381" s="79">
        <v>0</v>
      </c>
      <c r="O381" s="79">
        <v>0</v>
      </c>
      <c r="P381" s="79" t="s">
        <v>1017</v>
      </c>
      <c r="Q381" s="80" t="s">
        <v>173</v>
      </c>
      <c r="R381" s="80" t="s">
        <v>486</v>
      </c>
    </row>
    <row r="382" spans="1:18" s="8" customFormat="1" ht="30" customHeight="1">
      <c r="A382" s="705">
        <v>2</v>
      </c>
      <c r="B382" s="602" t="s">
        <v>487</v>
      </c>
      <c r="C382" s="604"/>
      <c r="D382" s="584"/>
      <c r="E382" s="79" t="s">
        <v>328</v>
      </c>
      <c r="F382" s="584" t="s">
        <v>510</v>
      </c>
      <c r="G382" s="580" t="s">
        <v>136</v>
      </c>
      <c r="H382" s="161"/>
      <c r="I382" s="79"/>
      <c r="J382" s="79"/>
      <c r="K382" s="103">
        <v>25.6</v>
      </c>
      <c r="L382" s="103">
        <v>25.6</v>
      </c>
      <c r="M382" s="79"/>
      <c r="N382" s="79"/>
      <c r="O382" s="79"/>
      <c r="P382" s="79"/>
      <c r="Q382" s="80"/>
      <c r="R382" s="580" t="s">
        <v>488</v>
      </c>
    </row>
    <row r="383" spans="1:18" s="8" customFormat="1" ht="33" customHeight="1">
      <c r="A383" s="707"/>
      <c r="B383" s="602"/>
      <c r="C383" s="604"/>
      <c r="D383" s="584"/>
      <c r="E383" s="79" t="s">
        <v>58</v>
      </c>
      <c r="F383" s="584"/>
      <c r="G383" s="580"/>
      <c r="H383" s="161"/>
      <c r="I383" s="79">
        <v>0</v>
      </c>
      <c r="J383" s="79">
        <v>0</v>
      </c>
      <c r="K383" s="103">
        <v>205</v>
      </c>
      <c r="L383" s="103">
        <v>204</v>
      </c>
      <c r="M383" s="79">
        <v>0</v>
      </c>
      <c r="N383" s="79">
        <v>0</v>
      </c>
      <c r="O383" s="79">
        <v>0</v>
      </c>
      <c r="P383" s="79" t="s">
        <v>1017</v>
      </c>
      <c r="Q383" s="80" t="s">
        <v>173</v>
      </c>
      <c r="R383" s="580"/>
    </row>
    <row r="384" spans="1:18" s="8" customFormat="1" ht="24" customHeight="1">
      <c r="A384" s="689">
        <v>3</v>
      </c>
      <c r="B384" s="712" t="s">
        <v>489</v>
      </c>
      <c r="C384" s="604"/>
      <c r="D384" s="584"/>
      <c r="E384" s="82" t="s">
        <v>175</v>
      </c>
      <c r="F384" s="79"/>
      <c r="G384" s="79"/>
      <c r="H384" s="161"/>
      <c r="I384" s="79"/>
      <c r="J384" s="79"/>
      <c r="K384" s="103">
        <v>16.600000000000001</v>
      </c>
      <c r="L384" s="103">
        <v>16.600000000000001</v>
      </c>
      <c r="M384" s="103">
        <v>16.600000000000001</v>
      </c>
      <c r="N384" s="79"/>
      <c r="O384" s="79"/>
      <c r="P384" s="79"/>
      <c r="Q384" s="80"/>
      <c r="R384" s="604" t="s">
        <v>490</v>
      </c>
    </row>
    <row r="385" spans="1:36" ht="62.25" customHeight="1">
      <c r="A385" s="690"/>
      <c r="B385" s="712"/>
      <c r="C385" s="604"/>
      <c r="D385" s="584"/>
      <c r="E385" s="79" t="s">
        <v>58</v>
      </c>
      <c r="F385" s="79" t="s">
        <v>508</v>
      </c>
      <c r="G385" s="79" t="s">
        <v>136</v>
      </c>
      <c r="H385" s="79"/>
      <c r="I385" s="79">
        <v>0</v>
      </c>
      <c r="J385" s="79">
        <v>0</v>
      </c>
      <c r="K385" s="101">
        <v>600</v>
      </c>
      <c r="L385" s="101">
        <v>600</v>
      </c>
      <c r="M385" s="101">
        <v>600</v>
      </c>
      <c r="N385" s="79">
        <v>0</v>
      </c>
      <c r="O385" s="79">
        <v>0</v>
      </c>
      <c r="P385" s="99" t="s">
        <v>1017</v>
      </c>
      <c r="Q385" s="83" t="s">
        <v>173</v>
      </c>
      <c r="R385" s="604"/>
      <c r="S385" s="13"/>
      <c r="T385" s="13"/>
      <c r="U385" s="13"/>
      <c r="V385" s="13"/>
      <c r="W385" s="13"/>
      <c r="X385" s="13"/>
      <c r="Y385" s="13"/>
      <c r="Z385" s="13"/>
      <c r="AA385" s="13"/>
      <c r="AB385" s="13"/>
      <c r="AC385" s="13"/>
      <c r="AD385" s="13"/>
      <c r="AE385" s="13"/>
      <c r="AF385" s="13"/>
      <c r="AG385" s="13"/>
      <c r="AH385" s="13"/>
      <c r="AI385" s="13"/>
      <c r="AJ385" s="13"/>
    </row>
    <row r="386" spans="1:36" ht="26.25" customHeight="1">
      <c r="A386" s="689">
        <v>4</v>
      </c>
      <c r="B386" s="712" t="s">
        <v>491</v>
      </c>
      <c r="C386" s="604"/>
      <c r="D386" s="604"/>
      <c r="E386" s="79" t="s">
        <v>328</v>
      </c>
      <c r="F386" s="580" t="s">
        <v>508</v>
      </c>
      <c r="G386" s="580" t="s">
        <v>136</v>
      </c>
      <c r="H386" s="79"/>
      <c r="I386" s="79">
        <v>0</v>
      </c>
      <c r="J386" s="79">
        <v>0</v>
      </c>
      <c r="K386" s="101">
        <v>25</v>
      </c>
      <c r="L386" s="101">
        <v>25</v>
      </c>
      <c r="M386" s="101">
        <v>25</v>
      </c>
      <c r="N386" s="79">
        <v>0</v>
      </c>
      <c r="O386" s="79">
        <v>0</v>
      </c>
      <c r="P386" s="99"/>
      <c r="Q386" s="83"/>
      <c r="R386" s="711" t="s">
        <v>492</v>
      </c>
      <c r="S386" s="13"/>
      <c r="T386" s="13"/>
      <c r="U386" s="13"/>
      <c r="V386" s="13"/>
      <c r="W386" s="13"/>
      <c r="X386" s="13"/>
      <c r="Y386" s="13"/>
      <c r="Z386" s="13"/>
      <c r="AA386" s="13"/>
      <c r="AB386" s="13"/>
      <c r="AC386" s="13"/>
      <c r="AD386" s="13"/>
      <c r="AE386" s="13"/>
      <c r="AF386" s="13"/>
      <c r="AG386" s="13"/>
      <c r="AH386" s="13"/>
      <c r="AI386" s="13"/>
      <c r="AJ386" s="13"/>
    </row>
    <row r="387" spans="1:36" ht="41.25" customHeight="1">
      <c r="A387" s="694"/>
      <c r="B387" s="712"/>
      <c r="C387" s="604"/>
      <c r="D387" s="604"/>
      <c r="E387" s="79" t="s">
        <v>58</v>
      </c>
      <c r="F387" s="580"/>
      <c r="G387" s="580"/>
      <c r="H387" s="79"/>
      <c r="I387" s="79">
        <v>0</v>
      </c>
      <c r="J387" s="79">
        <v>0</v>
      </c>
      <c r="K387" s="101">
        <v>300</v>
      </c>
      <c r="L387" s="101">
        <v>300</v>
      </c>
      <c r="M387" s="101">
        <v>300</v>
      </c>
      <c r="N387" s="79">
        <v>0</v>
      </c>
      <c r="O387" s="79">
        <v>0</v>
      </c>
      <c r="P387" s="99" t="s">
        <v>1017</v>
      </c>
      <c r="Q387" s="83" t="s">
        <v>173</v>
      </c>
      <c r="R387" s="711"/>
      <c r="S387" s="13"/>
      <c r="T387" s="13"/>
      <c r="U387" s="13"/>
      <c r="V387" s="13"/>
      <c r="W387" s="13"/>
      <c r="X387" s="13"/>
      <c r="Y387" s="13"/>
      <c r="Z387" s="13"/>
      <c r="AA387" s="13"/>
      <c r="AB387" s="13"/>
      <c r="AC387" s="13"/>
      <c r="AD387" s="13"/>
      <c r="AE387" s="13"/>
      <c r="AF387" s="13"/>
      <c r="AG387" s="13"/>
      <c r="AH387" s="13"/>
      <c r="AI387" s="13"/>
      <c r="AJ387" s="13"/>
    </row>
    <row r="388" spans="1:36" s="1" customFormat="1" ht="20.25" customHeight="1">
      <c r="A388" s="216"/>
      <c r="B388" s="217" t="s">
        <v>28</v>
      </c>
      <c r="C388" s="217"/>
      <c r="D388" s="217"/>
      <c r="E388" s="217"/>
      <c r="F388" s="217"/>
      <c r="G388" s="217"/>
      <c r="H388" s="217"/>
      <c r="I388" s="240">
        <f>I389+I390+I391+I392</f>
        <v>257.8</v>
      </c>
      <c r="J388" s="240">
        <f t="shared" ref="J388:O388" si="15">J389+J390+J391+J392</f>
        <v>720</v>
      </c>
      <c r="K388" s="240">
        <f t="shared" si="15"/>
        <v>2369.8000000000002</v>
      </c>
      <c r="L388" s="240">
        <f t="shared" si="15"/>
        <v>1357.7</v>
      </c>
      <c r="M388" s="240">
        <f t="shared" si="15"/>
        <v>900</v>
      </c>
      <c r="N388" s="240">
        <f t="shared" si="15"/>
        <v>0</v>
      </c>
      <c r="O388" s="240">
        <f t="shared" si="15"/>
        <v>0</v>
      </c>
      <c r="P388" s="217"/>
      <c r="Q388" s="218"/>
      <c r="R388" s="217"/>
    </row>
    <row r="389" spans="1:36" s="1" customFormat="1" ht="15" customHeight="1">
      <c r="A389" s="216"/>
      <c r="B389" s="217" t="s">
        <v>30</v>
      </c>
      <c r="C389" s="217"/>
      <c r="D389" s="217"/>
      <c r="E389" s="217"/>
      <c r="F389" s="217"/>
      <c r="G389" s="217"/>
      <c r="H389" s="217"/>
      <c r="I389" s="217">
        <v>0</v>
      </c>
      <c r="J389" s="217"/>
      <c r="K389" s="217">
        <v>0</v>
      </c>
      <c r="L389" s="217">
        <v>0</v>
      </c>
      <c r="M389" s="217">
        <v>0</v>
      </c>
      <c r="N389" s="217">
        <v>0</v>
      </c>
      <c r="O389" s="217">
        <v>0</v>
      </c>
      <c r="P389" s="217"/>
      <c r="Q389" s="218"/>
      <c r="R389" s="217"/>
    </row>
    <row r="390" spans="1:36" s="1" customFormat="1" ht="15" customHeight="1">
      <c r="A390" s="216"/>
      <c r="B390" s="217" t="s">
        <v>31</v>
      </c>
      <c r="C390" s="217"/>
      <c r="D390" s="217"/>
      <c r="E390" s="217"/>
      <c r="F390" s="217"/>
      <c r="G390" s="217"/>
      <c r="H390" s="217"/>
      <c r="I390" s="217">
        <f>I364</f>
        <v>257.8</v>
      </c>
      <c r="J390" s="217">
        <f t="shared" ref="J390:O390" si="16">J364</f>
        <v>268.8</v>
      </c>
      <c r="K390" s="217">
        <f t="shared" si="16"/>
        <v>0</v>
      </c>
      <c r="L390" s="217">
        <f t="shared" si="16"/>
        <v>0</v>
      </c>
      <c r="M390" s="217">
        <f t="shared" si="16"/>
        <v>0</v>
      </c>
      <c r="N390" s="217">
        <f t="shared" si="16"/>
        <v>0</v>
      </c>
      <c r="O390" s="217">
        <f t="shared" si="16"/>
        <v>0</v>
      </c>
      <c r="P390" s="217"/>
      <c r="Q390" s="218"/>
      <c r="R390" s="217"/>
    </row>
    <row r="391" spans="1:36" s="1" customFormat="1" ht="15" customHeight="1">
      <c r="A391" s="216"/>
      <c r="B391" s="217" t="s">
        <v>1131</v>
      </c>
      <c r="C391" s="217"/>
      <c r="D391" s="217"/>
      <c r="E391" s="217"/>
      <c r="F391" s="217"/>
      <c r="G391" s="217"/>
      <c r="H391" s="217"/>
      <c r="I391" s="240">
        <f t="shared" ref="I391:K391" si="17">I375+I376+I381+I383+I385+I387</f>
        <v>0</v>
      </c>
      <c r="J391" s="240">
        <f t="shared" si="17"/>
        <v>0</v>
      </c>
      <c r="K391" s="240">
        <f t="shared" si="17"/>
        <v>1594.9</v>
      </c>
      <c r="L391" s="240">
        <f t="shared" ref="L391:O391" si="18">L375+L376+L381+L383+L385+L387</f>
        <v>1357.7</v>
      </c>
      <c r="M391" s="240">
        <f t="shared" si="18"/>
        <v>900</v>
      </c>
      <c r="N391" s="240">
        <f t="shared" si="18"/>
        <v>0</v>
      </c>
      <c r="O391" s="240">
        <f t="shared" si="18"/>
        <v>0</v>
      </c>
      <c r="P391" s="217"/>
      <c r="Q391" s="218"/>
      <c r="R391" s="217"/>
    </row>
    <row r="392" spans="1:36" s="1" customFormat="1" ht="15" customHeight="1">
      <c r="A392" s="216"/>
      <c r="B392" s="217" t="s">
        <v>1132</v>
      </c>
      <c r="C392" s="217"/>
      <c r="D392" s="217"/>
      <c r="E392" s="217"/>
      <c r="F392" s="217"/>
      <c r="G392" s="217"/>
      <c r="H392" s="217"/>
      <c r="I392" s="217">
        <f t="shared" ref="I392" si="19">I377</f>
        <v>0</v>
      </c>
      <c r="J392" s="217">
        <f>J377+J365</f>
        <v>451.2</v>
      </c>
      <c r="K392" s="217">
        <f>K377</f>
        <v>774.9</v>
      </c>
      <c r="L392" s="217">
        <f t="shared" ref="L392:O392" si="20">L377</f>
        <v>0</v>
      </c>
      <c r="M392" s="217">
        <f t="shared" si="20"/>
        <v>0</v>
      </c>
      <c r="N392" s="217">
        <f t="shared" si="20"/>
        <v>0</v>
      </c>
      <c r="O392" s="217">
        <f t="shared" si="20"/>
        <v>0</v>
      </c>
      <c r="P392" s="217"/>
      <c r="Q392" s="218"/>
      <c r="R392" s="217"/>
    </row>
    <row r="393" spans="1:36" ht="15" customHeight="1">
      <c r="A393" s="231"/>
      <c r="B393" s="24"/>
      <c r="C393" s="24"/>
      <c r="D393" s="24"/>
      <c r="E393" s="24"/>
      <c r="F393" s="24"/>
      <c r="G393" s="24"/>
      <c r="H393" s="24"/>
      <c r="I393" s="24"/>
      <c r="J393" s="24"/>
      <c r="K393" s="24"/>
      <c r="L393" s="24"/>
      <c r="M393" s="24"/>
      <c r="N393" s="24"/>
      <c r="O393" s="24"/>
      <c r="P393" s="24"/>
      <c r="Q393" s="41"/>
      <c r="R393" s="24"/>
    </row>
  </sheetData>
  <mergeCells count="444">
    <mergeCell ref="R260:R261"/>
    <mergeCell ref="R262:R263"/>
    <mergeCell ref="R364:R366"/>
    <mergeCell ref="R382:R383"/>
    <mergeCell ref="R384:R385"/>
    <mergeCell ref="R386:R387"/>
    <mergeCell ref="R217:R218"/>
    <mergeCell ref="R219:R220"/>
    <mergeCell ref="R221:R222"/>
    <mergeCell ref="R224:R225"/>
    <mergeCell ref="R250:R251"/>
    <mergeCell ref="R252:R253"/>
    <mergeCell ref="R254:R255"/>
    <mergeCell ref="R256:R257"/>
    <mergeCell ref="R258:R259"/>
    <mergeCell ref="R179:R180"/>
    <mergeCell ref="R182:R183"/>
    <mergeCell ref="R202:R204"/>
    <mergeCell ref="R205:R206"/>
    <mergeCell ref="R207:R208"/>
    <mergeCell ref="R209:R210"/>
    <mergeCell ref="R211:R212"/>
    <mergeCell ref="R213:R214"/>
    <mergeCell ref="R215:R216"/>
    <mergeCell ref="R153:R154"/>
    <mergeCell ref="R157:R158"/>
    <mergeCell ref="R159:R160"/>
    <mergeCell ref="R161:R162"/>
    <mergeCell ref="R163:R164"/>
    <mergeCell ref="R171:R172"/>
    <mergeCell ref="R173:R174"/>
    <mergeCell ref="R175:R176"/>
    <mergeCell ref="R177:R178"/>
    <mergeCell ref="Q221:Q222"/>
    <mergeCell ref="Q224:Q225"/>
    <mergeCell ref="R4:R5"/>
    <mergeCell ref="R102:R103"/>
    <mergeCell ref="R104:R105"/>
    <mergeCell ref="R106:R107"/>
    <mergeCell ref="R108:R109"/>
    <mergeCell ref="R115:R116"/>
    <mergeCell ref="R117:R118"/>
    <mergeCell ref="R119:R120"/>
    <mergeCell ref="R121:R122"/>
    <mergeCell ref="R123:R124"/>
    <mergeCell ref="R125:R126"/>
    <mergeCell ref="R127:R128"/>
    <mergeCell ref="R129:R130"/>
    <mergeCell ref="R131:R132"/>
    <mergeCell ref="R133:R134"/>
    <mergeCell ref="R135:R136"/>
    <mergeCell ref="R137:R138"/>
    <mergeCell ref="R139:R140"/>
    <mergeCell ref="R141:R142"/>
    <mergeCell ref="R143:R144"/>
    <mergeCell ref="R149:R150"/>
    <mergeCell ref="R151:R152"/>
    <mergeCell ref="P4:P5"/>
    <mergeCell ref="Q4:Q5"/>
    <mergeCell ref="Q21:Q28"/>
    <mergeCell ref="Q209:Q210"/>
    <mergeCell ref="Q211:Q212"/>
    <mergeCell ref="Q213:Q214"/>
    <mergeCell ref="Q215:Q216"/>
    <mergeCell ref="Q217:Q218"/>
    <mergeCell ref="Q219:Q220"/>
    <mergeCell ref="G258:G259"/>
    <mergeCell ref="G260:G261"/>
    <mergeCell ref="G262:G263"/>
    <mergeCell ref="G325:G326"/>
    <mergeCell ref="G339:G340"/>
    <mergeCell ref="G364:G366"/>
    <mergeCell ref="G380:G381"/>
    <mergeCell ref="G382:G383"/>
    <mergeCell ref="G386:G387"/>
    <mergeCell ref="G215:G216"/>
    <mergeCell ref="G217:G218"/>
    <mergeCell ref="G219:G220"/>
    <mergeCell ref="G221:G222"/>
    <mergeCell ref="G224:G225"/>
    <mergeCell ref="G250:G251"/>
    <mergeCell ref="G252:G253"/>
    <mergeCell ref="G254:G255"/>
    <mergeCell ref="G256:G257"/>
    <mergeCell ref="G179:G180"/>
    <mergeCell ref="G181:G182"/>
    <mergeCell ref="G183:G184"/>
    <mergeCell ref="G202:G204"/>
    <mergeCell ref="G205:G206"/>
    <mergeCell ref="G207:G208"/>
    <mergeCell ref="G209:G210"/>
    <mergeCell ref="G211:G212"/>
    <mergeCell ref="G213:G214"/>
    <mergeCell ref="G157:G158"/>
    <mergeCell ref="G159:G160"/>
    <mergeCell ref="G161:G162"/>
    <mergeCell ref="G163:G164"/>
    <mergeCell ref="G168:G170"/>
    <mergeCell ref="G171:G172"/>
    <mergeCell ref="G173:G174"/>
    <mergeCell ref="G175:G176"/>
    <mergeCell ref="G177:G178"/>
    <mergeCell ref="G133:G134"/>
    <mergeCell ref="G135:G136"/>
    <mergeCell ref="G137:G138"/>
    <mergeCell ref="G139:G140"/>
    <mergeCell ref="G141:G142"/>
    <mergeCell ref="G143:G144"/>
    <mergeCell ref="G149:G150"/>
    <mergeCell ref="G151:G152"/>
    <mergeCell ref="G153:G154"/>
    <mergeCell ref="F339:F340"/>
    <mergeCell ref="F364:F366"/>
    <mergeCell ref="F380:F381"/>
    <mergeCell ref="F382:F383"/>
    <mergeCell ref="F386:F387"/>
    <mergeCell ref="G4:G5"/>
    <mergeCell ref="G21:G22"/>
    <mergeCell ref="G23:G24"/>
    <mergeCell ref="G25:G26"/>
    <mergeCell ref="G27:G28"/>
    <mergeCell ref="G29:G30"/>
    <mergeCell ref="G102:G103"/>
    <mergeCell ref="G104:G105"/>
    <mergeCell ref="G106:G107"/>
    <mergeCell ref="G108:G109"/>
    <mergeCell ref="G115:G116"/>
    <mergeCell ref="G117:G118"/>
    <mergeCell ref="G119:G120"/>
    <mergeCell ref="G121:G122"/>
    <mergeCell ref="G123:G124"/>
    <mergeCell ref="G125:G126"/>
    <mergeCell ref="G127:G128"/>
    <mergeCell ref="G129:G130"/>
    <mergeCell ref="G131:G132"/>
    <mergeCell ref="F224:F225"/>
    <mergeCell ref="F250:F251"/>
    <mergeCell ref="F252:F253"/>
    <mergeCell ref="F254:F255"/>
    <mergeCell ref="F256:F257"/>
    <mergeCell ref="F258:F259"/>
    <mergeCell ref="F260:F261"/>
    <mergeCell ref="F262:F263"/>
    <mergeCell ref="F325:F326"/>
    <mergeCell ref="F177:F178"/>
    <mergeCell ref="F179:F180"/>
    <mergeCell ref="F181:F182"/>
    <mergeCell ref="F183:F184"/>
    <mergeCell ref="F202:F204"/>
    <mergeCell ref="F205:F206"/>
    <mergeCell ref="F207:F208"/>
    <mergeCell ref="F209:F210"/>
    <mergeCell ref="F211:F212"/>
    <mergeCell ref="F153:F154"/>
    <mergeCell ref="F157:F158"/>
    <mergeCell ref="F159:F160"/>
    <mergeCell ref="F161:F162"/>
    <mergeCell ref="F163:F164"/>
    <mergeCell ref="F168:F170"/>
    <mergeCell ref="F171:F172"/>
    <mergeCell ref="F173:F174"/>
    <mergeCell ref="F175:F176"/>
    <mergeCell ref="F131:F132"/>
    <mergeCell ref="F133:F134"/>
    <mergeCell ref="F135:F136"/>
    <mergeCell ref="F137:F138"/>
    <mergeCell ref="F139:F140"/>
    <mergeCell ref="F141:F142"/>
    <mergeCell ref="F143:F144"/>
    <mergeCell ref="F149:F150"/>
    <mergeCell ref="F151:F152"/>
    <mergeCell ref="F108:F109"/>
    <mergeCell ref="F115:F116"/>
    <mergeCell ref="F117:F118"/>
    <mergeCell ref="F119:F120"/>
    <mergeCell ref="F121:F122"/>
    <mergeCell ref="F123:F124"/>
    <mergeCell ref="F125:F126"/>
    <mergeCell ref="F127:F128"/>
    <mergeCell ref="F129:F130"/>
    <mergeCell ref="F4:F5"/>
    <mergeCell ref="F21:F22"/>
    <mergeCell ref="F23:F24"/>
    <mergeCell ref="F25:F26"/>
    <mergeCell ref="F27:F28"/>
    <mergeCell ref="F29:F30"/>
    <mergeCell ref="F102:F103"/>
    <mergeCell ref="F104:F105"/>
    <mergeCell ref="F106:F107"/>
    <mergeCell ref="D380:D381"/>
    <mergeCell ref="D382:D383"/>
    <mergeCell ref="D384:D385"/>
    <mergeCell ref="D386:D387"/>
    <mergeCell ref="E4:E5"/>
    <mergeCell ref="E102:E103"/>
    <mergeCell ref="E104:E105"/>
    <mergeCell ref="E106:E107"/>
    <mergeCell ref="E108:E109"/>
    <mergeCell ref="E169:E170"/>
    <mergeCell ref="E203:E204"/>
    <mergeCell ref="E364:E366"/>
    <mergeCell ref="D256:D257"/>
    <mergeCell ref="D258:D259"/>
    <mergeCell ref="D260:D261"/>
    <mergeCell ref="D262:D263"/>
    <mergeCell ref="D325:D326"/>
    <mergeCell ref="D329:D330"/>
    <mergeCell ref="D339:D340"/>
    <mergeCell ref="D344:D345"/>
    <mergeCell ref="D364:D366"/>
    <mergeCell ref="D183:D184"/>
    <mergeCell ref="D202:D204"/>
    <mergeCell ref="D205:D206"/>
    <mergeCell ref="D207:D208"/>
    <mergeCell ref="D209:D210"/>
    <mergeCell ref="D224:D225"/>
    <mergeCell ref="D250:D251"/>
    <mergeCell ref="D252:D253"/>
    <mergeCell ref="D254:D255"/>
    <mergeCell ref="D161:D162"/>
    <mergeCell ref="D163:D164"/>
    <mergeCell ref="D168:D170"/>
    <mergeCell ref="D171:D172"/>
    <mergeCell ref="D173:D174"/>
    <mergeCell ref="D175:D176"/>
    <mergeCell ref="D177:D178"/>
    <mergeCell ref="D179:D180"/>
    <mergeCell ref="D181:D182"/>
    <mergeCell ref="D137:D138"/>
    <mergeCell ref="D139:D140"/>
    <mergeCell ref="D141:D142"/>
    <mergeCell ref="D143:D144"/>
    <mergeCell ref="D149:D150"/>
    <mergeCell ref="D151:D152"/>
    <mergeCell ref="D153:D154"/>
    <mergeCell ref="D157:D158"/>
    <mergeCell ref="D159:D160"/>
    <mergeCell ref="C364:C366"/>
    <mergeCell ref="C368:C371"/>
    <mergeCell ref="C380:C387"/>
    <mergeCell ref="D4:D5"/>
    <mergeCell ref="D21:D22"/>
    <mergeCell ref="D23:D24"/>
    <mergeCell ref="D25:D26"/>
    <mergeCell ref="D27:D28"/>
    <mergeCell ref="D29:D30"/>
    <mergeCell ref="D102:D103"/>
    <mergeCell ref="D104:D105"/>
    <mergeCell ref="D106:D107"/>
    <mergeCell ref="D108:D109"/>
    <mergeCell ref="D115:D116"/>
    <mergeCell ref="D117:D118"/>
    <mergeCell ref="D119:D120"/>
    <mergeCell ref="D121:D122"/>
    <mergeCell ref="D123:D124"/>
    <mergeCell ref="D125:D126"/>
    <mergeCell ref="D127:D128"/>
    <mergeCell ref="D129:D130"/>
    <mergeCell ref="D131:D132"/>
    <mergeCell ref="D133:D134"/>
    <mergeCell ref="D135:D136"/>
    <mergeCell ref="C243:C248"/>
    <mergeCell ref="C250:C263"/>
    <mergeCell ref="C265:C267"/>
    <mergeCell ref="C269:C270"/>
    <mergeCell ref="C321:C326"/>
    <mergeCell ref="C327:C328"/>
    <mergeCell ref="C329:C330"/>
    <mergeCell ref="C339:C340"/>
    <mergeCell ref="C344:C345"/>
    <mergeCell ref="C123:C144"/>
    <mergeCell ref="C149:C154"/>
    <mergeCell ref="C157:C158"/>
    <mergeCell ref="C159:C160"/>
    <mergeCell ref="C161:C162"/>
    <mergeCell ref="C163:C164"/>
    <mergeCell ref="C168:C191"/>
    <mergeCell ref="C202:C222"/>
    <mergeCell ref="C224:C225"/>
    <mergeCell ref="B339:B340"/>
    <mergeCell ref="B344:B345"/>
    <mergeCell ref="B364:B366"/>
    <mergeCell ref="B380:B381"/>
    <mergeCell ref="B382:B383"/>
    <mergeCell ref="B384:B385"/>
    <mergeCell ref="B386:B387"/>
    <mergeCell ref="C4:C5"/>
    <mergeCell ref="C21:C22"/>
    <mergeCell ref="C23:C24"/>
    <mergeCell ref="C25:C26"/>
    <mergeCell ref="C27:C28"/>
    <mergeCell ref="C29:C30"/>
    <mergeCell ref="C51:C71"/>
    <mergeCell ref="C80:C81"/>
    <mergeCell ref="C85:C86"/>
    <mergeCell ref="C102:C103"/>
    <mergeCell ref="C104:C105"/>
    <mergeCell ref="C106:C107"/>
    <mergeCell ref="C108:C109"/>
    <mergeCell ref="C115:C116"/>
    <mergeCell ref="C117:C118"/>
    <mergeCell ref="C119:C120"/>
    <mergeCell ref="C121:C122"/>
    <mergeCell ref="B250:B251"/>
    <mergeCell ref="B252:B253"/>
    <mergeCell ref="B254:B255"/>
    <mergeCell ref="B256:B257"/>
    <mergeCell ref="B258:B259"/>
    <mergeCell ref="B260:B261"/>
    <mergeCell ref="B262:B263"/>
    <mergeCell ref="B325:B326"/>
    <mergeCell ref="B329:B330"/>
    <mergeCell ref="B207:B208"/>
    <mergeCell ref="B209:B210"/>
    <mergeCell ref="B211:B212"/>
    <mergeCell ref="B213:B214"/>
    <mergeCell ref="B215:B216"/>
    <mergeCell ref="B217:B218"/>
    <mergeCell ref="B219:B220"/>
    <mergeCell ref="B221:B222"/>
    <mergeCell ref="B224:B225"/>
    <mergeCell ref="B177:B178"/>
    <mergeCell ref="B179:B180"/>
    <mergeCell ref="B181:B182"/>
    <mergeCell ref="B183:B184"/>
    <mergeCell ref="B192:B193"/>
    <mergeCell ref="B194:B195"/>
    <mergeCell ref="B196:B197"/>
    <mergeCell ref="B202:B204"/>
    <mergeCell ref="B205:B206"/>
    <mergeCell ref="B153:B154"/>
    <mergeCell ref="B157:B158"/>
    <mergeCell ref="B159:B160"/>
    <mergeCell ref="B161:B162"/>
    <mergeCell ref="B163:B164"/>
    <mergeCell ref="B168:B170"/>
    <mergeCell ref="B171:B172"/>
    <mergeCell ref="B173:B174"/>
    <mergeCell ref="B175:B176"/>
    <mergeCell ref="B131:B132"/>
    <mergeCell ref="B133:B134"/>
    <mergeCell ref="B135:B136"/>
    <mergeCell ref="B137:B138"/>
    <mergeCell ref="B139:B140"/>
    <mergeCell ref="B141:B142"/>
    <mergeCell ref="B143:B144"/>
    <mergeCell ref="B149:B150"/>
    <mergeCell ref="B151:B152"/>
    <mergeCell ref="B108:B109"/>
    <mergeCell ref="B115:B116"/>
    <mergeCell ref="B117:B118"/>
    <mergeCell ref="B119:B120"/>
    <mergeCell ref="B121:B122"/>
    <mergeCell ref="B123:B124"/>
    <mergeCell ref="B125:B126"/>
    <mergeCell ref="B127:B128"/>
    <mergeCell ref="B129:B130"/>
    <mergeCell ref="B4:B5"/>
    <mergeCell ref="B21:B22"/>
    <mergeCell ref="B23:B24"/>
    <mergeCell ref="B25:B26"/>
    <mergeCell ref="B27:B28"/>
    <mergeCell ref="B29:B30"/>
    <mergeCell ref="B102:B103"/>
    <mergeCell ref="B104:B105"/>
    <mergeCell ref="B106:B107"/>
    <mergeCell ref="A325:A326"/>
    <mergeCell ref="A329:A330"/>
    <mergeCell ref="A339:A340"/>
    <mergeCell ref="A344:A345"/>
    <mergeCell ref="A364:A366"/>
    <mergeCell ref="A380:A381"/>
    <mergeCell ref="A382:A383"/>
    <mergeCell ref="A384:A385"/>
    <mergeCell ref="A386:A387"/>
    <mergeCell ref="A221:A222"/>
    <mergeCell ref="A224:A225"/>
    <mergeCell ref="A250:A251"/>
    <mergeCell ref="A252:A253"/>
    <mergeCell ref="A254:A255"/>
    <mergeCell ref="A256:A257"/>
    <mergeCell ref="A258:A259"/>
    <mergeCell ref="A260:A261"/>
    <mergeCell ref="A262:A263"/>
    <mergeCell ref="A202:A204"/>
    <mergeCell ref="A205:A206"/>
    <mergeCell ref="A207:A208"/>
    <mergeCell ref="A209:A210"/>
    <mergeCell ref="A211:A212"/>
    <mergeCell ref="A213:A214"/>
    <mergeCell ref="A215:A216"/>
    <mergeCell ref="A217:A218"/>
    <mergeCell ref="A219:A220"/>
    <mergeCell ref="A173:A174"/>
    <mergeCell ref="A175:A176"/>
    <mergeCell ref="A177:A178"/>
    <mergeCell ref="A179:A180"/>
    <mergeCell ref="A181:A182"/>
    <mergeCell ref="A183:A184"/>
    <mergeCell ref="A192:A193"/>
    <mergeCell ref="A194:A195"/>
    <mergeCell ref="A196:A197"/>
    <mergeCell ref="A149:A150"/>
    <mergeCell ref="A151:A152"/>
    <mergeCell ref="A153:A154"/>
    <mergeCell ref="A157:A158"/>
    <mergeCell ref="A159:A160"/>
    <mergeCell ref="A161:A162"/>
    <mergeCell ref="A163:A164"/>
    <mergeCell ref="A168:A170"/>
    <mergeCell ref="A171:A172"/>
    <mergeCell ref="A127:A128"/>
    <mergeCell ref="A129:A130"/>
    <mergeCell ref="A131:A132"/>
    <mergeCell ref="A133:A134"/>
    <mergeCell ref="A135:A136"/>
    <mergeCell ref="A137:A138"/>
    <mergeCell ref="A139:A140"/>
    <mergeCell ref="A141:A142"/>
    <mergeCell ref="A143:A144"/>
    <mergeCell ref="B1:O1"/>
    <mergeCell ref="A2:M2"/>
    <mergeCell ref="H4:I4"/>
    <mergeCell ref="K4:O4"/>
    <mergeCell ref="B43:M43"/>
    <mergeCell ref="K340:L340"/>
    <mergeCell ref="B358:Q358"/>
    <mergeCell ref="B359:R359"/>
    <mergeCell ref="A4:A5"/>
    <mergeCell ref="A21:A22"/>
    <mergeCell ref="A23:A24"/>
    <mergeCell ref="A25:A26"/>
    <mergeCell ref="A27:A28"/>
    <mergeCell ref="A29:A30"/>
    <mergeCell ref="A102:A103"/>
    <mergeCell ref="A104:A105"/>
    <mergeCell ref="A106:A107"/>
    <mergeCell ref="A108:A109"/>
    <mergeCell ref="A115:A116"/>
    <mergeCell ref="A117:A118"/>
    <mergeCell ref="A119:A120"/>
    <mergeCell ref="A121:A122"/>
    <mergeCell ref="A123:A124"/>
    <mergeCell ref="A125:A1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Аксу</vt:lpstr>
      <vt:lpstr>Лист2</vt:lpstr>
      <vt:lpstr>Инвестициялық жоспар</vt:lpstr>
      <vt:lpstr>Карта</vt:lpstr>
      <vt:lpstr>по срс</vt:lpstr>
      <vt:lpstr>Карта приоритетности Аима</vt:lpstr>
      <vt:lpstr>Лист1</vt:lpstr>
      <vt:lpstr>Аксу!Заголовки_для_печати</vt:lpstr>
      <vt:lpstr>'Инвестициялық жоспар'!Заголовки_для_печати</vt:lpstr>
      <vt:lpstr>Аксу!Область_печати</vt:lpstr>
      <vt:lpstr>'Инвестициялық жоспар'!Область_печати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2026-06-29T10:20:57Z</cp:lastPrinted>
  <dcterms:created xsi:type="dcterms:W3CDTF">2015-06-05T18:19:00Z</dcterms:created>
  <dcterms:modified xsi:type="dcterms:W3CDTF">2026-06-29T12:41:21Z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A2F8CC7228224D6C868DFC81DABA4142_13</vt:lpwstr>
  </property>
  <property fmtid="{D5CDD505-2E9C-101B-9397-08002B2CF9AE}" pid="3" name="KSOProductBuildVer">
    <vt:lpwstr>1049-12.1.0.26880</vt:lpwstr>
  </property>
  <property fmtid="{D5CDD505-2E9C-101B-9397-08002B2CF9AE}" pid="4" name="CalculationRule">
    <vt:i4>0</vt:i4>
  </property>
</Properties>
</file>