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0" windowHeight="1185" activeTab="2"/>
  </bookViews>
  <sheets>
    <sheet name="Газ" sheetId="5" r:id="rId1"/>
    <sheet name="Передача эл эн" sheetId="4" r:id="rId2"/>
    <sheet name="Вода нов" sheetId="3" r:id="rId3"/>
    <sheet name="Отвод и очистка нов" sheetId="2" r:id="rId4"/>
    <sheet name="Тепло нов" sheetId="1" r:id="rId5"/>
    <sheet name="ПП и маневров." sheetId="6" state="hidden" r:id="rId6"/>
    <sheet name="Газ снаб" sheetId="7" state="hidden" r:id="rId7"/>
    <sheet name="Электроснаб" sheetId="8" state="hidden" r:id="rId8"/>
    <sheet name="Лист1" sheetId="9" r:id="rId9"/>
  </sheets>
  <definedNames>
    <definedName name="_xlnm.Print_Area" localSheetId="2">'Вода нов'!$A$1:$G$223</definedName>
    <definedName name="_xlnm.Print_Area" localSheetId="0">Газ!$A$1:$I$10</definedName>
    <definedName name="_xlnm.Print_Area" localSheetId="3">'Отвод и очистка нов'!$A$1:$G$69</definedName>
    <definedName name="_xlnm.Print_Area" localSheetId="1">'Передача эл эн'!$A$1:$H$21</definedName>
    <definedName name="_xlnm.Print_Area" localSheetId="4">'Тепло нов'!$A$1:$G$351</definedName>
  </definedNames>
  <calcPr calcId="144525"/>
</workbook>
</file>

<file path=xl/calcChain.xml><?xml version="1.0" encoding="utf-8"?>
<calcChain xmlns="http://schemas.openxmlformats.org/spreadsheetml/2006/main">
  <c r="F236" i="1" l="1"/>
  <c r="P236" i="1"/>
  <c r="F237" i="1"/>
  <c r="I237" i="1"/>
  <c r="P237" i="1"/>
  <c r="F238" i="1"/>
  <c r="I238" i="1"/>
  <c r="P238" i="1"/>
  <c r="P239" i="1"/>
  <c r="P240" i="1"/>
  <c r="P241" i="1"/>
  <c r="P242" i="1"/>
  <c r="F244" i="1"/>
  <c r="P244" i="1"/>
  <c r="F245" i="1"/>
  <c r="P245" i="1"/>
  <c r="F247" i="1"/>
  <c r="P247" i="1"/>
  <c r="F248" i="1"/>
  <c r="P248" i="1"/>
  <c r="O217" i="1"/>
  <c r="N175" i="3" l="1"/>
  <c r="N210" i="3" l="1"/>
  <c r="I290" i="1" l="1"/>
  <c r="P290" i="1"/>
  <c r="I289" i="1" l="1"/>
  <c r="P289" i="1"/>
  <c r="N209" i="3" l="1"/>
  <c r="N208" i="3"/>
  <c r="N207" i="3" l="1"/>
  <c r="N205" i="3"/>
  <c r="N116" i="3" l="1"/>
  <c r="P353" i="1" l="1"/>
  <c r="P352" i="1"/>
  <c r="P351" i="1"/>
  <c r="P350" i="1"/>
  <c r="P345" i="1"/>
  <c r="P344" i="1"/>
  <c r="P343" i="1"/>
  <c r="P342" i="1"/>
  <c r="P341" i="1"/>
  <c r="P340" i="1"/>
  <c r="P339" i="1"/>
  <c r="P338" i="1"/>
  <c r="P336" i="1"/>
  <c r="P335" i="1"/>
  <c r="P333" i="1"/>
  <c r="I333" i="1"/>
  <c r="P329" i="1"/>
  <c r="P328" i="1"/>
  <c r="P327" i="1"/>
  <c r="I327" i="1"/>
  <c r="P326" i="1"/>
  <c r="I326" i="1"/>
  <c r="P324" i="1"/>
  <c r="P323" i="1"/>
  <c r="P322" i="1"/>
  <c r="P321" i="1"/>
  <c r="P320" i="1"/>
  <c r="P319" i="1"/>
  <c r="P318" i="1"/>
  <c r="P317" i="1"/>
  <c r="I317" i="1"/>
  <c r="F317" i="1"/>
  <c r="P315" i="1"/>
  <c r="I315" i="1"/>
  <c r="P314" i="1"/>
  <c r="I314" i="1"/>
  <c r="P313" i="1"/>
  <c r="P311" i="1"/>
  <c r="P310" i="1"/>
  <c r="I310" i="1"/>
  <c r="P309" i="1"/>
  <c r="P306" i="1"/>
  <c r="P305" i="1"/>
  <c r="P304" i="1"/>
  <c r="P303" i="1"/>
  <c r="P302" i="1"/>
  <c r="P300" i="1"/>
  <c r="I300" i="1"/>
  <c r="P299" i="1"/>
  <c r="P297" i="1"/>
  <c r="P296" i="1"/>
  <c r="P295" i="1"/>
  <c r="P294" i="1"/>
  <c r="P293" i="1"/>
  <c r="P292" i="1"/>
  <c r="P291" i="1"/>
  <c r="P288" i="1"/>
  <c r="I288" i="1"/>
  <c r="P287" i="1"/>
  <c r="P286" i="1"/>
  <c r="P285" i="1"/>
  <c r="P279" i="1"/>
  <c r="P278" i="1"/>
  <c r="L278" i="1"/>
  <c r="F278" i="1"/>
  <c r="P277" i="1"/>
  <c r="L277" i="1"/>
  <c r="F277" i="1"/>
  <c r="P275" i="1"/>
  <c r="L275" i="1"/>
  <c r="I275" i="1"/>
  <c r="F275" i="1"/>
  <c r="P273" i="1"/>
  <c r="L273" i="1"/>
  <c r="I273" i="1"/>
  <c r="F273" i="1"/>
  <c r="P272" i="1"/>
  <c r="L272" i="1"/>
  <c r="P268" i="1"/>
  <c r="L268" i="1"/>
  <c r="F268" i="1"/>
  <c r="P267" i="1"/>
  <c r="L267" i="1"/>
  <c r="F267" i="1"/>
  <c r="P264" i="1"/>
  <c r="L264" i="1"/>
  <c r="I264" i="1"/>
  <c r="F264" i="1"/>
  <c r="P263" i="1"/>
  <c r="L263" i="1"/>
  <c r="I263" i="1"/>
  <c r="F263" i="1"/>
  <c r="P261" i="1"/>
  <c r="P260" i="1"/>
  <c r="P257" i="1"/>
  <c r="P235" i="1"/>
  <c r="P234" i="1"/>
  <c r="P233" i="1"/>
  <c r="I233" i="1"/>
  <c r="P232" i="1"/>
  <c r="P210" i="1"/>
  <c r="P209" i="1"/>
  <c r="P206" i="1"/>
  <c r="I206" i="1"/>
  <c r="P205" i="1"/>
  <c r="I205" i="1"/>
  <c r="P203" i="1"/>
  <c r="P202" i="1"/>
  <c r="P200" i="1"/>
  <c r="P199" i="1"/>
  <c r="P198" i="1"/>
  <c r="P197" i="1"/>
  <c r="P196" i="1"/>
  <c r="P194" i="1"/>
  <c r="I194" i="1"/>
  <c r="P193" i="1"/>
  <c r="I193" i="1"/>
  <c r="F193" i="1"/>
  <c r="P192" i="1"/>
  <c r="I192" i="1"/>
  <c r="P191" i="1"/>
  <c r="P190" i="1"/>
  <c r="P189" i="1"/>
  <c r="P188" i="1"/>
  <c r="P187" i="1"/>
  <c r="P186" i="1"/>
  <c r="F186" i="1"/>
  <c r="P185" i="1"/>
  <c r="P183" i="1"/>
  <c r="I183" i="1"/>
  <c r="F183" i="1"/>
  <c r="P182" i="1"/>
  <c r="P180" i="1"/>
  <c r="P179" i="1"/>
  <c r="P178" i="1"/>
  <c r="P177" i="1"/>
  <c r="P176" i="1"/>
  <c r="P175" i="1"/>
  <c r="P174" i="1"/>
  <c r="P173" i="1"/>
  <c r="P172" i="1"/>
  <c r="P171" i="1"/>
  <c r="P170" i="1"/>
  <c r="P169" i="1"/>
  <c r="P168" i="1"/>
  <c r="P150" i="1"/>
  <c r="I150" i="1"/>
  <c r="F150" i="1"/>
  <c r="P149" i="1"/>
  <c r="P148" i="1"/>
  <c r="F148" i="1"/>
  <c r="P147" i="1"/>
  <c r="P124" i="1"/>
  <c r="P123" i="1"/>
  <c r="P122" i="1"/>
  <c r="P121" i="1"/>
  <c r="P120" i="1"/>
  <c r="P119" i="1"/>
  <c r="P117" i="1"/>
  <c r="I117" i="1"/>
  <c r="P116" i="1"/>
  <c r="I116" i="1"/>
  <c r="P115" i="1"/>
  <c r="I115" i="1"/>
  <c r="P114" i="1"/>
  <c r="P113" i="1"/>
  <c r="P109" i="1"/>
  <c r="F109" i="1"/>
  <c r="P108" i="1"/>
  <c r="P107" i="1"/>
  <c r="P106" i="1"/>
  <c r="P105" i="1"/>
  <c r="P104" i="1"/>
  <c r="F104" i="1"/>
  <c r="P103" i="1"/>
  <c r="I103" i="1"/>
  <c r="F103" i="1"/>
  <c r="P102" i="1"/>
  <c r="P101" i="1"/>
  <c r="I101" i="1"/>
  <c r="F101" i="1"/>
  <c r="P100" i="1"/>
  <c r="P96" i="1"/>
  <c r="P95" i="1"/>
  <c r="P92" i="1"/>
  <c r="I92" i="1"/>
  <c r="F92" i="1"/>
  <c r="P91" i="1"/>
  <c r="I91" i="1"/>
  <c r="F91" i="1"/>
  <c r="P89" i="1"/>
  <c r="P87" i="1"/>
  <c r="P86" i="1"/>
  <c r="P85" i="1"/>
  <c r="P84" i="1"/>
  <c r="P83" i="1"/>
  <c r="P80" i="1"/>
  <c r="I80" i="1"/>
  <c r="P79" i="1"/>
  <c r="I79" i="1"/>
  <c r="P78" i="1"/>
  <c r="P77" i="1"/>
  <c r="P76" i="1"/>
  <c r="P75" i="1"/>
  <c r="P74" i="1"/>
  <c r="F74" i="1"/>
  <c r="P73" i="1"/>
  <c r="F73" i="1"/>
  <c r="P72" i="1"/>
  <c r="P71" i="1"/>
  <c r="L71" i="1"/>
  <c r="K71" i="1"/>
  <c r="I71" i="1"/>
  <c r="F71" i="1"/>
  <c r="P70" i="1"/>
  <c r="L70" i="1"/>
  <c r="K70" i="1"/>
  <c r="I70" i="1"/>
  <c r="F70" i="1"/>
  <c r="P67" i="1"/>
  <c r="P58" i="1"/>
  <c r="I58" i="1"/>
  <c r="P57" i="1"/>
  <c r="P47" i="1"/>
  <c r="P43" i="1"/>
  <c r="P42" i="1"/>
  <c r="F42" i="1"/>
  <c r="P41" i="1"/>
  <c r="F41" i="1"/>
  <c r="P40" i="1"/>
  <c r="I40" i="1"/>
  <c r="F40" i="1"/>
  <c r="P39" i="1"/>
  <c r="I39" i="1"/>
  <c r="F39" i="1"/>
  <c r="P37" i="1"/>
  <c r="P36" i="1"/>
  <c r="P35" i="1"/>
  <c r="P34" i="1"/>
  <c r="P33" i="1"/>
  <c r="P32" i="1"/>
  <c r="P31" i="1"/>
  <c r="P30" i="1"/>
  <c r="P29" i="1"/>
  <c r="P28" i="1"/>
  <c r="P18" i="1"/>
  <c r="P17" i="1"/>
  <c r="P16" i="1"/>
  <c r="P15" i="1"/>
  <c r="P14" i="1"/>
  <c r="P13" i="1"/>
  <c r="P12" i="1"/>
  <c r="P10" i="1"/>
  <c r="I10" i="1"/>
  <c r="P9" i="1"/>
  <c r="I9" i="1"/>
  <c r="P8" i="1"/>
  <c r="I8" i="1"/>
  <c r="P7" i="1"/>
  <c r="N69" i="2"/>
  <c r="N68" i="2"/>
  <c r="N67" i="2"/>
  <c r="N66" i="2"/>
  <c r="H66" i="2"/>
  <c r="N65" i="2"/>
  <c r="N64" i="2"/>
  <c r="N63" i="2"/>
  <c r="N62" i="2"/>
  <c r="N61" i="2"/>
  <c r="H61" i="2"/>
  <c r="N60" i="2"/>
  <c r="N56" i="2"/>
  <c r="N55" i="2"/>
  <c r="N54" i="2"/>
  <c r="N53" i="2"/>
  <c r="N52" i="2"/>
  <c r="H52" i="2"/>
  <c r="N51" i="2"/>
  <c r="N50" i="2"/>
  <c r="N49" i="2"/>
  <c r="N48" i="2"/>
  <c r="N47" i="2"/>
  <c r="H47" i="2"/>
  <c r="N46" i="2"/>
  <c r="N35" i="2"/>
  <c r="N34" i="2"/>
  <c r="N33" i="2"/>
  <c r="N32" i="2"/>
  <c r="H32" i="2"/>
  <c r="N31" i="2"/>
  <c r="N30" i="2"/>
  <c r="N29" i="2"/>
  <c r="N28" i="2"/>
  <c r="N27" i="2"/>
  <c r="H27" i="2"/>
  <c r="N26" i="2"/>
  <c r="N22" i="2"/>
  <c r="N21" i="2"/>
  <c r="N20" i="2"/>
  <c r="N19" i="2"/>
  <c r="N18" i="2"/>
  <c r="H18" i="2"/>
  <c r="N17" i="2"/>
  <c r="N16" i="2"/>
  <c r="N15" i="2"/>
  <c r="N14" i="2"/>
  <c r="N13" i="2"/>
  <c r="H13" i="2"/>
  <c r="N12" i="2"/>
  <c r="N11" i="2"/>
  <c r="N10" i="2"/>
  <c r="N9" i="2"/>
  <c r="N8" i="2"/>
  <c r="N7" i="2"/>
  <c r="N6" i="2"/>
  <c r="H6" i="2"/>
  <c r="N5" i="2"/>
  <c r="N230" i="3"/>
  <c r="N229" i="3"/>
  <c r="N228" i="3"/>
  <c r="N227" i="3"/>
  <c r="N226" i="3"/>
  <c r="H226" i="3"/>
  <c r="N225" i="3"/>
  <c r="N223" i="3"/>
  <c r="N222" i="3"/>
  <c r="N221" i="3"/>
  <c r="N220" i="3"/>
  <c r="N219" i="3"/>
  <c r="N218" i="3"/>
  <c r="N217" i="3"/>
  <c r="N216" i="3"/>
  <c r="N215" i="3"/>
  <c r="N214" i="3"/>
  <c r="N213" i="3"/>
  <c r="N212" i="3"/>
  <c r="H212" i="3"/>
  <c r="N211" i="3"/>
  <c r="N206" i="3"/>
  <c r="N204" i="3"/>
  <c r="N198" i="3"/>
  <c r="N197" i="3"/>
  <c r="N196" i="3"/>
  <c r="N195" i="3"/>
  <c r="H195" i="3"/>
  <c r="N194" i="3"/>
  <c r="N185" i="3"/>
  <c r="N184" i="3"/>
  <c r="N183" i="3"/>
  <c r="N182" i="3"/>
  <c r="H182" i="3"/>
  <c r="N181" i="3"/>
  <c r="N178" i="3"/>
  <c r="H178" i="3"/>
  <c r="N177" i="3"/>
  <c r="N176" i="3"/>
  <c r="N174" i="3"/>
  <c r="N173" i="3"/>
  <c r="N172" i="3"/>
  <c r="N171" i="3"/>
  <c r="N170" i="3"/>
  <c r="H170" i="3"/>
  <c r="N169" i="3"/>
  <c r="N168" i="3"/>
  <c r="N167" i="3"/>
  <c r="N166" i="3"/>
  <c r="N165" i="3"/>
  <c r="H165" i="3"/>
  <c r="N164" i="3"/>
  <c r="N158" i="3"/>
  <c r="N157" i="3"/>
  <c r="N156" i="3"/>
  <c r="H156" i="3"/>
  <c r="N155" i="3"/>
  <c r="N154" i="3"/>
  <c r="N153" i="3"/>
  <c r="N152" i="3"/>
  <c r="N151" i="3"/>
  <c r="H151" i="3"/>
  <c r="N150" i="3"/>
  <c r="N149" i="3"/>
  <c r="N148" i="3"/>
  <c r="N147" i="3"/>
  <c r="N146" i="3"/>
  <c r="H146" i="3"/>
  <c r="N145" i="3"/>
  <c r="N144" i="3"/>
  <c r="N143" i="3"/>
  <c r="N142" i="3"/>
  <c r="N141" i="3"/>
  <c r="H141" i="3"/>
  <c r="N140" i="3"/>
  <c r="N139" i="3"/>
  <c r="N138" i="3"/>
  <c r="N137" i="3"/>
  <c r="N136" i="3"/>
  <c r="N135" i="3"/>
  <c r="N134" i="3"/>
  <c r="N133" i="3"/>
  <c r="N132" i="3"/>
  <c r="N131" i="3"/>
  <c r="H131" i="3"/>
  <c r="N130" i="3"/>
  <c r="N129" i="3"/>
  <c r="N128" i="3"/>
  <c r="N127" i="3"/>
  <c r="H127" i="3"/>
  <c r="N126" i="3"/>
  <c r="N125" i="3"/>
  <c r="N124" i="3"/>
  <c r="N123" i="3"/>
  <c r="N122" i="3"/>
  <c r="H122" i="3"/>
  <c r="N121" i="3"/>
  <c r="N120" i="3"/>
  <c r="N119" i="3"/>
  <c r="N118" i="3"/>
  <c r="N117" i="3"/>
  <c r="H117" i="3"/>
  <c r="N115" i="3"/>
  <c r="N114" i="3"/>
  <c r="N113" i="3"/>
  <c r="N112" i="3"/>
  <c r="H112" i="3"/>
  <c r="N111" i="3"/>
  <c r="N107" i="3"/>
  <c r="N106" i="3"/>
  <c r="N105" i="3"/>
  <c r="N104" i="3"/>
  <c r="H104" i="3"/>
  <c r="N103" i="3"/>
  <c r="N84" i="3"/>
  <c r="N83" i="3"/>
  <c r="N82" i="3"/>
  <c r="N81" i="3"/>
  <c r="N80" i="3"/>
  <c r="N79" i="3"/>
  <c r="N78" i="3"/>
  <c r="N77" i="3"/>
  <c r="N76" i="3"/>
  <c r="N75" i="3"/>
  <c r="N74" i="3"/>
  <c r="N73" i="3"/>
  <c r="N72" i="3"/>
  <c r="N71" i="3"/>
  <c r="N70" i="3"/>
  <c r="H70" i="3"/>
  <c r="N69" i="3"/>
  <c r="N68" i="3"/>
  <c r="N67" i="3"/>
  <c r="N66" i="3"/>
  <c r="N65" i="3"/>
  <c r="H65" i="3"/>
  <c r="N64" i="3"/>
  <c r="N63" i="3"/>
  <c r="N62" i="3"/>
  <c r="N61" i="3"/>
  <c r="N60" i="3"/>
  <c r="N59" i="3"/>
  <c r="N58" i="3"/>
  <c r="N57" i="3"/>
  <c r="N56" i="3"/>
  <c r="H56" i="3"/>
  <c r="N55" i="3"/>
  <c r="N50" i="3"/>
  <c r="N49" i="3"/>
  <c r="H49" i="3"/>
  <c r="N48" i="3"/>
  <c r="N47" i="3"/>
  <c r="N46" i="3"/>
  <c r="N45" i="3"/>
  <c r="H45" i="3"/>
  <c r="N44" i="3"/>
  <c r="N43" i="3"/>
  <c r="N42" i="3"/>
  <c r="N41" i="3"/>
  <c r="N40" i="3"/>
  <c r="H40" i="3"/>
  <c r="N39" i="3"/>
  <c r="N38" i="3"/>
  <c r="N37" i="3"/>
  <c r="H37" i="3"/>
  <c r="N36" i="3"/>
  <c r="N35" i="3"/>
  <c r="H35" i="3"/>
  <c r="N34" i="3"/>
  <c r="N33" i="3"/>
  <c r="N32" i="3"/>
  <c r="N31" i="3"/>
  <c r="N30" i="3"/>
  <c r="H30" i="3"/>
  <c r="N29" i="3"/>
  <c r="N28" i="3"/>
  <c r="N27" i="3"/>
  <c r="N26" i="3"/>
  <c r="H26" i="3"/>
  <c r="N25" i="3"/>
  <c r="N24" i="3"/>
  <c r="N23" i="3"/>
  <c r="N22" i="3"/>
  <c r="N21" i="3"/>
  <c r="H21" i="3"/>
  <c r="N20" i="3"/>
  <c r="N19" i="3"/>
  <c r="N18" i="3"/>
  <c r="N17" i="3"/>
  <c r="H17" i="3"/>
  <c r="N16" i="3"/>
  <c r="N15" i="3"/>
  <c r="N14" i="3"/>
  <c r="N13" i="3"/>
  <c r="N8" i="3"/>
  <c r="H8" i="3"/>
  <c r="N7" i="3"/>
</calcChain>
</file>

<file path=xl/sharedStrings.xml><?xml version="1.0" encoding="utf-8"?>
<sst xmlns="http://schemas.openxmlformats.org/spreadsheetml/2006/main" count="1933" uniqueCount="681">
  <si>
    <t>Информация о тарифах субъектов естественных монополий, включенных в местный раздел</t>
  </si>
  <si>
    <t xml:space="preserve">Государственного регистра субъектов естественных монополий по Акмолинской области, </t>
  </si>
  <si>
    <t>№ п/п</t>
  </si>
  <si>
    <t xml:space="preserve">Наименование субъекта </t>
  </si>
  <si>
    <t>Вид регулируемых услуг (товаров, работ)</t>
  </si>
  <si>
    <t>Тарифы на 01 января 2022 года</t>
  </si>
  <si>
    <t>Тарифы на 01 декабря 2021 года</t>
  </si>
  <si>
    <t>Тарифы на 01ноября 2021 года</t>
  </si>
  <si>
    <t>Тарифы на 01 октября 2021 года</t>
  </si>
  <si>
    <t>Тарифы на 01 февраля 2022 года</t>
  </si>
  <si>
    <t>Утвержденный тариф без НДС</t>
  </si>
  <si>
    <t>ГКП на ПХВ "Кокшетау Жылу" при акимате г. Кокшетау</t>
  </si>
  <si>
    <t>производство, передача, распределение и снабжение тепловой энергией</t>
  </si>
  <si>
    <t>с 01.04.2020 г. (дифференцированные тарифы на период ЧП)</t>
  </si>
  <si>
    <t>средневзв. 4 213,9 тнг/Гкал</t>
  </si>
  <si>
    <t>ПРИКАЗ ДКРЕМ 223-ОД от 25 ноября 2020 года, предельный  тариф на 2021 год</t>
  </si>
  <si>
    <t>средневзв. 4100,22 тнг/Гкал</t>
  </si>
  <si>
    <t>население</t>
  </si>
  <si>
    <t>население (с ПУ)</t>
  </si>
  <si>
    <t>население (без ПУ)</t>
  </si>
  <si>
    <t>прочие потребители</t>
  </si>
  <si>
    <t>прочие  (с ПУ)</t>
  </si>
  <si>
    <t>прочие  (без ПУ)</t>
  </si>
  <si>
    <t>бюджетные организации</t>
  </si>
  <si>
    <t>бюджет.орг. (с ПУ)</t>
  </si>
  <si>
    <t>бюджет.орг. (без ПУ)</t>
  </si>
  <si>
    <t>передача и распределение электрической энергии</t>
  </si>
  <si>
    <t xml:space="preserve">с 01.01.2019 г. </t>
  </si>
  <si>
    <t xml:space="preserve">2,79 тнг. кВт./час </t>
  </si>
  <si>
    <t>с 01.01.2019 г</t>
  </si>
  <si>
    <t>подача воды по распределительным сетям</t>
  </si>
  <si>
    <t>средневзв. 105,82 тнг/м3</t>
  </si>
  <si>
    <t>тепловики</t>
  </si>
  <si>
    <t xml:space="preserve">прочие </t>
  </si>
  <si>
    <t>бюджетные</t>
  </si>
  <si>
    <t>водоотведение</t>
  </si>
  <si>
    <t>средневзв. 70,99 тнг/м3</t>
  </si>
  <si>
    <t>с 01.01.2019 г.</t>
  </si>
  <si>
    <t>транспортировка сжиженного газа по газопроводам от групповой резервуарной установки до крана на вводе потребителя</t>
  </si>
  <si>
    <t>183,50 тнг/м3</t>
  </si>
  <si>
    <t>с 01.01.2017 г. (предельный уровень тарифа 01.12.2016 г. - 2021 г.)</t>
  </si>
  <si>
    <t>предоставление подъездного пути для проезда подвижного состава</t>
  </si>
  <si>
    <t>21395,15 тенге/вагоно-км</t>
  </si>
  <si>
    <t xml:space="preserve">с 01.11.2018 г. </t>
  </si>
  <si>
    <t xml:space="preserve">транспортировка сжиженного газа по газопроводам от групповой резервуарной установки до крана на вводе потребителя </t>
  </si>
  <si>
    <t>212,68 тнг/м3</t>
  </si>
  <si>
    <t>с 01.12.2019 г. (упрощенный порядок)</t>
  </si>
  <si>
    <t>вновь созданный субъект</t>
  </si>
  <si>
    <t xml:space="preserve">предоставление подъездного пути для проезда подвижного состава при условии отсутствия конкурентного подъездного пути </t>
  </si>
  <si>
    <t>с 01.05.2017 г. (упрощенный порядок)</t>
  </si>
  <si>
    <t>размер платы за ГВС, тенге/м3</t>
  </si>
  <si>
    <t>ТОО "Степногорск Энерготранзит"</t>
  </si>
  <si>
    <t>2,16 тнг.кВт./час</t>
  </si>
  <si>
    <t>2,47 тнг.кВт./час</t>
  </si>
  <si>
    <t>ТОО "Степногорск Теплотранзит"</t>
  </si>
  <si>
    <t xml:space="preserve">услуги по передаче и  распределению тепловой энергии </t>
  </si>
  <si>
    <t>с 01.12.2019 г. (ВКТ 01.07.2015 г. -30.06.2020 г.)</t>
  </si>
  <si>
    <t>2990,08 тнг/Гкал</t>
  </si>
  <si>
    <t>ПРИКАЗ ДКРЕМ 116-ОД от 02августа 2021 года, предельный  тариф на 2021 год</t>
  </si>
  <si>
    <t>3125,89 тнг/Гкал</t>
  </si>
  <si>
    <t>ТОО "Степногорская ТЭЦ"</t>
  </si>
  <si>
    <t>услуги по производству тепловой энергии</t>
  </si>
  <si>
    <t>3 823,5 тнг/Гкал</t>
  </si>
  <si>
    <t>с 1 января 2021 года, ПРИКАЗ ДКРЕМ 225-ОД от 25 ноября 2020 года, предельный  тариф на 2021 год</t>
  </si>
  <si>
    <t>3823,5 тнг/Гкал</t>
  </si>
  <si>
    <t xml:space="preserve">0,96 тнг.кВт./час </t>
  </si>
  <si>
    <t>юридические лица с коллекторов ТЭЦ</t>
  </si>
  <si>
    <t xml:space="preserve">   -  </t>
  </si>
  <si>
    <t>с приборами учета</t>
  </si>
  <si>
    <t>без приборов учета</t>
  </si>
  <si>
    <t>ТОО "Степногорск Энергосбыт"</t>
  </si>
  <si>
    <t>бюджетные орг. (с ПУ)</t>
  </si>
  <si>
    <t>бюджетные орг. (без ПУ)</t>
  </si>
  <si>
    <t>ТОО "Энерговодсервис"</t>
  </si>
  <si>
    <t xml:space="preserve">очистка сточных вод </t>
  </si>
  <si>
    <t>609,71 тнг/м3</t>
  </si>
  <si>
    <t xml:space="preserve">с 01.10.2015 г. </t>
  </si>
  <si>
    <t>отвод сточных вод</t>
  </si>
  <si>
    <t>с 01.10.2015 г.</t>
  </si>
  <si>
    <t>2,92 тнг/кВатч</t>
  </si>
  <si>
    <t>ГКП на ПХВ " Степногорск - водоканал" при ГУ «Отдел жилищно-коммунального хозяйства, пассажирского транспорта и автомобильных дорог города Степногорска»</t>
  </si>
  <si>
    <t>подача воды по распределительным сетям (вода хозпитьевая)</t>
  </si>
  <si>
    <t>средневзв. 171,34тнг/м3</t>
  </si>
  <si>
    <t>с 01.04.2020 г (дифференцированные тарифы на период ЧП, дифф предельные уровни тарифов)</t>
  </si>
  <si>
    <t>подача воды по распределительным сетям (вода тех.)</t>
  </si>
  <si>
    <t>средневзв. 51,73 тнг/куб.м</t>
  </si>
  <si>
    <t>54,46 тнг/куб.м</t>
  </si>
  <si>
    <t>72,9 тнг/куб.м</t>
  </si>
  <si>
    <t>подача воды по распределительным сетям п.Бестобе</t>
  </si>
  <si>
    <t>246,54 тен/куб.м.</t>
  </si>
  <si>
    <t>-</t>
  </si>
  <si>
    <t>ТОО "Транзит-СТ"</t>
  </si>
  <si>
    <t>1,159 тнг/кВтч</t>
  </si>
  <si>
    <t>1,39 тнг/кВтч</t>
  </si>
  <si>
    <t>ГКП на ПХВ "Акколь-Горкомхоз" при акимате  Аккольского района</t>
  </si>
  <si>
    <t>средневзв. 101,88 тнг./м3</t>
  </si>
  <si>
    <t>средневзв. 122,31 тнг./м3</t>
  </si>
  <si>
    <t>средневзв. 122,31 тнг/м3</t>
  </si>
  <si>
    <t>подача воды по распределительным сетям с. Кырык кудук, Рамадан, Енбек,  Наумовка, Орнек, Виноградовка,  Красный Бор, Азат, Малоалександровка</t>
  </si>
  <si>
    <t>средневзв. 127,0 тнг/м3</t>
  </si>
  <si>
    <t>подача воды по распределительным сетям с.Урюпинка</t>
  </si>
  <si>
    <t>средневзв. 169,77 тнг/м3</t>
  </si>
  <si>
    <t>средневзв. 154,92 тнг/м3</t>
  </si>
  <si>
    <t>129,22 тнг/м3</t>
  </si>
  <si>
    <t>с 01.11.2016 г</t>
  </si>
  <si>
    <t>произв-во, передача и (или) снабжение тепловой энергией (котельные по ул.Пушкина, Бигельдинова, Кирдищева, Акимат, КРМЗ, Нурмагамбетова, ул. Ново-Рудная, мкр. "Восточный", Парковая, ул.Моншахтинская 31/1 "а", ул.Нурмагамбетова 3,5)</t>
  </si>
  <si>
    <t>средневзв. 5605,52 тнг/Гкал</t>
  </si>
  <si>
    <t xml:space="preserve"> с 01.05.2019 г. (Самостоятельное снижение по 91-ОД)</t>
  </si>
  <si>
    <t xml:space="preserve"> с 01.05.2019 г. Приказ 68-ОД от 28.05.2019 года (самостоятельное снижение на индекс по 91-ОД )</t>
  </si>
  <si>
    <t>размер платы за отопление, тенге без НДС</t>
  </si>
  <si>
    <t>средневзв. 5758,78 тнг/Гкал</t>
  </si>
  <si>
    <t xml:space="preserve"> с 01.05.2019 г. Приказ 67-ОД от 28.05.2019 года (самостоятельное снижение на индекс по 91-ОД )</t>
  </si>
  <si>
    <t>ГКП на ПХВ "Аршалы Су - 2030" при акимате Аршалынского района</t>
  </si>
  <si>
    <t xml:space="preserve">средневзв.6098,89 тнг/Гкал </t>
  </si>
  <si>
    <t>с 01.10.2019 г. (временный компенсирующий тариф)</t>
  </si>
  <si>
    <t xml:space="preserve"> 
Приказ 162-ОД от 19.10.2020, ВКТ, период   01.11.2020-01.10.2021 </t>
  </si>
  <si>
    <t>средневзв. 144,95 тнг/м3</t>
  </si>
  <si>
    <t>производство, передача, распределение и (или) снабжение тепловой энергией</t>
  </si>
  <si>
    <t>АО "КазШпал"</t>
  </si>
  <si>
    <t>средневзв. 170,86 тнг/м3</t>
  </si>
  <si>
    <t xml:space="preserve">ГКП на ПХВ "Комхоз" при отделе жилищно-коммунального хозяйства, пассажирского транспорта и автомобильных дорог Астраханского района </t>
  </si>
  <si>
    <t>с 01.07.2017 г. (временный компенсирующий тариф)</t>
  </si>
  <si>
    <t>среднвзв. 4684,41 тнг/Гкал</t>
  </si>
  <si>
    <t>ВКТ до 01.08.20
73-ОД от 11.06.19</t>
  </si>
  <si>
    <t xml:space="preserve"> среднвзв.1673,99 тнг./м3</t>
  </si>
  <si>
    <t xml:space="preserve">подача воды по распределительным сетям с.Астраханка, с. Новочеркасское и с. Ондирис с.Жалтыр, с.Колутон, с.Жарсуат, с.Акбеит, с.Зеленое и с.Петровка </t>
  </si>
  <si>
    <t>средневзв. 118,15 тнг./м3</t>
  </si>
  <si>
    <t>отвод сточных вод с.Жалтыр</t>
  </si>
  <si>
    <t>76,24 тнг./м3</t>
  </si>
  <si>
    <t xml:space="preserve">подача воды по распределительным сетям в с.Каменка </t>
  </si>
  <si>
    <t>средневзв. 110,03 тнг./м3</t>
  </si>
  <si>
    <t>ГКП на ПХВ  "Атбасар Су" при акимате Атбасарского района</t>
  </si>
  <si>
    <t>производство, передача, распределение и снабжение тепловой энергии</t>
  </si>
  <si>
    <t>средневзв. 4712,87 тнг/Гкал</t>
  </si>
  <si>
    <t>приказ ВКТ от 19 октября 155-ОД</t>
  </si>
  <si>
    <t>подача воды по распределительным сетям г. Атбасар</t>
  </si>
  <si>
    <t>средневзв. 180,72 тнг/м3</t>
  </si>
  <si>
    <t>51,70 тнг/м3</t>
  </si>
  <si>
    <t>52,67тнг/м3</t>
  </si>
  <si>
    <t>предельный тариф на 2020 год №193-ОД от 25.11.2016</t>
  </si>
  <si>
    <t>ТОО "Жастар Атбасар"</t>
  </si>
  <si>
    <t xml:space="preserve">производство, передача, распределение и снабжение тепловой энергией                                  </t>
  </si>
  <si>
    <t>с 01.01.2017 г.</t>
  </si>
  <si>
    <t>на индекс инфля Приказ №254-ОД  от 28 декабря 2020 года, с 1 января 2021</t>
  </si>
  <si>
    <t>средневзв. 5811,82 тнг/Гкал</t>
  </si>
  <si>
    <t>с 01.12.2016 г. (ВКТ)</t>
  </si>
  <si>
    <t>ТОО "Алтындан"</t>
  </si>
  <si>
    <t>с 01.11.2019 г.  (ВСС по 80-ке)</t>
  </si>
  <si>
    <t>Окончание срока действия тарифа в упрощенном порядке. ПРИКАЗ ДКРЕМ 154-ОД от 19.10..2020 с вводом в действие с 1 января 2021</t>
  </si>
  <si>
    <t>средневзв. 7650,27 тнг/Гкал</t>
  </si>
  <si>
    <t>бюджетные орг.</t>
  </si>
  <si>
    <t>ТОО "ШУЙСКОЕ ХХІ"</t>
  </si>
  <si>
    <t>средневзв. 15777,34 тнг/Гкал</t>
  </si>
  <si>
    <t>Приказ 138-Од от28.09.2020 года (упрощенный порядок) с 1 ноября 2020 года</t>
  </si>
  <si>
    <t>средневзв.6079,46 тнг/Гкал</t>
  </si>
  <si>
    <t>01.10.2019 г. (ВСС по 80-ке)</t>
  </si>
  <si>
    <t>средневзв.4261,54 тнг/Гкал</t>
  </si>
  <si>
    <t>ВСС, в упрощенном порядке по 80-ке № 121-ОД от 16.09.2019 года</t>
  </si>
  <si>
    <t>с 01.01.2020 г.</t>
  </si>
  <si>
    <t>очистка сточных вод</t>
  </si>
  <si>
    <t>бюджетные орг</t>
  </si>
  <si>
    <t>ГКП на ПХВ "Макинск Жылу" при акимате Буландынского района</t>
  </si>
  <si>
    <t>производство, передача, распределение и снабжение тепловой энергией (п. Степгеология и Каменный карьер)</t>
  </si>
  <si>
    <t>с 01.07.2019 г.</t>
  </si>
  <si>
    <t>ввод с 1января 2021, ПРИКАЗ 176-ОД от 29 октября 2020</t>
  </si>
  <si>
    <t xml:space="preserve">население </t>
  </si>
  <si>
    <t>подача воды по распределительным сетям (пос.Степгеология, пос.Каменный Карьер, г.Макинск)</t>
  </si>
  <si>
    <t>средневзв. 137,11 тнг/м3</t>
  </si>
  <si>
    <t>произв-во, передача и (или) снабжение тепловой энергией</t>
  </si>
  <si>
    <t>ГКП на ПХВ "Егиндыколь Су Арнасы" при акимате Егиндыкольского района</t>
  </si>
  <si>
    <t>подача воды по распределительным сетям в с.Бауманское и с.Коржинколь</t>
  </si>
  <si>
    <t>среднвз. 243,11 тнг/м3</t>
  </si>
  <si>
    <t xml:space="preserve">ГКП на ПХВ "Степняк Су" при  акимате Енбекшильдерского района </t>
  </si>
  <si>
    <t>средневзв. 5843,37 тнг/Гкал</t>
  </si>
  <si>
    <t>с 15.01.2017 г. (упрощенный порядок)</t>
  </si>
  <si>
    <t>средневзв. 5080,33 тнг/Гкал</t>
  </si>
  <si>
    <t>приказ 257-ОД от 31 декабря 2020 года</t>
  </si>
  <si>
    <t>средневзв. 215,25 тнг/м3</t>
  </si>
  <si>
    <t>средневзв. 215,25 тнг/м4</t>
  </si>
  <si>
    <t>средневзв. 215,25 тнг/м5</t>
  </si>
  <si>
    <t>средневзв. 190,35тнг/м3</t>
  </si>
  <si>
    <t>средневзв. 190,35тнг/м4</t>
  </si>
  <si>
    <t>средневзв. 190,35тнг/м5</t>
  </si>
  <si>
    <t>КГП на ПХВ "Теплосервис" при акимате Ерейментауского района</t>
  </si>
  <si>
    <t>средневзв. 7524,78 тнг/Гкал</t>
  </si>
  <si>
    <t>приказ №253-ОД от 25 декабря 2020, ввод с 01.02-2021 года</t>
  </si>
  <si>
    <t>средневзв. 170,6 тнг/м3</t>
  </si>
  <si>
    <t>122,2  тнг/м3</t>
  </si>
  <si>
    <t>ГКП на ПХВ "Есильский горкомхоз" при аппарате акима города Есиль Есильского района Акмолинской области</t>
  </si>
  <si>
    <t>производство,передача, распределение и снабжение тепловой энергией (котельная №5)</t>
  </si>
  <si>
    <t>производство,передача, распределение и снабжение тепловой энергией (котельная №5,8,10,1)</t>
  </si>
  <si>
    <t>приказ от 8 января 2021 года № 1-ОД, в общем порядке пересмотр тарифа (после упрощенки)</t>
  </si>
  <si>
    <t>средний</t>
  </si>
  <si>
    <t>производство,передача, распределение и снабжение тепловой энергией                          (котельная №8)</t>
  </si>
  <si>
    <t>средневзв. 111,51 тнг/м3</t>
  </si>
  <si>
    <t xml:space="preserve"> с 01.01.2019 г. </t>
  </si>
  <si>
    <t>отвод сточных вод ( объект канализацинной насосной станции находящийся по адресу г.Есиль ул.К.Мунайтпасова 1)</t>
  </si>
  <si>
    <t>93,63 тнг/м3</t>
  </si>
  <si>
    <t>подача воды по распределительным сетям с.Ковыльное, с.Бузулук, с.Аксай, с.Двуречное, с.Заречное, с.Караколь, с.Орловка, с.Юбилейное, с.Приишимка, с.Раздольное</t>
  </si>
  <si>
    <t>средневзв. 98,98 тнг/м3</t>
  </si>
  <si>
    <t>с 01.01.19г</t>
  </si>
  <si>
    <t>подача воды по распределительным сетям с.Сурган</t>
  </si>
  <si>
    <t>средневзв. 148,57 тнг/м3</t>
  </si>
  <si>
    <t>ИП Шагинян Самвел Айрикович</t>
  </si>
  <si>
    <t>подача воды по распределительным сетям с.Калачи</t>
  </si>
  <si>
    <t>средневзв. 317,50 тнг/м3</t>
  </si>
  <si>
    <t>ГКП на ПХВ "Жаксы Су Арнасы" при акимате Жаксынского района</t>
  </si>
  <si>
    <t>средневзв. 143,18 тнг/м3</t>
  </si>
  <si>
    <t>средневзв. 5245,49 тнг/Гкал</t>
  </si>
  <si>
    <t>с 25.10.2018 г. (ЧРМ)</t>
  </si>
  <si>
    <t>средневзв.5245,49 тнг/Гкал</t>
  </si>
  <si>
    <t>Приказ ДКРЕМ 165-ОД от 19.10.2020 с вводом в действие с 1 ноября 2020</t>
  </si>
  <si>
    <t xml:space="preserve">ГКП на ПХВ "Коммунсервис" при отделе жилищно-коммунального хозяйства, пассажирского транспорта и автомобильных дорог Жаркаинского района </t>
  </si>
  <si>
    <t>подача воды по распределительным сетям г. Державинск, с.Львовский, с.Костычево-Донское, с.Пригородный, с.Гастелло, с.Валиханово-Достык, Зерноград, с.Пятигорск, с.Далабай, с.Тассуат, с.Тасоткель, с.Тасты-Талды и с.Ушкарасу</t>
  </si>
  <si>
    <t>средневзв. 200,28 тнг/м3</t>
  </si>
  <si>
    <t>с 01.01.2016 г.</t>
  </si>
  <si>
    <t>ВКТ 
52-ОД от 30.04.2019</t>
  </si>
  <si>
    <t>средневзв. 5171,29 тнг/Гкал</t>
  </si>
  <si>
    <t>ГКП на ПХВ "Зеренда-Сервис" при отделе жилищно-коммунального хозяйства, пассажирского транспорта и автомобильных дорог Зерендинского района</t>
  </si>
  <si>
    <t>с 10.11.2017 г. (ЧРМ)</t>
  </si>
  <si>
    <t>средневзв. 6623,26 тнг/Гкал</t>
  </si>
  <si>
    <t>158-ОД от 27.10.17 (утвреж 176)</t>
  </si>
  <si>
    <t>произв-во, передача и (или) снабжение тепловой энергией (п.Гранитный)</t>
  </si>
  <si>
    <t>с 01.05.2018 г. (упрощенный порядок)</t>
  </si>
  <si>
    <t>средневзв. 5596,83 тнг/Гкал</t>
  </si>
  <si>
    <t>54-ОД от 12.04.18 (утверж 80-ОД ) в упрощенном порядке</t>
  </si>
  <si>
    <t>80,16 тнг/м3</t>
  </si>
  <si>
    <t>617,16 тнг/вагоно-км</t>
  </si>
  <si>
    <t>с 01.02.2015 г.</t>
  </si>
  <si>
    <t>ГКП на ПХВ «Орлеу» акимата Коргалжынского района</t>
  </si>
  <si>
    <t>подача воды из стационарных устройств: с. Садырбай, с. Уялы, с. Жумай, с. Ушсарт</t>
  </si>
  <si>
    <t>513,54 тенге/м3</t>
  </si>
  <si>
    <t>ТОО "Шантобе Энергокомплекс"</t>
  </si>
  <si>
    <t>средневзв. 4363,47 тнг/Гкал</t>
  </si>
  <si>
    <t>с 01.06.2019 г. (по 80-ке)</t>
  </si>
  <si>
    <t>Приказ ДКРЕМ 136-ОД от 28.09.2020 с вводом в действие с 1 ноября 2020</t>
  </si>
  <si>
    <t>средневзв. 104,06 тнг/м3</t>
  </si>
  <si>
    <t>с 01.04.2015 года</t>
  </si>
  <si>
    <t>средневзв. 209,37 тнг/м3</t>
  </si>
  <si>
    <t>средневзв. 104,06 тнг/м4</t>
  </si>
  <si>
    <t>средневзв. 104,06 тнг/м5</t>
  </si>
  <si>
    <t>70,22 тнг/м3</t>
  </si>
  <si>
    <t>79,93 тнг/м3</t>
  </si>
  <si>
    <t>70,22 тнг/м4</t>
  </si>
  <si>
    <t>70,22 тнг/м5</t>
  </si>
  <si>
    <t>КГП на ПХВ "Сандыктау Су" при отделе ЖКХ, ПТ и АД Сандыктауского района</t>
  </si>
  <si>
    <t>подача воды по распределительным сетям в селах: Балкашино, Новоникольское, Веселое, Кумдымколь, Приозерное, Максимовка, Сандыктау, Лесхоз (Хуторок), Жыланды, Кызыл Казахстан, Владимировка, Лесное, Петровка, Чашке</t>
  </si>
  <si>
    <t>средневзв. 154,76 тнг/м3</t>
  </si>
  <si>
    <t>01.01.2019г</t>
  </si>
  <si>
    <t>производство, передача, распределение и снабжение тепловой энергией в с.Балкашино</t>
  </si>
  <si>
    <t>средневзв. 7777,82 тнг/Гкал</t>
  </si>
  <si>
    <t>ПРИКАЗ ВКТ от 1 сентября 2020 года № 110-ОД</t>
  </si>
  <si>
    <t>средневзв. 7464,73 тнг/Гкал</t>
  </si>
  <si>
    <t>ВСС, в упрощенном порядке 137-ОД от 28.09..2020 с вводом в действие с 1 ноября 2020</t>
  </si>
  <si>
    <t xml:space="preserve"> №4-ОД от 13 января 2021 года (в общем порядке после упрощенки), с 1 февраля 2021 года</t>
  </si>
  <si>
    <t>ГКП на ПХВ "Целиноград Су Арнасы" при отделе жилищно-коммунального хозяйства, пассажирского транспорта и автомобильных дорог Целиноградского района</t>
  </si>
  <si>
    <t>средн. 197,05 тнг/м3</t>
  </si>
  <si>
    <t>197,05 тнг/м3</t>
  </si>
  <si>
    <t>ТОО "Котельная АСИ"</t>
  </si>
  <si>
    <t>производство, передача, распределение  и снабжение тепловой энергией</t>
  </si>
  <si>
    <t>средневзв. 3170,36 тнг/Гкал</t>
  </si>
  <si>
    <t xml:space="preserve">№189-ОД от 23 ноября 2016г. (увтерждение по 215-ОД ) </t>
  </si>
  <si>
    <t>ГКП на ПХВ "Шортанды Су" при акимате Шортандинского района</t>
  </si>
  <si>
    <t>средневзв. 189,7 тнг/м3</t>
  </si>
  <si>
    <t>с 10.01.2019 г.</t>
  </si>
  <si>
    <t>отвод сточных вод п.Жолымбет</t>
  </si>
  <si>
    <t>средн.85,88 тнг/м3</t>
  </si>
  <si>
    <t xml:space="preserve">население (без ПУ)                                 </t>
  </si>
  <si>
    <t>№63-ОД от 23.05.2019г. (снижение по 91-ОД )</t>
  </si>
  <si>
    <t xml:space="preserve">прочие  (с ПУ)                                          </t>
  </si>
  <si>
    <t xml:space="preserve">прочие  (без ПУ)                                      </t>
  </si>
  <si>
    <t>Ранее действующий тариф</t>
  </si>
  <si>
    <t xml:space="preserve">Действующий в настоящее время тариф </t>
  </si>
  <si>
    <t>Дата ввода</t>
  </si>
  <si>
    <t>Акмолинский филиал РГП на ПХВ «Казводхоз» Комитета по водным ресурсам Министерства сельского хозяйства Республики Казахстан</t>
  </si>
  <si>
    <t>подача воды по магистральным трубопроводам</t>
  </si>
  <si>
    <t>143,07 тг/м3</t>
  </si>
  <si>
    <t xml:space="preserve">по регулированию поверхностного стока при помощи подпорных гидротехнических сооружений по Астанинскому, Селитинскому, Преображенскому гидроузлам </t>
  </si>
  <si>
    <t>ТОО "Теміржолсу- Кокшетау"</t>
  </si>
  <si>
    <t>по производству , передаче, распределению и снабжению тепловой энергией</t>
  </si>
  <si>
    <t xml:space="preserve">средневзв. 13788,41, тг/Гкал      </t>
  </si>
  <si>
    <t>с 01.01.2019</t>
  </si>
  <si>
    <t xml:space="preserve">средневзв. 13313 тг/Гкал      </t>
  </si>
  <si>
    <t xml:space="preserve">Приказ 45-ОД от 30 марта 2021 года ВКТ </t>
  </si>
  <si>
    <t>по подаче воды по распределительным сетям (хозпитьевая вода)</t>
  </si>
  <si>
    <t xml:space="preserve">средневзв. 290,94 тг/м3 </t>
  </si>
  <si>
    <t>5,77 тг/кВтч</t>
  </si>
  <si>
    <t>115,83 тг/м3</t>
  </si>
  <si>
    <t xml:space="preserve">с 01.07.2015 г. </t>
  </si>
  <si>
    <t>3,80 тнг. кВт.час</t>
  </si>
  <si>
    <t>с 01.01.2018 г. (предельный уровень тарифа 2016-2020 гг.)</t>
  </si>
  <si>
    <t>ТОО "Костанайская теплораспределительная компания"</t>
  </si>
  <si>
    <t>с 10.11.2018 г. (упрощенный порядок)</t>
  </si>
  <si>
    <t xml:space="preserve">средневзв. 15430,0 тг/Гкал      </t>
  </si>
  <si>
    <t>19-ОД от 3 февраля 2020 года</t>
  </si>
  <si>
    <t>ВСС</t>
  </si>
  <si>
    <t>Егиндыколь су арнасы</t>
  </si>
  <si>
    <t>средневзв.15344,96 тенге/Гкал</t>
  </si>
  <si>
    <t xml:space="preserve">средневзв. 15344,96 тг/Гкал      </t>
  </si>
  <si>
    <t>40-ОД от 12.03.2021</t>
  </si>
  <si>
    <t xml:space="preserve">Приложение </t>
  </si>
  <si>
    <t>Тарифы на 01 ноября 2021 года</t>
  </si>
  <si>
    <t>ТОО "ЭнергоПромКомпани"</t>
  </si>
  <si>
    <t>ГКП на ПХВ "Кокшетау Су  Арнасы" при акимате г. Кокшетау</t>
  </si>
  <si>
    <t>среднеотпускной 72,90</t>
  </si>
  <si>
    <t>среднеотпускной 67,97</t>
  </si>
  <si>
    <t>ТОО "Кокшетау - Транс - Газ"</t>
  </si>
  <si>
    <t>ИП Садвакасова Ж.С.</t>
  </si>
  <si>
    <t>ИП Джуркин М.В.</t>
  </si>
  <si>
    <t>ТОО "Газ-Кызмет"</t>
  </si>
  <si>
    <t>ТОО "Лайтэк"</t>
  </si>
  <si>
    <t xml:space="preserve">1,28 тнг.кВт./час </t>
  </si>
  <si>
    <t>128,76 тнг/м3</t>
  </si>
  <si>
    <t>ЧРМ 74-ОД от 31.05 2021</t>
  </si>
  <si>
    <t>511,85 тнг/м3</t>
  </si>
  <si>
    <t>ЧРМ 76-ОД от 31.05 2021</t>
  </si>
  <si>
    <t>57,24 тнг/куб.м</t>
  </si>
  <si>
    <t>57,59 тнг/куб.м</t>
  </si>
  <si>
    <t>83,43 тнг/куб.м</t>
  </si>
  <si>
    <t>86,77тнг/куб.м</t>
  </si>
  <si>
    <t>135,90 тнг/м3</t>
  </si>
  <si>
    <t xml:space="preserve"> утв. 158-ОД  19 октября 2020 года</t>
  </si>
  <si>
    <t>135,90 тнг/м4</t>
  </si>
  <si>
    <t>135,90 тнг/м5</t>
  </si>
  <si>
    <t>от 7 сентября 2018 года № 101-ОД  по 176 Правилам, с 1 ноября 2018 года</t>
  </si>
  <si>
    <t>упрощенка по 80-ке №1157  П311-ОД от 10.11.10</t>
  </si>
  <si>
    <t>утв. 176-ОД  Приказ 136-ОД от 20.09.17</t>
  </si>
  <si>
    <t>54,3тнг/м3</t>
  </si>
  <si>
    <t>средневзв. 6447,78 тнг/Гкал</t>
  </si>
  <si>
    <t>средневзв. 6970,05 тнг/Гкал</t>
  </si>
  <si>
    <t>средневзв. 6919,35 тнг/Гкал</t>
  </si>
  <si>
    <t>с 15.03.2017 г. (упрощенный порядок)</t>
  </si>
  <si>
    <t>средневзв. 7648,98 тнг/Гкал</t>
  </si>
  <si>
    <t>утверж. 176 (45-ОД от 20.03.18)</t>
  </si>
  <si>
    <t xml:space="preserve"> на индекс инфляции  внутренний приказ СЕМ №80/1 от 15.12.2015 г (Письмо-согласование №04-14/3457 от 28.12.2015)</t>
  </si>
  <si>
    <t>подача воды по распределительным сетям с.Макинка, с.Андыкожа батыр, с.Невский, с.Енбекшильдерский</t>
  </si>
  <si>
    <t>утверж. 176 (№ 83 ОД от 29.06.2017 г)</t>
  </si>
  <si>
    <t>КГП на ПХВ "Ерейментау Су Арнасы" при акимате Ерейментауского района</t>
  </si>
  <si>
    <t>148,07  тнг/м3</t>
  </si>
  <si>
    <t xml:space="preserve">подача воды по распределительным сетям г.Есиль, с.Биртал, с.Ейское, с.Жаныспай, с.Знаменка, с.Интернациональное, с.Красивое, с.Курское, с.Ярославка, с.Ленинское </t>
  </si>
  <si>
    <t xml:space="preserve"> с 01.01.2020 г.</t>
  </si>
  <si>
    <t xml:space="preserve"> утвержден по 176-ОД (181-ОД от 22.11.2017)</t>
  </si>
  <si>
    <t>средневзв. 195,1 тнг/м3</t>
  </si>
  <si>
    <t>80,48 тнг/м3</t>
  </si>
  <si>
    <t>ВКТ (№161-ОД от 19.10.2020)</t>
  </si>
  <si>
    <t>средн. 141,54 тнг/м3</t>
  </si>
  <si>
    <t xml:space="preserve">ЧРМ от 1 июня 2021 года №77-ОД </t>
  </si>
  <si>
    <t>85,11 тнг/м3</t>
  </si>
  <si>
    <t>108,5 тнг/м3</t>
  </si>
  <si>
    <t>135,27 тнг/м3</t>
  </si>
  <si>
    <t>436,06 тнг/м3</t>
  </si>
  <si>
    <t>107,17 тнг/м3</t>
  </si>
  <si>
    <t>средневзв.12335,65 тенге/Гкал</t>
  </si>
  <si>
    <t>120-ОД от 7 сентября 2020 ВКТ с вводом в действие с 01.01.2021</t>
  </si>
  <si>
    <t>Приказ 125-ОД от 18 сентября 2020 года на индекс</t>
  </si>
  <si>
    <t>ТОО "Кокшетау Энерго"</t>
  </si>
  <si>
    <t>6,10 тг/кВтч</t>
  </si>
  <si>
    <t>с 01.09.2020-01.12.2020 г.ЧРМ</t>
  </si>
  <si>
    <t>244,35 тг/м3</t>
  </si>
  <si>
    <t>АО "Акмолинская распределительная  электросетевая компания"</t>
  </si>
  <si>
    <t>4,85 тнг/кВт.час</t>
  </si>
  <si>
    <t>с 01.01.2020 г. предельный тариф на 2020</t>
  </si>
  <si>
    <t>Аршалы су 2030</t>
  </si>
  <si>
    <t>среднеотпускной 100,41</t>
  </si>
  <si>
    <t>среднеотпускной 101,69</t>
  </si>
  <si>
    <t>средневзв. 142,03тнг/м3</t>
  </si>
  <si>
    <t>ПРИКАЗ ДКРЕМ 31-ОД от 22 февраля 2021 года</t>
  </si>
  <si>
    <t>средневзв. 140,36тнг/м3</t>
  </si>
  <si>
    <t>средневзв. 66,43 тнг/куб.м</t>
  </si>
  <si>
    <t>средневзв. 69,38 тнг/куб.м</t>
  </si>
  <si>
    <t>средневзв. 226,90 тнг/м3</t>
  </si>
  <si>
    <t xml:space="preserve">Приказ ДКРЕМ 48-ОД от 30.03.2021 </t>
  </si>
  <si>
    <t>средневзв. 100,10 тнг./м3</t>
  </si>
  <si>
    <t>Приказ от 12 января 2021 года № 3-ОД</t>
  </si>
  <si>
    <t xml:space="preserve">подача воды по распределительным сетям с. Малый Барап, а. Домбыралы, с. Кенес, с. Новорыбинка, с. Кара-Озек, а. Тастыадыр, с.Искра </t>
  </si>
  <si>
    <t>Приказ 66-ОД от 28.05.19 утвер. по Правилам 91-ОД</t>
  </si>
  <si>
    <t>418-ОД от 28.12.2009</t>
  </si>
  <si>
    <t>утвер. 176 от 17.07.18 №80-ОД</t>
  </si>
  <si>
    <t>средневзв. 150,51 тнг/м3</t>
  </si>
  <si>
    <t>Приказ 162-ОД от 19.10.2020 ВКТ</t>
  </si>
  <si>
    <t>средневзв. 192,99 тнг./м3</t>
  </si>
  <si>
    <t>Дифференциация тарифов, отмена ВКТ, возврат к приказу СЕМ</t>
  </si>
  <si>
    <t>средневзв. 108,70 тнг/м3</t>
  </si>
  <si>
    <t xml:space="preserve">малой мощности №84-Од от 9.06.2021 года </t>
  </si>
  <si>
    <t>средневзв. 209,95 тнг/м3</t>
  </si>
  <si>
    <t xml:space="preserve"> Отмена ВКТ, возврат к предельному тарифу с дифференциацией на уровне 2020-г, без повышения населению и прочим</t>
  </si>
  <si>
    <t>средневзв. 105,12 тнг/м3</t>
  </si>
  <si>
    <t xml:space="preserve">ПРИКАЗ 87-ОД от 17 июня 2021 ЧРМ </t>
  </si>
  <si>
    <t>средневзв. 196,42 тнг/м3</t>
  </si>
  <si>
    <t xml:space="preserve">ЧРМ приказ от 28.05.2021 №71-ОД года </t>
  </si>
  <si>
    <t>36-од от 04.03.2021 (отмена ВКТ)</t>
  </si>
  <si>
    <t>утвержден по 80-ке (59-ОД от  28.04.2018) Субсидируется  с.Знаменка с.Курское с.Интернациональное</t>
  </si>
  <si>
    <t>утвержден по 80-ке (115-ОД от 24.09.2018)</t>
  </si>
  <si>
    <t>средневзв. 274,72 тнг/м3</t>
  </si>
  <si>
    <t>149-ОД от 19 октября 2020 ВКТ с вводом в действие с 01.01.2021</t>
  </si>
  <si>
    <t>приказ ГКП на ПХВ «Жаксы Су Арнасы» № 135 от 15.09.2017 г. на индекс потребительских цен (письмо-согласование 05-14/2470   от: 29.09.2017)</t>
  </si>
  <si>
    <t>средневзв. 184,41 тнг/м3</t>
  </si>
  <si>
    <t>от 07 сентября 2020  года № 114-ОД, с вводом в действие  01.01.2021 г.</t>
  </si>
  <si>
    <t>средневзв. 188,75 тнг/м3</t>
  </si>
  <si>
    <t>156-ОД от 28.10.2016 года малой мощности</t>
  </si>
  <si>
    <t>539,27 тенге/м3</t>
  </si>
  <si>
    <t>ранее утвер. Тариф 1437,85 тенге/м3 ВКТ введен 2019 и 2020гг 147-ОД от 15.10.2020 с вводом в действие с 1 января 2021 года</t>
  </si>
  <si>
    <t>средневзв. 220,82 тнг/м3</t>
  </si>
  <si>
    <t>ВКТ (№148-ОД от 15.04.2020)</t>
  </si>
  <si>
    <t>средневзв. 120,70 тнг/м3</t>
  </si>
  <si>
    <t>157-ОД от 19.10.2020 ВКТ с вводом в действие с 01.01.2021</t>
  </si>
  <si>
    <t>средневзв. 150,31 тнг/м3</t>
  </si>
  <si>
    <t>средневзв. 192,11 тнг/м3</t>
  </si>
  <si>
    <t>Дифференциация тарифов, недопущение роста населению245-ОД от 20 декабря 2020 года</t>
  </si>
  <si>
    <t>средневзв. 195тнг/м3</t>
  </si>
  <si>
    <t>по регулированию поверхностного стока при помощи подпорных гидротехнических сооружений по Чаглинскому гидроузлу</t>
  </si>
  <si>
    <t>Приказ №231-ОД от 25.10.2020</t>
  </si>
  <si>
    <t xml:space="preserve">средневзв. 302,58 тг/м3 </t>
  </si>
  <si>
    <t>подача воды по распределительным сетям (техническая вода)</t>
  </si>
  <si>
    <t xml:space="preserve">№ 46-ОД от 30 марта 2021 года  ВКТ  </t>
  </si>
  <si>
    <t>Нуринский филиал  РГП на ПХВ «Нуринский групповой водопровод" Сабынды</t>
  </si>
  <si>
    <t>241,96 тг/м3</t>
  </si>
  <si>
    <t>предельный тариф на 2020-2024 годы, с 1 октября 2020 года</t>
  </si>
  <si>
    <t>РГП на ПХВ «Нуринский групповой водопровод» филиал "ИШИМ" (КГВ)</t>
  </si>
  <si>
    <t>185 тг/м3</t>
  </si>
  <si>
    <t>Приказ №170-ОД (упрощенный порядок)</t>
  </si>
  <si>
    <t>180,3 тг/м3</t>
  </si>
  <si>
    <t>ТОО Гранджол</t>
  </si>
  <si>
    <t xml:space="preserve">по подаче воды по распределительным сетям </t>
  </si>
  <si>
    <t>Приказ №171-ОД (упрощенный порядок)</t>
  </si>
  <si>
    <t>Тарифы на 31 декабря 2021 года</t>
  </si>
  <si>
    <t xml:space="preserve">2,90 тнг. кВт./час </t>
  </si>
  <si>
    <t>приказ 59-ОД от 22 апреля 2021 года на 2021-2025 годы  ЧРМ  ввод в действия с 1 мая 2021 года</t>
  </si>
  <si>
    <t>приказ 58-ОД от 22 апреля 2021 года на 2021-2025 годы ЧРМ  ввод в действия с 1 мая 2021 года</t>
  </si>
  <si>
    <t>приказ 57-ОД от 22 апреля 2021 года на 2021-2025 годы  ЧРМ  ввод в действия с 1 мая 2021 года</t>
  </si>
  <si>
    <t>3,59  тнг/кВтч</t>
  </si>
  <si>
    <t>№102-ОД от 19.07.2021</t>
  </si>
  <si>
    <t>Приказ ДКРЕМ №56-ОД от 22 апреля 2021 года ввод в действие с 1 мая 2021 года ЧРМ</t>
  </si>
  <si>
    <t>приказ 61-ОД от 22 апреля 2021 года на 2021-2025 годы ЧРМ ввод вдействие с 1 мая 2021 года</t>
  </si>
  <si>
    <t xml:space="preserve">приказ ДКРЕМ 62-ОД от 22 апреля 2021 года на 2021-2025 годы  ЧРМ  ввод в действие с 1 мая 2021 года </t>
  </si>
  <si>
    <t>175,53 тнг/м4</t>
  </si>
  <si>
    <t>175,53 тнг/м5</t>
  </si>
  <si>
    <t>175,53 тнг/м6</t>
  </si>
  <si>
    <t>233,62 тнг/м3</t>
  </si>
  <si>
    <t>233,62 тнг/м4</t>
  </si>
  <si>
    <t>233,62 тнг/м5</t>
  </si>
  <si>
    <t>233,62 тнг/м6</t>
  </si>
  <si>
    <t>94,41 тнг/м3</t>
  </si>
  <si>
    <t>94,41 тнг/м4</t>
  </si>
  <si>
    <t>94,41 тнг/м5</t>
  </si>
  <si>
    <t>94,41 тнг/м6</t>
  </si>
  <si>
    <t xml:space="preserve">подача воды по распределительным сетям </t>
  </si>
  <si>
    <t>105,91 тнг/м3</t>
  </si>
  <si>
    <t>ё</t>
  </si>
  <si>
    <t>Измененные тарифы   без НДС</t>
  </si>
  <si>
    <t>Измененные тарифы без НДС</t>
  </si>
  <si>
    <t xml:space="preserve">средневзв. 346,33 тг/м3 </t>
  </si>
  <si>
    <t>ГКП на ПХВ "Макинск Жылу"</t>
  </si>
  <si>
    <t>ТОО "Теплосервис и К"</t>
  </si>
  <si>
    <t>средневзв. 232,83 тнг./м3</t>
  </si>
  <si>
    <t xml:space="preserve"> ТОО "Жана Турмыс 2020" </t>
  </si>
  <si>
    <t>средневзв.3318,72тнг/Гкал</t>
  </si>
  <si>
    <t xml:space="preserve">производство, передача, распределение и снабжение тепловой энергией; </t>
  </si>
  <si>
    <t>182,7  тнг/м3</t>
  </si>
  <si>
    <t>средневзв. 23,90 тнг/м3</t>
  </si>
  <si>
    <t xml:space="preserve">прочие  </t>
  </si>
  <si>
    <t xml:space="preserve">население                           </t>
  </si>
  <si>
    <t xml:space="preserve">прочие                                            </t>
  </si>
  <si>
    <t>РГП на ПХВ «Нуринский групповой водопровод»  ПК  ИГВ</t>
  </si>
  <si>
    <t>РГУ "Щучинская районная эксплуатационная часть  МО РК"</t>
  </si>
  <si>
    <t>бюджет</t>
  </si>
  <si>
    <t>бюджет  (с ПУ)</t>
  </si>
  <si>
    <t>бюджет  (без ПУ)</t>
  </si>
  <si>
    <t>производство,передача, распределение и снабжение тепловой энергией (котельная №1)</t>
  </si>
  <si>
    <t>Тарифы на 01 декабря 2022 года</t>
  </si>
  <si>
    <t>тарифы на 01 декабря 2022 года</t>
  </si>
  <si>
    <t>ТОО Агрофирма "Родина"</t>
  </si>
  <si>
    <t>по подаче воды по распределительным сетям</t>
  </si>
  <si>
    <t>ТОО "Max Gas company"</t>
  </si>
  <si>
    <t>78,42 тнг/м3</t>
  </si>
  <si>
    <t>1 подгруппа</t>
  </si>
  <si>
    <t>2 подгруппа</t>
  </si>
  <si>
    <t>3 подгруппа</t>
  </si>
  <si>
    <t>4 подгруппа</t>
  </si>
  <si>
    <t>ТОО "Al An LTD COM"</t>
  </si>
  <si>
    <t>бюджетные организации не относящиеся к первой и третьей группе</t>
  </si>
  <si>
    <t>бюджетные организации не относящиеся к первой и третьей группе без ПУ</t>
  </si>
  <si>
    <t>бюджетные организации не относящиеся к первой и третьей группе с ПУ</t>
  </si>
  <si>
    <t>188,1 тнг/м3</t>
  </si>
  <si>
    <t>Приказ 94-ОД от 01 августа 2021 года</t>
  </si>
  <si>
    <t>размер платы за 1 м2 жилой площади</t>
  </si>
  <si>
    <t>подача воды по распред.сетям сел Жанатурмыс, Старый Колутон, Новый Колутон</t>
  </si>
  <si>
    <t xml:space="preserve">РГП на ПХВ «Нуринский групповой водопровод» филиал "Кокшетау" филиала "Есиль Су" </t>
  </si>
  <si>
    <t>Тарифы на 01 ноября 2024 года</t>
  </si>
  <si>
    <t>на регулируемые услуги (товары, работы) по состоянию на 01 ноября  2024 года</t>
  </si>
  <si>
    <t>ТОО "River Park Теплосервис"</t>
  </si>
  <si>
    <t xml:space="preserve">население (с ПУ)                                 </t>
  </si>
  <si>
    <t>ТОО "Шортанбай-2019"</t>
  </si>
  <si>
    <t xml:space="preserve">прочие  (без ПУ)                                          </t>
  </si>
  <si>
    <t>ГККП " Колледж агробизнеса и сервиса "при управления Акмолинской области</t>
  </si>
  <si>
    <t>средневзв. 181,37 тнг./м3</t>
  </si>
  <si>
    <t>170,86 тнг/м3</t>
  </si>
  <si>
    <t>106,85 тнг./м3</t>
  </si>
  <si>
    <t>254,97 тнг/м3</t>
  </si>
  <si>
    <t>174,4 тнг./м3</t>
  </si>
  <si>
    <t>86,1 тнг./м3</t>
  </si>
  <si>
    <t>203,00 тнг./м3</t>
  </si>
  <si>
    <t>2695,93 тнг/Гкал</t>
  </si>
  <si>
    <t>7991,61 тнг/Гкал</t>
  </si>
  <si>
    <t>Жеке тұлғалар</t>
  </si>
  <si>
    <t>тенге/Гкал</t>
  </si>
  <si>
    <t>есептеу аспаптары жоқ</t>
  </si>
  <si>
    <t>стоимость 1м2</t>
  </si>
  <si>
    <t>тенге/м2</t>
  </si>
  <si>
    <t>Бюджеттік ұйымдар</t>
  </si>
  <si>
    <t>Басқа заңды тұлғалар</t>
  </si>
  <si>
    <t>3.1.</t>
  </si>
  <si>
    <t>население (без  ПУ)</t>
  </si>
  <si>
    <t xml:space="preserve">прочие  (без ПУ)  </t>
  </si>
  <si>
    <t>ГКП на ПХВ "Косшы  Су"</t>
  </si>
  <si>
    <t>прочие</t>
  </si>
  <si>
    <t xml:space="preserve">бюджетные </t>
  </si>
  <si>
    <t>по подаче воды по распределительным сетям п. Бурабай и с.Окжетпес Бурабайского района</t>
  </si>
  <si>
    <t>по подаче воды по распределительным сетям с.Зеленый Бор Бурабайского района</t>
  </si>
  <si>
    <t xml:space="preserve"> по передаче и  распределению электрической энергии </t>
  </si>
  <si>
    <t xml:space="preserve">ГКП на ПХВ "Косшы Су " при акимате города  Косшы </t>
  </si>
  <si>
    <t xml:space="preserve">отвод сточных вод </t>
  </si>
  <si>
    <t>подача воды по распределительным сетям ПК Ижевск</t>
  </si>
  <si>
    <t>ТОО"Шантобе-энергокомлекс"</t>
  </si>
  <si>
    <t>ТОО "Жаңа Тұрмыс 2020"</t>
  </si>
  <si>
    <t>ГКП на ПХВ "Егиндыколь су арнасы"при акимате Егиндыкольского района</t>
  </si>
  <si>
    <t xml:space="preserve">подача воды по распределительным сетям с.Бейсхазрет </t>
  </si>
  <si>
    <t>подача воды по распределительным сетям с. Сепе</t>
  </si>
  <si>
    <t>ГКП  на ПХВ "Бурабай Су Арнасы" при отделе жилищно-коммунального хозяйства, пассажирского транспорта и автомобильных дорог Бурабайского района</t>
  </si>
  <si>
    <t>подача воды по распределительным сетям г.Щучинск</t>
  </si>
  <si>
    <t>подача воды по распределительным сетям по новым объектам с.Атамекен, с.Каражар, с.Успено-Юрьевка,  с.Жанажол, с.Веденовка, с.Первомайское, с.Кызылагаш, с.Катарколь</t>
  </si>
  <si>
    <t>подача воды по распределительным сетям (пос.Байсуат, Алаколь, Боярка, Новокиевка)</t>
  </si>
  <si>
    <t>подача воды по распределительным сетям Журавлевского сельского округа</t>
  </si>
  <si>
    <t>подача воды по распределительным сетям с.Капитоновка</t>
  </si>
  <si>
    <t>подача воды по распределительным сетям с. Калининское</t>
  </si>
  <si>
    <t>подача воды по распределительным сетям с. Терсакан</t>
  </si>
  <si>
    <t>подача воды по распределительным сетям с. Лозовое</t>
  </si>
  <si>
    <t xml:space="preserve"> подача воды из стационарных устройств КБМ</t>
  </si>
  <si>
    <t>подача воды из станционарных устройств (с. Нуресиль, Раздольное, Жана Жайнак)</t>
  </si>
  <si>
    <t>подача воды по распределительным сетям п.Жолымбет, с.Новоселовка, с.Новопервомайское, с.Пригородное, с.Конкрынка, с.Мыктыколь, с.Каражар, с.Алтайское, с.Ошак</t>
  </si>
  <si>
    <t>по магистральным трубопроводам</t>
  </si>
  <si>
    <t>средневзв. 169,76тнг/м3</t>
  </si>
  <si>
    <t>84,96 тнг/м3</t>
  </si>
  <si>
    <t>60,86тнг/м3</t>
  </si>
  <si>
    <t xml:space="preserve">производство, передача, распределение и снабжение тепловой энергией котельная  с. Новорыбинка </t>
  </si>
  <si>
    <t xml:space="preserve">производство, передача, распределение и снабжение тепловой энергией с.Зеленый Бор </t>
  </si>
  <si>
    <t>производство, передача, распределение и снабжение тепловой энергией с.Окжетпес с п.Бурабай</t>
  </si>
  <si>
    <t xml:space="preserve">производство, передача, распределение и снабжение тепловой энергией (БМК№2) </t>
  </si>
  <si>
    <t>КГУ "Областной центр поддержки детей, находящихся в трудной жизненной, село Сандыктау"</t>
  </si>
  <si>
    <t>произв-во, передача и (или) снабжение тепловой энергией (по котельным: Центральная пос.Шортанды,  ул.Пушкина в пос.Шортанды, по ул.Бараева в пос.Научный)</t>
  </si>
  <si>
    <t>ТОО "Айтерм "</t>
  </si>
  <si>
    <t xml:space="preserve">производство, передача, распределение и снабжение тепловой энергией г.Атбасар , с.Мариновка Атбасарского района </t>
  </si>
  <si>
    <t>населения</t>
  </si>
  <si>
    <t xml:space="preserve">населения без ПУ </t>
  </si>
  <si>
    <t xml:space="preserve">прочие  без ПУ </t>
  </si>
  <si>
    <t xml:space="preserve">населения </t>
  </si>
  <si>
    <t xml:space="preserve">производство, передача, распределение и снабжение тепловой энергией </t>
  </si>
  <si>
    <t xml:space="preserve">население без ПУ </t>
  </si>
  <si>
    <t xml:space="preserve">подача воды по распределительным сетям с.Оркендеу </t>
  </si>
  <si>
    <t>производство, передача, распределение и снабжение тепловой энергией котельная  с.Свободное</t>
  </si>
  <si>
    <t xml:space="preserve"> </t>
  </si>
  <si>
    <t>140,53 тнг/м3</t>
  </si>
  <si>
    <t xml:space="preserve">ТОО Агрофирма "Родина" </t>
  </si>
  <si>
    <t xml:space="preserve"> производство , передаче, распределению и снабжению тепловой энергией</t>
  </si>
  <si>
    <t xml:space="preserve"> производство , передаче, распределению и реализации тепловой энергией газовой котельной село Родина </t>
  </si>
  <si>
    <t>прочие (без ПУ)</t>
  </si>
  <si>
    <t>прочие (с ПУ)</t>
  </si>
  <si>
    <t>бюджетные орг(без ПУ)</t>
  </si>
  <si>
    <t>бюджетные орг (с ПУ)</t>
  </si>
  <si>
    <t>14044,20 тенге/Гкал</t>
  </si>
  <si>
    <t>производство, передача, распределение и снабжение тепловой энергией по котельнам №2,7.13</t>
  </si>
  <si>
    <t xml:space="preserve"> передаче и (или) распределению электрической энергии</t>
  </si>
  <si>
    <t>по передаче и (или) распределению электрической энергии.</t>
  </si>
  <si>
    <t>33,827тенге/ кВтч</t>
  </si>
  <si>
    <t>39,80тенге/ кВтч</t>
  </si>
  <si>
    <t>по розничной реализации сниженного нефтяного газа через РГУ</t>
  </si>
  <si>
    <r>
      <t>617,76 тенге/м</t>
    </r>
    <r>
      <rPr>
        <b/>
        <sz val="9"/>
        <rFont val="Times New Roman"/>
        <family val="1"/>
        <charset val="204"/>
      </rPr>
      <t>3</t>
    </r>
  </si>
  <si>
    <t xml:space="preserve">611,61 тенге/м3 </t>
  </si>
  <si>
    <t xml:space="preserve"> 499,14тенге/м3</t>
  </si>
  <si>
    <t>512,09 тенге/м3</t>
  </si>
  <si>
    <t>на регулируемые услуги (товары, работы) по состоянию на 1 сентября 2025 года</t>
  </si>
  <si>
    <t>население( с ПУ)</t>
  </si>
  <si>
    <t>169,19 тнг./м3</t>
  </si>
  <si>
    <t>289,42тнг/м3</t>
  </si>
  <si>
    <t>231,34тнг/м3</t>
  </si>
  <si>
    <t>746,73 тнг/м3</t>
  </si>
  <si>
    <t>267,67 тнг/м3</t>
  </si>
  <si>
    <t>318,56 тнг/м3</t>
  </si>
  <si>
    <t>1434,11 тнг/м3</t>
  </si>
  <si>
    <t>576,51 тнг/м3</t>
  </si>
  <si>
    <t>2,569 тнг/м3</t>
  </si>
  <si>
    <t>1,346 тнг/м3</t>
  </si>
  <si>
    <t>594,53 тнг/м3</t>
  </si>
  <si>
    <t>155,21 тнг/м3</t>
  </si>
  <si>
    <t>7794,01  тнг/Гкал</t>
  </si>
  <si>
    <t>6970,53  тнг/Гкал</t>
  </si>
  <si>
    <t>7890,78  тнг/Гкал</t>
  </si>
  <si>
    <t>7650,27  тнг/Гкал</t>
  </si>
  <si>
    <t>5924,66  тнг/Гкал</t>
  </si>
  <si>
    <t>13265,53  тнг/Гкал</t>
  </si>
  <si>
    <t>6307,34  тнг/Гкал</t>
  </si>
  <si>
    <t>3658,24  тнг/Гкал</t>
  </si>
  <si>
    <t>12319,64  тнг/Гкал</t>
  </si>
  <si>
    <t>7915,48  тнг/Гкал</t>
  </si>
  <si>
    <t>7382,41  тнг/Гкал</t>
  </si>
  <si>
    <t>4846,65  тнг/Гкал</t>
  </si>
  <si>
    <t>11196,19  тнг/Гкал</t>
  </si>
  <si>
    <t>4839,03  тнг/Гкал</t>
  </si>
  <si>
    <t>6742,93  тнг/Гкал</t>
  </si>
  <si>
    <t>4675,96  тнг/Гкал</t>
  </si>
  <si>
    <t>8242,89  тнг/Гкал</t>
  </si>
  <si>
    <t>13811,75  тнг/Гкал</t>
  </si>
  <si>
    <t>121,02 тнг/м3</t>
  </si>
  <si>
    <t>300,63 тнг/м3</t>
  </si>
  <si>
    <t>108,76 тнг/м3</t>
  </si>
  <si>
    <t>242,95 тнг/м3</t>
  </si>
  <si>
    <t>279,76 тнг/м3</t>
  </si>
  <si>
    <t>155,66 тнг/м3</t>
  </si>
  <si>
    <t>261,83 тнг./м3</t>
  </si>
  <si>
    <t>365,39 тнг./м3</t>
  </si>
  <si>
    <t>123,76 тнг./м3</t>
  </si>
  <si>
    <t>157,47 тнг./м3</t>
  </si>
  <si>
    <t xml:space="preserve"> 400,36 тнг./м3</t>
  </si>
  <si>
    <t>470,21 тнг./м3</t>
  </si>
  <si>
    <t>346,41 тнг./м3</t>
  </si>
  <si>
    <t>126,94 тнг./м3</t>
  </si>
  <si>
    <t>289,47 тнг./м3</t>
  </si>
  <si>
    <t>148,57 тнг/м3</t>
  </si>
  <si>
    <t>311,29 тнг./м3</t>
  </si>
  <si>
    <t xml:space="preserve"> 7737,65 тнг/Гкал</t>
  </si>
  <si>
    <t>248,21 тнг/м3</t>
  </si>
  <si>
    <t xml:space="preserve">ГКП на ПХВ "Целиноградская коммунальная служба" при акимате Целиноградского района
</t>
  </si>
  <si>
    <t>345,49 тнг./м3</t>
  </si>
  <si>
    <t>2899,10 тнг/Гкал</t>
  </si>
  <si>
    <t xml:space="preserve">424,69тг/м3 </t>
  </si>
  <si>
    <t xml:space="preserve"> 227,51 тнг/м3</t>
  </si>
  <si>
    <t>5766,82 тнг/Гкал</t>
  </si>
  <si>
    <t xml:space="preserve"> 5245,49 тнг/Гкал</t>
  </si>
  <si>
    <t>10009,50  тнг/Гкал</t>
  </si>
  <si>
    <t>7977,56 тнг/Гкал</t>
  </si>
  <si>
    <t>размер платы за 1м2 отопление, тенге без НДС</t>
  </si>
  <si>
    <t>13978,93 тнг/Гкал</t>
  </si>
  <si>
    <t>8487,84 тнг/Гкал</t>
  </si>
  <si>
    <t>размер платы для населения за 1м2 жилой площади</t>
  </si>
  <si>
    <t>размер платы за 1м2</t>
  </si>
  <si>
    <t>плата за 1м2</t>
  </si>
  <si>
    <t xml:space="preserve">ГКП на ПХВ "Косшы Су " при акимате города  Косшы  </t>
  </si>
  <si>
    <t>170,74 тнг/м3</t>
  </si>
  <si>
    <t xml:space="preserve">средневзв 276,97тнг/Гкал </t>
  </si>
  <si>
    <t>население с ПУ</t>
  </si>
  <si>
    <t xml:space="preserve"> подача воды из стационарных устройств с. Акмечеть</t>
  </si>
  <si>
    <t>8458,57  тнг/Гкал</t>
  </si>
  <si>
    <t>8 347,50  тнг/Гкал</t>
  </si>
  <si>
    <t>8963,10   тнг/Гкал</t>
  </si>
  <si>
    <t>2277,98  тнг/Гкал</t>
  </si>
  <si>
    <t xml:space="preserve"> 7048,64  тнг/Гкал</t>
  </si>
  <si>
    <t>16583,28 тнг/Гкал</t>
  </si>
  <si>
    <t>308,15 тнг./м3</t>
  </si>
  <si>
    <t>294,74 тнг/м3</t>
  </si>
  <si>
    <t>223,82 тнг/м3</t>
  </si>
  <si>
    <t>17166,02  тнг/Гкал</t>
  </si>
  <si>
    <t>на регулируемые услуги (товары, работы) по состоянию на 1 мая 2026  года</t>
  </si>
  <si>
    <t>Тарифы на 01 мая 2026 года</t>
  </si>
  <si>
    <t>на регулируемые услуги (товары, работы) по состоянию на 01 мая 2026  года</t>
  </si>
  <si>
    <t xml:space="preserve">на регулируемые услуги (товары, работы) по состоянию на 1 мая 2026  года                                               </t>
  </si>
  <si>
    <t>на регулируемые услуги (товары, работы) по состоянию на 01 мая 2026 года</t>
  </si>
  <si>
    <t>Тарифы на 01 мая 2026  года</t>
  </si>
  <si>
    <t>232,62 тнг/м3</t>
  </si>
  <si>
    <t>368,54 тнг/м3</t>
  </si>
  <si>
    <t>9342,53 тнг/Гкал</t>
  </si>
  <si>
    <t>364,90 тнг/м3</t>
  </si>
  <si>
    <t>подача воды по распределительным сетям с. Первомайка, Лозовое, Камышенка, Жамбул</t>
  </si>
  <si>
    <t>8663,87 тнг/Гкал</t>
  </si>
  <si>
    <t>ГКП на ПХВ "Степногорск-водоканал"</t>
  </si>
  <si>
    <t>11109,98 тнг/Гкал</t>
  </si>
  <si>
    <t>1747,37 тнг/м3</t>
  </si>
  <si>
    <t>Информация о тарифах субъектов естественных монополий, включенных в местный раздел Государственного регистра субъектов естественных монополий по Акмолинской области на регулируемые услуги (товары, работы) по состоянию на 01 июня 2026 года</t>
  </si>
  <si>
    <t>Тарифы на 01 июня 2026  года</t>
  </si>
  <si>
    <t>227,01 тнг/м3</t>
  </si>
  <si>
    <t>12087,50  тнг/Гкал</t>
  </si>
  <si>
    <t>607,07 тнг/м3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</si>
</sst>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3" formatCode="_-* #,##0.00\ _₽_-;\-* #,##0.00\ _₽_-;_-* &quot;-&quot;??\ _₽_-;_-@_-"/>
    <numFmt numFmtId="164" formatCode="_-* #,##0.00\ _₸_-;\-* #,##0.00\ _₸_-;_-* &quot;-&quot;??\ _₸_-;_-@_-"/>
    <numFmt numFmtId="165" formatCode="_-* #,##0.00_р_._-;\-* #,##0.00_р_._-;_-* &quot;-&quot;??_р_._-;_-@_-"/>
    <numFmt numFmtId="166" formatCode="#,##0.0000"/>
    <numFmt numFmtId="167" formatCode="_-* #,##0.0_р_._-;\-* #,##0.0_р_._-;_-* &quot;-&quot;??_р_._-;_-@_-"/>
    <numFmt numFmtId="168" formatCode="0.0000000"/>
    <numFmt numFmtId="169" formatCode="#,##0.000"/>
    <numFmt numFmtId="170" formatCode="_-* #,##0.00_т_г_._-;\-* #,##0.00_т_г_._-;_-* &quot;-&quot;??_т_г_._-;_-@_-"/>
    <numFmt numFmtId="171" formatCode="&quot;$&quot;#,##0_);[Red]\(&quot;$&quot;#,##0\)"/>
    <numFmt numFmtId="172" formatCode="_(* #,##0.00_);_(* \(#,##0.00\);_(* &quot;-&quot;??_);_(@_)"/>
  </numFmts>
  <fonts count="28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4"/>
      <name val="Arial"/>
      <family val="2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i/>
      <sz val="12"/>
      <name val="Times New Roman"/>
      <family val="1"/>
      <charset val="204"/>
    </font>
    <font>
      <sz val="18"/>
      <name val="Times New Roman"/>
      <family val="1"/>
      <charset val="204"/>
    </font>
    <font>
      <sz val="14"/>
      <name val="Times New Roman"/>
      <family val="1"/>
      <charset val="204"/>
    </font>
    <font>
      <b/>
      <sz val="10"/>
      <name val="Arial"/>
      <family val="2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</font>
    <font>
      <sz val="11"/>
      <color indexed="9"/>
      <name val="Calibri"/>
      <family val="2"/>
      <charset val="204"/>
    </font>
    <font>
      <sz val="8"/>
      <name val="Arial"/>
      <family val="2"/>
    </font>
    <font>
      <b/>
      <sz val="9"/>
      <name val="Times New Roman"/>
      <family val="1"/>
      <charset val="204"/>
    </font>
  </fonts>
  <fills count="2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theme="4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17">
    <xf numFmtId="0" fontId="0" fillId="0" borderId="0"/>
    <xf numFmtId="165" fontId="4" fillId="0" borderId="0" applyFont="0" applyFill="0" applyBorder="0" applyAlignment="0" applyProtection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1" fillId="0" borderId="0"/>
    <xf numFmtId="165" fontId="23" fillId="0" borderId="0" applyFont="0" applyFill="0" applyBorder="0" applyAlignment="0" applyProtection="0"/>
    <xf numFmtId="0" fontId="23" fillId="0" borderId="0"/>
    <xf numFmtId="170" fontId="23" fillId="0" borderId="0" applyFont="0" applyFill="0" applyBorder="0" applyAlignment="0" applyProtection="0"/>
    <xf numFmtId="0" fontId="24" fillId="0" borderId="0"/>
    <xf numFmtId="165" fontId="13" fillId="0" borderId="0" applyFont="0" applyFill="0" applyBorder="0" applyAlignment="0" applyProtection="0"/>
    <xf numFmtId="171" fontId="4" fillId="0" borderId="0" applyFont="0" applyFill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8" borderId="0" applyNumberFormat="0" applyBorder="0" applyAlignment="0" applyProtection="0"/>
    <xf numFmtId="0" fontId="13" fillId="11" borderId="0" applyNumberFormat="0" applyBorder="0" applyAlignment="0" applyProtection="0"/>
    <xf numFmtId="0" fontId="13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23" fillId="0" borderId="0"/>
    <xf numFmtId="43" fontId="12" fillId="0" borderId="0" applyFont="0" applyFill="0" applyBorder="0" applyAlignment="0" applyProtection="0"/>
    <xf numFmtId="0" fontId="23" fillId="0" borderId="0"/>
    <xf numFmtId="0" fontId="26" fillId="0" borderId="0"/>
    <xf numFmtId="164" fontId="12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</cellStyleXfs>
  <cellXfs count="479">
    <xf numFmtId="0" fontId="0" fillId="0" borderId="0" xfId="0"/>
    <xf numFmtId="0" fontId="5" fillId="2" borderId="0" xfId="0" applyFont="1" applyFill="1" applyAlignment="1">
      <alignment horizontal="center" vertical="center"/>
    </xf>
    <xf numFmtId="0" fontId="0" fillId="2" borderId="0" xfId="0" applyFont="1" applyFill="1"/>
    <xf numFmtId="0" fontId="0" fillId="3" borderId="0" xfId="0" applyFont="1" applyFill="1"/>
    <xf numFmtId="4" fontId="6" fillId="0" borderId="2" xfId="2" applyNumberFormat="1" applyFont="1" applyFill="1" applyBorder="1" applyAlignment="1">
      <alignment horizontal="center" vertical="center" wrapText="1"/>
    </xf>
    <xf numFmtId="4" fontId="0" fillId="2" borderId="0" xfId="0" applyNumberFormat="1" applyFont="1" applyFill="1"/>
    <xf numFmtId="4" fontId="6" fillId="2" borderId="2" xfId="2" applyNumberFormat="1" applyFont="1" applyFill="1" applyBorder="1" applyAlignment="1">
      <alignment horizontal="center" vertical="center" wrapText="1"/>
    </xf>
    <xf numFmtId="4" fontId="8" fillId="2" borderId="2" xfId="5" applyNumberFormat="1" applyFont="1" applyFill="1" applyBorder="1" applyAlignment="1">
      <alignment horizontal="center" vertical="center" wrapText="1"/>
    </xf>
    <xf numFmtId="4" fontId="8" fillId="2" borderId="2" xfId="2" applyNumberFormat="1" applyFont="1" applyFill="1" applyBorder="1" applyAlignment="1">
      <alignment horizontal="center" vertical="center" wrapText="1"/>
    </xf>
    <xf numFmtId="4" fontId="8" fillId="0" borderId="2" xfId="2" applyNumberFormat="1" applyFont="1" applyFill="1" applyBorder="1" applyAlignment="1">
      <alignment horizontal="center" vertical="center" wrapText="1"/>
    </xf>
    <xf numFmtId="0" fontId="0" fillId="0" borderId="0" xfId="0" applyFont="1" applyFill="1"/>
    <xf numFmtId="4" fontId="6" fillId="2" borderId="13" xfId="2" applyNumberFormat="1" applyFont="1" applyFill="1" applyBorder="1" applyAlignment="1">
      <alignment horizontal="center" vertical="center" wrapText="1"/>
    </xf>
    <xf numFmtId="4" fontId="8" fillId="2" borderId="0" xfId="8" applyNumberFormat="1" applyFont="1" applyFill="1" applyBorder="1" applyAlignment="1">
      <alignment horizontal="center" vertical="center" wrapText="1"/>
    </xf>
    <xf numFmtId="0" fontId="0" fillId="2" borderId="0" xfId="0" applyFont="1" applyFill="1" applyAlignment="1">
      <alignment horizontal="center"/>
    </xf>
    <xf numFmtId="0" fontId="7" fillId="2" borderId="0" xfId="0" applyFont="1" applyFill="1"/>
    <xf numFmtId="0" fontId="0" fillId="2" borderId="0" xfId="0" applyFill="1"/>
    <xf numFmtId="0" fontId="0" fillId="2" borderId="0" xfId="0" applyFill="1" applyAlignment="1">
      <alignment horizontal="center"/>
    </xf>
    <xf numFmtId="0" fontId="14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4" fontId="10" fillId="2" borderId="2" xfId="12" applyNumberFormat="1" applyFont="1" applyFill="1" applyBorder="1" applyAlignment="1">
      <alignment horizontal="center" vertical="center" wrapText="1"/>
    </xf>
    <xf numFmtId="0" fontId="0" fillId="2" borderId="2" xfId="0" applyFont="1" applyFill="1" applyBorder="1"/>
    <xf numFmtId="0" fontId="7" fillId="2" borderId="2" xfId="0" applyFont="1" applyFill="1" applyBorder="1"/>
    <xf numFmtId="0" fontId="7" fillId="2" borderId="2" xfId="0" applyFont="1" applyFill="1" applyBorder="1" applyAlignment="1">
      <alignment horizontal="center"/>
    </xf>
    <xf numFmtId="4" fontId="8" fillId="2" borderId="2" xfId="165" applyNumberFormat="1" applyFont="1" applyFill="1" applyBorder="1" applyAlignment="1">
      <alignment horizontal="center" vertical="center" wrapText="1"/>
    </xf>
    <xf numFmtId="4" fontId="6" fillId="2" borderId="2" xfId="15" applyNumberFormat="1" applyFont="1" applyFill="1" applyBorder="1" applyAlignment="1">
      <alignment horizontal="center" vertical="center" wrapText="1"/>
    </xf>
    <xf numFmtId="4" fontId="10" fillId="2" borderId="2" xfId="165" applyNumberFormat="1" applyFont="1" applyFill="1" applyBorder="1" applyAlignment="1">
      <alignment horizontal="center" vertical="center" wrapText="1"/>
    </xf>
    <xf numFmtId="4" fontId="10" fillId="2" borderId="5" xfId="165" applyNumberFormat="1" applyFont="1" applyFill="1" applyBorder="1" applyAlignment="1">
      <alignment horizontal="center" vertical="center" wrapText="1"/>
    </xf>
    <xf numFmtId="4" fontId="8" fillId="2" borderId="2" xfId="34" applyNumberFormat="1" applyFont="1" applyFill="1" applyBorder="1" applyAlignment="1">
      <alignment horizontal="center" vertical="center" wrapText="1"/>
    </xf>
    <xf numFmtId="4" fontId="8" fillId="2" borderId="2" xfId="3" applyNumberFormat="1" applyFont="1" applyFill="1" applyBorder="1" applyAlignment="1">
      <alignment horizontal="center" vertical="center" wrapText="1"/>
    </xf>
    <xf numFmtId="4" fontId="8" fillId="2" borderId="14" xfId="5" applyNumberFormat="1" applyFont="1" applyFill="1" applyBorder="1" applyAlignment="1">
      <alignment horizontal="center" vertical="center" wrapText="1"/>
    </xf>
    <xf numFmtId="4" fontId="8" fillId="2" borderId="14" xfId="3" applyNumberFormat="1" applyFont="1" applyFill="1" applyBorder="1" applyAlignment="1">
      <alignment horizontal="center" vertical="center" wrapText="1"/>
    </xf>
    <xf numFmtId="4" fontId="8" fillId="2" borderId="4" xfId="5" applyNumberFormat="1" applyFont="1" applyFill="1" applyBorder="1" applyAlignment="1">
      <alignment horizontal="center" vertical="center" wrapText="1"/>
    </xf>
    <xf numFmtId="4" fontId="8" fillId="2" borderId="5" xfId="3" applyNumberFormat="1" applyFont="1" applyFill="1" applyBorder="1" applyAlignment="1">
      <alignment horizontal="center" vertical="center" wrapText="1"/>
    </xf>
    <xf numFmtId="4" fontId="6" fillId="2" borderId="14" xfId="8" applyNumberFormat="1" applyFont="1" applyFill="1" applyBorder="1" applyAlignment="1">
      <alignment horizontal="center" vertical="center" wrapText="1"/>
    </xf>
    <xf numFmtId="4" fontId="8" fillId="2" borderId="14" xfId="8" applyNumberFormat="1" applyFont="1" applyFill="1" applyBorder="1" applyAlignment="1">
      <alignment horizontal="center" vertical="center" wrapText="1"/>
    </xf>
    <xf numFmtId="4" fontId="6" fillId="0" borderId="3" xfId="2" applyNumberFormat="1" applyFont="1" applyFill="1" applyBorder="1" applyAlignment="1">
      <alignment horizontal="center" vertical="center" wrapText="1"/>
    </xf>
    <xf numFmtId="4" fontId="6" fillId="3" borderId="2" xfId="2" applyNumberFormat="1" applyFont="1" applyFill="1" applyBorder="1" applyAlignment="1">
      <alignment horizontal="center" vertical="center" wrapText="1"/>
    </xf>
    <xf numFmtId="2" fontId="5" fillId="2" borderId="2" xfId="2" applyNumberFormat="1" applyFont="1" applyFill="1" applyBorder="1" applyAlignment="1">
      <alignment horizontal="center" vertical="center" wrapText="1"/>
    </xf>
    <xf numFmtId="0" fontId="16" fillId="2" borderId="2" xfId="198" applyFont="1" applyFill="1" applyBorder="1" applyAlignment="1">
      <alignment horizontal="center" vertical="center" wrapText="1"/>
    </xf>
    <xf numFmtId="0" fontId="18" fillId="2" borderId="0" xfId="0" applyFont="1" applyFill="1" applyBorder="1" applyAlignment="1">
      <alignment vertical="center"/>
    </xf>
    <xf numFmtId="0" fontId="18" fillId="2" borderId="1" xfId="0" applyFont="1" applyFill="1" applyBorder="1" applyAlignment="1">
      <alignment vertical="center"/>
    </xf>
    <xf numFmtId="0" fontId="18" fillId="0" borderId="2" xfId="2" applyFont="1" applyFill="1" applyBorder="1" applyAlignment="1">
      <alignment horizontal="center" vertical="center" wrapText="1"/>
    </xf>
    <xf numFmtId="3" fontId="8" fillId="2" borderId="2" xfId="2" applyNumberFormat="1" applyFont="1" applyFill="1" applyBorder="1" applyAlignment="1">
      <alignment horizontal="center" vertical="center" wrapText="1"/>
    </xf>
    <xf numFmtId="3" fontId="8" fillId="0" borderId="2" xfId="2" applyNumberFormat="1" applyFont="1" applyFill="1" applyBorder="1" applyAlignment="1">
      <alignment horizontal="center" vertical="center" wrapText="1"/>
    </xf>
    <xf numFmtId="4" fontId="10" fillId="2" borderId="5" xfId="0" applyNumberFormat="1" applyFont="1" applyFill="1" applyBorder="1" applyAlignment="1">
      <alignment horizontal="center" vertical="center" wrapText="1"/>
    </xf>
    <xf numFmtId="4" fontId="10" fillId="2" borderId="7" xfId="0" applyNumberFormat="1" applyFont="1" applyFill="1" applyBorder="1" applyAlignment="1">
      <alignment horizontal="center" vertical="center" wrapText="1"/>
    </xf>
    <xf numFmtId="4" fontId="8" fillId="2" borderId="2" xfId="4" applyNumberFormat="1" applyFont="1" applyFill="1" applyBorder="1" applyAlignment="1">
      <alignment horizontal="center" vertical="center" wrapText="1"/>
    </xf>
    <xf numFmtId="0" fontId="0" fillId="2" borderId="5" xfId="0" applyFont="1" applyFill="1" applyBorder="1" applyAlignment="1">
      <alignment horizontal="center"/>
    </xf>
    <xf numFmtId="0" fontId="7" fillId="2" borderId="5" xfId="0" applyFont="1" applyFill="1" applyBorder="1"/>
    <xf numFmtId="0" fontId="19" fillId="2" borderId="2" xfId="0" applyFont="1" applyFill="1" applyBorder="1" applyAlignment="1">
      <alignment horizontal="center" vertical="center"/>
    </xf>
    <xf numFmtId="0" fontId="20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/>
    </xf>
    <xf numFmtId="0" fontId="11" fillId="2" borderId="2" xfId="0" applyFont="1" applyFill="1" applyBorder="1"/>
    <xf numFmtId="4" fontId="6" fillId="2" borderId="6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/>
    </xf>
    <xf numFmtId="4" fontId="10" fillId="2" borderId="12" xfId="0" applyNumberFormat="1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/>
    </xf>
    <xf numFmtId="0" fontId="8" fillId="2" borderId="2" xfId="5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4" fontId="6" fillId="0" borderId="2" xfId="2" applyNumberFormat="1" applyFont="1" applyFill="1" applyBorder="1" applyAlignment="1">
      <alignment horizontal="center" vertical="center" wrapText="1"/>
    </xf>
    <xf numFmtId="4" fontId="6" fillId="2" borderId="2" xfId="2" applyNumberFormat="1" applyFont="1" applyFill="1" applyBorder="1" applyAlignment="1">
      <alignment horizontal="center" vertical="center" wrapText="1"/>
    </xf>
    <xf numFmtId="4" fontId="21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" fontId="6" fillId="2" borderId="2" xfId="2" applyNumberFormat="1" applyFont="1" applyFill="1" applyBorder="1" applyAlignment="1">
      <alignment horizontal="center" vertical="center" wrapText="1"/>
    </xf>
    <xf numFmtId="0" fontId="17" fillId="2" borderId="0" xfId="0" applyFont="1" applyFill="1" applyBorder="1" applyAlignment="1">
      <alignment horizontal="center" vertical="center"/>
    </xf>
    <xf numFmtId="0" fontId="0" fillId="2" borderId="0" xfId="0" applyFont="1" applyFill="1"/>
    <xf numFmtId="0" fontId="18" fillId="0" borderId="3" xfId="2" applyFont="1" applyFill="1" applyBorder="1" applyAlignment="1">
      <alignment horizontal="center" vertical="center" wrapText="1"/>
    </xf>
    <xf numFmtId="0" fontId="0" fillId="3" borderId="0" xfId="0" applyFont="1" applyFill="1" applyBorder="1"/>
    <xf numFmtId="0" fontId="0" fillId="0" borderId="0" xfId="0" applyFont="1" applyFill="1" applyBorder="1"/>
    <xf numFmtId="0" fontId="8" fillId="2" borderId="2" xfId="321" applyFont="1" applyFill="1" applyBorder="1" applyAlignment="1">
      <alignment horizontal="center" vertical="center" wrapText="1"/>
    </xf>
    <xf numFmtId="2" fontId="8" fillId="2" borderId="2" xfId="321" applyNumberFormat="1" applyFont="1" applyFill="1" applyBorder="1" applyAlignment="1">
      <alignment horizontal="center" vertical="center" wrapText="1"/>
    </xf>
    <xf numFmtId="2" fontId="8" fillId="2" borderId="2" xfId="321" applyNumberFormat="1" applyFont="1" applyFill="1" applyBorder="1" applyAlignment="1">
      <alignment horizontal="center" vertical="center"/>
    </xf>
    <xf numFmtId="4" fontId="10" fillId="2" borderId="2" xfId="363" applyNumberFormat="1" applyFont="1" applyFill="1" applyBorder="1" applyAlignment="1">
      <alignment horizontal="center" vertical="center" wrapText="1"/>
    </xf>
    <xf numFmtId="4" fontId="8" fillId="2" borderId="2" xfId="233" applyNumberFormat="1" applyFont="1" applyFill="1" applyBorder="1" applyAlignment="1">
      <alignment horizontal="center" vertical="center" wrapText="1"/>
    </xf>
    <xf numFmtId="169" fontId="6" fillId="2" borderId="2" xfId="2" applyNumberFormat="1" applyFont="1" applyFill="1" applyBorder="1" applyAlignment="1">
      <alignment horizontal="center" vertical="center" wrapText="1"/>
    </xf>
    <xf numFmtId="4" fontId="6" fillId="2" borderId="3" xfId="2" applyNumberFormat="1" applyFont="1" applyFill="1" applyBorder="1" applyAlignment="1">
      <alignment horizontal="center" vertical="center" wrapText="1"/>
    </xf>
    <xf numFmtId="0" fontId="0" fillId="2" borderId="0" xfId="0" applyFont="1" applyFill="1" applyBorder="1"/>
    <xf numFmtId="4" fontId="6" fillId="0" borderId="3" xfId="2" applyNumberFormat="1" applyFont="1" applyFill="1" applyBorder="1" applyAlignment="1">
      <alignment horizontal="center" vertical="center" wrapText="1"/>
    </xf>
    <xf numFmtId="0" fontId="8" fillId="2" borderId="2" xfId="12" applyFont="1" applyFill="1" applyBorder="1" applyAlignment="1">
      <alignment horizontal="center" vertical="center" wrapText="1"/>
    </xf>
    <xf numFmtId="0" fontId="8" fillId="2" borderId="5" xfId="12" applyFont="1" applyFill="1" applyBorder="1" applyAlignment="1">
      <alignment horizontal="center" vertical="center" wrapText="1"/>
    </xf>
    <xf numFmtId="0" fontId="6" fillId="2" borderId="2" xfId="12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/>
    </xf>
    <xf numFmtId="4" fontId="10" fillId="2" borderId="2" xfId="12" applyNumberFormat="1" applyFont="1" applyFill="1" applyBorder="1" applyAlignment="1">
      <alignment horizontal="center" vertical="center"/>
    </xf>
    <xf numFmtId="4" fontId="6" fillId="0" borderId="2" xfId="2" applyNumberFormat="1" applyFont="1" applyFill="1" applyBorder="1" applyAlignment="1">
      <alignment horizontal="center" vertical="center" wrapText="1"/>
    </xf>
    <xf numFmtId="0" fontId="6" fillId="2" borderId="2" xfId="12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20" fillId="2" borderId="5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/>
    </xf>
    <xf numFmtId="0" fontId="8" fillId="2" borderId="3" xfId="0" applyFont="1" applyFill="1" applyBorder="1"/>
    <xf numFmtId="4" fontId="6" fillId="2" borderId="2" xfId="2" applyNumberFormat="1" applyFont="1" applyFill="1" applyBorder="1" applyAlignment="1">
      <alignment horizontal="center" vertical="center" wrapText="1"/>
    </xf>
    <xf numFmtId="4" fontId="6" fillId="2" borderId="2" xfId="3" applyNumberFormat="1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4" fontId="6" fillId="2" borderId="2" xfId="2" applyNumberFormat="1" applyFont="1" applyFill="1" applyBorder="1" applyAlignment="1">
      <alignment horizontal="center" vertical="center" wrapText="1"/>
    </xf>
    <xf numFmtId="4" fontId="8" fillId="2" borderId="2" xfId="2" applyNumberFormat="1" applyFont="1" applyFill="1" applyBorder="1" applyAlignment="1">
      <alignment horizontal="center" vertical="center" wrapText="1"/>
    </xf>
    <xf numFmtId="4" fontId="8" fillId="2" borderId="5" xfId="2" applyNumberFormat="1" applyFont="1" applyFill="1" applyBorder="1" applyAlignment="1">
      <alignment horizontal="center" vertical="center" wrapText="1"/>
    </xf>
    <xf numFmtId="4" fontId="6" fillId="2" borderId="2" xfId="0" applyNumberFormat="1" applyFont="1" applyFill="1" applyBorder="1" applyAlignment="1">
      <alignment horizontal="center" vertical="center" wrapText="1"/>
    </xf>
    <xf numFmtId="4" fontId="6" fillId="2" borderId="3" xfId="2" applyNumberFormat="1" applyFont="1" applyFill="1" applyBorder="1" applyAlignment="1">
      <alignment horizontal="center" vertical="center" wrapText="1"/>
    </xf>
    <xf numFmtId="4" fontId="8" fillId="2" borderId="2" xfId="0" applyNumberFormat="1" applyFont="1" applyFill="1" applyBorder="1" applyAlignment="1">
      <alignment horizontal="center" vertical="center" wrapText="1"/>
    </xf>
    <xf numFmtId="4" fontId="6" fillId="2" borderId="7" xfId="2" applyNumberFormat="1" applyFont="1" applyFill="1" applyBorder="1" applyAlignment="1">
      <alignment horizontal="center" vertical="center" wrapText="1"/>
    </xf>
    <xf numFmtId="4" fontId="8" fillId="2" borderId="0" xfId="2" applyNumberFormat="1" applyFont="1" applyFill="1" applyBorder="1" applyAlignment="1">
      <alignment horizontal="center" vertical="center" wrapText="1"/>
    </xf>
    <xf numFmtId="4" fontId="8" fillId="2" borderId="2" xfId="15" applyNumberFormat="1" applyFont="1" applyFill="1" applyBorder="1" applyAlignment="1">
      <alignment horizontal="center" vertical="center" wrapText="1"/>
    </xf>
    <xf numFmtId="4" fontId="10" fillId="2" borderId="2" xfId="0" applyNumberFormat="1" applyFont="1" applyFill="1" applyBorder="1" applyAlignment="1">
      <alignment horizontal="center" vertical="center" wrapText="1"/>
    </xf>
    <xf numFmtId="4" fontId="9" fillId="2" borderId="2" xfId="2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4" fontId="21" fillId="2" borderId="2" xfId="12" applyNumberFormat="1" applyFont="1" applyFill="1" applyBorder="1" applyAlignment="1">
      <alignment horizontal="center" vertical="center"/>
    </xf>
    <xf numFmtId="4" fontId="6" fillId="2" borderId="2" xfId="8" applyNumberFormat="1" applyFont="1" applyFill="1" applyBorder="1" applyAlignment="1">
      <alignment horizontal="center" vertical="center" wrapText="1"/>
    </xf>
    <xf numFmtId="4" fontId="6" fillId="2" borderId="3" xfId="2" applyNumberFormat="1" applyFont="1" applyFill="1" applyBorder="1" applyAlignment="1">
      <alignment horizontal="center" vertical="center" wrapText="1"/>
    </xf>
    <xf numFmtId="4" fontId="6" fillId="2" borderId="12" xfId="2" applyNumberFormat="1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/>
    </xf>
    <xf numFmtId="4" fontId="6" fillId="2" borderId="0" xfId="0" applyNumberFormat="1" applyFont="1" applyFill="1" applyBorder="1" applyAlignment="1">
      <alignment vertical="center" wrapText="1"/>
    </xf>
    <xf numFmtId="0" fontId="0" fillId="0" borderId="2" xfId="0" applyBorder="1"/>
    <xf numFmtId="0" fontId="8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left"/>
    </xf>
    <xf numFmtId="0" fontId="8" fillId="2" borderId="0" xfId="0" applyFont="1" applyFill="1" applyAlignment="1">
      <alignment horizontal="center"/>
    </xf>
    <xf numFmtId="4" fontId="8" fillId="2" borderId="4" xfId="2" applyNumberFormat="1" applyFont="1" applyFill="1" applyBorder="1" applyAlignment="1">
      <alignment horizontal="center" vertical="center" wrapText="1"/>
    </xf>
    <xf numFmtId="0" fontId="15" fillId="2" borderId="2" xfId="198" applyFont="1" applyFill="1" applyBorder="1" applyAlignment="1">
      <alignment horizontal="left" vertical="center" wrapText="1"/>
    </xf>
    <xf numFmtId="4" fontId="6" fillId="4" borderId="2" xfId="2" applyNumberFormat="1" applyFont="1" applyFill="1" applyBorder="1" applyAlignment="1">
      <alignment horizontal="center" vertical="center" wrapText="1"/>
    </xf>
    <xf numFmtId="4" fontId="8" fillId="4" borderId="2" xfId="2" applyNumberFormat="1" applyFont="1" applyFill="1" applyBorder="1" applyAlignment="1">
      <alignment horizontal="center" vertical="center" wrapText="1"/>
    </xf>
    <xf numFmtId="0" fontId="22" fillId="2" borderId="0" xfId="0" applyFont="1" applyFill="1"/>
    <xf numFmtId="4" fontId="0" fillId="4" borderId="0" xfId="0" applyNumberFormat="1" applyFont="1" applyFill="1"/>
    <xf numFmtId="4" fontId="6" fillId="2" borderId="2" xfId="2" applyNumberFormat="1" applyFont="1" applyFill="1" applyBorder="1" applyAlignment="1">
      <alignment horizontal="center" vertical="center" wrapText="1"/>
    </xf>
    <xf numFmtId="4" fontId="6" fillId="2" borderId="2" xfId="2" applyNumberFormat="1" applyFont="1" applyFill="1" applyBorder="1" applyAlignment="1">
      <alignment horizontal="center" vertical="center" wrapText="1"/>
    </xf>
    <xf numFmtId="4" fontId="8" fillId="2" borderId="2" xfId="2" applyNumberFormat="1" applyFont="1" applyFill="1" applyBorder="1" applyAlignment="1">
      <alignment horizontal="center" vertical="center" wrapText="1"/>
    </xf>
    <xf numFmtId="0" fontId="18" fillId="2" borderId="2" xfId="2" applyFont="1" applyFill="1" applyBorder="1" applyAlignment="1">
      <alignment horizontal="center" vertical="center" wrapText="1"/>
    </xf>
    <xf numFmtId="4" fontId="6" fillId="2" borderId="2" xfId="2" applyNumberFormat="1" applyFont="1" applyFill="1" applyBorder="1" applyAlignment="1">
      <alignment horizontal="center" vertical="center" wrapText="1"/>
    </xf>
    <xf numFmtId="4" fontId="8" fillId="2" borderId="2" xfId="2" applyNumberFormat="1" applyFont="1" applyFill="1" applyBorder="1" applyAlignment="1">
      <alignment horizontal="center" vertical="center" wrapText="1"/>
    </xf>
    <xf numFmtId="4" fontId="8" fillId="2" borderId="5" xfId="2" applyNumberFormat="1" applyFont="1" applyFill="1" applyBorder="1" applyAlignment="1">
      <alignment horizontal="center" vertical="center" wrapText="1"/>
    </xf>
    <xf numFmtId="4" fontId="8" fillId="2" borderId="2" xfId="0" applyNumberFormat="1" applyFont="1" applyFill="1" applyBorder="1" applyAlignment="1">
      <alignment horizontal="center" vertical="center" wrapText="1"/>
    </xf>
    <xf numFmtId="4" fontId="6" fillId="2" borderId="5" xfId="2" applyNumberFormat="1" applyFont="1" applyFill="1" applyBorder="1" applyAlignment="1">
      <alignment horizontal="center" vertical="center" wrapText="1"/>
    </xf>
    <xf numFmtId="4" fontId="10" fillId="2" borderId="2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9" xfId="0" applyFont="1" applyFill="1" applyBorder="1"/>
    <xf numFmtId="0" fontId="8" fillId="2" borderId="4" xfId="0" applyFont="1" applyFill="1" applyBorder="1"/>
    <xf numFmtId="0" fontId="8" fillId="2" borderId="5" xfId="0" applyFont="1" applyFill="1" applyBorder="1" applyAlignment="1">
      <alignment horizontal="center"/>
    </xf>
    <xf numFmtId="0" fontId="8" fillId="2" borderId="13" xfId="0" applyFont="1" applyFill="1" applyBorder="1" applyAlignment="1">
      <alignment horizontal="center"/>
    </xf>
    <xf numFmtId="0" fontId="8" fillId="2" borderId="15" xfId="0" applyFont="1" applyFill="1" applyBorder="1" applyAlignment="1">
      <alignment horizontal="center"/>
    </xf>
    <xf numFmtId="0" fontId="8" fillId="2" borderId="12" xfId="0" applyFont="1" applyFill="1" applyBorder="1" applyAlignment="1">
      <alignment horizontal="center" wrapText="1"/>
    </xf>
    <xf numFmtId="0" fontId="8" fillId="2" borderId="5" xfId="0" applyFont="1" applyFill="1" applyBorder="1" applyAlignment="1">
      <alignment wrapText="1"/>
    </xf>
    <xf numFmtId="0" fontId="8" fillId="2" borderId="0" xfId="0" applyFont="1" applyFill="1" applyAlignment="1">
      <alignment wrapText="1"/>
    </xf>
    <xf numFmtId="0" fontId="0" fillId="2" borderId="9" xfId="0" applyFont="1" applyFill="1" applyBorder="1" applyAlignment="1">
      <alignment horizontal="center"/>
    </xf>
    <xf numFmtId="0" fontId="0" fillId="2" borderId="9" xfId="0" applyFont="1" applyFill="1" applyBorder="1"/>
    <xf numFmtId="0" fontId="7" fillId="2" borderId="9" xfId="0" applyFont="1" applyFill="1" applyBorder="1"/>
    <xf numFmtId="0" fontId="0" fillId="2" borderId="0" xfId="0" applyFont="1" applyFill="1" applyBorder="1" applyAlignment="1">
      <alignment horizontal="center"/>
    </xf>
    <xf numFmtId="0" fontId="7" fillId="2" borderId="0" xfId="0" applyFont="1" applyFill="1" applyBorder="1"/>
    <xf numFmtId="0" fontId="0" fillId="2" borderId="12" xfId="0" applyFont="1" applyFill="1" applyBorder="1" applyAlignment="1">
      <alignment horizontal="center"/>
    </xf>
    <xf numFmtId="0" fontId="0" fillId="2" borderId="13" xfId="0" applyFont="1" applyFill="1" applyBorder="1" applyAlignment="1">
      <alignment horizontal="center"/>
    </xf>
    <xf numFmtId="0" fontId="0" fillId="2" borderId="15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 vertical="center"/>
    </xf>
    <xf numFmtId="0" fontId="0" fillId="2" borderId="6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wrapText="1"/>
    </xf>
    <xf numFmtId="0" fontId="20" fillId="2" borderId="2" xfId="0" applyFont="1" applyFill="1" applyBorder="1" applyAlignment="1">
      <alignment horizontal="center"/>
    </xf>
    <xf numFmtId="4" fontId="6" fillId="2" borderId="2" xfId="2" applyNumberFormat="1" applyFont="1" applyFill="1" applyBorder="1" applyAlignment="1">
      <alignment horizontal="center" vertical="center" wrapText="1"/>
    </xf>
    <xf numFmtId="4" fontId="8" fillId="2" borderId="2" xfId="2" applyNumberFormat="1" applyFont="1" applyFill="1" applyBorder="1" applyAlignment="1">
      <alignment horizontal="center" vertical="center" wrapText="1"/>
    </xf>
    <xf numFmtId="4" fontId="8" fillId="2" borderId="2" xfId="0" applyNumberFormat="1" applyFont="1" applyFill="1" applyBorder="1" applyAlignment="1">
      <alignment horizontal="center" vertical="center" wrapText="1"/>
    </xf>
    <xf numFmtId="4" fontId="9" fillId="2" borderId="2" xfId="2" applyNumberFormat="1" applyFont="1" applyFill="1" applyBorder="1" applyAlignment="1">
      <alignment horizontal="center" vertical="center" wrapText="1"/>
    </xf>
    <xf numFmtId="4" fontId="6" fillId="2" borderId="2" xfId="2" applyNumberFormat="1" applyFont="1" applyFill="1" applyBorder="1" applyAlignment="1">
      <alignment horizontal="center" vertical="center" wrapText="1"/>
    </xf>
    <xf numFmtId="4" fontId="8" fillId="2" borderId="2" xfId="2" applyNumberFormat="1" applyFont="1" applyFill="1" applyBorder="1" applyAlignment="1">
      <alignment horizontal="center" vertical="center" wrapText="1"/>
    </xf>
    <xf numFmtId="4" fontId="6" fillId="2" borderId="2" xfId="0" applyNumberFormat="1" applyFont="1" applyFill="1" applyBorder="1" applyAlignment="1">
      <alignment horizontal="center" vertical="center" wrapText="1"/>
    </xf>
    <xf numFmtId="4" fontId="8" fillId="2" borderId="2" xfId="0" applyNumberFormat="1" applyFont="1" applyFill="1" applyBorder="1" applyAlignment="1">
      <alignment horizontal="center" vertical="center" wrapText="1"/>
    </xf>
    <xf numFmtId="4" fontId="8" fillId="2" borderId="2" xfId="15" applyNumberFormat="1" applyFont="1" applyFill="1" applyBorder="1" applyAlignment="1">
      <alignment horizontal="center" vertical="center" wrapText="1"/>
    </xf>
    <xf numFmtId="4" fontId="10" fillId="2" borderId="2" xfId="0" applyNumberFormat="1" applyFont="1" applyFill="1" applyBorder="1" applyAlignment="1">
      <alignment horizontal="center" vertical="center" wrapText="1"/>
    </xf>
    <xf numFmtId="4" fontId="9" fillId="2" borderId="2" xfId="2" applyNumberFormat="1" applyFont="1" applyFill="1" applyBorder="1" applyAlignment="1">
      <alignment horizontal="center" vertical="center" wrapText="1"/>
    </xf>
    <xf numFmtId="4" fontId="8" fillId="2" borderId="5" xfId="5" applyNumberFormat="1" applyFont="1" applyFill="1" applyBorder="1" applyAlignment="1">
      <alignment horizontal="center" vertical="center" wrapText="1"/>
    </xf>
    <xf numFmtId="0" fontId="0" fillId="19" borderId="0" xfId="0" applyFont="1" applyFill="1"/>
    <xf numFmtId="0" fontId="0" fillId="20" borderId="0" xfId="0" applyFont="1" applyFill="1"/>
    <xf numFmtId="4" fontId="0" fillId="20" borderId="0" xfId="0" applyNumberFormat="1" applyFont="1" applyFill="1"/>
    <xf numFmtId="0" fontId="0" fillId="21" borderId="0" xfId="0" applyFont="1" applyFill="1"/>
    <xf numFmtId="4" fontId="6" fillId="2" borderId="2" xfId="2" applyNumberFormat="1" applyFont="1" applyFill="1" applyBorder="1" applyAlignment="1">
      <alignment horizontal="center" vertical="top" wrapText="1"/>
    </xf>
    <xf numFmtId="0" fontId="0" fillId="2" borderId="8" xfId="0" applyFont="1" applyFill="1" applyBorder="1"/>
    <xf numFmtId="2" fontId="0" fillId="2" borderId="13" xfId="0" applyNumberFormat="1" applyFont="1" applyFill="1" applyBorder="1"/>
    <xf numFmtId="0" fontId="8" fillId="2" borderId="6" xfId="0" applyFont="1" applyFill="1" applyBorder="1" applyAlignment="1">
      <alignment horizontal="center"/>
    </xf>
    <xf numFmtId="0" fontId="8" fillId="2" borderId="6" xfId="0" applyFont="1" applyFill="1" applyBorder="1"/>
    <xf numFmtId="0" fontId="8" fillId="2" borderId="7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 wrapText="1"/>
    </xf>
    <xf numFmtId="0" fontId="7" fillId="2" borderId="5" xfId="0" applyFont="1" applyFill="1" applyBorder="1" applyAlignment="1">
      <alignment horizontal="center"/>
    </xf>
    <xf numFmtId="2" fontId="0" fillId="2" borderId="13" xfId="0" applyNumberFormat="1" applyFont="1" applyFill="1" applyBorder="1" applyAlignment="1">
      <alignment horizontal="center" vertical="center"/>
    </xf>
    <xf numFmtId="2" fontId="0" fillId="2" borderId="0" xfId="0" applyNumberFormat="1" applyFont="1" applyFill="1" applyBorder="1"/>
    <xf numFmtId="0" fontId="19" fillId="2" borderId="2" xfId="0" applyFont="1" applyFill="1" applyBorder="1" applyAlignment="1">
      <alignment horizontal="center"/>
    </xf>
    <xf numFmtId="4" fontId="6" fillId="2" borderId="2" xfId="2" applyNumberFormat="1" applyFont="1" applyFill="1" applyBorder="1" applyAlignment="1">
      <alignment horizontal="center" vertical="center" wrapText="1"/>
    </xf>
    <xf numFmtId="4" fontId="6" fillId="2" borderId="2" xfId="2" applyNumberFormat="1" applyFont="1" applyFill="1" applyBorder="1" applyAlignment="1">
      <alignment horizontal="center" vertical="center" wrapText="1"/>
    </xf>
    <xf numFmtId="4" fontId="8" fillId="2" borderId="2" xfId="2" applyNumberFormat="1" applyFont="1" applyFill="1" applyBorder="1" applyAlignment="1">
      <alignment horizontal="center" vertical="center" wrapText="1"/>
    </xf>
    <xf numFmtId="4" fontId="9" fillId="2" borderId="2" xfId="2" applyNumberFormat="1" applyFont="1" applyFill="1" applyBorder="1" applyAlignment="1">
      <alignment horizontal="center" vertical="center" wrapText="1"/>
    </xf>
    <xf numFmtId="0" fontId="5" fillId="2" borderId="2" xfId="2" applyFont="1" applyFill="1" applyBorder="1" applyAlignment="1">
      <alignment horizontal="center" vertical="center" wrapText="1"/>
    </xf>
    <xf numFmtId="2" fontId="8" fillId="2" borderId="2" xfId="2" applyNumberFormat="1" applyFont="1" applyFill="1" applyBorder="1" applyAlignment="1">
      <alignment horizontal="center" vertical="center" wrapText="1"/>
    </xf>
    <xf numFmtId="2" fontId="8" fillId="2" borderId="2" xfId="0" applyNumberFormat="1" applyFont="1" applyFill="1" applyBorder="1" applyAlignment="1">
      <alignment horizontal="center" vertical="center" wrapText="1"/>
    </xf>
    <xf numFmtId="2" fontId="0" fillId="2" borderId="12" xfId="0" applyNumberFormat="1" applyFont="1" applyFill="1" applyBorder="1"/>
    <xf numFmtId="2" fontId="0" fillId="2" borderId="1" xfId="0" applyNumberFormat="1" applyFont="1" applyFill="1" applyBorder="1"/>
    <xf numFmtId="0" fontId="8" fillId="2" borderId="2" xfId="0" applyFont="1" applyFill="1" applyBorder="1" applyAlignment="1">
      <alignment horizontal="center" vertical="top"/>
    </xf>
    <xf numFmtId="0" fontId="17" fillId="2" borderId="2" xfId="0" applyFont="1" applyFill="1" applyBorder="1" applyAlignment="1">
      <alignment horizontal="center"/>
    </xf>
    <xf numFmtId="0" fontId="17" fillId="2" borderId="3" xfId="0" applyFont="1" applyFill="1" applyBorder="1" applyAlignment="1"/>
    <xf numFmtId="0" fontId="17" fillId="2" borderId="4" xfId="0" applyFont="1" applyFill="1" applyBorder="1" applyAlignment="1"/>
    <xf numFmtId="0" fontId="17" fillId="2" borderId="14" xfId="0" applyFont="1" applyFill="1" applyBorder="1" applyAlignment="1"/>
    <xf numFmtId="2" fontId="5" fillId="2" borderId="3" xfId="2" applyNumberFormat="1" applyFont="1" applyFill="1" applyBorder="1" applyAlignment="1">
      <alignment vertical="center" wrapText="1"/>
    </xf>
    <xf numFmtId="2" fontId="5" fillId="2" borderId="4" xfId="2" applyNumberFormat="1" applyFont="1" applyFill="1" applyBorder="1" applyAlignment="1">
      <alignment vertical="center" wrapText="1"/>
    </xf>
    <xf numFmtId="2" fontId="5" fillId="2" borderId="14" xfId="2" applyNumberFormat="1" applyFont="1" applyFill="1" applyBorder="1" applyAlignment="1">
      <alignment vertical="center" wrapText="1"/>
    </xf>
    <xf numFmtId="0" fontId="5" fillId="2" borderId="5" xfId="2" applyFont="1" applyFill="1" applyBorder="1" applyAlignment="1">
      <alignment vertical="center" wrapText="1"/>
    </xf>
    <xf numFmtId="0" fontId="5" fillId="2" borderId="8" xfId="2" applyFont="1" applyFill="1" applyBorder="1" applyAlignment="1">
      <alignment vertical="center" wrapText="1"/>
    </xf>
    <xf numFmtId="0" fontId="5" fillId="2" borderId="9" xfId="2" applyFont="1" applyFill="1" applyBorder="1" applyAlignment="1">
      <alignment vertical="center" wrapText="1"/>
    </xf>
    <xf numFmtId="0" fontId="5" fillId="2" borderId="12" xfId="2" applyFont="1" applyFill="1" applyBorder="1" applyAlignment="1">
      <alignment vertical="center" wrapText="1"/>
    </xf>
    <xf numFmtId="0" fontId="5" fillId="2" borderId="7" xfId="2" applyFont="1" applyFill="1" applyBorder="1" applyAlignment="1">
      <alignment vertical="center" wrapText="1"/>
    </xf>
    <xf numFmtId="0" fontId="5" fillId="2" borderId="11" xfId="2" applyFont="1" applyFill="1" applyBorder="1" applyAlignment="1">
      <alignment vertical="center" wrapText="1"/>
    </xf>
    <xf numFmtId="0" fontId="5" fillId="2" borderId="1" xfId="2" applyFont="1" applyFill="1" applyBorder="1" applyAlignment="1">
      <alignment vertical="center" wrapText="1"/>
    </xf>
    <xf numFmtId="0" fontId="5" fillId="2" borderId="15" xfId="2" applyFont="1" applyFill="1" applyBorder="1" applyAlignment="1">
      <alignment vertical="center" wrapText="1"/>
    </xf>
    <xf numFmtId="0" fontId="5" fillId="2" borderId="3" xfId="2" applyFont="1" applyFill="1" applyBorder="1" applyAlignment="1">
      <alignment vertical="center" wrapText="1"/>
    </xf>
    <xf numFmtId="0" fontId="5" fillId="2" borderId="4" xfId="2" applyFont="1" applyFill="1" applyBorder="1" applyAlignment="1">
      <alignment vertical="center" wrapText="1"/>
    </xf>
    <xf numFmtId="0" fontId="5" fillId="2" borderId="14" xfId="2" applyFont="1" applyFill="1" applyBorder="1" applyAlignment="1">
      <alignment vertical="center" wrapText="1"/>
    </xf>
    <xf numFmtId="0" fontId="8" fillId="2" borderId="2" xfId="0" applyFont="1" applyFill="1" applyBorder="1" applyAlignment="1">
      <alignment vertical="center"/>
    </xf>
    <xf numFmtId="4" fontId="6" fillId="2" borderId="2" xfId="2" applyNumberFormat="1" applyFont="1" applyFill="1" applyBorder="1" applyAlignment="1">
      <alignment horizontal="center" vertical="center" wrapText="1"/>
    </xf>
    <xf numFmtId="2" fontId="8" fillId="2" borderId="2" xfId="0" applyNumberFormat="1" applyFont="1" applyFill="1" applyBorder="1" applyAlignment="1">
      <alignment horizontal="center" vertical="center"/>
    </xf>
    <xf numFmtId="0" fontId="6" fillId="2" borderId="2" xfId="2" applyNumberFormat="1" applyFont="1" applyFill="1" applyBorder="1" applyAlignment="1">
      <alignment horizontal="center" vertical="center" wrapText="1"/>
    </xf>
    <xf numFmtId="4" fontId="6" fillId="2" borderId="2" xfId="2" applyNumberFormat="1" applyFont="1" applyFill="1" applyBorder="1" applyAlignment="1">
      <alignment horizontal="center" vertical="center" wrapText="1"/>
    </xf>
    <xf numFmtId="4" fontId="8" fillId="2" borderId="2" xfId="2" applyNumberFormat="1" applyFont="1" applyFill="1" applyBorder="1" applyAlignment="1">
      <alignment horizontal="center" vertical="center" wrapText="1"/>
    </xf>
    <xf numFmtId="4" fontId="9" fillId="2" borderId="2" xfId="2" applyNumberFormat="1" applyFont="1" applyFill="1" applyBorder="1" applyAlignment="1">
      <alignment horizontal="center" vertical="center" wrapText="1"/>
    </xf>
    <xf numFmtId="4" fontId="8" fillId="2" borderId="0" xfId="2" applyNumberFormat="1" applyFont="1" applyFill="1" applyBorder="1" applyAlignment="1">
      <alignment horizontal="center" vertical="center" wrapText="1"/>
    </xf>
    <xf numFmtId="0" fontId="8" fillId="2" borderId="2" xfId="2" applyNumberFormat="1" applyFont="1" applyFill="1" applyBorder="1" applyAlignment="1">
      <alignment horizontal="center" vertical="center" wrapText="1"/>
    </xf>
    <xf numFmtId="4" fontId="6" fillId="2" borderId="2" xfId="2" applyNumberFormat="1" applyFont="1" applyFill="1" applyBorder="1" applyAlignment="1">
      <alignment horizontal="center" vertical="center" wrapText="1"/>
    </xf>
    <xf numFmtId="4" fontId="21" fillId="2" borderId="2" xfId="2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4" fontId="10" fillId="2" borderId="14" xfId="2" applyNumberFormat="1" applyFont="1" applyFill="1" applyBorder="1" applyAlignment="1">
      <alignment horizontal="center" vertical="center" wrapText="1"/>
    </xf>
    <xf numFmtId="4" fontId="8" fillId="2" borderId="2" xfId="7" applyNumberFormat="1" applyFont="1" applyFill="1" applyBorder="1" applyAlignment="1">
      <alignment horizontal="center" vertical="center" wrapText="1"/>
    </xf>
    <xf numFmtId="4" fontId="10" fillId="2" borderId="2" xfId="8" applyNumberFormat="1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left"/>
    </xf>
    <xf numFmtId="4" fontId="10" fillId="2" borderId="2" xfId="3" applyNumberFormat="1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/>
    </xf>
    <xf numFmtId="0" fontId="10" fillId="2" borderId="0" xfId="0" applyFont="1" applyFill="1"/>
    <xf numFmtId="4" fontId="8" fillId="2" borderId="2" xfId="2" applyNumberFormat="1" applyFont="1" applyFill="1" applyBorder="1" applyAlignment="1">
      <alignment horizontal="center" vertical="center" wrapText="1"/>
    </xf>
    <xf numFmtId="4" fontId="0" fillId="2" borderId="0" xfId="0" applyNumberFormat="1" applyFont="1" applyFill="1"/>
    <xf numFmtId="4" fontId="10" fillId="2" borderId="2" xfId="363" applyNumberFormat="1" applyFont="1" applyFill="1" applyBorder="1" applyAlignment="1">
      <alignment horizontal="center" vertical="center" wrapText="1"/>
    </xf>
    <xf numFmtId="0" fontId="8" fillId="2" borderId="2" xfId="12" applyFont="1" applyFill="1" applyBorder="1" applyAlignment="1">
      <alignment horizontal="center" vertical="center"/>
    </xf>
    <xf numFmtId="0" fontId="0" fillId="2" borderId="0" xfId="0" applyFont="1" applyFill="1"/>
    <xf numFmtId="169" fontId="6" fillId="2" borderId="2" xfId="2" applyNumberFormat="1" applyFont="1" applyFill="1" applyBorder="1" applyAlignment="1">
      <alignment horizontal="center" vertical="center" wrapText="1"/>
    </xf>
    <xf numFmtId="0" fontId="8" fillId="2" borderId="2" xfId="12" applyFont="1" applyFill="1" applyBorder="1" applyAlignment="1">
      <alignment horizontal="center" vertical="center" wrapText="1"/>
    </xf>
    <xf numFmtId="0" fontId="8" fillId="2" borderId="5" xfId="12" applyFont="1" applyFill="1" applyBorder="1" applyAlignment="1">
      <alignment horizontal="center" vertical="center" wrapText="1"/>
    </xf>
    <xf numFmtId="4" fontId="6" fillId="2" borderId="2" xfId="2" applyNumberFormat="1" applyFont="1" applyFill="1" applyBorder="1" applyAlignment="1">
      <alignment horizontal="center" vertical="center" wrapText="1"/>
    </xf>
    <xf numFmtId="4" fontId="8" fillId="2" borderId="2" xfId="2" applyNumberFormat="1" applyFont="1" applyFill="1" applyBorder="1" applyAlignment="1">
      <alignment horizontal="center" vertical="center" wrapText="1"/>
    </xf>
    <xf numFmtId="4" fontId="6" fillId="2" borderId="7" xfId="2" applyNumberFormat="1" applyFont="1" applyFill="1" applyBorder="1" applyAlignment="1">
      <alignment horizontal="center" vertical="center" wrapText="1"/>
    </xf>
    <xf numFmtId="4" fontId="9" fillId="2" borderId="2" xfId="2" applyNumberFormat="1" applyFont="1" applyFill="1" applyBorder="1" applyAlignment="1">
      <alignment horizontal="center" vertical="center" wrapText="1"/>
    </xf>
    <xf numFmtId="0" fontId="6" fillId="2" borderId="7" xfId="12" applyFont="1" applyFill="1" applyBorder="1" applyAlignment="1">
      <alignment horizontal="center" vertical="center"/>
    </xf>
    <xf numFmtId="4" fontId="6" fillId="2" borderId="7" xfId="0" applyNumberFormat="1" applyFont="1" applyFill="1" applyBorder="1" applyAlignment="1">
      <alignment horizontal="center" vertical="center" wrapText="1"/>
    </xf>
    <xf numFmtId="0" fontId="6" fillId="2" borderId="7" xfId="12" applyFont="1" applyFill="1" applyBorder="1" applyAlignment="1">
      <alignment horizontal="center" vertical="center" wrapText="1"/>
    </xf>
    <xf numFmtId="4" fontId="8" fillId="2" borderId="2" xfId="295" applyNumberFormat="1" applyFont="1" applyFill="1" applyBorder="1" applyAlignment="1">
      <alignment horizontal="center" vertical="center" wrapText="1"/>
    </xf>
    <xf numFmtId="4" fontId="6" fillId="2" borderId="2" xfId="2" applyNumberFormat="1" applyFont="1" applyFill="1" applyBorder="1" applyAlignment="1">
      <alignment horizontal="center" vertical="center" wrapText="1"/>
    </xf>
    <xf numFmtId="4" fontId="8" fillId="2" borderId="2" xfId="2" applyNumberFormat="1" applyFont="1" applyFill="1" applyBorder="1" applyAlignment="1">
      <alignment horizontal="center" vertical="center" wrapText="1"/>
    </xf>
    <xf numFmtId="4" fontId="6" fillId="2" borderId="2" xfId="2" applyNumberFormat="1" applyFont="1" applyFill="1" applyBorder="1" applyAlignment="1">
      <alignment horizontal="center" vertical="center" wrapText="1"/>
    </xf>
    <xf numFmtId="4" fontId="8" fillId="2" borderId="2" xfId="2" applyNumberFormat="1" applyFont="1" applyFill="1" applyBorder="1" applyAlignment="1">
      <alignment horizontal="center" vertical="center" wrapText="1"/>
    </xf>
    <xf numFmtId="4" fontId="8" fillId="2" borderId="2" xfId="295" applyNumberFormat="1" applyFont="1" applyFill="1" applyBorder="1" applyAlignment="1">
      <alignment horizontal="center" vertical="center" wrapText="1"/>
    </xf>
    <xf numFmtId="4" fontId="8" fillId="2" borderId="5" xfId="295" applyNumberFormat="1" applyFont="1" applyFill="1" applyBorder="1" applyAlignment="1">
      <alignment horizontal="center" vertical="center" wrapText="1"/>
    </xf>
    <xf numFmtId="0" fontId="0" fillId="2" borderId="0" xfId="0" applyFont="1" applyFill="1"/>
    <xf numFmtId="4" fontId="0" fillId="2" borderId="0" xfId="0" applyNumberFormat="1" applyFont="1" applyFill="1"/>
    <xf numFmtId="4" fontId="6" fillId="2" borderId="2" xfId="2" applyNumberFormat="1" applyFont="1" applyFill="1" applyBorder="1" applyAlignment="1">
      <alignment horizontal="center" vertical="center" wrapText="1"/>
    </xf>
    <xf numFmtId="4" fontId="8" fillId="2" borderId="2" xfId="2" applyNumberFormat="1" applyFont="1" applyFill="1" applyBorder="1" applyAlignment="1">
      <alignment horizontal="center" vertical="center" wrapText="1"/>
    </xf>
    <xf numFmtId="4" fontId="8" fillId="2" borderId="7" xfId="2" applyNumberFormat="1" applyFont="1" applyFill="1" applyBorder="1" applyAlignment="1">
      <alignment horizontal="center" vertical="center" wrapText="1"/>
    </xf>
    <xf numFmtId="4" fontId="8" fillId="2" borderId="2" xfId="0" applyNumberFormat="1" applyFont="1" applyFill="1" applyBorder="1" applyAlignment="1">
      <alignment horizontal="center" vertical="center" wrapText="1"/>
    </xf>
    <xf numFmtId="4" fontId="10" fillId="2" borderId="2" xfId="0" applyNumberFormat="1" applyFont="1" applyFill="1" applyBorder="1" applyAlignment="1">
      <alignment horizontal="center" vertical="center" wrapText="1"/>
    </xf>
    <xf numFmtId="4" fontId="9" fillId="2" borderId="2" xfId="2" applyNumberFormat="1" applyFont="1" applyFill="1" applyBorder="1" applyAlignment="1">
      <alignment horizontal="center" vertical="center" wrapText="1"/>
    </xf>
    <xf numFmtId="4" fontId="21" fillId="2" borderId="2" xfId="12" applyNumberFormat="1" applyFont="1" applyFill="1" applyBorder="1" applyAlignment="1">
      <alignment horizontal="center" vertical="center"/>
    </xf>
    <xf numFmtId="4" fontId="6" fillId="2" borderId="2" xfId="2" applyNumberFormat="1" applyFont="1" applyFill="1" applyBorder="1" applyAlignment="1">
      <alignment horizontal="center" vertical="center" wrapText="1"/>
    </xf>
    <xf numFmtId="4" fontId="8" fillId="2" borderId="2" xfId="2" applyNumberFormat="1" applyFont="1" applyFill="1" applyBorder="1" applyAlignment="1">
      <alignment horizontal="center" vertical="center" wrapText="1"/>
    </xf>
    <xf numFmtId="0" fontId="0" fillId="2" borderId="0" xfId="0" applyFont="1" applyFill="1"/>
    <xf numFmtId="4" fontId="6" fillId="2" borderId="2" xfId="2" applyNumberFormat="1" applyFont="1" applyFill="1" applyBorder="1" applyAlignment="1">
      <alignment horizontal="center" vertical="center" wrapText="1"/>
    </xf>
    <xf numFmtId="4" fontId="8" fillId="2" borderId="2" xfId="2" applyNumberFormat="1" applyFont="1" applyFill="1" applyBorder="1" applyAlignment="1">
      <alignment horizontal="center" vertical="center" wrapText="1"/>
    </xf>
    <xf numFmtId="0" fontId="7" fillId="2" borderId="2" xfId="0" applyFont="1" applyFill="1" applyBorder="1"/>
    <xf numFmtId="4" fontId="6" fillId="2" borderId="0" xfId="2" applyNumberFormat="1" applyFont="1" applyFill="1" applyBorder="1" applyAlignment="1">
      <alignment horizontal="center" vertical="center" wrapText="1"/>
    </xf>
    <xf numFmtId="4" fontId="10" fillId="2" borderId="2" xfId="1" applyNumberFormat="1" applyFont="1" applyFill="1" applyBorder="1" applyAlignment="1">
      <alignment horizontal="center" vertical="center" wrapText="1"/>
    </xf>
    <xf numFmtId="4" fontId="8" fillId="2" borderId="2" xfId="207" applyNumberFormat="1" applyFont="1" applyFill="1" applyBorder="1" applyAlignment="1">
      <alignment horizontal="center" vertical="center" wrapText="1"/>
    </xf>
    <xf numFmtId="4" fontId="8" fillId="2" borderId="14" xfId="213" applyNumberFormat="1" applyFont="1" applyFill="1" applyBorder="1" applyAlignment="1">
      <alignment horizontal="center" vertical="center" wrapText="1"/>
    </xf>
    <xf numFmtId="4" fontId="10" fillId="2" borderId="14" xfId="0" applyNumberFormat="1" applyFont="1" applyFill="1" applyBorder="1" applyAlignment="1">
      <alignment horizontal="center" vertical="center" wrapText="1"/>
    </xf>
    <xf numFmtId="4" fontId="8" fillId="2" borderId="14" xfId="207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4" fontId="8" fillId="2" borderId="2" xfId="276" applyNumberFormat="1" applyFont="1" applyFill="1" applyBorder="1" applyAlignment="1">
      <alignment horizontal="center" vertical="center" wrapText="1"/>
    </xf>
    <xf numFmtId="4" fontId="10" fillId="2" borderId="2" xfId="12" applyNumberFormat="1" applyFont="1" applyFill="1" applyBorder="1" applyAlignment="1">
      <alignment horizontal="center" vertical="center"/>
    </xf>
    <xf numFmtId="4" fontId="9" fillId="2" borderId="2" xfId="2" applyNumberFormat="1" applyFont="1" applyFill="1" applyBorder="1" applyAlignment="1">
      <alignment horizontal="center" vertical="center" wrapText="1"/>
    </xf>
    <xf numFmtId="4" fontId="6" fillId="2" borderId="14" xfId="2" applyNumberFormat="1" applyFont="1" applyFill="1" applyBorder="1" applyAlignment="1">
      <alignment horizontal="center" vertical="center" wrapText="1"/>
    </xf>
    <xf numFmtId="4" fontId="8" fillId="2" borderId="12" xfId="2" applyNumberFormat="1" applyFont="1" applyFill="1" applyBorder="1" applyAlignment="1">
      <alignment horizontal="center" vertical="center" wrapText="1"/>
    </xf>
    <xf numFmtId="4" fontId="6" fillId="2" borderId="8" xfId="2" applyNumberFormat="1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left"/>
    </xf>
    <xf numFmtId="4" fontId="8" fillId="2" borderId="0" xfId="0" applyNumberFormat="1" applyFont="1" applyFill="1"/>
    <xf numFmtId="0" fontId="8" fillId="2" borderId="2" xfId="0" applyFont="1" applyFill="1" applyBorder="1" applyAlignment="1">
      <alignment horizontal="left"/>
    </xf>
    <xf numFmtId="0" fontId="8" fillId="2" borderId="3" xfId="0" applyFont="1" applyFill="1" applyBorder="1" applyAlignment="1">
      <alignment horizontal="left"/>
    </xf>
    <xf numFmtId="4" fontId="8" fillId="2" borderId="14" xfId="2" applyNumberFormat="1" applyFont="1" applyFill="1" applyBorder="1" applyAlignment="1">
      <alignment horizontal="center" vertical="center" wrapText="1"/>
    </xf>
    <xf numFmtId="4" fontId="10" fillId="2" borderId="14" xfId="1" applyNumberFormat="1" applyFont="1" applyFill="1" applyBorder="1" applyAlignment="1">
      <alignment horizontal="center" vertical="center" wrapText="1"/>
    </xf>
    <xf numFmtId="0" fontId="8" fillId="2" borderId="5" xfId="0" applyFont="1" applyFill="1" applyBorder="1"/>
    <xf numFmtId="0" fontId="8" fillId="2" borderId="0" xfId="0" applyFont="1" applyFill="1"/>
    <xf numFmtId="0" fontId="8" fillId="2" borderId="2" xfId="0" applyFont="1" applyFill="1" applyBorder="1" applyAlignment="1">
      <alignment horizontal="center"/>
    </xf>
    <xf numFmtId="0" fontId="8" fillId="2" borderId="2" xfId="0" applyFont="1" applyFill="1" applyBorder="1"/>
    <xf numFmtId="0" fontId="8" fillId="2" borderId="2" xfId="0" applyFont="1" applyFill="1" applyBorder="1" applyAlignment="1">
      <alignment horizontal="center" vertical="center"/>
    </xf>
    <xf numFmtId="4" fontId="6" fillId="2" borderId="2" xfId="5" applyNumberFormat="1" applyFont="1" applyFill="1" applyBorder="1" applyAlignment="1">
      <alignment horizontal="center" vertical="center" wrapText="1"/>
    </xf>
    <xf numFmtId="4" fontId="6" fillId="2" borderId="2" xfId="2" applyNumberFormat="1" applyFont="1" applyFill="1" applyBorder="1" applyAlignment="1">
      <alignment horizontal="center" vertical="center" wrapText="1"/>
    </xf>
    <xf numFmtId="4" fontId="8" fillId="2" borderId="2" xfId="2" applyNumberFormat="1" applyFont="1" applyFill="1" applyBorder="1" applyAlignment="1">
      <alignment horizontal="center" vertical="center" wrapText="1"/>
    </xf>
    <xf numFmtId="2" fontId="0" fillId="2" borderId="15" xfId="0" applyNumberFormat="1" applyFont="1" applyFill="1" applyBorder="1"/>
    <xf numFmtId="0" fontId="7" fillId="2" borderId="1" xfId="0" applyFont="1" applyFill="1" applyBorder="1"/>
    <xf numFmtId="0" fontId="0" fillId="2" borderId="1" xfId="0" applyFont="1" applyFill="1" applyBorder="1"/>
    <xf numFmtId="4" fontId="8" fillId="2" borderId="2" xfId="0" applyNumberFormat="1" applyFont="1" applyFill="1" applyBorder="1" applyAlignment="1">
      <alignment horizontal="center" vertical="center" wrapText="1"/>
    </xf>
    <xf numFmtId="2" fontId="0" fillId="2" borderId="0" xfId="0" applyNumberFormat="1" applyFont="1" applyFill="1"/>
    <xf numFmtId="2" fontId="10" fillId="2" borderId="2" xfId="363" applyNumberFormat="1" applyFont="1" applyFill="1" applyBorder="1" applyAlignment="1">
      <alignment horizontal="center" vertical="center" wrapText="1"/>
    </xf>
    <xf numFmtId="4" fontId="6" fillId="2" borderId="2" xfId="213" applyNumberFormat="1" applyFont="1" applyFill="1" applyBorder="1" applyAlignment="1">
      <alignment horizontal="center" vertical="center" wrapText="1"/>
    </xf>
    <xf numFmtId="4" fontId="6" fillId="2" borderId="2" xfId="2" applyNumberFormat="1" applyFont="1" applyFill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19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9" fillId="0" borderId="2" xfId="0" applyFont="1" applyBorder="1"/>
    <xf numFmtId="0" fontId="19" fillId="0" borderId="2" xfId="0" applyFont="1" applyBorder="1" applyAlignment="1">
      <alignment horizontal="center" wrapText="1"/>
    </xf>
    <xf numFmtId="0" fontId="5" fillId="2" borderId="0" xfId="0" applyFont="1" applyFill="1" applyAlignment="1">
      <alignment horizontal="center" vertical="center"/>
    </xf>
    <xf numFmtId="2" fontId="6" fillId="2" borderId="2" xfId="0" applyNumberFormat="1" applyFont="1" applyFill="1" applyBorder="1" applyAlignment="1">
      <alignment horizontal="center" vertical="center"/>
    </xf>
    <xf numFmtId="2" fontId="8" fillId="2" borderId="5" xfId="0" applyNumberFormat="1" applyFont="1" applyFill="1" applyBorder="1" applyAlignment="1">
      <alignment horizontal="center" vertical="center"/>
    </xf>
    <xf numFmtId="2" fontId="6" fillId="2" borderId="5" xfId="0" applyNumberFormat="1" applyFont="1" applyFill="1" applyBorder="1" applyAlignment="1">
      <alignment horizontal="center" vertical="center"/>
    </xf>
    <xf numFmtId="2" fontId="6" fillId="2" borderId="2" xfId="2" applyNumberFormat="1" applyFont="1" applyFill="1" applyBorder="1" applyAlignment="1">
      <alignment horizontal="center" vertical="center" wrapText="1"/>
    </xf>
    <xf numFmtId="0" fontId="6" fillId="2" borderId="2" xfId="321" applyFont="1" applyFill="1" applyBorder="1" applyAlignment="1">
      <alignment horizontal="center" vertical="center" wrapText="1"/>
    </xf>
    <xf numFmtId="4" fontId="6" fillId="2" borderId="2" xfId="2" applyNumberFormat="1" applyFont="1" applyFill="1" applyBorder="1" applyAlignment="1">
      <alignment horizontal="center" vertical="center" wrapText="1"/>
    </xf>
    <xf numFmtId="4" fontId="8" fillId="2" borderId="2" xfId="2" applyNumberFormat="1" applyFont="1" applyFill="1" applyBorder="1" applyAlignment="1">
      <alignment horizontal="center" vertical="center" wrapText="1"/>
    </xf>
    <xf numFmtId="4" fontId="8" fillId="2" borderId="2" xfId="0" applyNumberFormat="1" applyFont="1" applyFill="1" applyBorder="1" applyAlignment="1">
      <alignment horizontal="center" vertical="center" wrapText="1"/>
    </xf>
    <xf numFmtId="2" fontId="8" fillId="2" borderId="2" xfId="2" applyNumberFormat="1" applyFont="1" applyFill="1" applyBorder="1" applyAlignment="1">
      <alignment horizontal="center" vertical="center" wrapText="1"/>
    </xf>
    <xf numFmtId="4" fontId="6" fillId="2" borderId="7" xfId="2" applyNumberFormat="1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/>
    </xf>
    <xf numFmtId="4" fontId="10" fillId="2" borderId="2" xfId="0" applyNumberFormat="1" applyFont="1" applyFill="1" applyBorder="1" applyAlignment="1">
      <alignment horizontal="center" vertical="center" wrapText="1"/>
    </xf>
    <xf numFmtId="2" fontId="6" fillId="2" borderId="2" xfId="6" applyNumberFormat="1" applyFont="1" applyFill="1" applyBorder="1" applyAlignment="1">
      <alignment horizontal="center" vertical="center" wrapText="1"/>
    </xf>
    <xf numFmtId="0" fontId="8" fillId="2" borderId="2" xfId="6" applyFont="1" applyFill="1" applyBorder="1" applyAlignment="1">
      <alignment horizontal="center" vertical="center" wrapText="1"/>
    </xf>
    <xf numFmtId="2" fontId="8" fillId="2" borderId="2" xfId="6" applyNumberFormat="1" applyFont="1" applyFill="1" applyBorder="1" applyAlignment="1">
      <alignment horizontal="center" vertical="center"/>
    </xf>
    <xf numFmtId="2" fontId="19" fillId="2" borderId="2" xfId="0" applyNumberFormat="1" applyFont="1" applyFill="1" applyBorder="1" applyAlignment="1">
      <alignment horizontal="center"/>
    </xf>
    <xf numFmtId="4" fontId="21" fillId="2" borderId="14" xfId="2" applyNumberFormat="1" applyFont="1" applyFill="1" applyBorder="1" applyAlignment="1">
      <alignment horizontal="center" vertical="center" wrapText="1"/>
    </xf>
    <xf numFmtId="4" fontId="8" fillId="2" borderId="15" xfId="2" applyNumberFormat="1" applyFont="1" applyFill="1" applyBorder="1" applyAlignment="1">
      <alignment horizontal="center" vertical="center" wrapText="1"/>
    </xf>
    <xf numFmtId="4" fontId="6" fillId="2" borderId="2" xfId="2" applyNumberFormat="1" applyFont="1" applyFill="1" applyBorder="1" applyAlignment="1">
      <alignment horizontal="center" vertical="center" wrapText="1"/>
    </xf>
    <xf numFmtId="4" fontId="8" fillId="2" borderId="5" xfId="2" applyNumberFormat="1" applyFont="1" applyFill="1" applyBorder="1" applyAlignment="1">
      <alignment horizontal="center" vertical="center" wrapText="1"/>
    </xf>
    <xf numFmtId="4" fontId="8" fillId="2" borderId="7" xfId="2" applyNumberFormat="1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4" fontId="8" fillId="2" borderId="2" xfId="2" applyNumberFormat="1" applyFont="1" applyFill="1" applyBorder="1" applyAlignment="1">
      <alignment horizontal="center" vertical="center" wrapText="1"/>
    </xf>
    <xf numFmtId="4" fontId="8" fillId="2" borderId="6" xfId="2" applyNumberFormat="1" applyFont="1" applyFill="1" applyBorder="1" applyAlignment="1">
      <alignment horizontal="center" vertical="center" wrapText="1"/>
    </xf>
    <xf numFmtId="4" fontId="8" fillId="2" borderId="2" xfId="0" applyNumberFormat="1" applyFont="1" applyFill="1" applyBorder="1" applyAlignment="1">
      <alignment horizontal="center" vertical="center" wrapText="1"/>
    </xf>
    <xf numFmtId="4" fontId="6" fillId="2" borderId="5" xfId="2" applyNumberFormat="1" applyFont="1" applyFill="1" applyBorder="1" applyAlignment="1">
      <alignment horizontal="center" vertical="center" wrapText="1"/>
    </xf>
    <xf numFmtId="4" fontId="6" fillId="2" borderId="7" xfId="2" applyNumberFormat="1" applyFont="1" applyFill="1" applyBorder="1" applyAlignment="1">
      <alignment horizontal="center" vertical="center" wrapText="1"/>
    </xf>
    <xf numFmtId="4" fontId="9" fillId="2" borderId="2" xfId="2" applyNumberFormat="1" applyFont="1" applyFill="1" applyBorder="1" applyAlignment="1">
      <alignment horizontal="center" vertical="center" wrapText="1"/>
    </xf>
    <xf numFmtId="4" fontId="10" fillId="2" borderId="2" xfId="0" applyNumberFormat="1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4" fontId="8" fillId="2" borderId="2" xfId="8" applyNumberFormat="1" applyFont="1" applyFill="1" applyBorder="1" applyAlignment="1">
      <alignment horizontal="center" vertical="center" wrapText="1"/>
    </xf>
    <xf numFmtId="4" fontId="8" fillId="2" borderId="7" xfId="8" applyNumberFormat="1" applyFont="1" applyFill="1" applyBorder="1" applyAlignment="1">
      <alignment horizontal="center" vertical="center" wrapText="1"/>
    </xf>
    <xf numFmtId="4" fontId="8" fillId="2" borderId="6" xfId="0" applyNumberFormat="1" applyFont="1" applyFill="1" applyBorder="1" applyAlignment="1">
      <alignment horizontal="center" vertical="center" wrapText="1"/>
    </xf>
    <xf numFmtId="4" fontId="10" fillId="2" borderId="6" xfId="2" applyNumberFormat="1" applyFont="1" applyFill="1" applyBorder="1" applyAlignment="1">
      <alignment horizontal="center" vertical="center" wrapText="1"/>
    </xf>
    <xf numFmtId="4" fontId="10" fillId="2" borderId="2" xfId="2" applyNumberFormat="1" applyFont="1" applyFill="1" applyBorder="1" applyAlignment="1">
      <alignment horizontal="center" vertical="center" wrapText="1"/>
    </xf>
    <xf numFmtId="4" fontId="8" fillId="2" borderId="1" xfId="2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4" fontId="8" fillId="2" borderId="5" xfId="0" applyNumberFormat="1" applyFont="1" applyFill="1" applyBorder="1" applyAlignment="1">
      <alignment horizontal="center" vertical="center" wrapText="1"/>
    </xf>
    <xf numFmtId="4" fontId="6" fillId="2" borderId="15" xfId="0" applyNumberFormat="1" applyFont="1" applyFill="1" applyBorder="1" applyAlignment="1">
      <alignment horizontal="center" vertical="center" wrapText="1"/>
    </xf>
    <xf numFmtId="0" fontId="21" fillId="2" borderId="5" xfId="213" applyFont="1" applyFill="1" applyBorder="1" applyAlignment="1">
      <alignment horizontal="center" vertical="center" wrapText="1"/>
    </xf>
    <xf numFmtId="2" fontId="21" fillId="2" borderId="5" xfId="213" applyNumberFormat="1" applyFont="1" applyFill="1" applyBorder="1" applyAlignment="1">
      <alignment horizontal="center" vertical="center" wrapText="1"/>
    </xf>
    <xf numFmtId="0" fontId="21" fillId="2" borderId="2" xfId="213" applyFont="1" applyFill="1" applyBorder="1" applyAlignment="1">
      <alignment horizontal="center" vertical="center"/>
    </xf>
    <xf numFmtId="0" fontId="10" fillId="2" borderId="2" xfId="213" applyFont="1" applyFill="1" applyBorder="1" applyAlignment="1">
      <alignment horizontal="center" vertical="center"/>
    </xf>
    <xf numFmtId="2" fontId="10" fillId="2" borderId="2" xfId="213" applyNumberFormat="1" applyFont="1" applyFill="1" applyBorder="1" applyAlignment="1">
      <alignment horizontal="center" vertical="center"/>
    </xf>
    <xf numFmtId="2" fontId="21" fillId="2" borderId="2" xfId="213" applyNumberFormat="1" applyFont="1" applyFill="1" applyBorder="1" applyAlignment="1">
      <alignment horizontal="center" vertical="center"/>
    </xf>
    <xf numFmtId="0" fontId="10" fillId="2" borderId="5" xfId="213" applyFont="1" applyFill="1" applyBorder="1" applyAlignment="1">
      <alignment horizontal="center" vertical="center"/>
    </xf>
    <xf numFmtId="4" fontId="8" fillId="2" borderId="6" xfId="2" applyNumberFormat="1" applyFont="1" applyFill="1" applyBorder="1" applyAlignment="1">
      <alignment horizontal="center" vertical="center" wrapText="1"/>
    </xf>
    <xf numFmtId="4" fontId="8" fillId="2" borderId="2" xfId="2" applyNumberFormat="1" applyFont="1" applyFill="1" applyBorder="1" applyAlignment="1">
      <alignment horizontal="center" vertical="center" wrapText="1"/>
    </xf>
    <xf numFmtId="4" fontId="10" fillId="2" borderId="2" xfId="2" applyNumberFormat="1" applyFont="1" applyFill="1" applyBorder="1" applyAlignment="1">
      <alignment horizontal="center" vertical="center" wrapText="1"/>
    </xf>
    <xf numFmtId="4" fontId="10" fillId="2" borderId="6" xfId="2" applyNumberFormat="1" applyFont="1" applyFill="1" applyBorder="1" applyAlignment="1">
      <alignment horizontal="center" vertical="center" wrapText="1"/>
    </xf>
    <xf numFmtId="4" fontId="21" fillId="2" borderId="2" xfId="2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left"/>
    </xf>
    <xf numFmtId="4" fontId="8" fillId="2" borderId="2" xfId="207" applyNumberFormat="1" applyFont="1" applyFill="1" applyBorder="1" applyAlignment="1">
      <alignment horizontal="center" vertical="center" wrapText="1"/>
    </xf>
    <xf numFmtId="4" fontId="8" fillId="2" borderId="14" xfId="2" applyNumberFormat="1" applyFont="1" applyFill="1" applyBorder="1" applyAlignment="1">
      <alignment horizontal="center" vertical="center" wrapText="1"/>
    </xf>
    <xf numFmtId="4" fontId="6" fillId="2" borderId="2" xfId="2" applyNumberFormat="1" applyFont="1" applyFill="1" applyBorder="1" applyAlignment="1">
      <alignment horizontal="center" vertical="center" wrapText="1"/>
    </xf>
    <xf numFmtId="4" fontId="8" fillId="2" borderId="2" xfId="2" applyNumberFormat="1" applyFont="1" applyFill="1" applyBorder="1" applyAlignment="1">
      <alignment horizontal="center" vertical="center" wrapText="1"/>
    </xf>
    <xf numFmtId="4" fontId="8" fillId="2" borderId="2" xfId="0" applyNumberFormat="1" applyFont="1" applyFill="1" applyBorder="1" applyAlignment="1">
      <alignment horizontal="center" vertical="center" wrapText="1"/>
    </xf>
    <xf numFmtId="4" fontId="10" fillId="2" borderId="2" xfId="0" applyNumberFormat="1" applyFont="1" applyFill="1" applyBorder="1" applyAlignment="1">
      <alignment horizontal="center" vertical="center" wrapText="1"/>
    </xf>
    <xf numFmtId="4" fontId="9" fillId="2" borderId="2" xfId="2" applyNumberFormat="1" applyFont="1" applyFill="1" applyBorder="1" applyAlignment="1">
      <alignment horizontal="center" vertical="center" wrapText="1"/>
    </xf>
    <xf numFmtId="4" fontId="8" fillId="2" borderId="0" xfId="2" applyNumberFormat="1" applyFont="1" applyFill="1" applyBorder="1" applyAlignment="1">
      <alignment horizontal="center" vertical="center" wrapText="1"/>
    </xf>
    <xf numFmtId="4" fontId="8" fillId="2" borderId="2" xfId="8" applyNumberFormat="1" applyFont="1" applyFill="1" applyBorder="1" applyAlignment="1">
      <alignment horizontal="center" vertical="center" wrapText="1"/>
    </xf>
    <xf numFmtId="4" fontId="6" fillId="2" borderId="2" xfId="2" applyNumberFormat="1" applyFont="1" applyFill="1" applyBorder="1" applyAlignment="1">
      <alignment horizontal="center" vertical="center" wrapText="1"/>
    </xf>
    <xf numFmtId="4" fontId="8" fillId="2" borderId="2" xfId="8" applyNumberFormat="1" applyFont="1" applyFill="1" applyBorder="1" applyAlignment="1">
      <alignment horizontal="center" vertical="center" wrapText="1"/>
    </xf>
    <xf numFmtId="4" fontId="6" fillId="2" borderId="2" xfId="2" applyNumberFormat="1" applyFont="1" applyFill="1" applyBorder="1" applyAlignment="1">
      <alignment horizontal="center" vertical="center" wrapText="1"/>
    </xf>
    <xf numFmtId="4" fontId="8" fillId="2" borderId="2" xfId="2" applyNumberFormat="1" applyFont="1" applyFill="1" applyBorder="1" applyAlignment="1">
      <alignment horizontal="center" vertical="center" wrapText="1"/>
    </xf>
    <xf numFmtId="4" fontId="8" fillId="2" borderId="6" xfId="2" applyNumberFormat="1" applyFont="1" applyFill="1" applyBorder="1" applyAlignment="1">
      <alignment horizontal="center" vertical="center" wrapText="1"/>
    </xf>
    <xf numFmtId="4" fontId="8" fillId="2" borderId="7" xfId="2" applyNumberFormat="1" applyFont="1" applyFill="1" applyBorder="1" applyAlignment="1">
      <alignment horizontal="center" vertical="center" wrapText="1"/>
    </xf>
    <xf numFmtId="4" fontId="8" fillId="2" borderId="2" xfId="0" applyNumberFormat="1" applyFont="1" applyFill="1" applyBorder="1" applyAlignment="1">
      <alignment horizontal="center" vertical="center" wrapText="1"/>
    </xf>
    <xf numFmtId="4" fontId="6" fillId="2" borderId="5" xfId="2" applyNumberFormat="1" applyFont="1" applyFill="1" applyBorder="1" applyAlignment="1">
      <alignment horizontal="center" vertical="center" wrapText="1"/>
    </xf>
    <xf numFmtId="4" fontId="10" fillId="2" borderId="2" xfId="0" applyNumberFormat="1" applyFont="1" applyFill="1" applyBorder="1" applyAlignment="1">
      <alignment horizontal="center" vertical="center" wrapText="1"/>
    </xf>
    <xf numFmtId="4" fontId="9" fillId="2" borderId="2" xfId="2" applyNumberFormat="1" applyFont="1" applyFill="1" applyBorder="1" applyAlignment="1">
      <alignment horizontal="center" vertical="center" wrapText="1"/>
    </xf>
    <xf numFmtId="4" fontId="10" fillId="2" borderId="6" xfId="2" applyNumberFormat="1" applyFont="1" applyFill="1" applyBorder="1" applyAlignment="1">
      <alignment horizontal="center" vertical="center" wrapText="1"/>
    </xf>
    <xf numFmtId="4" fontId="10" fillId="2" borderId="2" xfId="2" applyNumberFormat="1" applyFont="1" applyFill="1" applyBorder="1" applyAlignment="1">
      <alignment horizontal="center" vertical="center" wrapText="1"/>
    </xf>
    <xf numFmtId="4" fontId="8" fillId="2" borderId="2" xfId="8" applyNumberFormat="1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/>
    </xf>
    <xf numFmtId="4" fontId="21" fillId="2" borderId="2" xfId="363" applyNumberFormat="1" applyFont="1" applyFill="1" applyBorder="1" applyAlignment="1">
      <alignment horizontal="center" vertical="center" wrapText="1"/>
    </xf>
    <xf numFmtId="4" fontId="8" fillId="2" borderId="5" xfId="2" applyNumberFormat="1" applyFont="1" applyFill="1" applyBorder="1" applyAlignment="1">
      <alignment vertical="center" wrapText="1"/>
    </xf>
    <xf numFmtId="4" fontId="8" fillId="2" borderId="6" xfId="2" applyNumberFormat="1" applyFont="1" applyFill="1" applyBorder="1" applyAlignment="1">
      <alignment vertical="center" wrapText="1"/>
    </xf>
    <xf numFmtId="4" fontId="8" fillId="2" borderId="2" xfId="2" applyNumberFormat="1" applyFont="1" applyFill="1" applyBorder="1" applyAlignment="1">
      <alignment horizontal="center" wrapText="1"/>
    </xf>
    <xf numFmtId="4" fontId="6" fillId="2" borderId="14" xfId="2" applyNumberFormat="1" applyFont="1" applyFill="1" applyBorder="1" applyAlignment="1">
      <alignment horizontal="center" vertical="center" wrapText="1"/>
    </xf>
    <xf numFmtId="4" fontId="6" fillId="2" borderId="2" xfId="2" applyNumberFormat="1" applyFont="1" applyFill="1" applyBorder="1" applyAlignment="1">
      <alignment horizontal="center" vertical="center" wrapText="1"/>
    </xf>
    <xf numFmtId="4" fontId="8" fillId="2" borderId="2" xfId="0" applyNumberFormat="1" applyFont="1" applyFill="1" applyBorder="1" applyAlignment="1">
      <alignment horizontal="center" vertical="center" wrapText="1"/>
    </xf>
    <xf numFmtId="4" fontId="6" fillId="2" borderId="5" xfId="2" applyNumberFormat="1" applyFont="1" applyFill="1" applyBorder="1" applyAlignment="1">
      <alignment horizontal="center" vertical="center" wrapText="1"/>
    </xf>
    <xf numFmtId="4" fontId="6" fillId="2" borderId="14" xfId="2" applyNumberFormat="1" applyFont="1" applyFill="1" applyBorder="1" applyAlignment="1">
      <alignment horizontal="center" vertical="center" wrapText="1"/>
    </xf>
    <xf numFmtId="4" fontId="8" fillId="2" borderId="2" xfId="8" applyNumberFormat="1" applyFont="1" applyFill="1" applyBorder="1" applyAlignment="1">
      <alignment horizontal="center" vertical="center" wrapText="1"/>
    </xf>
    <xf numFmtId="4" fontId="8" fillId="2" borderId="7" xfId="8" applyNumberFormat="1" applyFont="1" applyFill="1" applyBorder="1" applyAlignment="1">
      <alignment horizontal="center" vertical="center" wrapText="1"/>
    </xf>
    <xf numFmtId="2" fontId="8" fillId="2" borderId="2" xfId="6" applyNumberFormat="1" applyFont="1" applyFill="1" applyBorder="1" applyAlignment="1">
      <alignment horizontal="center" vertical="center" wrapText="1"/>
    </xf>
    <xf numFmtId="0" fontId="8" fillId="2" borderId="2" xfId="6" applyNumberFormat="1" applyFont="1" applyFill="1" applyBorder="1" applyAlignment="1">
      <alignment horizontal="center" vertical="center"/>
    </xf>
    <xf numFmtId="4" fontId="6" fillId="2" borderId="2" xfId="2" applyNumberFormat="1" applyFont="1" applyFill="1" applyBorder="1" applyAlignment="1">
      <alignment horizontal="center" vertical="center" wrapText="1"/>
    </xf>
    <xf numFmtId="4" fontId="6" fillId="2" borderId="0" xfId="0" applyNumberFormat="1" applyFont="1" applyFill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center" vertical="center" wrapText="1"/>
    </xf>
    <xf numFmtId="4" fontId="6" fillId="0" borderId="2" xfId="2" applyNumberFormat="1" applyFont="1" applyFill="1" applyBorder="1" applyAlignment="1">
      <alignment horizontal="center" vertical="center" wrapText="1"/>
    </xf>
    <xf numFmtId="4" fontId="6" fillId="2" borderId="2" xfId="2" applyNumberFormat="1" applyFont="1" applyFill="1" applyBorder="1" applyAlignment="1">
      <alignment horizontal="center" vertical="center" wrapText="1"/>
    </xf>
    <xf numFmtId="4" fontId="6" fillId="3" borderId="2" xfId="2" applyNumberFormat="1" applyFont="1" applyFill="1" applyBorder="1" applyAlignment="1">
      <alignment horizontal="center" vertical="center" wrapText="1"/>
    </xf>
    <xf numFmtId="4" fontId="6" fillId="2" borderId="11" xfId="0" applyNumberFormat="1" applyFont="1" applyFill="1" applyBorder="1" applyAlignment="1">
      <alignment horizontal="center" vertical="center" wrapText="1"/>
    </xf>
    <xf numFmtId="4" fontId="8" fillId="2" borderId="2" xfId="2" applyNumberFormat="1" applyFont="1" applyFill="1" applyBorder="1" applyAlignment="1">
      <alignment horizontal="center" vertical="center" wrapText="1"/>
    </xf>
    <xf numFmtId="4" fontId="8" fillId="2" borderId="5" xfId="2" applyNumberFormat="1" applyFont="1" applyFill="1" applyBorder="1" applyAlignment="1">
      <alignment horizontal="center" vertical="center" wrapText="1"/>
    </xf>
    <xf numFmtId="4" fontId="8" fillId="2" borderId="6" xfId="2" applyNumberFormat="1" applyFont="1" applyFill="1" applyBorder="1" applyAlignment="1">
      <alignment horizontal="center" vertical="center" wrapText="1"/>
    </xf>
    <xf numFmtId="4" fontId="8" fillId="2" borderId="7" xfId="2" applyNumberFormat="1" applyFont="1" applyFill="1" applyBorder="1" applyAlignment="1">
      <alignment horizontal="center" vertical="center" wrapText="1"/>
    </xf>
    <xf numFmtId="4" fontId="8" fillId="2" borderId="2" xfId="0" applyNumberFormat="1" applyFont="1" applyFill="1" applyBorder="1" applyAlignment="1">
      <alignment horizontal="center" vertical="center" wrapText="1"/>
    </xf>
    <xf numFmtId="2" fontId="8" fillId="2" borderId="2" xfId="2" applyNumberFormat="1" applyFont="1" applyFill="1" applyBorder="1" applyAlignment="1">
      <alignment horizontal="center" vertical="center" wrapText="1"/>
    </xf>
    <xf numFmtId="2" fontId="8" fillId="2" borderId="5" xfId="2" applyNumberFormat="1" applyFont="1" applyFill="1" applyBorder="1" applyAlignment="1">
      <alignment horizontal="center" vertical="center"/>
    </xf>
    <xf numFmtId="2" fontId="8" fillId="2" borderId="6" xfId="2" applyNumberFormat="1" applyFont="1" applyFill="1" applyBorder="1" applyAlignment="1">
      <alignment horizontal="center" vertical="center"/>
    </xf>
    <xf numFmtId="2" fontId="8" fillId="2" borderId="5" xfId="2" applyNumberFormat="1" applyFont="1" applyFill="1" applyBorder="1" applyAlignment="1">
      <alignment horizontal="center" vertical="center" wrapText="1"/>
    </xf>
    <xf numFmtId="2" fontId="8" fillId="2" borderId="6" xfId="2" applyNumberFormat="1" applyFont="1" applyFill="1" applyBorder="1" applyAlignment="1">
      <alignment horizontal="center" vertical="center" wrapText="1"/>
    </xf>
    <xf numFmtId="2" fontId="8" fillId="2" borderId="7" xfId="2" applyNumberFormat="1" applyFont="1" applyFill="1" applyBorder="1" applyAlignment="1">
      <alignment horizontal="center" vertical="center" wrapText="1"/>
    </xf>
    <xf numFmtId="4" fontId="6" fillId="2" borderId="5" xfId="2" applyNumberFormat="1" applyFont="1" applyFill="1" applyBorder="1" applyAlignment="1">
      <alignment horizontal="center" vertical="center" wrapText="1"/>
    </xf>
    <xf numFmtId="4" fontId="6" fillId="2" borderId="6" xfId="2" applyNumberFormat="1" applyFont="1" applyFill="1" applyBorder="1" applyAlignment="1">
      <alignment horizontal="center" vertical="center" wrapText="1"/>
    </xf>
    <xf numFmtId="4" fontId="6" fillId="2" borderId="7" xfId="2" applyNumberFormat="1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2" fontId="8" fillId="2" borderId="5" xfId="0" applyNumberFormat="1" applyFont="1" applyFill="1" applyBorder="1" applyAlignment="1">
      <alignment horizontal="center" vertical="center" wrapText="1"/>
    </xf>
    <xf numFmtId="2" fontId="8" fillId="2" borderId="6" xfId="0" applyNumberFormat="1" applyFont="1" applyFill="1" applyBorder="1" applyAlignment="1">
      <alignment horizontal="center" vertical="center" wrapText="1"/>
    </xf>
    <xf numFmtId="2" fontId="8" fillId="2" borderId="7" xfId="0" applyNumberFormat="1" applyFont="1" applyFill="1" applyBorder="1" applyAlignment="1">
      <alignment horizontal="center" vertical="center" wrapText="1"/>
    </xf>
    <xf numFmtId="2" fontId="8" fillId="2" borderId="2" xfId="0" applyNumberFormat="1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4" fontId="10" fillId="2" borderId="2" xfId="0" applyNumberFormat="1" applyFont="1" applyFill="1" applyBorder="1" applyAlignment="1">
      <alignment horizontal="center" vertical="center" wrapText="1"/>
    </xf>
    <xf numFmtId="4" fontId="9" fillId="2" borderId="2" xfId="2" applyNumberFormat="1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0" fillId="2" borderId="13" xfId="0" applyFont="1" applyFill="1" applyBorder="1" applyAlignment="1">
      <alignment horizontal="center" vertical="center" wrapText="1"/>
    </xf>
    <xf numFmtId="0" fontId="0" fillId="2" borderId="15" xfId="0" applyFont="1" applyFill="1" applyBorder="1" applyAlignment="1">
      <alignment horizontal="center" vertical="center" wrapText="1"/>
    </xf>
    <xf numFmtId="4" fontId="8" fillId="2" borderId="5" xfId="2" applyNumberFormat="1" applyFont="1" applyFill="1" applyBorder="1" applyAlignment="1">
      <alignment horizontal="center" vertical="top" wrapText="1"/>
    </xf>
    <xf numFmtId="4" fontId="8" fillId="2" borderId="6" xfId="2" applyNumberFormat="1" applyFont="1" applyFill="1" applyBorder="1" applyAlignment="1">
      <alignment horizontal="center" vertical="top" wrapText="1"/>
    </xf>
    <xf numFmtId="4" fontId="8" fillId="2" borderId="6" xfId="2" applyNumberFormat="1" applyFont="1" applyFill="1" applyBorder="1" applyAlignment="1">
      <alignment horizontal="center" vertical="center"/>
    </xf>
    <xf numFmtId="4" fontId="8" fillId="2" borderId="7" xfId="2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4" fontId="8" fillId="2" borderId="5" xfId="0" applyNumberFormat="1" applyFont="1" applyFill="1" applyBorder="1" applyAlignment="1">
      <alignment horizontal="center" vertical="center" wrapText="1"/>
    </xf>
    <xf numFmtId="4" fontId="8" fillId="2" borderId="6" xfId="0" applyNumberFormat="1" applyFont="1" applyFill="1" applyBorder="1" applyAlignment="1">
      <alignment horizontal="center" vertical="center" wrapText="1"/>
    </xf>
    <xf numFmtId="4" fontId="8" fillId="2" borderId="7" xfId="0" applyNumberFormat="1" applyFont="1" applyFill="1" applyBorder="1" applyAlignment="1">
      <alignment horizontal="center" vertical="center" wrapText="1"/>
    </xf>
    <xf numFmtId="4" fontId="8" fillId="2" borderId="8" xfId="2" applyNumberFormat="1" applyFont="1" applyFill="1" applyBorder="1" applyAlignment="1">
      <alignment horizontal="center" vertical="center" wrapText="1"/>
    </xf>
    <xf numFmtId="4" fontId="8" fillId="2" borderId="10" xfId="2" applyNumberFormat="1" applyFont="1" applyFill="1" applyBorder="1" applyAlignment="1">
      <alignment horizontal="center" vertical="center" wrapText="1"/>
    </xf>
    <xf numFmtId="4" fontId="8" fillId="2" borderId="9" xfId="2" applyNumberFormat="1" applyFont="1" applyFill="1" applyBorder="1" applyAlignment="1">
      <alignment horizontal="center" vertical="center" wrapText="1"/>
    </xf>
    <xf numFmtId="4" fontId="8" fillId="2" borderId="0" xfId="2" applyNumberFormat="1" applyFont="1" applyFill="1" applyBorder="1" applyAlignment="1">
      <alignment horizontal="center" vertical="center" wrapText="1"/>
    </xf>
    <xf numFmtId="4" fontId="10" fillId="2" borderId="5" xfId="2" applyNumberFormat="1" applyFont="1" applyFill="1" applyBorder="1" applyAlignment="1">
      <alignment horizontal="center" vertical="center" wrapText="1"/>
    </xf>
    <xf numFmtId="4" fontId="10" fillId="2" borderId="6" xfId="2" applyNumberFormat="1" applyFont="1" applyFill="1" applyBorder="1" applyAlignment="1">
      <alignment horizontal="center" vertical="center" wrapText="1"/>
    </xf>
    <xf numFmtId="4" fontId="10" fillId="2" borderId="2" xfId="2" applyNumberFormat="1" applyFont="1" applyFill="1" applyBorder="1" applyAlignment="1">
      <alignment horizontal="center" vertical="center" wrapText="1"/>
    </xf>
    <xf numFmtId="4" fontId="10" fillId="2" borderId="5" xfId="8" applyNumberFormat="1" applyFont="1" applyFill="1" applyBorder="1" applyAlignment="1">
      <alignment horizontal="center" vertical="center" wrapText="1"/>
    </xf>
    <xf numFmtId="4" fontId="10" fillId="2" borderId="6" xfId="8" applyNumberFormat="1" applyFont="1" applyFill="1" applyBorder="1" applyAlignment="1">
      <alignment horizontal="center" vertical="center" wrapText="1"/>
    </xf>
    <xf numFmtId="4" fontId="10" fillId="2" borderId="7" xfId="2" applyNumberFormat="1" applyFont="1" applyFill="1" applyBorder="1" applyAlignment="1">
      <alignment horizontal="center" vertical="center" wrapText="1"/>
    </xf>
    <xf numFmtId="4" fontId="8" fillId="2" borderId="11" xfId="2" applyNumberFormat="1" applyFont="1" applyFill="1" applyBorder="1" applyAlignment="1">
      <alignment horizontal="center" vertical="center" wrapText="1"/>
    </xf>
    <xf numFmtId="4" fontId="6" fillId="2" borderId="3" xfId="2" applyNumberFormat="1" applyFont="1" applyFill="1" applyBorder="1" applyAlignment="1">
      <alignment horizontal="center" vertical="center" wrapText="1"/>
    </xf>
    <xf numFmtId="4" fontId="6" fillId="2" borderId="14" xfId="2" applyNumberFormat="1" applyFont="1" applyFill="1" applyBorder="1" applyAlignment="1">
      <alignment horizontal="center" vertical="center" wrapText="1"/>
    </xf>
    <xf numFmtId="4" fontId="8" fillId="2" borderId="2" xfId="8" applyNumberFormat="1" applyFont="1" applyFill="1" applyBorder="1" applyAlignment="1">
      <alignment horizontal="center" vertical="center" wrapText="1"/>
    </xf>
    <xf numFmtId="4" fontId="8" fillId="2" borderId="5" xfId="8" applyNumberFormat="1" applyFont="1" applyFill="1" applyBorder="1" applyAlignment="1">
      <alignment horizontal="center" vertical="center" wrapText="1"/>
    </xf>
    <xf numFmtId="4" fontId="8" fillId="2" borderId="6" xfId="8" applyNumberFormat="1" applyFont="1" applyFill="1" applyBorder="1" applyAlignment="1">
      <alignment horizontal="center" vertical="center" wrapText="1"/>
    </xf>
    <xf numFmtId="4" fontId="8" fillId="2" borderId="7" xfId="8" applyNumberFormat="1" applyFont="1" applyFill="1" applyBorder="1" applyAlignment="1">
      <alignment horizontal="center" vertical="center" wrapText="1"/>
    </xf>
    <xf numFmtId="4" fontId="6" fillId="2" borderId="8" xfId="0" applyNumberFormat="1" applyFont="1" applyFill="1" applyBorder="1" applyAlignment="1">
      <alignment horizontal="center" vertical="center" wrapText="1"/>
    </xf>
    <xf numFmtId="4" fontId="6" fillId="2" borderId="9" xfId="0" applyNumberFormat="1" applyFont="1" applyFill="1" applyBorder="1" applyAlignment="1">
      <alignment horizontal="center" vertical="center" wrapText="1"/>
    </xf>
    <xf numFmtId="4" fontId="6" fillId="2" borderId="12" xfId="0" applyNumberFormat="1" applyFont="1" applyFill="1" applyBorder="1" applyAlignment="1">
      <alignment horizontal="center" vertical="center" wrapText="1"/>
    </xf>
    <xf numFmtId="4" fontId="6" fillId="2" borderId="10" xfId="0" applyNumberFormat="1" applyFont="1" applyFill="1" applyBorder="1" applyAlignment="1">
      <alignment horizontal="center" vertical="center" wrapText="1"/>
    </xf>
    <xf numFmtId="4" fontId="6" fillId="2" borderId="13" xfId="0" applyNumberFormat="1" applyFont="1" applyFill="1" applyBorder="1" applyAlignment="1">
      <alignment horizontal="center" vertical="center" wrapText="1"/>
    </xf>
    <xf numFmtId="4" fontId="6" fillId="2" borderId="15" xfId="0" applyNumberFormat="1" applyFont="1" applyFill="1" applyBorder="1" applyAlignment="1">
      <alignment horizontal="center" vertical="center" wrapText="1"/>
    </xf>
    <xf numFmtId="4" fontId="19" fillId="2" borderId="0" xfId="0" applyNumberFormat="1" applyFont="1" applyFill="1" applyBorder="1" applyAlignment="1">
      <alignment horizontal="center" vertical="center" wrapText="1"/>
    </xf>
    <xf numFmtId="4" fontId="19" fillId="2" borderId="1" xfId="0" applyNumberFormat="1" applyFont="1" applyFill="1" applyBorder="1" applyAlignment="1">
      <alignment horizontal="center" vertical="center" wrapText="1"/>
    </xf>
  </cellXfs>
  <cellStyles count="417">
    <cellStyle name="20% — акцент1 2" xfId="392"/>
    <cellStyle name="20% — акцент2 2" xfId="393"/>
    <cellStyle name="20% — акцент3 2" xfId="394"/>
    <cellStyle name="20% — акцент4 2" xfId="395"/>
    <cellStyle name="20% — акцент5 2" xfId="396"/>
    <cellStyle name="20% — акцент6 2" xfId="397"/>
    <cellStyle name="40% — акцент1 2" xfId="398"/>
    <cellStyle name="40% — акцент2 2" xfId="399"/>
    <cellStyle name="40% — акцент3 2" xfId="400"/>
    <cellStyle name="40% — акцент4 2" xfId="401"/>
    <cellStyle name="40% — акцент5 2" xfId="402"/>
    <cellStyle name="40% — акцент6 2" xfId="403"/>
    <cellStyle name="60% — акцент1 2" xfId="404"/>
    <cellStyle name="60% — акцент2 2" xfId="405"/>
    <cellStyle name="60% — акцент3 2" xfId="406"/>
    <cellStyle name="60% — акцент4 2" xfId="407"/>
    <cellStyle name="60% — акцент5 2" xfId="408"/>
    <cellStyle name="60% — акцент6 2" xfId="409"/>
    <cellStyle name="Обычный" xfId="0" builtinId="0"/>
    <cellStyle name="Обычный 10" xfId="413"/>
    <cellStyle name="Обычный 2" xfId="12"/>
    <cellStyle name="Обычный 2 2" xfId="2"/>
    <cellStyle name="Обычный 2 2 2" xfId="5"/>
    <cellStyle name="Обычный 2 2 2 2" xfId="13"/>
    <cellStyle name="Обычный 2 2 2 2 2" xfId="14"/>
    <cellStyle name="Обычный 2 2 2 2 2 2" xfId="15"/>
    <cellStyle name="Обычный 2 2 2 2 2 2 2" xfId="16"/>
    <cellStyle name="Обычный 2 2 2 2 2 2 2 2" xfId="213"/>
    <cellStyle name="Обычный 2 2 2 2 2 2 3" xfId="212"/>
    <cellStyle name="Обычный 2 2 2 2 2 3" xfId="17"/>
    <cellStyle name="Обычный 2 2 2 2 2 3 2" xfId="214"/>
    <cellStyle name="Обычный 2 2 2 2 2 4" xfId="211"/>
    <cellStyle name="Обычный 2 2 2 2 3" xfId="18"/>
    <cellStyle name="Обычный 2 2 2 2 3 2" xfId="8"/>
    <cellStyle name="Обычный 2 2 2 2 3 2 2" xfId="19"/>
    <cellStyle name="Обычный 2 2 2 2 3 2 2 2" xfId="20"/>
    <cellStyle name="Обычный 2 2 2 2 3 2 2 2 2" xfId="21"/>
    <cellStyle name="Обычный 2 2 2 2 3 2 2 2 2 2" xfId="9"/>
    <cellStyle name="Обычный 2 2 2 2 3 2 2 2 2 2 2" xfId="207"/>
    <cellStyle name="Обычный 2 2 2 2 3 2 2 2 2 3" xfId="218"/>
    <cellStyle name="Обычный 2 2 2 2 3 2 2 2 3" xfId="217"/>
    <cellStyle name="Обычный 2 2 2 2 3 2 2 3" xfId="22"/>
    <cellStyle name="Обычный 2 2 2 2 3 2 2 3 2" xfId="23"/>
    <cellStyle name="Обычный 2 2 2 2 3 2 2 3 2 2" xfId="220"/>
    <cellStyle name="Обычный 2 2 2 2 3 2 2 3 3" xfId="219"/>
    <cellStyle name="Обычный 2 2 2 2 3 2 2 4" xfId="216"/>
    <cellStyle name="Обычный 2 2 2 2 3 2 3" xfId="24"/>
    <cellStyle name="Обычный 2 2 2 2 3 2 3 2" xfId="221"/>
    <cellStyle name="Обычный 2 2 2 2 3 2 4" xfId="198"/>
    <cellStyle name="Обычный 2 2 2 2 3 2 4 2" xfId="381"/>
    <cellStyle name="Обычный 2 2 2 2 3 2 5" xfId="206"/>
    <cellStyle name="Обычный 2 2 2 2 3 3" xfId="25"/>
    <cellStyle name="Обычный 2 2 2 2 3 3 2" xfId="222"/>
    <cellStyle name="Обычный 2 2 2 2 3 4" xfId="215"/>
    <cellStyle name="Обычный 2 2 2 2 4" xfId="26"/>
    <cellStyle name="Обычный 2 2 2 2 4 2" xfId="223"/>
    <cellStyle name="Обычный 2 2 2 2 5" xfId="197"/>
    <cellStyle name="Обычный 2 2 2 2 5 2" xfId="380"/>
    <cellStyle name="Обычный 2 2 2 2 6" xfId="210"/>
    <cellStyle name="Обычный 2 2 2 3" xfId="27"/>
    <cellStyle name="Обычный 2 2 2 3 2" xfId="28"/>
    <cellStyle name="Обычный 2 2 2 3 2 2" xfId="225"/>
    <cellStyle name="Обычный 2 2 2 3 3" xfId="224"/>
    <cellStyle name="Обычный 2 2 2 4" xfId="203"/>
    <cellStyle name="Обычный 2 2 3" xfId="29"/>
    <cellStyle name="Обычный 2 2 3 2" xfId="30"/>
    <cellStyle name="Обычный 2 2 3 2 2" xfId="31"/>
    <cellStyle name="Обычный 2 2 3 2 2 2" xfId="32"/>
    <cellStyle name="Обычный 2 2 3 2 2 2 2" xfId="229"/>
    <cellStyle name="Обычный 2 2 3 2 2 3" xfId="228"/>
    <cellStyle name="Обычный 2 2 3 2 3" xfId="10"/>
    <cellStyle name="Обычный 2 2 3 2 3 2" xfId="33"/>
    <cellStyle name="Обычный 2 2 3 2 3 2 2" xfId="34"/>
    <cellStyle name="Обычный 2 2 3 2 3 2 2 2" xfId="35"/>
    <cellStyle name="Обычный 2 2 3 2 3 2 2 2 2" xfId="36"/>
    <cellStyle name="Обычный 2 2 3 2 3 2 2 2 2 2" xfId="233"/>
    <cellStyle name="Обычный 2 2 3 2 3 2 2 2 3" xfId="232"/>
    <cellStyle name="Обычный 2 2 3 2 3 2 2 3" xfId="37"/>
    <cellStyle name="Обычный 2 2 3 2 3 2 2 3 2" xfId="234"/>
    <cellStyle name="Обычный 2 2 3 2 3 2 2 4" xfId="231"/>
    <cellStyle name="Обычный 2 2 3 2 3 2 3" xfId="38"/>
    <cellStyle name="Обычный 2 2 3 2 3 2 3 2" xfId="39"/>
    <cellStyle name="Обычный 2 2 3 2 3 2 3 2 2" xfId="236"/>
    <cellStyle name="Обычный 2 2 3 2 3 2 3 3" xfId="235"/>
    <cellStyle name="Обычный 2 2 3 2 3 2 4" xfId="40"/>
    <cellStyle name="Обычный 2 2 3 2 3 2 4 2" xfId="237"/>
    <cellStyle name="Обычный 2 2 3 2 3 2 5" xfId="230"/>
    <cellStyle name="Обычный 2 2 3 2 3 3" xfId="41"/>
    <cellStyle name="Обычный 2 2 3 2 3 3 2" xfId="42"/>
    <cellStyle name="Обычный 2 2 3 2 3 3 2 2" xfId="239"/>
    <cellStyle name="Обычный 2 2 3 2 3 3 3" xfId="238"/>
    <cellStyle name="Обычный 2 2 3 2 3 4" xfId="43"/>
    <cellStyle name="Обычный 2 2 3 2 3 4 2" xfId="240"/>
    <cellStyle name="Обычный 2 2 3 2 3 5" xfId="199"/>
    <cellStyle name="Обычный 2 2 3 2 3 5 2" xfId="382"/>
    <cellStyle name="Обычный 2 2 3 2 3 6" xfId="208"/>
    <cellStyle name="Обычный 2 2 3 2 4" xfId="44"/>
    <cellStyle name="Обычный 2 2 3 2 4 2" xfId="241"/>
    <cellStyle name="Обычный 2 2 3 2 5" xfId="227"/>
    <cellStyle name="Обычный 2 2 3 3" xfId="45"/>
    <cellStyle name="Обычный 2 2 3 3 2" xfId="242"/>
    <cellStyle name="Обычный 2 2 3 4" xfId="226"/>
    <cellStyle name="Обычный 2 2 4" xfId="46"/>
    <cellStyle name="Обычный 2 2 4 2" xfId="47"/>
    <cellStyle name="Обычный 2 2 4 2 2" xfId="48"/>
    <cellStyle name="Обычный 2 2 4 2 2 2" xfId="49"/>
    <cellStyle name="Обычный 2 2 4 2 2 2 2" xfId="246"/>
    <cellStyle name="Обычный 2 2 4 2 2 3" xfId="245"/>
    <cellStyle name="Обычный 2 2 4 2 3" xfId="50"/>
    <cellStyle name="Обычный 2 2 4 2 3 2" xfId="51"/>
    <cellStyle name="Обычный 2 2 4 2 3 2 2" xfId="52"/>
    <cellStyle name="Обычный 2 2 4 2 3 2 2 2" xfId="53"/>
    <cellStyle name="Обычный 2 2 4 2 3 2 2 2 2" xfId="54"/>
    <cellStyle name="Обычный 2 2 4 2 3 2 2 2 2 2" xfId="251"/>
    <cellStyle name="Обычный 2 2 4 2 3 2 2 2 3" xfId="250"/>
    <cellStyle name="Обычный 2 2 4 2 3 2 2 3" xfId="249"/>
    <cellStyle name="Обычный 2 2 4 2 3 2 3" xfId="55"/>
    <cellStyle name="Обычный 2 2 4 2 3 2 3 2" xfId="56"/>
    <cellStyle name="Обычный 2 2 4 2 3 2 3 2 2" xfId="253"/>
    <cellStyle name="Обычный 2 2 4 2 3 2 3 3" xfId="252"/>
    <cellStyle name="Обычный 2 2 4 2 3 2 4" xfId="248"/>
    <cellStyle name="Обычный 2 2 4 2 3 3" xfId="57"/>
    <cellStyle name="Обычный 2 2 4 2 3 3 2" xfId="254"/>
    <cellStyle name="Обычный 2 2 4 2 3 4" xfId="247"/>
    <cellStyle name="Обычный 2 2 4 2 4" xfId="58"/>
    <cellStyle name="Обычный 2 2 4 2 4 2" xfId="255"/>
    <cellStyle name="Обычный 2 2 4 2 5" xfId="244"/>
    <cellStyle name="Обычный 2 2 4 3" xfId="59"/>
    <cellStyle name="Обычный 2 2 4 3 2" xfId="256"/>
    <cellStyle name="Обычный 2 2 4 4" xfId="243"/>
    <cellStyle name="Обычный 2 2 5" xfId="60"/>
    <cellStyle name="Обычный 2 2 5 2" xfId="61"/>
    <cellStyle name="Обычный 2 2 5 2 2" xfId="62"/>
    <cellStyle name="Обычный 2 2 5 2 2 2" xfId="63"/>
    <cellStyle name="Обычный 2 2 5 2 2 2 2" xfId="260"/>
    <cellStyle name="Обычный 2 2 5 2 2 3" xfId="259"/>
    <cellStyle name="Обычный 2 2 5 2 3" xfId="64"/>
    <cellStyle name="Обычный 2 2 5 2 3 2" xfId="65"/>
    <cellStyle name="Обычный 2 2 5 2 3 2 2" xfId="66"/>
    <cellStyle name="Обычный 2 2 5 2 3 2 2 2" xfId="67"/>
    <cellStyle name="Обычный 2 2 5 2 3 2 2 2 2" xfId="68"/>
    <cellStyle name="Обычный 2 2 5 2 3 2 2 2 2 2" xfId="265"/>
    <cellStyle name="Обычный 2 2 5 2 3 2 2 2 3" xfId="264"/>
    <cellStyle name="Обычный 2 2 5 2 3 2 2 3" xfId="263"/>
    <cellStyle name="Обычный 2 2 5 2 3 2 3" xfId="69"/>
    <cellStyle name="Обычный 2 2 5 2 3 2 3 2" xfId="70"/>
    <cellStyle name="Обычный 2 2 5 2 3 2 3 2 2" xfId="267"/>
    <cellStyle name="Обычный 2 2 5 2 3 2 3 3" xfId="266"/>
    <cellStyle name="Обычный 2 2 5 2 3 2 4" xfId="262"/>
    <cellStyle name="Обычный 2 2 5 2 3 3" xfId="71"/>
    <cellStyle name="Обычный 2 2 5 2 3 3 2" xfId="268"/>
    <cellStyle name="Обычный 2 2 5 2 3 4" xfId="261"/>
    <cellStyle name="Обычный 2 2 5 2 4" xfId="72"/>
    <cellStyle name="Обычный 2 2 5 2 4 2" xfId="269"/>
    <cellStyle name="Обычный 2 2 5 2 5" xfId="258"/>
    <cellStyle name="Обычный 2 2 5 3" xfId="73"/>
    <cellStyle name="Обычный 2 2 5 3 2" xfId="270"/>
    <cellStyle name="Обычный 2 2 5 4" xfId="257"/>
    <cellStyle name="Обычный 2 2 6" xfId="3"/>
    <cellStyle name="Обычный 2 2 6 2" xfId="74"/>
    <cellStyle name="Обычный 2 2 6 2 2" xfId="75"/>
    <cellStyle name="Обычный 2 2 6 2 2 2" xfId="76"/>
    <cellStyle name="Обычный 2 2 6 2 2 2 2" xfId="7"/>
    <cellStyle name="Обычный 2 2 6 2 2 2 2 2" xfId="77"/>
    <cellStyle name="Обычный 2 2 6 2 2 2 2 2 2" xfId="78"/>
    <cellStyle name="Обычный 2 2 6 2 2 2 2 2 2 2" xfId="79"/>
    <cellStyle name="Обычный 2 2 6 2 2 2 2 2 2 2 2" xfId="276"/>
    <cellStyle name="Обычный 2 2 6 2 2 2 2 2 2 3" xfId="275"/>
    <cellStyle name="Обычный 2 2 6 2 2 2 2 2 3" xfId="80"/>
    <cellStyle name="Обычный 2 2 6 2 2 2 2 2 3 2" xfId="277"/>
    <cellStyle name="Обычный 2 2 6 2 2 2 2 2 4" xfId="274"/>
    <cellStyle name="Обычный 2 2 6 2 2 2 2 3" xfId="81"/>
    <cellStyle name="Обычный 2 2 6 2 2 2 2 3 2" xfId="278"/>
    <cellStyle name="Обычный 2 2 6 2 2 2 2 4" xfId="205"/>
    <cellStyle name="Обычный 2 2 6 2 2 2 3" xfId="82"/>
    <cellStyle name="Обычный 2 2 6 2 2 2 3 2" xfId="279"/>
    <cellStyle name="Обычный 2 2 6 2 2 2 4" xfId="273"/>
    <cellStyle name="Обычный 2 2 6 2 2 3" xfId="83"/>
    <cellStyle name="Обычный 2 2 6 2 2 3 2" xfId="280"/>
    <cellStyle name="Обычный 2 2 6 2 2 4" xfId="84"/>
    <cellStyle name="Обычный 2 2 6 2 2 4 2" xfId="281"/>
    <cellStyle name="Обычный 2 2 6 2 2 5" xfId="272"/>
    <cellStyle name="Обычный 2 2 6 2 3" xfId="85"/>
    <cellStyle name="Обычный 2 2 6 2 3 2" xfId="282"/>
    <cellStyle name="Обычный 2 2 6 2 4" xfId="86"/>
    <cellStyle name="Обычный 2 2 6 2 4 2" xfId="283"/>
    <cellStyle name="Обычный 2 2 6 2 5" xfId="271"/>
    <cellStyle name="Обычный 2 2 6 3" xfId="87"/>
    <cellStyle name="Обычный 2 2 6 3 2" xfId="88"/>
    <cellStyle name="Обычный 2 2 6 3 2 2" xfId="285"/>
    <cellStyle name="Обычный 2 2 6 3 3" xfId="284"/>
    <cellStyle name="Обычный 2 2 6 4" xfId="89"/>
    <cellStyle name="Обычный 2 2 6 4 2" xfId="286"/>
    <cellStyle name="Обычный 2 2 6 5" xfId="195"/>
    <cellStyle name="Обычный 2 2 6 5 2" xfId="378"/>
    <cellStyle name="Обычный 2 2 6 6" xfId="201"/>
    <cellStyle name="Обычный 2 2 7" xfId="90"/>
    <cellStyle name="Обычный 2 2 7 2" xfId="91"/>
    <cellStyle name="Обычный 2 2 7 2 2" xfId="92"/>
    <cellStyle name="Обычный 2 2 7 2 2 2" xfId="289"/>
    <cellStyle name="Обычный 2 2 7 2 2 3" xfId="93"/>
    <cellStyle name="Обычный 2 2 7 2 2 3 2" xfId="94"/>
    <cellStyle name="Обычный 2 2 7 2 2 3 2 2" xfId="291"/>
    <cellStyle name="Обычный 2 2 7 2 2 3 3" xfId="290"/>
    <cellStyle name="Обычный 2 2 7 2 3" xfId="288"/>
    <cellStyle name="Обычный 2 2 7 3" xfId="11"/>
    <cellStyle name="Обычный 2 2 7 3 2" xfId="95"/>
    <cellStyle name="Обычный 2 2 7 3 2 2" xfId="96"/>
    <cellStyle name="Обычный 2 2 7 3 2 2 2" xfId="97"/>
    <cellStyle name="Обычный 2 2 7 3 2 2 2 2" xfId="98"/>
    <cellStyle name="Обычный 2 2 7 3 2 2 2 2 2" xfId="295"/>
    <cellStyle name="Обычный 2 2 7 3 2 2 2 3" xfId="294"/>
    <cellStyle name="Обычный 2 2 7 3 2 2 3" xfId="99"/>
    <cellStyle name="Обычный 2 2 7 3 2 2 3 2" xfId="296"/>
    <cellStyle name="Обычный 2 2 7 3 2 2 4" xfId="293"/>
    <cellStyle name="Обычный 2 2 7 3 2 3" xfId="100"/>
    <cellStyle name="Обычный 2 2 7 3 2 3 2" xfId="101"/>
    <cellStyle name="Обычный 2 2 7 3 2 3 2 2" xfId="298"/>
    <cellStyle name="Обычный 2 2 7 3 2 3 3" xfId="297"/>
    <cellStyle name="Обычный 2 2 7 3 2 4" xfId="102"/>
    <cellStyle name="Обычный 2 2 7 3 2 4 2" xfId="299"/>
    <cellStyle name="Обычный 2 2 7 3 2 5" xfId="292"/>
    <cellStyle name="Обычный 2 2 7 3 3" xfId="103"/>
    <cellStyle name="Обычный 2 2 7 3 3 2" xfId="104"/>
    <cellStyle name="Обычный 2 2 7 3 3 2 2" xfId="301"/>
    <cellStyle name="Обычный 2 2 7 3 3 3" xfId="300"/>
    <cellStyle name="Обычный 2 2 7 3 4" xfId="105"/>
    <cellStyle name="Обычный 2 2 7 3 4 2" xfId="302"/>
    <cellStyle name="Обычный 2 2 7 3 5" xfId="200"/>
    <cellStyle name="Обычный 2 2 7 3 5 2" xfId="383"/>
    <cellStyle name="Обычный 2 2 7 3 6" xfId="209"/>
    <cellStyle name="Обычный 2 2 7 4" xfId="106"/>
    <cellStyle name="Обычный 2 2 7 4 2" xfId="303"/>
    <cellStyle name="Обычный 2 2 7 5" xfId="287"/>
    <cellStyle name="Обычный 2 2 7 6" xfId="107"/>
    <cellStyle name="Обычный 2 2 7 6 2" xfId="108"/>
    <cellStyle name="Обычный 2 2 7 6 2 2" xfId="305"/>
    <cellStyle name="Обычный 2 2 7 6 3" xfId="304"/>
    <cellStyle name="Обычный 2 2 8" xfId="109"/>
    <cellStyle name="Обычный 2 2 8 2" xfId="110"/>
    <cellStyle name="Обычный 2 2 8 2 2" xfId="111"/>
    <cellStyle name="Обычный 2 2 8 2 2 2" xfId="112"/>
    <cellStyle name="Обычный 2 2 8 2 2 2 2" xfId="309"/>
    <cellStyle name="Обычный 2 2 8 2 2 3" xfId="308"/>
    <cellStyle name="Обычный 2 2 8 2 3" xfId="113"/>
    <cellStyle name="Обычный 2 2 8 2 3 2" xfId="114"/>
    <cellStyle name="Обычный 2 2 8 2 3 2 2" xfId="115"/>
    <cellStyle name="Обычный 2 2 8 2 3 2 2 2" xfId="116"/>
    <cellStyle name="Обычный 2 2 8 2 3 2 2 2 2" xfId="117"/>
    <cellStyle name="Обычный 2 2 8 2 3 2 2 2 2 2" xfId="314"/>
    <cellStyle name="Обычный 2 2 8 2 3 2 2 2 3" xfId="313"/>
    <cellStyle name="Обычный 2 2 8 2 3 2 2 3" xfId="312"/>
    <cellStyle name="Обычный 2 2 8 2 3 2 3" xfId="311"/>
    <cellStyle name="Обычный 2 2 8 2 3 3" xfId="118"/>
    <cellStyle name="Обычный 2 2 8 2 3 3 2" xfId="315"/>
    <cellStyle name="Обычный 2 2 8 2 3 4" xfId="310"/>
    <cellStyle name="Обычный 2 2 8 2 4" xfId="119"/>
    <cellStyle name="Обычный 2 2 8 2 4 2" xfId="316"/>
    <cellStyle name="Обычный 2 2 8 2 5" xfId="307"/>
    <cellStyle name="Обычный 2 2 8 3" xfId="120"/>
    <cellStyle name="Обычный 2 2 8 3 2" xfId="317"/>
    <cellStyle name="Обычный 2 2 8 4" xfId="306"/>
    <cellStyle name="Обычный 2 2 9" xfId="121"/>
    <cellStyle name="Обычный 2 2 9 2" xfId="318"/>
    <cellStyle name="Обычный 2 3" xfId="6"/>
    <cellStyle name="Обычный 2 3 2" xfId="122"/>
    <cellStyle name="Обычный 2 3 2 2" xfId="123"/>
    <cellStyle name="Обычный 2 3 2 2 2" xfId="124"/>
    <cellStyle name="Обычный 2 3 2 2 2 2" xfId="321"/>
    <cellStyle name="Обычный 2 3 2 2 3" xfId="320"/>
    <cellStyle name="Обычный 2 3 2 3" xfId="125"/>
    <cellStyle name="Обычный 2 3 2 3 2" xfId="126"/>
    <cellStyle name="Обычный 2 3 2 3 2 2" xfId="127"/>
    <cellStyle name="Обычный 2 3 2 3 2 2 2" xfId="128"/>
    <cellStyle name="Обычный 2 3 2 3 2 2 2 2" xfId="129"/>
    <cellStyle name="Обычный 2 3 2 3 2 2 2 2 2" xfId="326"/>
    <cellStyle name="Обычный 2 3 2 3 2 2 2 3" xfId="325"/>
    <cellStyle name="Обычный 2 3 2 3 2 2 3" xfId="324"/>
    <cellStyle name="Обычный 2 3 2 3 2 3" xfId="323"/>
    <cellStyle name="Обычный 2 3 2 3 3" xfId="130"/>
    <cellStyle name="Обычный 2 3 2 3 3 2" xfId="327"/>
    <cellStyle name="Обычный 2 3 2 3 4" xfId="322"/>
    <cellStyle name="Обычный 2 3 2 4" xfId="131"/>
    <cellStyle name="Обычный 2 3 2 4 2" xfId="328"/>
    <cellStyle name="Обычный 2 3 2 5" xfId="319"/>
    <cellStyle name="Обычный 2 3 3" xfId="132"/>
    <cellStyle name="Обычный 2 3 3 2" xfId="329"/>
    <cellStyle name="Обычный 2 3 4" xfId="204"/>
    <cellStyle name="Обычный 2 3 5" xfId="410"/>
    <cellStyle name="Обычный 2 4" xfId="133"/>
    <cellStyle name="Обычный 2 4 2" xfId="134"/>
    <cellStyle name="Обычный 2 4 2 2" xfId="135"/>
    <cellStyle name="Обычный 2 4 2 2 2" xfId="136"/>
    <cellStyle name="Обычный 2 4 2 2 2 2" xfId="333"/>
    <cellStyle name="Обычный 2 4 2 2 3" xfId="332"/>
    <cellStyle name="Обычный 2 4 2 3" xfId="137"/>
    <cellStyle name="Обычный 2 4 2 3 2" xfId="138"/>
    <cellStyle name="Обычный 2 4 2 3 2 2" xfId="139"/>
    <cellStyle name="Обычный 2 4 2 3 2 2 2" xfId="336"/>
    <cellStyle name="Обычный 2 4 2 3 2 3" xfId="140"/>
    <cellStyle name="Обычный 2 4 2 3 2 3 2" xfId="141"/>
    <cellStyle name="Обычный 2 4 2 3 2 3 2 2" xfId="338"/>
    <cellStyle name="Обычный 2 4 2 3 2 3 3" xfId="337"/>
    <cellStyle name="Обычный 2 4 2 3 2 4" xfId="335"/>
    <cellStyle name="Обычный 2 4 2 3 3" xfId="142"/>
    <cellStyle name="Обычный 2 4 2 3 3 2" xfId="339"/>
    <cellStyle name="Обычный 2 4 2 3 4" xfId="334"/>
    <cellStyle name="Обычный 2 4 2 4" xfId="143"/>
    <cellStyle name="Обычный 2 4 2 4 2" xfId="340"/>
    <cellStyle name="Обычный 2 4 2 5" xfId="331"/>
    <cellStyle name="Обычный 2 4 3" xfId="144"/>
    <cellStyle name="Обычный 2 4 3 2" xfId="341"/>
    <cellStyle name="Обычный 2 4 4" xfId="330"/>
    <cellStyle name="Обычный 2 5" xfId="145"/>
    <cellStyle name="Обычный 2 5 2" xfId="146"/>
    <cellStyle name="Обычный 2 5 2 2" xfId="147"/>
    <cellStyle name="Обычный 2 5 2 2 2" xfId="344"/>
    <cellStyle name="Обычный 2 5 2 3" xfId="343"/>
    <cellStyle name="Обычный 2 5 3" xfId="148"/>
    <cellStyle name="Обычный 2 5 3 2" xfId="149"/>
    <cellStyle name="Обычный 2 5 3 2 2" xfId="150"/>
    <cellStyle name="Обычный 2 5 3 2 2 2" xfId="151"/>
    <cellStyle name="Обычный 2 5 3 2 2 2 2" xfId="152"/>
    <cellStyle name="Обычный 2 5 3 2 2 2 2 2" xfId="349"/>
    <cellStyle name="Обычный 2 5 3 2 2 2 3" xfId="348"/>
    <cellStyle name="Обычный 2 5 3 2 2 3" xfId="347"/>
    <cellStyle name="Обычный 2 5 3 2 3" xfId="153"/>
    <cellStyle name="Обычный 2 5 3 2 3 2" xfId="154"/>
    <cellStyle name="Обычный 2 5 3 2 3 2 2" xfId="351"/>
    <cellStyle name="Обычный 2 5 3 2 3 3" xfId="350"/>
    <cellStyle name="Обычный 2 5 3 2 4" xfId="346"/>
    <cellStyle name="Обычный 2 5 3 3" xfId="155"/>
    <cellStyle name="Обычный 2 5 3 3 2" xfId="352"/>
    <cellStyle name="Обычный 2 5 3 4" xfId="345"/>
    <cellStyle name="Обычный 2 5 4" xfId="156"/>
    <cellStyle name="Обычный 2 5 4 2" xfId="353"/>
    <cellStyle name="Обычный 2 5 5" xfId="342"/>
    <cellStyle name="Обычный 2 6" xfId="157"/>
    <cellStyle name="Обычный 2 6 2" xfId="158"/>
    <cellStyle name="Обычный 2 6 2 2" xfId="159"/>
    <cellStyle name="Обычный 2 6 2 2 2" xfId="160"/>
    <cellStyle name="Обычный 2 6 2 2 2 2" xfId="357"/>
    <cellStyle name="Обычный 2 6 2 2 3" xfId="356"/>
    <cellStyle name="Обычный 2 6 2 3" xfId="355"/>
    <cellStyle name="Обычный 2 6 3" xfId="161"/>
    <cellStyle name="Обычный 2 6 3 2" xfId="162"/>
    <cellStyle name="Обычный 2 6 3 2 2" xfId="359"/>
    <cellStyle name="Обычный 2 6 3 3" xfId="163"/>
    <cellStyle name="Обычный 2 6 3 3 2" xfId="360"/>
    <cellStyle name="Обычный 2 6 3 4" xfId="358"/>
    <cellStyle name="Обычный 2 6 4" xfId="354"/>
    <cellStyle name="Обычный 2 7" xfId="4"/>
    <cellStyle name="Обычный 2 7 2" xfId="164"/>
    <cellStyle name="Обычный 2 7 2 2" xfId="165"/>
    <cellStyle name="Обычный 2 7 2 2 2" xfId="166"/>
    <cellStyle name="Обычный 2 7 2 2 2 2" xfId="363"/>
    <cellStyle name="Обычный 2 7 2 2 3" xfId="362"/>
    <cellStyle name="Обычный 2 7 2 3" xfId="167"/>
    <cellStyle name="Обычный 2 7 2 3 2" xfId="364"/>
    <cellStyle name="Обычный 2 7 2 4" xfId="361"/>
    <cellStyle name="Обычный 2 7 3" xfId="168"/>
    <cellStyle name="Обычный 2 7 3 2" xfId="169"/>
    <cellStyle name="Обычный 2 7 3 2 2" xfId="170"/>
    <cellStyle name="Обычный 2 7 3 2 2 2" xfId="367"/>
    <cellStyle name="Обычный 2 7 3 2 3" xfId="366"/>
    <cellStyle name="Обычный 2 7 3 3" xfId="171"/>
    <cellStyle name="Обычный 2 7 3 3 2" xfId="172"/>
    <cellStyle name="Обычный 2 7 3 3 2 2" xfId="369"/>
    <cellStyle name="Обычный 2 7 3 3 3" xfId="368"/>
    <cellStyle name="Обычный 2 7 3 4" xfId="173"/>
    <cellStyle name="Обычный 2 7 3 4 2" xfId="370"/>
    <cellStyle name="Обычный 2 7 3 5" xfId="174"/>
    <cellStyle name="Обычный 2 7 3 5 2" xfId="371"/>
    <cellStyle name="Обычный 2 7 3 6" xfId="365"/>
    <cellStyle name="Обычный 2 7 4" xfId="175"/>
    <cellStyle name="Обычный 2 7 4 2" xfId="372"/>
    <cellStyle name="Обычный 2 7 5" xfId="176"/>
    <cellStyle name="Обычный 2 7 5 2" xfId="373"/>
    <cellStyle name="Обычный 2 7 6" xfId="196"/>
    <cellStyle name="Обычный 2 7 6 2" xfId="379"/>
    <cellStyle name="Обычный 2 7 7" xfId="202"/>
    <cellStyle name="Обычный 2 8" xfId="177"/>
    <cellStyle name="Обычный 2 8 2" xfId="374"/>
    <cellStyle name="Обычный 2 9" xfId="385"/>
    <cellStyle name="Обычный 24 2" xfId="178"/>
    <cellStyle name="Обычный 3" xfId="179"/>
    <cellStyle name="Обычный 3 2" xfId="180"/>
    <cellStyle name="Обычный 3 2 2" xfId="376"/>
    <cellStyle name="Обычный 3 2 3" xfId="412"/>
    <cellStyle name="Обычный 3 3" xfId="375"/>
    <cellStyle name="Обычный 3 4" xfId="389"/>
    <cellStyle name="Обычный 4" xfId="181"/>
    <cellStyle name="Обычный 5" xfId="182"/>
    <cellStyle name="Обычный 5 2" xfId="183"/>
    <cellStyle name="Обычный 5 3" xfId="377"/>
    <cellStyle name="Обычный 5 4" xfId="387"/>
    <cellStyle name="Обычный 6" xfId="184"/>
    <cellStyle name="Обычный 7" xfId="185"/>
    <cellStyle name="Обычный 7 2" xfId="186"/>
    <cellStyle name="Процентный 2" xfId="187"/>
    <cellStyle name="Процентный 3" xfId="188"/>
    <cellStyle name="Финансовый" xfId="1" builtinId="3"/>
    <cellStyle name="Финансовый 14" xfId="414"/>
    <cellStyle name="Финансовый 2" xfId="189"/>
    <cellStyle name="Финансовый 2 2" xfId="391"/>
    <cellStyle name="Финансовый 2 3" xfId="388"/>
    <cellStyle name="Финансовый 2 4" xfId="416"/>
    <cellStyle name="Финансовый 3" xfId="190"/>
    <cellStyle name="Финансовый 3 2" xfId="390"/>
    <cellStyle name="Финансовый 3 3" xfId="386"/>
    <cellStyle name="Финансовый 4" xfId="191"/>
    <cellStyle name="Финансовый 4 2" xfId="192"/>
    <cellStyle name="Финансовый 4 3" xfId="411"/>
    <cellStyle name="Финансовый 5" xfId="193"/>
    <cellStyle name="Финансовый 6" xfId="194"/>
    <cellStyle name="Финансовый 7" xfId="384"/>
    <cellStyle name="Финансовый 8" xfId="4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4"/>
  <sheetViews>
    <sheetView zoomScale="80" zoomScaleNormal="80" zoomScaleSheetLayoutView="85" workbookViewId="0">
      <selection activeCell="C30" sqref="C30"/>
    </sheetView>
  </sheetViews>
  <sheetFormatPr defaultColWidth="9.140625" defaultRowHeight="18" x14ac:dyDescent="0.25"/>
  <cols>
    <col min="1" max="1" width="5.42578125" style="15" customWidth="1"/>
    <col min="2" max="2" width="27.7109375" style="16" customWidth="1"/>
    <col min="3" max="3" width="51.85546875" style="15" customWidth="1"/>
    <col min="4" max="4" width="31.85546875" style="14" hidden="1" customWidth="1"/>
    <col min="5" max="5" width="18.28515625" style="14" hidden="1" customWidth="1"/>
    <col min="6" max="7" width="27" style="14" hidden="1" customWidth="1"/>
    <col min="8" max="8" width="27" style="14" customWidth="1"/>
    <col min="9" max="9" width="31.42578125" style="14" hidden="1" customWidth="1"/>
    <col min="10" max="10" width="25.28515625" hidden="1" customWidth="1"/>
    <col min="11" max="11" width="21.140625" style="15" hidden="1" customWidth="1"/>
    <col min="12" max="12" width="19.5703125" style="15" customWidth="1"/>
    <col min="13" max="16384" width="9.140625" style="15"/>
  </cols>
  <sheetData>
    <row r="1" spans="1:12" s="2" customFormat="1" ht="15.75" x14ac:dyDescent="0.2">
      <c r="A1" s="1"/>
      <c r="B1" s="1"/>
      <c r="C1" s="1"/>
      <c r="D1" s="1"/>
      <c r="E1" s="1"/>
      <c r="F1" s="1"/>
      <c r="G1" s="1"/>
      <c r="H1" s="1"/>
      <c r="I1" s="17" t="s">
        <v>300</v>
      </c>
    </row>
    <row r="2" spans="1:12" s="2" customFormat="1" ht="15.75" customHeight="1" x14ac:dyDescent="0.2">
      <c r="A2" s="404" t="s">
        <v>0</v>
      </c>
      <c r="B2" s="404"/>
      <c r="C2" s="404"/>
      <c r="D2" s="404"/>
      <c r="E2" s="404"/>
      <c r="F2" s="404"/>
      <c r="G2" s="404"/>
      <c r="H2" s="404"/>
      <c r="I2" s="39"/>
    </row>
    <row r="3" spans="1:12" s="2" customFormat="1" ht="15.75" customHeight="1" x14ac:dyDescent="0.2">
      <c r="A3" s="404" t="s">
        <v>1</v>
      </c>
      <c r="B3" s="404"/>
      <c r="C3" s="404"/>
      <c r="D3" s="404"/>
      <c r="E3" s="404"/>
      <c r="F3" s="404"/>
      <c r="G3" s="404"/>
      <c r="H3" s="404"/>
      <c r="I3" s="39"/>
    </row>
    <row r="4" spans="1:12" s="2" customFormat="1" ht="15.75" customHeight="1" x14ac:dyDescent="0.2">
      <c r="A4" s="405" t="s">
        <v>661</v>
      </c>
      <c r="B4" s="405"/>
      <c r="C4" s="405"/>
      <c r="D4" s="405"/>
      <c r="E4" s="405"/>
      <c r="F4" s="405"/>
      <c r="G4" s="405"/>
      <c r="H4" s="405"/>
      <c r="I4" s="40"/>
    </row>
    <row r="5" spans="1:12" s="2" customFormat="1" ht="44.25" customHeight="1" x14ac:dyDescent="0.2">
      <c r="A5" s="407" t="s">
        <v>448</v>
      </c>
      <c r="B5" s="407" t="s">
        <v>3</v>
      </c>
      <c r="C5" s="407" t="s">
        <v>4</v>
      </c>
      <c r="D5" s="408" t="s">
        <v>271</v>
      </c>
      <c r="E5" s="408"/>
      <c r="F5" s="35" t="s">
        <v>5</v>
      </c>
      <c r="G5" s="35" t="s">
        <v>469</v>
      </c>
      <c r="H5" s="90" t="s">
        <v>662</v>
      </c>
      <c r="I5" s="4" t="s">
        <v>425</v>
      </c>
      <c r="J5" s="4" t="s">
        <v>301</v>
      </c>
      <c r="K5" s="77" t="s">
        <v>8</v>
      </c>
      <c r="L5" s="64"/>
    </row>
    <row r="6" spans="1:12" s="2" customFormat="1" ht="28.5" x14ac:dyDescent="0.2">
      <c r="A6" s="407"/>
      <c r="B6" s="407"/>
      <c r="C6" s="407"/>
      <c r="D6" s="36" t="s">
        <v>10</v>
      </c>
      <c r="E6" s="6" t="s">
        <v>273</v>
      </c>
      <c r="F6" s="4" t="s">
        <v>10</v>
      </c>
      <c r="G6" s="59" t="s">
        <v>10</v>
      </c>
      <c r="H6" s="4" t="s">
        <v>10</v>
      </c>
      <c r="I6" s="4" t="s">
        <v>10</v>
      </c>
      <c r="J6" s="4" t="s">
        <v>10</v>
      </c>
      <c r="K6" s="77" t="s">
        <v>10</v>
      </c>
      <c r="L6" s="76"/>
    </row>
    <row r="7" spans="1:12" s="2" customFormat="1" ht="71.25" x14ac:dyDescent="0.2">
      <c r="A7" s="42">
        <v>1</v>
      </c>
      <c r="B7" s="8" t="s">
        <v>306</v>
      </c>
      <c r="C7" s="6" t="s">
        <v>38</v>
      </c>
      <c r="D7" s="6" t="s">
        <v>39</v>
      </c>
      <c r="E7" s="6" t="s">
        <v>40</v>
      </c>
      <c r="F7" s="6" t="s">
        <v>447</v>
      </c>
      <c r="G7" s="63" t="s">
        <v>447</v>
      </c>
      <c r="H7" s="125" t="s">
        <v>647</v>
      </c>
      <c r="I7" s="6" t="s">
        <v>435</v>
      </c>
      <c r="J7" s="6" t="s">
        <v>436</v>
      </c>
      <c r="K7" s="75" t="s">
        <v>437</v>
      </c>
      <c r="L7" s="76"/>
    </row>
    <row r="8" spans="1:12" s="3" customFormat="1" ht="28.5" hidden="1" x14ac:dyDescent="0.2">
      <c r="A8" s="43">
        <v>8</v>
      </c>
      <c r="B8" s="9" t="s">
        <v>307</v>
      </c>
      <c r="C8" s="4" t="s">
        <v>41</v>
      </c>
      <c r="D8" s="4" t="s">
        <v>42</v>
      </c>
      <c r="E8" s="4" t="s">
        <v>43</v>
      </c>
      <c r="F8" s="4" t="s">
        <v>42</v>
      </c>
      <c r="G8" s="59"/>
      <c r="H8" s="124"/>
      <c r="I8" s="41"/>
      <c r="J8" s="41"/>
      <c r="K8" s="66"/>
      <c r="L8" s="67"/>
    </row>
    <row r="9" spans="1:12" s="2" customFormat="1" ht="42.75" x14ac:dyDescent="0.2">
      <c r="A9" s="42">
        <v>2</v>
      </c>
      <c r="B9" s="379" t="s">
        <v>308</v>
      </c>
      <c r="C9" s="6" t="s">
        <v>44</v>
      </c>
      <c r="D9" s="6" t="s">
        <v>45</v>
      </c>
      <c r="E9" s="4" t="s">
        <v>46</v>
      </c>
      <c r="F9" s="6" t="s">
        <v>438</v>
      </c>
      <c r="G9" s="60" t="s">
        <v>458</v>
      </c>
      <c r="H9" s="125" t="s">
        <v>659</v>
      </c>
      <c r="I9" s="6" t="s">
        <v>439</v>
      </c>
      <c r="J9" s="6" t="s">
        <v>440</v>
      </c>
      <c r="K9" s="75" t="s">
        <v>441</v>
      </c>
      <c r="L9" s="76"/>
    </row>
    <row r="10" spans="1:12" s="10" customFormat="1" ht="42.75" x14ac:dyDescent="0.2">
      <c r="A10" s="43">
        <v>3</v>
      </c>
      <c r="B10" s="9" t="s">
        <v>309</v>
      </c>
      <c r="C10" s="4" t="s">
        <v>44</v>
      </c>
      <c r="D10" s="406" t="s">
        <v>47</v>
      </c>
      <c r="E10" s="406"/>
      <c r="F10" s="4" t="s">
        <v>442</v>
      </c>
      <c r="G10" s="59" t="s">
        <v>442</v>
      </c>
      <c r="H10" s="4" t="s">
        <v>442</v>
      </c>
      <c r="I10" s="4" t="s">
        <v>443</v>
      </c>
      <c r="J10" s="4" t="s">
        <v>444</v>
      </c>
      <c r="K10" s="77" t="s">
        <v>445</v>
      </c>
      <c r="L10" s="68"/>
    </row>
    <row r="11" spans="1:12" s="2" customFormat="1" ht="48.2" customHeight="1" x14ac:dyDescent="0.25">
      <c r="A11" s="56">
        <v>4</v>
      </c>
      <c r="B11" s="389" t="s">
        <v>473</v>
      </c>
      <c r="C11" s="83" t="s">
        <v>44</v>
      </c>
      <c r="D11" s="14"/>
      <c r="E11" s="14"/>
      <c r="F11" s="21"/>
      <c r="G11" s="21"/>
      <c r="H11" s="299" t="s">
        <v>561</v>
      </c>
      <c r="I11" s="58" t="s">
        <v>474</v>
      </c>
      <c r="J11" s="58" t="s">
        <v>474</v>
      </c>
      <c r="K11" s="58" t="s">
        <v>474</v>
      </c>
    </row>
    <row r="12" spans="1:12" s="2" customFormat="1" x14ac:dyDescent="0.25">
      <c r="B12" s="13"/>
      <c r="D12" s="14"/>
      <c r="E12" s="14"/>
      <c r="F12" s="14"/>
      <c r="G12" s="14"/>
      <c r="H12" s="14"/>
      <c r="I12" s="14"/>
    </row>
    <row r="13" spans="1:12" s="2" customFormat="1" x14ac:dyDescent="0.25">
      <c r="B13" s="13"/>
      <c r="D13" s="14"/>
      <c r="E13" s="14"/>
      <c r="F13" s="14"/>
      <c r="G13" s="14"/>
      <c r="H13" s="14"/>
      <c r="I13" s="14"/>
    </row>
    <row r="14" spans="1:12" s="2" customFormat="1" x14ac:dyDescent="0.25">
      <c r="B14" s="13"/>
      <c r="D14" s="14"/>
      <c r="E14" s="14"/>
      <c r="F14" s="14"/>
      <c r="G14" s="14"/>
      <c r="H14" s="14"/>
      <c r="I14" s="14"/>
    </row>
    <row r="15" spans="1:12" s="2" customFormat="1" x14ac:dyDescent="0.25">
      <c r="B15" s="13"/>
      <c r="D15" s="14"/>
      <c r="E15" s="14"/>
      <c r="F15" s="14"/>
      <c r="G15" s="14"/>
      <c r="H15" s="14"/>
      <c r="I15" s="14"/>
    </row>
    <row r="16" spans="1:12" s="2" customFormat="1" x14ac:dyDescent="0.25">
      <c r="B16" s="13"/>
      <c r="D16" s="14"/>
      <c r="E16" s="14"/>
      <c r="F16" s="14"/>
      <c r="G16" s="14"/>
      <c r="H16" s="14"/>
      <c r="I16" s="14"/>
    </row>
    <row r="17" spans="2:9" s="2" customFormat="1" x14ac:dyDescent="0.25">
      <c r="B17" s="13"/>
      <c r="D17" s="14"/>
      <c r="E17" s="14"/>
      <c r="F17" s="14"/>
      <c r="G17" s="14"/>
      <c r="H17" s="14"/>
      <c r="I17" s="14"/>
    </row>
    <row r="18" spans="2:9" s="2" customFormat="1" x14ac:dyDescent="0.25">
      <c r="B18" s="13"/>
      <c r="D18" s="14"/>
      <c r="E18" s="14"/>
      <c r="F18" s="14"/>
      <c r="G18" s="14"/>
      <c r="H18" s="14"/>
      <c r="I18" s="14"/>
    </row>
    <row r="19" spans="2:9" s="2" customFormat="1" x14ac:dyDescent="0.25">
      <c r="B19" s="13"/>
      <c r="D19" s="14"/>
      <c r="E19" s="14"/>
      <c r="F19" s="14"/>
      <c r="G19" s="14"/>
      <c r="H19" s="14"/>
      <c r="I19" s="14"/>
    </row>
    <row r="20" spans="2:9" s="2" customFormat="1" x14ac:dyDescent="0.25">
      <c r="B20" s="13"/>
      <c r="D20" s="14"/>
      <c r="E20" s="14"/>
      <c r="F20" s="14"/>
      <c r="G20" s="14"/>
      <c r="H20" s="14"/>
      <c r="I20" s="14"/>
    </row>
    <row r="21" spans="2:9" s="2" customFormat="1" x14ac:dyDescent="0.25">
      <c r="B21" s="13"/>
      <c r="D21" s="14"/>
      <c r="E21" s="14"/>
      <c r="F21" s="14"/>
      <c r="G21" s="14"/>
      <c r="H21" s="14"/>
      <c r="I21" s="14"/>
    </row>
    <row r="22" spans="2:9" s="2" customFormat="1" x14ac:dyDescent="0.25">
      <c r="B22" s="13"/>
      <c r="D22" s="14"/>
      <c r="E22" s="14"/>
      <c r="F22" s="14"/>
      <c r="G22" s="14"/>
      <c r="H22" s="14"/>
      <c r="I22" s="14"/>
    </row>
    <row r="23" spans="2:9" s="2" customFormat="1" x14ac:dyDescent="0.25">
      <c r="B23" s="13"/>
      <c r="D23" s="14"/>
      <c r="E23" s="14"/>
      <c r="F23" s="14"/>
      <c r="G23" s="14"/>
      <c r="H23" s="14"/>
      <c r="I23" s="14"/>
    </row>
    <row r="24" spans="2:9" s="2" customFormat="1" x14ac:dyDescent="0.25">
      <c r="B24" s="13"/>
      <c r="D24" s="14"/>
      <c r="E24" s="14"/>
      <c r="F24" s="14"/>
      <c r="G24" s="14"/>
      <c r="H24" s="14"/>
      <c r="I24" s="14"/>
    </row>
    <row r="25" spans="2:9" s="2" customFormat="1" x14ac:dyDescent="0.25">
      <c r="B25" s="13"/>
      <c r="D25" s="14"/>
      <c r="E25" s="14"/>
      <c r="F25" s="14"/>
      <c r="G25" s="14"/>
      <c r="H25" s="14"/>
      <c r="I25" s="14"/>
    </row>
    <row r="26" spans="2:9" s="2" customFormat="1" x14ac:dyDescent="0.25">
      <c r="B26" s="13"/>
      <c r="D26" s="14"/>
      <c r="E26" s="14"/>
      <c r="F26" s="14"/>
      <c r="G26" s="14"/>
      <c r="H26" s="14"/>
      <c r="I26" s="14"/>
    </row>
    <row r="27" spans="2:9" s="2" customFormat="1" x14ac:dyDescent="0.25">
      <c r="B27" s="13"/>
      <c r="D27" s="14"/>
      <c r="E27" s="14"/>
      <c r="F27" s="14"/>
      <c r="G27" s="14"/>
      <c r="H27" s="14"/>
      <c r="I27" s="14"/>
    </row>
    <row r="28" spans="2:9" s="2" customFormat="1" x14ac:dyDescent="0.25">
      <c r="B28" s="13"/>
      <c r="D28" s="14"/>
      <c r="E28" s="14"/>
      <c r="F28" s="14"/>
      <c r="G28" s="14"/>
      <c r="H28" s="14"/>
      <c r="I28" s="14"/>
    </row>
    <row r="29" spans="2:9" s="2" customFormat="1" x14ac:dyDescent="0.25">
      <c r="B29" s="13"/>
      <c r="D29" s="14"/>
      <c r="E29" s="14"/>
      <c r="F29" s="14"/>
      <c r="G29" s="14"/>
      <c r="H29" s="14"/>
      <c r="I29" s="14"/>
    </row>
    <row r="30" spans="2:9" s="2" customFormat="1" x14ac:dyDescent="0.25">
      <c r="B30" s="13"/>
      <c r="D30" s="14"/>
      <c r="E30" s="14"/>
      <c r="F30" s="14"/>
      <c r="G30" s="14"/>
      <c r="H30" s="14"/>
      <c r="I30" s="14"/>
    </row>
    <row r="31" spans="2:9" s="2" customFormat="1" x14ac:dyDescent="0.25">
      <c r="B31" s="13"/>
      <c r="D31" s="14"/>
      <c r="E31" s="14"/>
      <c r="F31" s="14"/>
      <c r="G31" s="14"/>
      <c r="H31" s="14"/>
      <c r="I31" s="14"/>
    </row>
    <row r="32" spans="2:9" s="2" customFormat="1" x14ac:dyDescent="0.25">
      <c r="B32" s="13"/>
      <c r="D32" s="14"/>
      <c r="E32" s="14"/>
      <c r="F32" s="14"/>
      <c r="G32" s="14"/>
      <c r="H32" s="14"/>
      <c r="I32" s="14"/>
    </row>
    <row r="33" spans="2:9" s="2" customFormat="1" x14ac:dyDescent="0.25">
      <c r="B33" s="13"/>
      <c r="D33" s="14"/>
      <c r="E33" s="14"/>
      <c r="F33" s="14"/>
      <c r="G33" s="14"/>
      <c r="H33" s="14"/>
      <c r="I33" s="14"/>
    </row>
    <row r="34" spans="2:9" s="2" customFormat="1" x14ac:dyDescent="0.25">
      <c r="B34" s="13"/>
      <c r="D34" s="14"/>
      <c r="E34" s="14"/>
      <c r="F34" s="14"/>
      <c r="G34" s="14"/>
      <c r="H34" s="14"/>
      <c r="I34" s="14"/>
    </row>
    <row r="35" spans="2:9" s="2" customFormat="1" x14ac:dyDescent="0.25">
      <c r="B35" s="13"/>
      <c r="D35" s="14"/>
      <c r="E35" s="14"/>
      <c r="F35" s="14"/>
      <c r="G35" s="14"/>
      <c r="H35" s="14"/>
      <c r="I35" s="14"/>
    </row>
    <row r="36" spans="2:9" s="2" customFormat="1" x14ac:dyDescent="0.25">
      <c r="B36" s="13"/>
      <c r="D36" s="14"/>
      <c r="E36" s="14"/>
      <c r="F36" s="14"/>
      <c r="G36" s="14"/>
      <c r="H36" s="14"/>
      <c r="I36" s="14"/>
    </row>
    <row r="37" spans="2:9" s="2" customFormat="1" x14ac:dyDescent="0.25">
      <c r="B37" s="13"/>
      <c r="D37" s="14"/>
      <c r="E37" s="14"/>
      <c r="F37" s="14"/>
      <c r="G37" s="14"/>
      <c r="H37" s="14"/>
      <c r="I37" s="14"/>
    </row>
    <row r="38" spans="2:9" s="2" customFormat="1" x14ac:dyDescent="0.25">
      <c r="B38" s="13"/>
      <c r="D38" s="14"/>
      <c r="E38" s="14"/>
      <c r="F38" s="14"/>
      <c r="G38" s="14"/>
      <c r="H38" s="14"/>
      <c r="I38" s="14"/>
    </row>
    <row r="39" spans="2:9" s="2" customFormat="1" x14ac:dyDescent="0.25">
      <c r="B39" s="13"/>
      <c r="D39" s="14"/>
      <c r="E39" s="14"/>
      <c r="F39" s="14"/>
      <c r="G39" s="14"/>
      <c r="H39" s="14"/>
      <c r="I39" s="14"/>
    </row>
    <row r="40" spans="2:9" s="2" customFormat="1" x14ac:dyDescent="0.25">
      <c r="B40" s="13"/>
      <c r="D40" s="14"/>
      <c r="E40" s="14"/>
      <c r="F40" s="14"/>
      <c r="G40" s="14"/>
      <c r="H40" s="14"/>
      <c r="I40" s="14"/>
    </row>
    <row r="41" spans="2:9" s="2" customFormat="1" x14ac:dyDescent="0.25">
      <c r="B41" s="13"/>
      <c r="D41" s="14"/>
      <c r="E41" s="14"/>
      <c r="F41" s="14"/>
      <c r="G41" s="14"/>
      <c r="H41" s="14"/>
      <c r="I41" s="14"/>
    </row>
    <row r="42" spans="2:9" s="2" customFormat="1" x14ac:dyDescent="0.25">
      <c r="B42" s="13"/>
      <c r="D42" s="14"/>
      <c r="E42" s="14"/>
      <c r="F42" s="14"/>
      <c r="G42" s="14"/>
      <c r="H42" s="14"/>
      <c r="I42" s="14"/>
    </row>
    <row r="43" spans="2:9" s="2" customFormat="1" x14ac:dyDescent="0.25">
      <c r="B43" s="13"/>
      <c r="D43" s="14"/>
      <c r="E43" s="14"/>
      <c r="F43" s="14"/>
      <c r="G43" s="14"/>
      <c r="H43" s="14"/>
      <c r="I43" s="14"/>
    </row>
    <row r="44" spans="2:9" s="2" customFormat="1" x14ac:dyDescent="0.25">
      <c r="B44" s="13"/>
      <c r="D44" s="14"/>
      <c r="E44" s="14"/>
      <c r="F44" s="14"/>
      <c r="G44" s="14"/>
      <c r="H44" s="14"/>
      <c r="I44" s="14"/>
    </row>
    <row r="45" spans="2:9" s="2" customFormat="1" x14ac:dyDescent="0.25">
      <c r="B45" s="13"/>
      <c r="D45" s="14"/>
      <c r="E45" s="14"/>
      <c r="F45" s="14"/>
      <c r="G45" s="14"/>
      <c r="H45" s="14"/>
      <c r="I45" s="14"/>
    </row>
    <row r="46" spans="2:9" s="2" customFormat="1" x14ac:dyDescent="0.25">
      <c r="B46" s="13"/>
      <c r="D46" s="14"/>
      <c r="E46" s="14"/>
      <c r="F46" s="14"/>
      <c r="G46" s="14"/>
      <c r="H46" s="14"/>
      <c r="I46" s="14"/>
    </row>
    <row r="47" spans="2:9" s="2" customFormat="1" x14ac:dyDescent="0.25">
      <c r="B47" s="13"/>
      <c r="D47" s="14"/>
      <c r="E47" s="14"/>
      <c r="F47" s="14"/>
      <c r="G47" s="14"/>
      <c r="H47" s="14"/>
      <c r="I47" s="14"/>
    </row>
    <row r="48" spans="2:9" s="2" customFormat="1" x14ac:dyDescent="0.25">
      <c r="B48" s="13"/>
      <c r="D48" s="14"/>
      <c r="E48" s="14"/>
      <c r="F48" s="14"/>
      <c r="G48" s="14"/>
      <c r="H48" s="14"/>
      <c r="I48" s="14"/>
    </row>
    <row r="49" spans="2:9" s="2" customFormat="1" x14ac:dyDescent="0.25">
      <c r="B49" s="13"/>
      <c r="D49" s="14"/>
      <c r="E49" s="14"/>
      <c r="F49" s="14"/>
      <c r="G49" s="14"/>
      <c r="H49" s="14"/>
      <c r="I49" s="14"/>
    </row>
    <row r="50" spans="2:9" s="2" customFormat="1" x14ac:dyDescent="0.25">
      <c r="B50" s="13"/>
      <c r="D50" s="14"/>
      <c r="E50" s="14"/>
      <c r="F50" s="14"/>
      <c r="G50" s="14"/>
      <c r="H50" s="14"/>
      <c r="I50" s="14"/>
    </row>
    <row r="51" spans="2:9" s="2" customFormat="1" x14ac:dyDescent="0.25">
      <c r="B51" s="13"/>
      <c r="D51" s="14"/>
      <c r="E51" s="14"/>
      <c r="F51" s="14"/>
      <c r="G51" s="14"/>
      <c r="H51" s="14"/>
      <c r="I51" s="14"/>
    </row>
    <row r="52" spans="2:9" s="2" customFormat="1" x14ac:dyDescent="0.25">
      <c r="B52" s="13"/>
      <c r="D52" s="14"/>
      <c r="E52" s="14"/>
      <c r="F52" s="14"/>
      <c r="G52" s="14"/>
      <c r="H52" s="14"/>
      <c r="I52" s="14"/>
    </row>
    <row r="53" spans="2:9" s="2" customFormat="1" x14ac:dyDescent="0.25">
      <c r="B53" s="13"/>
      <c r="D53" s="14"/>
      <c r="E53" s="14"/>
      <c r="F53" s="14"/>
      <c r="G53" s="14"/>
      <c r="H53" s="14"/>
      <c r="I53" s="14"/>
    </row>
    <row r="54" spans="2:9" s="2" customFormat="1" x14ac:dyDescent="0.25">
      <c r="B54" s="13"/>
      <c r="D54" s="14"/>
      <c r="E54" s="14"/>
      <c r="F54" s="14"/>
      <c r="G54" s="14"/>
      <c r="H54" s="14"/>
      <c r="I54" s="14"/>
    </row>
    <row r="55" spans="2:9" s="2" customFormat="1" x14ac:dyDescent="0.25">
      <c r="B55" s="13"/>
      <c r="D55" s="14"/>
      <c r="E55" s="14"/>
      <c r="F55" s="14"/>
      <c r="G55" s="14"/>
      <c r="H55" s="14"/>
      <c r="I55" s="14"/>
    </row>
    <row r="56" spans="2:9" s="2" customFormat="1" x14ac:dyDescent="0.25">
      <c r="B56" s="13"/>
      <c r="D56" s="14"/>
      <c r="E56" s="14"/>
      <c r="F56" s="14"/>
      <c r="G56" s="14"/>
      <c r="H56" s="14"/>
      <c r="I56" s="14"/>
    </row>
    <row r="57" spans="2:9" s="2" customFormat="1" x14ac:dyDescent="0.25">
      <c r="B57" s="13"/>
      <c r="D57" s="14"/>
      <c r="E57" s="14"/>
      <c r="F57" s="14"/>
      <c r="G57" s="14"/>
      <c r="H57" s="14"/>
      <c r="I57" s="14"/>
    </row>
    <row r="58" spans="2:9" s="2" customFormat="1" x14ac:dyDescent="0.25">
      <c r="B58" s="13"/>
      <c r="D58" s="14"/>
      <c r="E58" s="14"/>
      <c r="F58" s="14"/>
      <c r="G58" s="14"/>
      <c r="H58" s="14"/>
      <c r="I58" s="14"/>
    </row>
    <row r="59" spans="2:9" s="2" customFormat="1" x14ac:dyDescent="0.25">
      <c r="B59" s="13"/>
      <c r="D59" s="14"/>
      <c r="E59" s="14"/>
      <c r="F59" s="14"/>
      <c r="G59" s="14"/>
      <c r="H59" s="14"/>
      <c r="I59" s="14"/>
    </row>
    <row r="60" spans="2:9" s="2" customFormat="1" x14ac:dyDescent="0.25">
      <c r="B60" s="13"/>
      <c r="D60" s="14"/>
      <c r="E60" s="14"/>
      <c r="F60" s="14"/>
      <c r="G60" s="14"/>
      <c r="H60" s="14"/>
      <c r="I60" s="14"/>
    </row>
    <row r="61" spans="2:9" s="2" customFormat="1" x14ac:dyDescent="0.25">
      <c r="B61" s="13"/>
      <c r="D61" s="14"/>
      <c r="E61" s="14"/>
      <c r="F61" s="14"/>
      <c r="G61" s="14"/>
      <c r="H61" s="14"/>
      <c r="I61" s="14"/>
    </row>
    <row r="62" spans="2:9" s="2" customFormat="1" x14ac:dyDescent="0.25">
      <c r="B62" s="13"/>
      <c r="D62" s="14"/>
      <c r="E62" s="14"/>
      <c r="F62" s="14"/>
      <c r="G62" s="14"/>
      <c r="H62" s="14"/>
      <c r="I62" s="14"/>
    </row>
    <row r="63" spans="2:9" s="2" customFormat="1" x14ac:dyDescent="0.25">
      <c r="B63" s="13"/>
      <c r="D63" s="14"/>
      <c r="E63" s="14"/>
      <c r="F63" s="14"/>
      <c r="G63" s="14"/>
      <c r="H63" s="14"/>
      <c r="I63" s="14"/>
    </row>
    <row r="64" spans="2:9" s="2" customFormat="1" x14ac:dyDescent="0.25">
      <c r="B64" s="13"/>
      <c r="D64" s="14"/>
      <c r="E64" s="14"/>
      <c r="F64" s="14"/>
      <c r="G64" s="14"/>
      <c r="H64" s="14"/>
      <c r="I64" s="14"/>
    </row>
    <row r="65" spans="2:9" s="2" customFormat="1" x14ac:dyDescent="0.25">
      <c r="B65" s="13"/>
      <c r="D65" s="14"/>
      <c r="E65" s="14"/>
      <c r="F65" s="14"/>
      <c r="G65" s="14"/>
      <c r="H65" s="14"/>
      <c r="I65" s="14"/>
    </row>
    <row r="66" spans="2:9" s="2" customFormat="1" x14ac:dyDescent="0.25">
      <c r="B66" s="13"/>
      <c r="D66" s="14"/>
      <c r="E66" s="14"/>
      <c r="F66" s="14"/>
      <c r="G66" s="14"/>
      <c r="H66" s="14"/>
      <c r="I66" s="14"/>
    </row>
    <row r="67" spans="2:9" s="2" customFormat="1" x14ac:dyDescent="0.25">
      <c r="B67" s="13"/>
      <c r="D67" s="14"/>
      <c r="E67" s="14"/>
      <c r="F67" s="14"/>
      <c r="G67" s="14"/>
      <c r="H67" s="14"/>
      <c r="I67" s="14"/>
    </row>
    <row r="68" spans="2:9" s="2" customFormat="1" x14ac:dyDescent="0.25">
      <c r="B68" s="13"/>
      <c r="D68" s="14"/>
      <c r="E68" s="14"/>
      <c r="F68" s="14"/>
      <c r="G68" s="14"/>
      <c r="H68" s="14"/>
      <c r="I68" s="14"/>
    </row>
    <row r="69" spans="2:9" s="2" customFormat="1" x14ac:dyDescent="0.25">
      <c r="B69" s="13"/>
      <c r="D69" s="14"/>
      <c r="E69" s="14"/>
      <c r="F69" s="14"/>
      <c r="G69" s="14"/>
      <c r="H69" s="14"/>
      <c r="I69" s="14"/>
    </row>
    <row r="70" spans="2:9" s="2" customFormat="1" x14ac:dyDescent="0.25">
      <c r="B70" s="13"/>
      <c r="D70" s="14"/>
      <c r="E70" s="14"/>
      <c r="F70" s="14"/>
      <c r="G70" s="14"/>
      <c r="H70" s="14"/>
      <c r="I70" s="14"/>
    </row>
    <row r="71" spans="2:9" s="2" customFormat="1" x14ac:dyDescent="0.25">
      <c r="B71" s="13"/>
      <c r="D71" s="14"/>
      <c r="E71" s="14"/>
      <c r="F71" s="14"/>
      <c r="G71" s="14"/>
      <c r="H71" s="14"/>
      <c r="I71" s="14"/>
    </row>
    <row r="72" spans="2:9" s="2" customFormat="1" x14ac:dyDescent="0.25">
      <c r="B72" s="13"/>
      <c r="D72" s="14"/>
      <c r="E72" s="14"/>
      <c r="F72" s="14"/>
      <c r="G72" s="14"/>
      <c r="H72" s="14"/>
      <c r="I72" s="14"/>
    </row>
    <row r="73" spans="2:9" s="2" customFormat="1" x14ac:dyDescent="0.25">
      <c r="B73" s="13"/>
      <c r="D73" s="14"/>
      <c r="E73" s="14"/>
      <c r="F73" s="14"/>
      <c r="G73" s="14"/>
      <c r="H73" s="14"/>
      <c r="I73" s="14"/>
    </row>
    <row r="74" spans="2:9" s="2" customFormat="1" x14ac:dyDescent="0.25">
      <c r="B74" s="13"/>
      <c r="D74" s="14"/>
      <c r="E74" s="14"/>
      <c r="F74" s="14"/>
      <c r="G74" s="14"/>
      <c r="H74" s="14"/>
      <c r="I74" s="14"/>
    </row>
    <row r="75" spans="2:9" s="2" customFormat="1" x14ac:dyDescent="0.25">
      <c r="B75" s="13"/>
      <c r="D75" s="14"/>
      <c r="E75" s="14"/>
      <c r="F75" s="14"/>
      <c r="G75" s="14"/>
      <c r="H75" s="14"/>
      <c r="I75" s="14"/>
    </row>
    <row r="76" spans="2:9" s="2" customFormat="1" x14ac:dyDescent="0.25">
      <c r="B76" s="13"/>
      <c r="D76" s="14"/>
      <c r="E76" s="14"/>
      <c r="F76" s="14"/>
      <c r="G76" s="14"/>
      <c r="H76" s="14"/>
      <c r="I76" s="14"/>
    </row>
    <row r="77" spans="2:9" s="2" customFormat="1" x14ac:dyDescent="0.25">
      <c r="B77" s="13"/>
      <c r="D77" s="14"/>
      <c r="E77" s="14"/>
      <c r="F77" s="14"/>
      <c r="G77" s="14"/>
      <c r="H77" s="14"/>
      <c r="I77" s="14"/>
    </row>
    <row r="78" spans="2:9" s="2" customFormat="1" x14ac:dyDescent="0.25">
      <c r="B78" s="13"/>
      <c r="D78" s="14"/>
      <c r="E78" s="14"/>
      <c r="F78" s="14"/>
      <c r="G78" s="14"/>
      <c r="H78" s="14"/>
      <c r="I78" s="14"/>
    </row>
    <row r="79" spans="2:9" s="2" customFormat="1" x14ac:dyDescent="0.25">
      <c r="B79" s="13"/>
      <c r="D79" s="14"/>
      <c r="E79" s="14"/>
      <c r="F79" s="14"/>
      <c r="G79" s="14"/>
      <c r="H79" s="14"/>
      <c r="I79" s="14"/>
    </row>
    <row r="80" spans="2:9" s="2" customFormat="1" x14ac:dyDescent="0.25">
      <c r="B80" s="13"/>
      <c r="D80" s="14"/>
      <c r="E80" s="14"/>
      <c r="F80" s="14"/>
      <c r="G80" s="14"/>
      <c r="H80" s="14"/>
      <c r="I80" s="14"/>
    </row>
    <row r="81" spans="2:9" s="2" customFormat="1" x14ac:dyDescent="0.25">
      <c r="B81" s="13"/>
      <c r="D81" s="14"/>
      <c r="E81" s="14"/>
      <c r="F81" s="14"/>
      <c r="G81" s="14"/>
      <c r="H81" s="14"/>
      <c r="I81" s="14"/>
    </row>
    <row r="82" spans="2:9" s="2" customFormat="1" x14ac:dyDescent="0.25">
      <c r="B82" s="13"/>
      <c r="D82" s="14"/>
      <c r="E82" s="14"/>
      <c r="F82" s="14"/>
      <c r="G82" s="14"/>
      <c r="H82" s="14"/>
      <c r="I82" s="14"/>
    </row>
    <row r="83" spans="2:9" s="2" customFormat="1" x14ac:dyDescent="0.25">
      <c r="B83" s="13"/>
      <c r="D83" s="14"/>
      <c r="E83" s="14"/>
      <c r="F83" s="14"/>
      <c r="G83" s="14"/>
      <c r="H83" s="14"/>
      <c r="I83" s="14"/>
    </row>
    <row r="84" spans="2:9" s="2" customFormat="1" x14ac:dyDescent="0.25">
      <c r="B84" s="13"/>
      <c r="D84" s="14"/>
      <c r="E84" s="14"/>
      <c r="F84" s="14"/>
      <c r="G84" s="14"/>
      <c r="H84" s="14"/>
      <c r="I84" s="14"/>
    </row>
    <row r="85" spans="2:9" s="2" customFormat="1" x14ac:dyDescent="0.25">
      <c r="B85" s="13"/>
      <c r="D85" s="14"/>
      <c r="E85" s="14"/>
      <c r="F85" s="14"/>
      <c r="G85" s="14"/>
      <c r="H85" s="14"/>
      <c r="I85" s="14"/>
    </row>
    <row r="86" spans="2:9" s="2" customFormat="1" x14ac:dyDescent="0.25">
      <c r="B86" s="13"/>
      <c r="D86" s="14"/>
      <c r="E86" s="14"/>
      <c r="F86" s="14"/>
      <c r="G86" s="14"/>
      <c r="H86" s="14"/>
      <c r="I86" s="14"/>
    </row>
    <row r="87" spans="2:9" s="2" customFormat="1" x14ac:dyDescent="0.25">
      <c r="B87" s="13"/>
      <c r="D87" s="14"/>
      <c r="E87" s="14"/>
      <c r="F87" s="14"/>
      <c r="G87" s="14"/>
      <c r="H87" s="14"/>
      <c r="I87" s="14"/>
    </row>
    <row r="88" spans="2:9" s="2" customFormat="1" x14ac:dyDescent="0.25">
      <c r="B88" s="13"/>
      <c r="D88" s="14"/>
      <c r="E88" s="14"/>
      <c r="F88" s="14"/>
      <c r="G88" s="14"/>
      <c r="H88" s="14"/>
      <c r="I88" s="14"/>
    </row>
    <row r="89" spans="2:9" s="2" customFormat="1" x14ac:dyDescent="0.25">
      <c r="B89" s="13"/>
      <c r="D89" s="14"/>
      <c r="E89" s="14"/>
      <c r="F89" s="14"/>
      <c r="G89" s="14"/>
      <c r="H89" s="14"/>
      <c r="I89" s="14"/>
    </row>
    <row r="90" spans="2:9" s="2" customFormat="1" x14ac:dyDescent="0.25">
      <c r="B90" s="13"/>
      <c r="D90" s="14"/>
      <c r="E90" s="14"/>
      <c r="F90" s="14"/>
      <c r="G90" s="14"/>
      <c r="H90" s="14"/>
      <c r="I90" s="14"/>
    </row>
    <row r="91" spans="2:9" s="2" customFormat="1" x14ac:dyDescent="0.25">
      <c r="B91" s="13"/>
      <c r="D91" s="14"/>
      <c r="E91" s="14"/>
      <c r="F91" s="14"/>
      <c r="G91" s="14"/>
      <c r="H91" s="14"/>
      <c r="I91" s="14"/>
    </row>
    <row r="92" spans="2:9" s="2" customFormat="1" x14ac:dyDescent="0.25">
      <c r="B92" s="13"/>
      <c r="D92" s="14"/>
      <c r="E92" s="14"/>
      <c r="F92" s="14"/>
      <c r="G92" s="14"/>
      <c r="H92" s="14"/>
      <c r="I92" s="14"/>
    </row>
    <row r="93" spans="2:9" s="2" customFormat="1" x14ac:dyDescent="0.25">
      <c r="B93" s="13"/>
      <c r="D93" s="14"/>
      <c r="E93" s="14"/>
      <c r="F93" s="14"/>
      <c r="G93" s="14"/>
      <c r="H93" s="14"/>
      <c r="I93" s="14"/>
    </row>
    <row r="94" spans="2:9" s="2" customFormat="1" x14ac:dyDescent="0.25">
      <c r="B94" s="13"/>
      <c r="D94" s="14"/>
      <c r="E94" s="14"/>
      <c r="F94" s="14"/>
      <c r="G94" s="14"/>
      <c r="H94" s="14"/>
      <c r="I94" s="14"/>
    </row>
  </sheetData>
  <mergeCells count="8">
    <mergeCell ref="A2:H2"/>
    <mergeCell ref="A3:H3"/>
    <mergeCell ref="A4:H4"/>
    <mergeCell ref="D10:E10"/>
    <mergeCell ref="A5:A6"/>
    <mergeCell ref="B5:B6"/>
    <mergeCell ref="C5:C6"/>
    <mergeCell ref="D5:E5"/>
  </mergeCells>
  <pageMargins left="0.70866141732283472" right="0.70866141732283472" top="0.74803149606299213" bottom="0.74803149606299213" header="0.31496062992125984" footer="0.31496062992125984"/>
  <pageSetup paperSize="9" scale="6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4"/>
  <sheetViews>
    <sheetView topLeftCell="B1" zoomScale="85" zoomScaleNormal="85" zoomScaleSheetLayoutView="85" workbookViewId="0">
      <selection activeCell="J14" sqref="J14"/>
    </sheetView>
  </sheetViews>
  <sheetFormatPr defaultColWidth="9.140625" defaultRowHeight="18" x14ac:dyDescent="0.25"/>
  <cols>
    <col min="1" max="1" width="5.42578125" style="15" hidden="1" customWidth="1"/>
    <col min="2" max="2" width="28.85546875" style="16" customWidth="1"/>
    <col min="3" max="3" width="26.7109375" style="15" customWidth="1"/>
    <col min="4" max="4" width="31.85546875" style="14" hidden="1" customWidth="1"/>
    <col min="5" max="5" width="18.28515625" style="14" hidden="1" customWidth="1"/>
    <col min="6" max="6" width="27" style="14" hidden="1" customWidth="1"/>
    <col min="7" max="7" width="17.5703125" style="14" hidden="1" customWidth="1"/>
    <col min="8" max="8" width="31.42578125" style="14" hidden="1" customWidth="1"/>
    <col min="9" max="9" width="17.7109375" style="14" hidden="1" customWidth="1"/>
    <col min="10" max="10" width="27.7109375" style="15" customWidth="1"/>
    <col min="11" max="11" width="26.140625" style="15" hidden="1" customWidth="1"/>
    <col min="12" max="12" width="27.42578125" style="15" hidden="1" customWidth="1"/>
    <col min="13" max="16384" width="9.140625" style="15"/>
  </cols>
  <sheetData>
    <row r="1" spans="1:12" s="65" customFormat="1" ht="15.75" x14ac:dyDescent="0.2">
      <c r="A1" s="1"/>
      <c r="B1" s="1"/>
      <c r="C1" s="1"/>
      <c r="D1" s="1"/>
      <c r="E1" s="1"/>
      <c r="F1" s="1"/>
      <c r="G1" s="1"/>
      <c r="H1" s="17" t="s">
        <v>300</v>
      </c>
      <c r="I1" s="17"/>
    </row>
    <row r="2" spans="1:12" s="65" customFormat="1" ht="14.25" customHeight="1" x14ac:dyDescent="0.2">
      <c r="A2" s="404" t="s">
        <v>0</v>
      </c>
      <c r="B2" s="404"/>
      <c r="C2" s="404"/>
      <c r="D2" s="404"/>
      <c r="E2" s="404"/>
      <c r="F2" s="404"/>
      <c r="G2" s="404"/>
      <c r="H2" s="404"/>
      <c r="I2" s="404"/>
      <c r="J2" s="404"/>
    </row>
    <row r="3" spans="1:12" s="65" customFormat="1" ht="14.25" customHeight="1" x14ac:dyDescent="0.2">
      <c r="A3" s="404" t="s">
        <v>1</v>
      </c>
      <c r="B3" s="404"/>
      <c r="C3" s="404"/>
      <c r="D3" s="404"/>
      <c r="E3" s="404"/>
      <c r="F3" s="404"/>
      <c r="G3" s="404"/>
      <c r="H3" s="404"/>
      <c r="I3" s="404"/>
      <c r="J3" s="404"/>
    </row>
    <row r="4" spans="1:12" s="65" customFormat="1" ht="14.25" customHeight="1" x14ac:dyDescent="0.2">
      <c r="A4" s="405" t="s">
        <v>663</v>
      </c>
      <c r="B4" s="405"/>
      <c r="C4" s="405"/>
      <c r="D4" s="405"/>
      <c r="E4" s="405"/>
      <c r="F4" s="405"/>
      <c r="G4" s="405"/>
      <c r="H4" s="405"/>
      <c r="I4" s="405"/>
      <c r="J4" s="405"/>
    </row>
    <row r="5" spans="1:12" s="65" customFormat="1" ht="42.75" x14ac:dyDescent="0.2">
      <c r="A5" s="407"/>
      <c r="B5" s="407" t="s">
        <v>3</v>
      </c>
      <c r="C5" s="407" t="s">
        <v>4</v>
      </c>
      <c r="D5" s="407" t="s">
        <v>271</v>
      </c>
      <c r="E5" s="407"/>
      <c r="F5" s="97" t="s">
        <v>272</v>
      </c>
      <c r="G5" s="97" t="s">
        <v>5</v>
      </c>
      <c r="H5" s="93" t="s">
        <v>425</v>
      </c>
      <c r="I5" s="93" t="s">
        <v>469</v>
      </c>
      <c r="J5" s="93" t="s">
        <v>662</v>
      </c>
      <c r="K5" s="93" t="s">
        <v>301</v>
      </c>
      <c r="L5" s="93" t="s">
        <v>8</v>
      </c>
    </row>
    <row r="6" spans="1:12" s="65" customFormat="1" ht="28.5" x14ac:dyDescent="0.2">
      <c r="A6" s="407"/>
      <c r="B6" s="407"/>
      <c r="C6" s="407"/>
      <c r="D6" s="93" t="s">
        <v>10</v>
      </c>
      <c r="E6" s="93" t="s">
        <v>273</v>
      </c>
      <c r="F6" s="93" t="s">
        <v>10</v>
      </c>
      <c r="G6" s="93" t="s">
        <v>10</v>
      </c>
      <c r="H6" s="93" t="s">
        <v>10</v>
      </c>
      <c r="I6" s="93" t="s">
        <v>10</v>
      </c>
      <c r="J6" s="93" t="s">
        <v>10</v>
      </c>
      <c r="K6" s="93" t="s">
        <v>10</v>
      </c>
      <c r="L6" s="93" t="s">
        <v>10</v>
      </c>
    </row>
    <row r="7" spans="1:12" s="65" customFormat="1" ht="40.5" customHeight="1" x14ac:dyDescent="0.2">
      <c r="A7" s="94">
        <v>3</v>
      </c>
      <c r="B7" s="155" t="s">
        <v>302</v>
      </c>
      <c r="C7" s="93" t="s">
        <v>26</v>
      </c>
      <c r="D7" s="94" t="s">
        <v>28</v>
      </c>
      <c r="E7" s="94" t="s">
        <v>29</v>
      </c>
      <c r="F7" s="93" t="s">
        <v>426</v>
      </c>
      <c r="G7" s="93">
        <v>3.65</v>
      </c>
      <c r="H7" s="94" t="s">
        <v>427</v>
      </c>
      <c r="I7" s="93">
        <v>3.65</v>
      </c>
      <c r="J7" s="210">
        <v>7.11</v>
      </c>
      <c r="K7" s="121">
        <v>3.5</v>
      </c>
      <c r="L7" s="121">
        <v>3.5</v>
      </c>
    </row>
    <row r="8" spans="1:12" s="65" customFormat="1" ht="53.25" customHeight="1" x14ac:dyDescent="0.2">
      <c r="A8" s="98">
        <v>12</v>
      </c>
      <c r="B8" s="155" t="s">
        <v>51</v>
      </c>
      <c r="C8" s="93" t="s">
        <v>519</v>
      </c>
      <c r="D8" s="93" t="s">
        <v>52</v>
      </c>
      <c r="E8" s="93" t="s">
        <v>37</v>
      </c>
      <c r="F8" s="93" t="s">
        <v>53</v>
      </c>
      <c r="G8" s="93">
        <v>3.76</v>
      </c>
      <c r="H8" s="94" t="s">
        <v>428</v>
      </c>
      <c r="I8" s="93">
        <v>3.78</v>
      </c>
      <c r="J8" s="210">
        <v>8.89</v>
      </c>
      <c r="K8" s="121">
        <v>3.37</v>
      </c>
      <c r="L8" s="121">
        <v>3.37</v>
      </c>
    </row>
    <row r="9" spans="1:12" s="65" customFormat="1" ht="47.45" customHeight="1" x14ac:dyDescent="0.2">
      <c r="A9" s="98">
        <v>15</v>
      </c>
      <c r="B9" s="155" t="s">
        <v>310</v>
      </c>
      <c r="C9" s="93" t="s">
        <v>26</v>
      </c>
      <c r="D9" s="93" t="s">
        <v>65</v>
      </c>
      <c r="E9" s="93" t="s">
        <v>27</v>
      </c>
      <c r="F9" s="93" t="s">
        <v>311</v>
      </c>
      <c r="G9" s="93">
        <v>1.61</v>
      </c>
      <c r="H9" s="94" t="s">
        <v>429</v>
      </c>
      <c r="I9" s="93">
        <v>1.64</v>
      </c>
      <c r="J9" s="210">
        <v>4.5599999999999996</v>
      </c>
      <c r="K9" s="121">
        <v>1.45</v>
      </c>
      <c r="L9" s="121">
        <v>1.45</v>
      </c>
    </row>
    <row r="10" spans="1:12" s="65" customFormat="1" ht="42.75" x14ac:dyDescent="0.2">
      <c r="A10" s="155"/>
      <c r="B10" s="155" t="s">
        <v>73</v>
      </c>
      <c r="C10" s="93" t="s">
        <v>26</v>
      </c>
      <c r="D10" s="96" t="s">
        <v>79</v>
      </c>
      <c r="E10" s="93" t="s">
        <v>37</v>
      </c>
      <c r="F10" s="96" t="s">
        <v>430</v>
      </c>
      <c r="G10" s="96">
        <v>4.13</v>
      </c>
      <c r="H10" s="95" t="s">
        <v>431</v>
      </c>
      <c r="I10" s="96">
        <v>4.1500000000000004</v>
      </c>
      <c r="J10" s="160">
        <v>9.51</v>
      </c>
      <c r="K10" s="96">
        <v>4.13</v>
      </c>
      <c r="L10" s="96">
        <v>4.13</v>
      </c>
    </row>
    <row r="11" spans="1:12" s="65" customFormat="1" ht="45" x14ac:dyDescent="0.2">
      <c r="A11" s="94">
        <v>21</v>
      </c>
      <c r="B11" s="155" t="s">
        <v>91</v>
      </c>
      <c r="C11" s="93" t="s">
        <v>26</v>
      </c>
      <c r="D11" s="93" t="s">
        <v>92</v>
      </c>
      <c r="E11" s="93" t="s">
        <v>27</v>
      </c>
      <c r="F11" s="93" t="s">
        <v>93</v>
      </c>
      <c r="G11" s="93">
        <v>1.63</v>
      </c>
      <c r="H11" s="94" t="s">
        <v>432</v>
      </c>
      <c r="I11" s="93">
        <v>1.64</v>
      </c>
      <c r="J11" s="210">
        <v>2.2400000000000002</v>
      </c>
      <c r="K11" s="121">
        <v>1.54</v>
      </c>
      <c r="L11" s="121">
        <v>1.54</v>
      </c>
    </row>
    <row r="12" spans="1:12" s="65" customFormat="1" ht="60" x14ac:dyDescent="0.2">
      <c r="A12" s="94">
        <v>3</v>
      </c>
      <c r="B12" s="155" t="s">
        <v>355</v>
      </c>
      <c r="C12" s="93" t="s">
        <v>26</v>
      </c>
      <c r="D12" s="93" t="s">
        <v>286</v>
      </c>
      <c r="E12" s="93" t="s">
        <v>27</v>
      </c>
      <c r="F12" s="93" t="s">
        <v>356</v>
      </c>
      <c r="G12" s="74">
        <v>6.875</v>
      </c>
      <c r="H12" s="94" t="s">
        <v>433</v>
      </c>
      <c r="I12" s="74">
        <v>6.8739999999999997</v>
      </c>
      <c r="J12" s="212">
        <v>16.54</v>
      </c>
      <c r="K12" s="74">
        <v>6.4219999999999997</v>
      </c>
      <c r="L12" s="74">
        <v>6.44</v>
      </c>
    </row>
    <row r="13" spans="1:12" s="65" customFormat="1" ht="60" x14ac:dyDescent="0.2">
      <c r="A13" s="94">
        <v>5</v>
      </c>
      <c r="B13" s="155" t="s">
        <v>359</v>
      </c>
      <c r="C13" s="93" t="s">
        <v>26</v>
      </c>
      <c r="D13" s="93" t="s">
        <v>289</v>
      </c>
      <c r="E13" s="93" t="s">
        <v>290</v>
      </c>
      <c r="F13" s="93" t="s">
        <v>360</v>
      </c>
      <c r="G13" s="93">
        <v>5.36</v>
      </c>
      <c r="H13" s="19" t="s">
        <v>434</v>
      </c>
      <c r="I13" s="74">
        <v>5.37</v>
      </c>
      <c r="J13" s="210">
        <v>13.97203</v>
      </c>
      <c r="K13" s="74">
        <v>5.0709999999999997</v>
      </c>
      <c r="L13" s="74">
        <v>5.08</v>
      </c>
    </row>
    <row r="14" spans="1:12" s="65" customFormat="1" ht="59.25" customHeight="1" x14ac:dyDescent="0.2">
      <c r="A14" s="20"/>
      <c r="B14" s="209" t="s">
        <v>523</v>
      </c>
      <c r="C14" s="62" t="s">
        <v>26</v>
      </c>
      <c r="D14" s="20"/>
      <c r="E14" s="20"/>
      <c r="F14" s="20"/>
      <c r="G14" s="20"/>
      <c r="H14" s="20"/>
      <c r="I14" s="20"/>
      <c r="J14" s="58">
        <v>21.16</v>
      </c>
    </row>
    <row r="15" spans="1:12" s="65" customFormat="1" ht="63.2" hidden="1" customHeight="1" x14ac:dyDescent="0.2">
      <c r="A15" s="185">
        <v>6</v>
      </c>
      <c r="B15" s="185" t="s">
        <v>291</v>
      </c>
      <c r="C15" s="185" t="s">
        <v>12</v>
      </c>
      <c r="D15" s="37" t="s">
        <v>352</v>
      </c>
      <c r="E15" s="37" t="s">
        <v>292</v>
      </c>
      <c r="F15" s="116" t="s">
        <v>192</v>
      </c>
      <c r="G15" s="116"/>
      <c r="H15" s="38">
        <v>15342.07</v>
      </c>
      <c r="I15" s="38"/>
      <c r="J15" s="20"/>
    </row>
    <row r="16" spans="1:12" s="65" customFormat="1" ht="18" hidden="1" customHeight="1" x14ac:dyDescent="0.25">
      <c r="A16" s="20"/>
      <c r="B16" s="81"/>
      <c r="C16" s="20"/>
      <c r="D16" s="21"/>
      <c r="E16" s="21"/>
      <c r="F16" s="21"/>
      <c r="G16" s="21"/>
      <c r="H16" s="21"/>
      <c r="I16" s="21"/>
      <c r="J16" s="20"/>
    </row>
    <row r="17" spans="1:11" s="65" customFormat="1" ht="12.75" hidden="1" customHeight="1" x14ac:dyDescent="0.2">
      <c r="A17" s="192" t="s">
        <v>295</v>
      </c>
      <c r="B17" s="193"/>
      <c r="C17" s="193"/>
      <c r="D17" s="193"/>
      <c r="E17" s="193"/>
      <c r="F17" s="193"/>
      <c r="G17" s="193"/>
      <c r="H17" s="194"/>
      <c r="I17" s="191"/>
      <c r="J17" s="20"/>
    </row>
    <row r="18" spans="1:11" s="65" customFormat="1" ht="15.75" hidden="1" customHeight="1" x14ac:dyDescent="0.2">
      <c r="A18" s="185">
        <v>7</v>
      </c>
      <c r="B18" s="185" t="s">
        <v>296</v>
      </c>
      <c r="C18" s="185" t="s">
        <v>12</v>
      </c>
      <c r="D18" s="37" t="s">
        <v>352</v>
      </c>
      <c r="E18" s="37" t="s">
        <v>292</v>
      </c>
      <c r="F18" s="195" t="s">
        <v>295</v>
      </c>
      <c r="G18" s="196"/>
      <c r="H18" s="197"/>
      <c r="I18" s="37"/>
      <c r="J18" s="20"/>
      <c r="K18" s="65">
        <v>169</v>
      </c>
    </row>
    <row r="19" spans="1:11" s="65" customFormat="1" ht="15.75" hidden="1" customHeight="1" x14ac:dyDescent="0.2">
      <c r="A19" s="198">
        <v>8</v>
      </c>
      <c r="B19" s="198" t="s">
        <v>362</v>
      </c>
      <c r="C19" s="185" t="s">
        <v>77</v>
      </c>
      <c r="D19" s="185" t="s">
        <v>226</v>
      </c>
      <c r="E19" s="185" t="s">
        <v>29</v>
      </c>
      <c r="F19" s="199" t="s">
        <v>295</v>
      </c>
      <c r="G19" s="200"/>
      <c r="H19" s="201"/>
      <c r="I19" s="185"/>
      <c r="J19" s="20"/>
      <c r="K19" s="65">
        <v>171</v>
      </c>
    </row>
    <row r="20" spans="1:11" s="65" customFormat="1" ht="15.75" hidden="1" customHeight="1" x14ac:dyDescent="0.2">
      <c r="A20" s="202"/>
      <c r="B20" s="202"/>
      <c r="C20" s="185" t="s">
        <v>159</v>
      </c>
      <c r="D20" s="185" t="s">
        <v>227</v>
      </c>
      <c r="E20" s="185" t="s">
        <v>228</v>
      </c>
      <c r="F20" s="203"/>
      <c r="G20" s="204"/>
      <c r="H20" s="205"/>
      <c r="I20" s="185"/>
      <c r="J20" s="20"/>
      <c r="K20" s="65">
        <v>172</v>
      </c>
    </row>
    <row r="21" spans="1:11" s="65" customFormat="1" ht="110.25" hidden="1" customHeight="1" x14ac:dyDescent="0.2">
      <c r="A21" s="185">
        <v>9</v>
      </c>
      <c r="B21" s="185" t="s">
        <v>422</v>
      </c>
      <c r="C21" s="185" t="s">
        <v>48</v>
      </c>
      <c r="D21" s="206" t="s">
        <v>295</v>
      </c>
      <c r="E21" s="207"/>
      <c r="F21" s="207"/>
      <c r="G21" s="207"/>
      <c r="H21" s="208"/>
      <c r="I21" s="185"/>
      <c r="J21" s="20"/>
      <c r="K21" s="65">
        <v>173</v>
      </c>
    </row>
    <row r="22" spans="1:11" s="65" customFormat="1" x14ac:dyDescent="0.25">
      <c r="B22" s="13"/>
      <c r="D22" s="14"/>
      <c r="E22" s="14"/>
      <c r="F22" s="14"/>
      <c r="G22" s="14"/>
      <c r="H22" s="14"/>
      <c r="I22" s="14"/>
    </row>
    <row r="23" spans="1:11" s="65" customFormat="1" x14ac:dyDescent="0.25">
      <c r="B23" s="13"/>
      <c r="D23" s="14"/>
      <c r="E23" s="14"/>
      <c r="F23" s="14"/>
      <c r="G23" s="14"/>
      <c r="H23" s="14"/>
      <c r="I23" s="14"/>
    </row>
    <row r="24" spans="1:11" s="65" customFormat="1" x14ac:dyDescent="0.25">
      <c r="B24" s="13"/>
      <c r="D24" s="14"/>
      <c r="E24" s="14"/>
      <c r="F24" s="14"/>
      <c r="G24" s="14"/>
      <c r="H24" s="14"/>
      <c r="I24" s="14"/>
    </row>
    <row r="25" spans="1:11" s="65" customFormat="1" x14ac:dyDescent="0.25">
      <c r="B25" s="13"/>
      <c r="D25" s="14"/>
      <c r="E25" s="14"/>
      <c r="F25" s="14"/>
      <c r="G25" s="14"/>
      <c r="H25" s="14"/>
      <c r="I25" s="14"/>
    </row>
    <row r="26" spans="1:11" s="65" customFormat="1" x14ac:dyDescent="0.25">
      <c r="B26" s="13"/>
      <c r="D26" s="14"/>
      <c r="E26" s="14"/>
      <c r="F26" s="14"/>
      <c r="G26" s="14"/>
      <c r="H26" s="14"/>
      <c r="I26" s="14"/>
    </row>
    <row r="27" spans="1:11" s="65" customFormat="1" x14ac:dyDescent="0.25">
      <c r="B27" s="13"/>
      <c r="D27" s="14"/>
      <c r="E27" s="14"/>
      <c r="F27" s="14"/>
      <c r="G27" s="14"/>
      <c r="H27" s="14"/>
      <c r="I27" s="14"/>
    </row>
    <row r="28" spans="1:11" s="65" customFormat="1" x14ac:dyDescent="0.25">
      <c r="B28" s="13"/>
      <c r="D28" s="14"/>
      <c r="E28" s="14"/>
      <c r="F28" s="14"/>
      <c r="G28" s="14"/>
      <c r="H28" s="14"/>
      <c r="I28" s="14"/>
    </row>
    <row r="29" spans="1:11" s="65" customFormat="1" x14ac:dyDescent="0.25">
      <c r="B29" s="13"/>
      <c r="D29" s="14"/>
      <c r="E29" s="14"/>
      <c r="F29" s="14"/>
      <c r="G29" s="14"/>
      <c r="H29" s="14"/>
      <c r="I29" s="14"/>
    </row>
    <row r="30" spans="1:11" s="65" customFormat="1" x14ac:dyDescent="0.25">
      <c r="B30" s="13"/>
      <c r="D30" s="14"/>
      <c r="E30" s="14"/>
      <c r="F30" s="14"/>
      <c r="G30" s="14"/>
      <c r="H30" s="14"/>
      <c r="I30" s="14"/>
    </row>
    <row r="31" spans="1:11" s="65" customFormat="1" x14ac:dyDescent="0.25">
      <c r="B31" s="13"/>
      <c r="D31" s="14"/>
      <c r="E31" s="14"/>
      <c r="F31" s="14"/>
      <c r="G31" s="14"/>
      <c r="H31" s="14"/>
      <c r="I31" s="14"/>
    </row>
    <row r="32" spans="1:11" s="65" customFormat="1" x14ac:dyDescent="0.25">
      <c r="B32" s="13"/>
      <c r="D32" s="14"/>
      <c r="E32" s="14"/>
      <c r="F32" s="14"/>
      <c r="G32" s="14"/>
      <c r="H32" s="14"/>
      <c r="I32" s="14"/>
    </row>
    <row r="33" spans="2:9" s="65" customFormat="1" x14ac:dyDescent="0.25">
      <c r="B33" s="13"/>
      <c r="D33" s="14"/>
      <c r="E33" s="14"/>
      <c r="F33" s="14"/>
      <c r="G33" s="14"/>
      <c r="H33" s="14"/>
      <c r="I33" s="14"/>
    </row>
    <row r="34" spans="2:9" s="65" customFormat="1" x14ac:dyDescent="0.25">
      <c r="B34" s="13"/>
      <c r="D34" s="14"/>
      <c r="E34" s="14"/>
      <c r="F34" s="14"/>
      <c r="G34" s="14"/>
      <c r="H34" s="14"/>
      <c r="I34" s="14"/>
    </row>
    <row r="35" spans="2:9" s="65" customFormat="1" x14ac:dyDescent="0.25">
      <c r="B35" s="13"/>
      <c r="D35" s="14"/>
      <c r="E35" s="14"/>
      <c r="F35" s="14"/>
      <c r="G35" s="14"/>
      <c r="H35" s="14"/>
      <c r="I35" s="14"/>
    </row>
    <row r="36" spans="2:9" s="65" customFormat="1" x14ac:dyDescent="0.25">
      <c r="B36" s="13"/>
      <c r="D36" s="14"/>
      <c r="E36" s="14"/>
      <c r="F36" s="14"/>
      <c r="G36" s="14"/>
      <c r="H36" s="14"/>
      <c r="I36" s="14"/>
    </row>
    <row r="37" spans="2:9" s="65" customFormat="1" x14ac:dyDescent="0.25">
      <c r="B37" s="13"/>
      <c r="D37" s="14"/>
      <c r="E37" s="14"/>
      <c r="F37" s="14"/>
      <c r="G37" s="14"/>
      <c r="H37" s="14"/>
      <c r="I37" s="14"/>
    </row>
    <row r="38" spans="2:9" s="65" customFormat="1" x14ac:dyDescent="0.25">
      <c r="B38" s="13"/>
      <c r="D38" s="14"/>
      <c r="E38" s="14"/>
      <c r="F38" s="14"/>
      <c r="G38" s="14"/>
      <c r="H38" s="14"/>
      <c r="I38" s="14"/>
    </row>
    <row r="39" spans="2:9" s="65" customFormat="1" x14ac:dyDescent="0.25">
      <c r="B39" s="13"/>
      <c r="D39" s="14"/>
      <c r="E39" s="14"/>
      <c r="F39" s="14"/>
      <c r="G39" s="14"/>
      <c r="H39" s="14"/>
      <c r="I39" s="14"/>
    </row>
    <row r="40" spans="2:9" s="65" customFormat="1" x14ac:dyDescent="0.25">
      <c r="B40" s="13"/>
      <c r="D40" s="14"/>
      <c r="E40" s="14"/>
      <c r="F40" s="14"/>
      <c r="G40" s="14"/>
      <c r="H40" s="14"/>
      <c r="I40" s="14"/>
    </row>
    <row r="41" spans="2:9" s="65" customFormat="1" x14ac:dyDescent="0.25">
      <c r="B41" s="13"/>
      <c r="D41" s="14"/>
      <c r="E41" s="14"/>
      <c r="F41" s="14"/>
      <c r="G41" s="14"/>
      <c r="H41" s="14"/>
      <c r="I41" s="14"/>
    </row>
    <row r="42" spans="2:9" s="65" customFormat="1" x14ac:dyDescent="0.25">
      <c r="B42" s="13"/>
      <c r="D42" s="14"/>
      <c r="E42" s="14"/>
      <c r="F42" s="14"/>
      <c r="G42" s="14"/>
      <c r="H42" s="14"/>
      <c r="I42" s="14"/>
    </row>
    <row r="43" spans="2:9" s="65" customFormat="1" x14ac:dyDescent="0.25">
      <c r="B43" s="13"/>
      <c r="D43" s="14"/>
      <c r="E43" s="14"/>
      <c r="F43" s="14"/>
      <c r="G43" s="14"/>
      <c r="H43" s="14"/>
      <c r="I43" s="14"/>
    </row>
    <row r="44" spans="2:9" s="65" customFormat="1" x14ac:dyDescent="0.25">
      <c r="B44" s="13"/>
      <c r="D44" s="14"/>
      <c r="E44" s="14"/>
      <c r="F44" s="14"/>
      <c r="G44" s="14"/>
      <c r="H44" s="14"/>
      <c r="I44" s="14"/>
    </row>
    <row r="45" spans="2:9" s="65" customFormat="1" x14ac:dyDescent="0.25">
      <c r="B45" s="13"/>
      <c r="D45" s="14"/>
      <c r="E45" s="14"/>
      <c r="F45" s="14"/>
      <c r="G45" s="14"/>
      <c r="H45" s="14"/>
      <c r="I45" s="14"/>
    </row>
    <row r="46" spans="2:9" s="65" customFormat="1" x14ac:dyDescent="0.25">
      <c r="B46" s="13"/>
      <c r="D46" s="14"/>
      <c r="E46" s="14"/>
      <c r="F46" s="14"/>
      <c r="G46" s="14"/>
      <c r="H46" s="14"/>
      <c r="I46" s="14"/>
    </row>
    <row r="47" spans="2:9" s="65" customFormat="1" x14ac:dyDescent="0.25">
      <c r="B47" s="13"/>
      <c r="D47" s="14"/>
      <c r="E47" s="14"/>
      <c r="F47" s="14"/>
      <c r="G47" s="14"/>
      <c r="H47" s="14"/>
      <c r="I47" s="14"/>
    </row>
    <row r="48" spans="2:9" s="65" customFormat="1" x14ac:dyDescent="0.25">
      <c r="B48" s="13"/>
      <c r="D48" s="14"/>
      <c r="E48" s="14"/>
      <c r="F48" s="14"/>
      <c r="G48" s="14"/>
      <c r="H48" s="14"/>
      <c r="I48" s="14"/>
    </row>
    <row r="49" spans="2:9" s="65" customFormat="1" x14ac:dyDescent="0.25">
      <c r="B49" s="13"/>
      <c r="D49" s="14"/>
      <c r="E49" s="14"/>
      <c r="F49" s="14"/>
      <c r="G49" s="14"/>
      <c r="H49" s="14"/>
      <c r="I49" s="14"/>
    </row>
    <row r="50" spans="2:9" s="65" customFormat="1" x14ac:dyDescent="0.25">
      <c r="B50" s="13"/>
      <c r="D50" s="14"/>
      <c r="E50" s="14"/>
      <c r="F50" s="14"/>
      <c r="G50" s="14"/>
      <c r="H50" s="14"/>
      <c r="I50" s="14"/>
    </row>
    <row r="51" spans="2:9" s="65" customFormat="1" x14ac:dyDescent="0.25">
      <c r="B51" s="13"/>
      <c r="D51" s="14"/>
      <c r="E51" s="14"/>
      <c r="F51" s="14"/>
      <c r="G51" s="14"/>
      <c r="H51" s="14"/>
      <c r="I51" s="14"/>
    </row>
    <row r="52" spans="2:9" s="65" customFormat="1" x14ac:dyDescent="0.25">
      <c r="B52" s="13"/>
      <c r="D52" s="14"/>
      <c r="E52" s="14"/>
      <c r="F52" s="14"/>
      <c r="G52" s="14"/>
      <c r="H52" s="14"/>
      <c r="I52" s="14"/>
    </row>
    <row r="53" spans="2:9" s="65" customFormat="1" x14ac:dyDescent="0.25">
      <c r="B53" s="13"/>
      <c r="D53" s="14"/>
      <c r="E53" s="14"/>
      <c r="F53" s="14"/>
      <c r="G53" s="14"/>
      <c r="H53" s="14"/>
      <c r="I53" s="14"/>
    </row>
    <row r="54" spans="2:9" s="65" customFormat="1" x14ac:dyDescent="0.25">
      <c r="B54" s="13"/>
      <c r="D54" s="14"/>
      <c r="E54" s="14"/>
      <c r="F54" s="14"/>
      <c r="G54" s="14"/>
      <c r="H54" s="14"/>
      <c r="I54" s="14"/>
    </row>
    <row r="55" spans="2:9" s="65" customFormat="1" x14ac:dyDescent="0.25">
      <c r="B55" s="13"/>
      <c r="D55" s="14"/>
      <c r="E55" s="14"/>
      <c r="F55" s="14"/>
      <c r="G55" s="14"/>
      <c r="H55" s="14"/>
      <c r="I55" s="14"/>
    </row>
    <row r="56" spans="2:9" s="65" customFormat="1" x14ac:dyDescent="0.25">
      <c r="B56" s="13"/>
      <c r="D56" s="14"/>
      <c r="E56" s="14"/>
      <c r="F56" s="14"/>
      <c r="G56" s="14"/>
      <c r="H56" s="14"/>
      <c r="I56" s="14"/>
    </row>
    <row r="57" spans="2:9" s="65" customFormat="1" x14ac:dyDescent="0.25">
      <c r="B57" s="13"/>
      <c r="D57" s="14"/>
      <c r="E57" s="14"/>
      <c r="F57" s="14"/>
      <c r="G57" s="14"/>
      <c r="H57" s="14"/>
      <c r="I57" s="14"/>
    </row>
    <row r="58" spans="2:9" s="65" customFormat="1" x14ac:dyDescent="0.25">
      <c r="B58" s="13"/>
      <c r="D58" s="14"/>
      <c r="E58" s="14"/>
      <c r="F58" s="14"/>
      <c r="G58" s="14"/>
      <c r="H58" s="14"/>
      <c r="I58" s="14"/>
    </row>
    <row r="59" spans="2:9" s="65" customFormat="1" x14ac:dyDescent="0.25">
      <c r="B59" s="13"/>
      <c r="D59" s="14"/>
      <c r="E59" s="14"/>
      <c r="F59" s="14"/>
      <c r="G59" s="14"/>
      <c r="H59" s="14"/>
      <c r="I59" s="14"/>
    </row>
    <row r="60" spans="2:9" s="65" customFormat="1" x14ac:dyDescent="0.25">
      <c r="B60" s="13"/>
      <c r="D60" s="14"/>
      <c r="E60" s="14"/>
      <c r="F60" s="14"/>
      <c r="G60" s="14"/>
      <c r="H60" s="14"/>
      <c r="I60" s="14"/>
    </row>
    <row r="61" spans="2:9" s="65" customFormat="1" x14ac:dyDescent="0.25">
      <c r="B61" s="13"/>
      <c r="D61" s="14"/>
      <c r="E61" s="14"/>
      <c r="F61" s="14"/>
      <c r="G61" s="14"/>
      <c r="H61" s="14"/>
      <c r="I61" s="14"/>
    </row>
    <row r="62" spans="2:9" s="65" customFormat="1" x14ac:dyDescent="0.25">
      <c r="B62" s="13"/>
      <c r="D62" s="14"/>
      <c r="E62" s="14"/>
      <c r="F62" s="14"/>
      <c r="G62" s="14"/>
      <c r="H62" s="14"/>
      <c r="I62" s="14"/>
    </row>
    <row r="63" spans="2:9" s="65" customFormat="1" x14ac:dyDescent="0.25">
      <c r="B63" s="13"/>
      <c r="D63" s="14"/>
      <c r="E63" s="14"/>
      <c r="F63" s="14"/>
      <c r="G63" s="14"/>
      <c r="H63" s="14"/>
      <c r="I63" s="14"/>
    </row>
    <row r="64" spans="2:9" s="65" customFormat="1" x14ac:dyDescent="0.25">
      <c r="B64" s="13"/>
      <c r="D64" s="14"/>
      <c r="E64" s="14"/>
      <c r="F64" s="14"/>
      <c r="G64" s="14"/>
      <c r="H64" s="14"/>
      <c r="I64" s="14"/>
    </row>
    <row r="65" spans="2:9" s="65" customFormat="1" x14ac:dyDescent="0.25">
      <c r="B65" s="13"/>
      <c r="D65" s="14"/>
      <c r="E65" s="14"/>
      <c r="F65" s="14"/>
      <c r="G65" s="14"/>
      <c r="H65" s="14"/>
      <c r="I65" s="14"/>
    </row>
    <row r="66" spans="2:9" s="65" customFormat="1" x14ac:dyDescent="0.25">
      <c r="B66" s="13"/>
      <c r="D66" s="14"/>
      <c r="E66" s="14"/>
      <c r="F66" s="14"/>
      <c r="G66" s="14"/>
      <c r="H66" s="14"/>
      <c r="I66" s="14"/>
    </row>
    <row r="67" spans="2:9" s="65" customFormat="1" x14ac:dyDescent="0.25">
      <c r="B67" s="13"/>
      <c r="D67" s="14"/>
      <c r="E67" s="14"/>
      <c r="F67" s="14"/>
      <c r="G67" s="14"/>
      <c r="H67" s="14"/>
      <c r="I67" s="14"/>
    </row>
    <row r="68" spans="2:9" s="65" customFormat="1" x14ac:dyDescent="0.25">
      <c r="B68" s="13"/>
      <c r="D68" s="14"/>
      <c r="E68" s="14"/>
      <c r="F68" s="14"/>
      <c r="G68" s="14"/>
      <c r="H68" s="14"/>
      <c r="I68" s="14"/>
    </row>
    <row r="69" spans="2:9" s="65" customFormat="1" x14ac:dyDescent="0.25">
      <c r="B69" s="13"/>
      <c r="D69" s="14"/>
      <c r="E69" s="14"/>
      <c r="F69" s="14"/>
      <c r="G69" s="14"/>
      <c r="H69" s="14"/>
      <c r="I69" s="14"/>
    </row>
    <row r="70" spans="2:9" s="65" customFormat="1" x14ac:dyDescent="0.25">
      <c r="B70" s="13"/>
      <c r="D70" s="14"/>
      <c r="E70" s="14"/>
      <c r="F70" s="14"/>
      <c r="G70" s="14"/>
      <c r="H70" s="14"/>
      <c r="I70" s="14"/>
    </row>
    <row r="71" spans="2:9" s="65" customFormat="1" x14ac:dyDescent="0.25">
      <c r="B71" s="13"/>
      <c r="D71" s="14"/>
      <c r="E71" s="14"/>
      <c r="F71" s="14"/>
      <c r="G71" s="14"/>
      <c r="H71" s="14"/>
      <c r="I71" s="14"/>
    </row>
    <row r="72" spans="2:9" s="65" customFormat="1" x14ac:dyDescent="0.25">
      <c r="B72" s="13"/>
      <c r="D72" s="14"/>
      <c r="E72" s="14"/>
      <c r="F72" s="14"/>
      <c r="G72" s="14"/>
      <c r="H72" s="14"/>
      <c r="I72" s="14"/>
    </row>
    <row r="73" spans="2:9" s="65" customFormat="1" x14ac:dyDescent="0.25">
      <c r="B73" s="13"/>
      <c r="D73" s="14"/>
      <c r="E73" s="14"/>
      <c r="F73" s="14"/>
      <c r="G73" s="14"/>
      <c r="H73" s="14"/>
      <c r="I73" s="14"/>
    </row>
    <row r="74" spans="2:9" s="65" customFormat="1" x14ac:dyDescent="0.25">
      <c r="B74" s="13"/>
      <c r="D74" s="14"/>
      <c r="E74" s="14"/>
      <c r="F74" s="14"/>
      <c r="G74" s="14"/>
      <c r="H74" s="14"/>
      <c r="I74" s="14"/>
    </row>
    <row r="75" spans="2:9" s="65" customFormat="1" x14ac:dyDescent="0.25">
      <c r="B75" s="13"/>
      <c r="D75" s="14"/>
      <c r="E75" s="14"/>
      <c r="F75" s="14"/>
      <c r="G75" s="14"/>
      <c r="H75" s="14"/>
      <c r="I75" s="14"/>
    </row>
    <row r="76" spans="2:9" s="65" customFormat="1" x14ac:dyDescent="0.25">
      <c r="B76" s="13"/>
      <c r="D76" s="14"/>
      <c r="E76" s="14"/>
      <c r="F76" s="14"/>
      <c r="G76" s="14"/>
      <c r="H76" s="14"/>
      <c r="I76" s="14"/>
    </row>
    <row r="77" spans="2:9" s="65" customFormat="1" x14ac:dyDescent="0.25">
      <c r="B77" s="13"/>
      <c r="D77" s="14"/>
      <c r="E77" s="14"/>
      <c r="F77" s="14"/>
      <c r="G77" s="14"/>
      <c r="H77" s="14"/>
      <c r="I77" s="14"/>
    </row>
    <row r="78" spans="2:9" s="65" customFormat="1" x14ac:dyDescent="0.25">
      <c r="B78" s="13"/>
      <c r="D78" s="14"/>
      <c r="E78" s="14"/>
      <c r="F78" s="14"/>
      <c r="G78" s="14"/>
      <c r="H78" s="14"/>
      <c r="I78" s="14"/>
    </row>
    <row r="79" spans="2:9" s="65" customFormat="1" x14ac:dyDescent="0.25">
      <c r="B79" s="13"/>
      <c r="D79" s="14"/>
      <c r="E79" s="14"/>
      <c r="F79" s="14"/>
      <c r="G79" s="14"/>
      <c r="H79" s="14"/>
      <c r="I79" s="14"/>
    </row>
    <row r="80" spans="2:9" s="65" customFormat="1" x14ac:dyDescent="0.25">
      <c r="B80" s="13"/>
      <c r="D80" s="14"/>
      <c r="E80" s="14"/>
      <c r="F80" s="14"/>
      <c r="G80" s="14"/>
      <c r="H80" s="14"/>
      <c r="I80" s="14"/>
    </row>
    <row r="81" spans="2:9" s="65" customFormat="1" x14ac:dyDescent="0.25">
      <c r="B81" s="13"/>
      <c r="D81" s="14"/>
      <c r="E81" s="14"/>
      <c r="F81" s="14"/>
      <c r="G81" s="14"/>
      <c r="H81" s="14"/>
      <c r="I81" s="14"/>
    </row>
    <row r="82" spans="2:9" s="65" customFormat="1" x14ac:dyDescent="0.25">
      <c r="B82" s="13"/>
      <c r="D82" s="14"/>
      <c r="E82" s="14"/>
      <c r="F82" s="14"/>
      <c r="G82" s="14"/>
      <c r="H82" s="14"/>
      <c r="I82" s="14"/>
    </row>
    <row r="83" spans="2:9" s="65" customFormat="1" x14ac:dyDescent="0.25">
      <c r="B83" s="13"/>
      <c r="D83" s="14"/>
      <c r="E83" s="14"/>
      <c r="F83" s="14"/>
      <c r="G83" s="14"/>
      <c r="H83" s="14"/>
      <c r="I83" s="14"/>
    </row>
    <row r="84" spans="2:9" s="65" customFormat="1" x14ac:dyDescent="0.25">
      <c r="B84" s="13"/>
      <c r="D84" s="14"/>
      <c r="E84" s="14"/>
      <c r="F84" s="14"/>
      <c r="G84" s="14"/>
      <c r="H84" s="14"/>
      <c r="I84" s="14"/>
    </row>
    <row r="85" spans="2:9" s="65" customFormat="1" x14ac:dyDescent="0.25">
      <c r="B85" s="13"/>
      <c r="D85" s="14"/>
      <c r="E85" s="14"/>
      <c r="F85" s="14"/>
      <c r="G85" s="14"/>
      <c r="H85" s="14"/>
      <c r="I85" s="14"/>
    </row>
    <row r="86" spans="2:9" s="65" customFormat="1" x14ac:dyDescent="0.25">
      <c r="B86" s="13"/>
      <c r="D86" s="14"/>
      <c r="E86" s="14"/>
      <c r="F86" s="14"/>
      <c r="G86" s="14"/>
      <c r="H86" s="14"/>
      <c r="I86" s="14"/>
    </row>
    <row r="87" spans="2:9" s="65" customFormat="1" x14ac:dyDescent="0.25">
      <c r="B87" s="13"/>
      <c r="D87" s="14"/>
      <c r="E87" s="14"/>
      <c r="F87" s="14"/>
      <c r="G87" s="14"/>
      <c r="H87" s="14"/>
      <c r="I87" s="14"/>
    </row>
    <row r="88" spans="2:9" s="65" customFormat="1" x14ac:dyDescent="0.25">
      <c r="B88" s="13"/>
      <c r="D88" s="14"/>
      <c r="E88" s="14"/>
      <c r="F88" s="14"/>
      <c r="G88" s="14"/>
      <c r="H88" s="14"/>
      <c r="I88" s="14"/>
    </row>
    <row r="89" spans="2:9" s="65" customFormat="1" x14ac:dyDescent="0.25">
      <c r="B89" s="13"/>
      <c r="D89" s="14"/>
      <c r="E89" s="14"/>
      <c r="F89" s="14"/>
      <c r="G89" s="14"/>
      <c r="H89" s="14"/>
      <c r="I89" s="14"/>
    </row>
    <row r="90" spans="2:9" s="65" customFormat="1" x14ac:dyDescent="0.25">
      <c r="B90" s="13"/>
      <c r="D90" s="14"/>
      <c r="E90" s="14"/>
      <c r="F90" s="14"/>
      <c r="G90" s="14"/>
      <c r="H90" s="14"/>
      <c r="I90" s="14"/>
    </row>
    <row r="91" spans="2:9" s="65" customFormat="1" x14ac:dyDescent="0.25">
      <c r="B91" s="13"/>
      <c r="D91" s="14"/>
      <c r="E91" s="14"/>
      <c r="F91" s="14"/>
      <c r="G91" s="14"/>
      <c r="H91" s="14"/>
      <c r="I91" s="14"/>
    </row>
    <row r="92" spans="2:9" s="65" customFormat="1" x14ac:dyDescent="0.25">
      <c r="B92" s="13"/>
      <c r="D92" s="14"/>
      <c r="E92" s="14"/>
      <c r="F92" s="14"/>
      <c r="G92" s="14"/>
      <c r="H92" s="14"/>
      <c r="I92" s="14"/>
    </row>
    <row r="93" spans="2:9" s="65" customFormat="1" x14ac:dyDescent="0.25">
      <c r="B93" s="13"/>
      <c r="D93" s="14"/>
      <c r="E93" s="14"/>
      <c r="F93" s="14"/>
      <c r="G93" s="14"/>
      <c r="H93" s="14"/>
      <c r="I93" s="14"/>
    </row>
    <row r="94" spans="2:9" s="65" customFormat="1" x14ac:dyDescent="0.25">
      <c r="B94" s="13"/>
      <c r="D94" s="14"/>
      <c r="E94" s="14"/>
      <c r="F94" s="14"/>
      <c r="G94" s="14"/>
      <c r="H94" s="14"/>
      <c r="I94" s="14"/>
    </row>
    <row r="95" spans="2:9" s="65" customFormat="1" x14ac:dyDescent="0.25">
      <c r="B95" s="13"/>
      <c r="D95" s="14"/>
      <c r="E95" s="14"/>
      <c r="F95" s="14"/>
      <c r="G95" s="14"/>
      <c r="H95" s="14"/>
      <c r="I95" s="14"/>
    </row>
    <row r="96" spans="2:9" s="65" customFormat="1" x14ac:dyDescent="0.25">
      <c r="B96" s="13"/>
      <c r="D96" s="14"/>
      <c r="E96" s="14"/>
      <c r="F96" s="14"/>
      <c r="G96" s="14"/>
      <c r="H96" s="14"/>
      <c r="I96" s="14"/>
    </row>
    <row r="97" spans="2:9" s="65" customFormat="1" x14ac:dyDescent="0.25">
      <c r="B97" s="13"/>
      <c r="D97" s="14"/>
      <c r="E97" s="14"/>
      <c r="F97" s="14"/>
      <c r="G97" s="14"/>
      <c r="H97" s="14"/>
      <c r="I97" s="14"/>
    </row>
    <row r="98" spans="2:9" s="65" customFormat="1" x14ac:dyDescent="0.25">
      <c r="B98" s="13"/>
      <c r="D98" s="14"/>
      <c r="E98" s="14"/>
      <c r="F98" s="14"/>
      <c r="G98" s="14"/>
      <c r="H98" s="14"/>
      <c r="I98" s="14"/>
    </row>
    <row r="99" spans="2:9" s="65" customFormat="1" x14ac:dyDescent="0.25">
      <c r="B99" s="13"/>
      <c r="D99" s="14"/>
      <c r="E99" s="14"/>
      <c r="F99" s="14"/>
      <c r="G99" s="14"/>
      <c r="H99" s="14"/>
      <c r="I99" s="14"/>
    </row>
    <row r="100" spans="2:9" s="65" customFormat="1" x14ac:dyDescent="0.25">
      <c r="B100" s="13"/>
      <c r="D100" s="14"/>
      <c r="E100" s="14"/>
      <c r="F100" s="14"/>
      <c r="G100" s="14"/>
      <c r="H100" s="14"/>
      <c r="I100" s="14"/>
    </row>
    <row r="101" spans="2:9" s="65" customFormat="1" x14ac:dyDescent="0.25">
      <c r="B101" s="13"/>
      <c r="D101" s="14"/>
      <c r="E101" s="14"/>
      <c r="F101" s="14"/>
      <c r="G101" s="14"/>
      <c r="H101" s="14"/>
      <c r="I101" s="14"/>
    </row>
    <row r="102" spans="2:9" s="65" customFormat="1" x14ac:dyDescent="0.25">
      <c r="B102" s="13"/>
      <c r="D102" s="14"/>
      <c r="E102" s="14"/>
      <c r="F102" s="14"/>
      <c r="G102" s="14"/>
      <c r="H102" s="14"/>
      <c r="I102" s="14"/>
    </row>
    <row r="103" spans="2:9" s="65" customFormat="1" x14ac:dyDescent="0.25">
      <c r="B103" s="13"/>
      <c r="D103" s="14"/>
      <c r="E103" s="14"/>
      <c r="F103" s="14"/>
      <c r="G103" s="14"/>
      <c r="H103" s="14"/>
      <c r="I103" s="14"/>
    </row>
    <row r="104" spans="2:9" s="65" customFormat="1" x14ac:dyDescent="0.25">
      <c r="B104" s="13"/>
      <c r="D104" s="14"/>
      <c r="E104" s="14"/>
      <c r="F104" s="14"/>
      <c r="G104" s="14"/>
      <c r="H104" s="14"/>
      <c r="I104" s="14"/>
    </row>
  </sheetData>
  <mergeCells count="7">
    <mergeCell ref="A5:A6"/>
    <mergeCell ref="B5:B6"/>
    <mergeCell ref="C5:C6"/>
    <mergeCell ref="D5:E5"/>
    <mergeCell ref="A2:J2"/>
    <mergeCell ref="A3:J3"/>
    <mergeCell ref="A4:J4"/>
  </mergeCells>
  <pageMargins left="0.70866141732283472" right="0.70866141732283472" top="0.74803149606299213" bottom="0.74803149606299213" header="0.31496062992125984" footer="0.31496062992125984"/>
  <pageSetup paperSize="9" scale="8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I265"/>
  <sheetViews>
    <sheetView tabSelected="1" topLeftCell="A164" zoomScale="85" zoomScaleNormal="85" zoomScaleSheetLayoutView="85" workbookViewId="0">
      <selection activeCell="Q179" sqref="Q179"/>
    </sheetView>
  </sheetViews>
  <sheetFormatPr defaultColWidth="9.140625" defaultRowHeight="18" x14ac:dyDescent="0.25"/>
  <cols>
    <col min="1" max="1" width="6.85546875" style="15" bestFit="1" customWidth="1"/>
    <col min="2" max="2" width="31.85546875" style="16" customWidth="1"/>
    <col min="3" max="3" width="33.140625" style="15" customWidth="1"/>
    <col min="4" max="4" width="31.85546875" style="14" hidden="1" customWidth="1"/>
    <col min="5" max="5" width="18.28515625" style="14" hidden="1" customWidth="1"/>
    <col min="6" max="6" width="27.28515625" style="14" hidden="1" customWidth="1"/>
    <col min="7" max="7" width="31.42578125" style="14" hidden="1" customWidth="1"/>
    <col min="8" max="8" width="25.5703125" style="15" hidden="1" customWidth="1"/>
    <col min="9" max="9" width="19.42578125" style="14" hidden="1" customWidth="1"/>
    <col min="10" max="10" width="25.140625" style="14" hidden="1" customWidth="1"/>
    <col min="11" max="11" width="27.28515625" style="14" customWidth="1"/>
    <col min="12" max="12" width="28.140625" style="15" hidden="1" customWidth="1"/>
    <col min="13" max="13" width="26.7109375" style="15" hidden="1" customWidth="1"/>
    <col min="14" max="14" width="0" style="15" hidden="1" customWidth="1"/>
    <col min="15" max="16384" width="9.140625" style="15"/>
  </cols>
  <sheetData>
    <row r="1" spans="1:14" s="65" customFormat="1" ht="15.75" x14ac:dyDescent="0.2">
      <c r="A1" s="1"/>
      <c r="B1" s="1"/>
      <c r="C1" s="1"/>
      <c r="D1" s="1"/>
      <c r="E1" s="1"/>
      <c r="F1" s="1"/>
      <c r="G1" s="17" t="s">
        <v>300</v>
      </c>
      <c r="I1" s="1"/>
      <c r="J1" s="1"/>
      <c r="K1" s="1"/>
    </row>
    <row r="2" spans="1:14" s="65" customFormat="1" ht="14.25" customHeight="1" x14ac:dyDescent="0.2">
      <c r="A2" s="404" t="s">
        <v>0</v>
      </c>
      <c r="B2" s="404"/>
      <c r="C2" s="404"/>
      <c r="D2" s="404"/>
      <c r="E2" s="404"/>
      <c r="F2" s="404"/>
      <c r="G2" s="404"/>
      <c r="H2" s="404"/>
      <c r="I2" s="404"/>
      <c r="J2" s="404"/>
      <c r="K2" s="404"/>
    </row>
    <row r="3" spans="1:14" s="65" customFormat="1" ht="18.600000000000001" customHeight="1" x14ac:dyDescent="0.2">
      <c r="A3" s="404" t="s">
        <v>1</v>
      </c>
      <c r="B3" s="404"/>
      <c r="C3" s="404"/>
      <c r="D3" s="404"/>
      <c r="E3" s="404"/>
      <c r="F3" s="404"/>
      <c r="G3" s="404"/>
      <c r="H3" s="404"/>
      <c r="I3" s="404"/>
      <c r="J3" s="404"/>
      <c r="K3" s="404"/>
    </row>
    <row r="4" spans="1:14" s="65" customFormat="1" ht="14.25" customHeight="1" x14ac:dyDescent="0.2">
      <c r="A4" s="409" t="s">
        <v>664</v>
      </c>
      <c r="B4" s="405"/>
      <c r="C4" s="405"/>
      <c r="D4" s="405"/>
      <c r="E4" s="405"/>
      <c r="F4" s="405"/>
      <c r="G4" s="405"/>
      <c r="H4" s="405"/>
      <c r="I4" s="405"/>
      <c r="J4" s="405"/>
      <c r="K4" s="405"/>
    </row>
    <row r="5" spans="1:14" s="65" customFormat="1" ht="45.2" customHeight="1" x14ac:dyDescent="0.2">
      <c r="A5" s="407" t="s">
        <v>2</v>
      </c>
      <c r="B5" s="407" t="s">
        <v>3</v>
      </c>
      <c r="C5" s="407" t="s">
        <v>4</v>
      </c>
      <c r="D5" s="407" t="s">
        <v>271</v>
      </c>
      <c r="E5" s="407"/>
      <c r="F5" s="407" t="s">
        <v>5</v>
      </c>
      <c r="G5" s="407"/>
      <c r="H5" s="93"/>
      <c r="I5" s="93" t="s">
        <v>5</v>
      </c>
      <c r="J5" s="93" t="s">
        <v>469</v>
      </c>
      <c r="K5" s="93" t="s">
        <v>662</v>
      </c>
      <c r="L5" s="93" t="s">
        <v>301</v>
      </c>
      <c r="M5" s="93" t="s">
        <v>8</v>
      </c>
    </row>
    <row r="6" spans="1:14" s="65" customFormat="1" ht="28.5" x14ac:dyDescent="0.2">
      <c r="A6" s="407"/>
      <c r="B6" s="407"/>
      <c r="C6" s="407"/>
      <c r="D6" s="93" t="s">
        <v>10</v>
      </c>
      <c r="E6" s="93" t="s">
        <v>273</v>
      </c>
      <c r="F6" s="93" t="s">
        <v>10</v>
      </c>
      <c r="G6" s="93" t="s">
        <v>273</v>
      </c>
      <c r="H6" s="93"/>
      <c r="I6" s="93" t="s">
        <v>10</v>
      </c>
      <c r="J6" s="93" t="s">
        <v>10</v>
      </c>
      <c r="K6" s="93" t="s">
        <v>449</v>
      </c>
      <c r="L6" s="93" t="s">
        <v>10</v>
      </c>
      <c r="M6" s="93" t="s">
        <v>10</v>
      </c>
    </row>
    <row r="7" spans="1:14" s="65" customFormat="1" ht="31.5" customHeight="1" x14ac:dyDescent="0.2">
      <c r="A7" s="410">
        <v>1</v>
      </c>
      <c r="B7" s="411" t="s">
        <v>303</v>
      </c>
      <c r="C7" s="93" t="s">
        <v>30</v>
      </c>
      <c r="D7" s="94" t="s">
        <v>31</v>
      </c>
      <c r="E7" s="410" t="s">
        <v>13</v>
      </c>
      <c r="F7" s="24" t="s">
        <v>363</v>
      </c>
      <c r="G7" s="410" t="s">
        <v>484</v>
      </c>
      <c r="H7" s="24"/>
      <c r="I7" s="24" t="s">
        <v>363</v>
      </c>
      <c r="J7" s="24">
        <v>100.95</v>
      </c>
      <c r="K7" s="298">
        <v>249.04</v>
      </c>
      <c r="L7" s="24" t="s">
        <v>364</v>
      </c>
      <c r="M7" s="24" t="s">
        <v>364</v>
      </c>
      <c r="N7" s="5" t="e">
        <f>K7-#REF!</f>
        <v>#REF!</v>
      </c>
    </row>
    <row r="8" spans="1:14" s="65" customFormat="1" ht="15" x14ac:dyDescent="0.2">
      <c r="A8" s="410"/>
      <c r="B8" s="412"/>
      <c r="C8" s="103" t="s">
        <v>17</v>
      </c>
      <c r="D8" s="94">
        <v>70.55</v>
      </c>
      <c r="E8" s="410"/>
      <c r="F8" s="98">
        <v>73.2</v>
      </c>
      <c r="G8" s="410"/>
      <c r="H8" s="98" t="e">
        <f>F8-#REF!</f>
        <v>#REF!</v>
      </c>
      <c r="I8" s="98">
        <v>73.2</v>
      </c>
      <c r="J8" s="98">
        <v>73.2</v>
      </c>
      <c r="K8" s="295">
        <v>105.44</v>
      </c>
      <c r="L8" s="128">
        <v>73.2</v>
      </c>
      <c r="M8" s="128">
        <v>73.2</v>
      </c>
      <c r="N8" s="5" t="e">
        <f>K8-#REF!</f>
        <v>#REF!</v>
      </c>
    </row>
    <row r="9" spans="1:14" s="65" customFormat="1" ht="9.9499999999999993" hidden="1" customHeight="1" x14ac:dyDescent="0.2">
      <c r="A9" s="410"/>
      <c r="B9" s="412"/>
      <c r="C9" s="103" t="s">
        <v>475</v>
      </c>
      <c r="D9" s="94"/>
      <c r="E9" s="410"/>
      <c r="F9" s="98"/>
      <c r="G9" s="410"/>
      <c r="H9" s="98"/>
      <c r="I9" s="98"/>
      <c r="J9" s="98"/>
      <c r="K9" s="295">
        <v>110.4</v>
      </c>
      <c r="L9" s="128"/>
      <c r="M9" s="128"/>
      <c r="N9" s="5"/>
    </row>
    <row r="10" spans="1:14" s="65" customFormat="1" ht="14.25" hidden="1" customHeight="1" x14ac:dyDescent="0.2">
      <c r="A10" s="410"/>
      <c r="B10" s="412"/>
      <c r="C10" s="103" t="s">
        <v>476</v>
      </c>
      <c r="D10" s="94"/>
      <c r="E10" s="410"/>
      <c r="F10" s="98"/>
      <c r="G10" s="410"/>
      <c r="H10" s="98"/>
      <c r="I10" s="98"/>
      <c r="J10" s="98"/>
      <c r="K10" s="295">
        <v>132.47999999999999</v>
      </c>
      <c r="L10" s="128"/>
      <c r="M10" s="128"/>
      <c r="N10" s="5"/>
    </row>
    <row r="11" spans="1:14" s="65" customFormat="1" ht="16.5" hidden="1" customHeight="1" x14ac:dyDescent="0.2">
      <c r="A11" s="410"/>
      <c r="B11" s="412"/>
      <c r="C11" s="103" t="s">
        <v>477</v>
      </c>
      <c r="D11" s="94"/>
      <c r="E11" s="410"/>
      <c r="F11" s="98"/>
      <c r="G11" s="410"/>
      <c r="H11" s="98"/>
      <c r="I11" s="98"/>
      <c r="J11" s="98"/>
      <c r="K11" s="295">
        <v>165.61</v>
      </c>
      <c r="L11" s="128"/>
      <c r="M11" s="128"/>
      <c r="N11" s="5"/>
    </row>
    <row r="12" spans="1:14" s="65" customFormat="1" ht="14.25" hidden="1" customHeight="1" x14ac:dyDescent="0.2">
      <c r="A12" s="410"/>
      <c r="B12" s="412"/>
      <c r="C12" s="103" t="s">
        <v>478</v>
      </c>
      <c r="D12" s="94"/>
      <c r="E12" s="410"/>
      <c r="F12" s="98"/>
      <c r="G12" s="410"/>
      <c r="H12" s="98"/>
      <c r="I12" s="98"/>
      <c r="J12" s="98"/>
      <c r="K12" s="295">
        <v>220.81</v>
      </c>
      <c r="L12" s="128"/>
      <c r="M12" s="128"/>
      <c r="N12" s="5"/>
    </row>
    <row r="13" spans="1:14" s="65" customFormat="1" ht="15" x14ac:dyDescent="0.2">
      <c r="A13" s="410"/>
      <c r="B13" s="412"/>
      <c r="C13" s="103" t="s">
        <v>32</v>
      </c>
      <c r="D13" s="94">
        <v>133.76</v>
      </c>
      <c r="E13" s="410"/>
      <c r="F13" s="98">
        <v>73.2</v>
      </c>
      <c r="G13" s="410"/>
      <c r="H13" s="98"/>
      <c r="I13" s="98">
        <v>73.2</v>
      </c>
      <c r="J13" s="98">
        <v>73.2</v>
      </c>
      <c r="K13" s="396">
        <v>105.44</v>
      </c>
      <c r="L13" s="128">
        <v>73.2</v>
      </c>
      <c r="M13" s="128">
        <v>73.2</v>
      </c>
      <c r="N13" s="5" t="e">
        <f>K13-#REF!</f>
        <v>#REF!</v>
      </c>
    </row>
    <row r="14" spans="1:14" s="65" customFormat="1" ht="15" x14ac:dyDescent="0.2">
      <c r="A14" s="410"/>
      <c r="B14" s="412"/>
      <c r="C14" s="103" t="s">
        <v>33</v>
      </c>
      <c r="D14" s="94">
        <v>176.91</v>
      </c>
      <c r="E14" s="410"/>
      <c r="F14" s="98">
        <v>175.92</v>
      </c>
      <c r="G14" s="410"/>
      <c r="H14" s="98"/>
      <c r="I14" s="98">
        <v>175.92</v>
      </c>
      <c r="J14" s="98">
        <v>177.94</v>
      </c>
      <c r="K14" s="295">
        <v>439.4</v>
      </c>
      <c r="L14" s="128">
        <v>175.92</v>
      </c>
      <c r="M14" s="128">
        <v>175.92</v>
      </c>
      <c r="N14" s="5" t="e">
        <f>K14-#REF!</f>
        <v>#REF!</v>
      </c>
    </row>
    <row r="15" spans="1:14" s="65" customFormat="1" ht="32.25" customHeight="1" x14ac:dyDescent="0.2">
      <c r="A15" s="410"/>
      <c r="B15" s="413"/>
      <c r="C15" s="103" t="s">
        <v>34</v>
      </c>
      <c r="D15" s="94">
        <v>162.75</v>
      </c>
      <c r="E15" s="410"/>
      <c r="F15" s="98">
        <v>182.46</v>
      </c>
      <c r="G15" s="410"/>
      <c r="H15" s="98"/>
      <c r="I15" s="98">
        <v>182.46</v>
      </c>
      <c r="J15" s="98">
        <v>184.59</v>
      </c>
      <c r="K15" s="295">
        <v>1219.01</v>
      </c>
      <c r="L15" s="128">
        <v>182.46</v>
      </c>
      <c r="M15" s="128">
        <v>182.46</v>
      </c>
      <c r="N15" s="5" t="e">
        <f>K15-#REF!</f>
        <v>#REF!</v>
      </c>
    </row>
    <row r="16" spans="1:14" s="65" customFormat="1" ht="46.7" customHeight="1" x14ac:dyDescent="0.2">
      <c r="A16" s="410">
        <v>2</v>
      </c>
      <c r="B16" s="411" t="s">
        <v>80</v>
      </c>
      <c r="C16" s="93" t="s">
        <v>81</v>
      </c>
      <c r="D16" s="94" t="s">
        <v>82</v>
      </c>
      <c r="E16" s="410" t="s">
        <v>83</v>
      </c>
      <c r="F16" s="93" t="s">
        <v>365</v>
      </c>
      <c r="G16" s="410" t="s">
        <v>366</v>
      </c>
      <c r="H16" s="93"/>
      <c r="I16" s="93" t="s">
        <v>365</v>
      </c>
      <c r="J16" s="70">
        <v>148.67099492288614</v>
      </c>
      <c r="K16" s="323" t="s">
        <v>657</v>
      </c>
      <c r="L16" s="125" t="s">
        <v>367</v>
      </c>
      <c r="M16" s="125" t="s">
        <v>367</v>
      </c>
      <c r="N16" s="5" t="e">
        <f>K16-#REF!</f>
        <v>#VALUE!</v>
      </c>
    </row>
    <row r="17" spans="1:14" s="65" customFormat="1" ht="19.5" customHeight="1" x14ac:dyDescent="0.2">
      <c r="A17" s="410"/>
      <c r="B17" s="412"/>
      <c r="C17" s="103" t="s">
        <v>17</v>
      </c>
      <c r="D17" s="102">
        <v>98.86</v>
      </c>
      <c r="E17" s="410"/>
      <c r="F17" s="102">
        <v>104</v>
      </c>
      <c r="G17" s="410"/>
      <c r="H17" s="98" t="e">
        <f>F17-#REF!</f>
        <v>#REF!</v>
      </c>
      <c r="I17" s="102">
        <v>104</v>
      </c>
      <c r="J17" s="69">
        <v>104</v>
      </c>
      <c r="K17" s="324">
        <v>226.99</v>
      </c>
      <c r="L17" s="130">
        <v>100</v>
      </c>
      <c r="M17" s="130">
        <v>100</v>
      </c>
      <c r="N17" s="5" t="e">
        <f>K17-#REF!</f>
        <v>#REF!</v>
      </c>
    </row>
    <row r="18" spans="1:14" s="65" customFormat="1" ht="15" x14ac:dyDescent="0.2">
      <c r="A18" s="410"/>
      <c r="B18" s="412"/>
      <c r="C18" s="103" t="s">
        <v>33</v>
      </c>
      <c r="D18" s="102">
        <v>355.49</v>
      </c>
      <c r="E18" s="410"/>
      <c r="F18" s="102">
        <v>288.5</v>
      </c>
      <c r="G18" s="410"/>
      <c r="H18" s="102"/>
      <c r="I18" s="102">
        <v>288.5</v>
      </c>
      <c r="J18" s="71">
        <v>310.31339200000002</v>
      </c>
      <c r="K18" s="325">
        <v>619.38</v>
      </c>
      <c r="L18" s="130">
        <v>295.66000000000003</v>
      </c>
      <c r="M18" s="130">
        <v>295.66000000000003</v>
      </c>
      <c r="N18" s="5" t="e">
        <f>K18-#REF!</f>
        <v>#REF!</v>
      </c>
    </row>
    <row r="19" spans="1:14" s="65" customFormat="1" ht="15" x14ac:dyDescent="0.2">
      <c r="A19" s="410"/>
      <c r="B19" s="412"/>
      <c r="C19" s="103" t="s">
        <v>34</v>
      </c>
      <c r="D19" s="102">
        <v>271.69</v>
      </c>
      <c r="E19" s="410"/>
      <c r="F19" s="102">
        <v>288.5</v>
      </c>
      <c r="G19" s="410"/>
      <c r="H19" s="102"/>
      <c r="I19" s="102">
        <v>288.5</v>
      </c>
      <c r="J19" s="71">
        <v>312.94156169219656</v>
      </c>
      <c r="K19" s="325">
        <v>1076.82</v>
      </c>
      <c r="L19" s="130">
        <v>295.66000000000003</v>
      </c>
      <c r="M19" s="130">
        <v>295.66000000000003</v>
      </c>
      <c r="N19" s="5" t="e">
        <f>K19-#REF!</f>
        <v>#REF!</v>
      </c>
    </row>
    <row r="20" spans="1:14" s="65" customFormat="1" ht="42.75" customHeight="1" x14ac:dyDescent="0.2">
      <c r="A20" s="410"/>
      <c r="B20" s="412"/>
      <c r="C20" s="93" t="s">
        <v>84</v>
      </c>
      <c r="D20" s="94" t="s">
        <v>85</v>
      </c>
      <c r="E20" s="410" t="s">
        <v>83</v>
      </c>
      <c r="F20" s="93" t="s">
        <v>368</v>
      </c>
      <c r="G20" s="410"/>
      <c r="H20" s="93"/>
      <c r="I20" s="93" t="s">
        <v>368</v>
      </c>
      <c r="J20" s="70">
        <v>71.731419578764303</v>
      </c>
      <c r="K20" s="323">
        <v>111.42</v>
      </c>
      <c r="L20" s="125" t="s">
        <v>369</v>
      </c>
      <c r="M20" s="125" t="s">
        <v>369</v>
      </c>
      <c r="N20" s="5" t="e">
        <f>K20-#REF!</f>
        <v>#REF!</v>
      </c>
    </row>
    <row r="21" spans="1:14" s="65" customFormat="1" ht="15" x14ac:dyDescent="0.2">
      <c r="A21" s="410"/>
      <c r="B21" s="412"/>
      <c r="C21" s="103" t="s">
        <v>17</v>
      </c>
      <c r="D21" s="102">
        <v>32.69</v>
      </c>
      <c r="E21" s="410"/>
      <c r="F21" s="102">
        <v>37.590000000000003</v>
      </c>
      <c r="G21" s="410"/>
      <c r="H21" s="98" t="e">
        <f>F21-#REF!</f>
        <v>#REF!</v>
      </c>
      <c r="I21" s="102">
        <v>37.590000000000003</v>
      </c>
      <c r="J21" s="70">
        <v>37.967999999999996</v>
      </c>
      <c r="K21" s="401">
        <v>51.38</v>
      </c>
      <c r="L21" s="130">
        <v>36.29</v>
      </c>
      <c r="M21" s="130">
        <v>36.29</v>
      </c>
      <c r="N21" s="5" t="e">
        <f>K21-#REF!</f>
        <v>#REF!</v>
      </c>
    </row>
    <row r="22" spans="1:14" s="65" customFormat="1" ht="15" x14ac:dyDescent="0.2">
      <c r="A22" s="410"/>
      <c r="B22" s="412"/>
      <c r="C22" s="103" t="s">
        <v>32</v>
      </c>
      <c r="D22" s="94">
        <v>66.42</v>
      </c>
      <c r="E22" s="410"/>
      <c r="F22" s="102">
        <v>62.85</v>
      </c>
      <c r="G22" s="410"/>
      <c r="H22" s="102"/>
      <c r="I22" s="102">
        <v>62.85</v>
      </c>
      <c r="J22" s="70">
        <v>67.249499999999998</v>
      </c>
      <c r="K22" s="401">
        <v>51.38</v>
      </c>
      <c r="L22" s="130">
        <v>66.42</v>
      </c>
      <c r="M22" s="130">
        <v>66.42</v>
      </c>
      <c r="N22" s="5" t="e">
        <f>K22-#REF!</f>
        <v>#REF!</v>
      </c>
    </row>
    <row r="23" spans="1:14" s="65" customFormat="1" ht="15" x14ac:dyDescent="0.2">
      <c r="A23" s="410"/>
      <c r="B23" s="412"/>
      <c r="C23" s="103" t="s">
        <v>33</v>
      </c>
      <c r="D23" s="102">
        <v>66.650000000000006</v>
      </c>
      <c r="E23" s="410"/>
      <c r="F23" s="102">
        <v>75.239999999999995</v>
      </c>
      <c r="G23" s="410"/>
      <c r="H23" s="102"/>
      <c r="I23" s="102">
        <v>75.239999999999995</v>
      </c>
      <c r="J23" s="71">
        <v>82.540164945259647</v>
      </c>
      <c r="K23" s="402">
        <v>149.41999999999999</v>
      </c>
      <c r="L23" s="130">
        <v>77.66</v>
      </c>
      <c r="M23" s="130">
        <v>77.66</v>
      </c>
      <c r="N23" s="5" t="e">
        <f>K23-#REF!</f>
        <v>#REF!</v>
      </c>
    </row>
    <row r="24" spans="1:14" s="65" customFormat="1" ht="15" x14ac:dyDescent="0.2">
      <c r="A24" s="410"/>
      <c r="B24" s="412"/>
      <c r="C24" s="103" t="s">
        <v>34</v>
      </c>
      <c r="D24" s="102">
        <v>66.650000000000006</v>
      </c>
      <c r="E24" s="410"/>
      <c r="F24" s="102">
        <v>75.239999999999995</v>
      </c>
      <c r="G24" s="410"/>
      <c r="H24" s="102"/>
      <c r="I24" s="102">
        <v>75.239999999999995</v>
      </c>
      <c r="J24" s="71">
        <v>82.540164945259647</v>
      </c>
      <c r="K24" s="402">
        <v>149.41999999999999</v>
      </c>
      <c r="L24" s="130">
        <v>77.66</v>
      </c>
      <c r="M24" s="130">
        <v>77.66</v>
      </c>
      <c r="N24" s="5" t="e">
        <f>K24-#REF!</f>
        <v>#REF!</v>
      </c>
    </row>
    <row r="25" spans="1:14" s="65" customFormat="1" ht="42.75" x14ac:dyDescent="0.2">
      <c r="A25" s="410"/>
      <c r="B25" s="412"/>
      <c r="C25" s="93" t="s">
        <v>88</v>
      </c>
      <c r="D25" s="94" t="s">
        <v>89</v>
      </c>
      <c r="E25" s="410" t="s">
        <v>29</v>
      </c>
      <c r="F25" s="93" t="s">
        <v>370</v>
      </c>
      <c r="G25" s="410" t="s">
        <v>371</v>
      </c>
      <c r="H25" s="93"/>
      <c r="I25" s="93" t="s">
        <v>370</v>
      </c>
      <c r="J25" s="122">
        <v>230.24</v>
      </c>
      <c r="K25" s="316" t="s">
        <v>623</v>
      </c>
      <c r="L25" s="125" t="s">
        <v>370</v>
      </c>
      <c r="M25" s="125" t="s">
        <v>370</v>
      </c>
      <c r="N25" s="5" t="e">
        <f>K25-#REF!</f>
        <v>#VALUE!</v>
      </c>
    </row>
    <row r="26" spans="1:14" s="65" customFormat="1" ht="15" x14ac:dyDescent="0.2">
      <c r="A26" s="410"/>
      <c r="B26" s="412"/>
      <c r="C26" s="103" t="s">
        <v>17</v>
      </c>
      <c r="D26" s="94">
        <v>107.94</v>
      </c>
      <c r="E26" s="410"/>
      <c r="F26" s="94">
        <v>107.94</v>
      </c>
      <c r="G26" s="410"/>
      <c r="H26" s="98" t="e">
        <f>F26-#REF!</f>
        <v>#REF!</v>
      </c>
      <c r="I26" s="94">
        <v>107.94</v>
      </c>
      <c r="J26" s="123">
        <v>109.53</v>
      </c>
      <c r="K26" s="317">
        <v>197.6</v>
      </c>
      <c r="L26" s="126">
        <v>107.94</v>
      </c>
      <c r="M26" s="126">
        <v>107.94</v>
      </c>
      <c r="N26" s="5" t="e">
        <f>K26-#REF!</f>
        <v>#REF!</v>
      </c>
    </row>
    <row r="27" spans="1:14" s="65" customFormat="1" ht="15" x14ac:dyDescent="0.2">
      <c r="A27" s="410"/>
      <c r="B27" s="412"/>
      <c r="C27" s="103" t="s">
        <v>33</v>
      </c>
      <c r="D27" s="94">
        <v>314.39999999999998</v>
      </c>
      <c r="E27" s="410"/>
      <c r="F27" s="94">
        <v>308.11</v>
      </c>
      <c r="G27" s="410"/>
      <c r="H27" s="94"/>
      <c r="I27" s="94">
        <v>308.11</v>
      </c>
      <c r="J27" s="123">
        <v>312.64999999999998</v>
      </c>
      <c r="K27" s="317">
        <v>649.28</v>
      </c>
      <c r="L27" s="126">
        <v>308.11</v>
      </c>
      <c r="M27" s="126">
        <v>308.11</v>
      </c>
      <c r="N27" s="5" t="e">
        <f>K27-#REF!</f>
        <v>#REF!</v>
      </c>
    </row>
    <row r="28" spans="1:14" s="65" customFormat="1" ht="15" x14ac:dyDescent="0.2">
      <c r="A28" s="410"/>
      <c r="B28" s="413"/>
      <c r="C28" s="103" t="s">
        <v>34</v>
      </c>
      <c r="D28" s="94" t="s">
        <v>90</v>
      </c>
      <c r="E28" s="410"/>
      <c r="F28" s="94">
        <v>308.14999999999998</v>
      </c>
      <c r="G28" s="410"/>
      <c r="H28" s="94"/>
      <c r="I28" s="94">
        <v>308.14999999999998</v>
      </c>
      <c r="J28" s="123">
        <v>312.69</v>
      </c>
      <c r="K28" s="317">
        <v>1149.6099999999999</v>
      </c>
      <c r="L28" s="126">
        <v>308.14999999999998</v>
      </c>
      <c r="M28" s="126">
        <v>308.14999999999998</v>
      </c>
      <c r="N28" s="5" t="e">
        <f>K28-#REF!</f>
        <v>#REF!</v>
      </c>
    </row>
    <row r="29" spans="1:14" s="65" customFormat="1" ht="31.5" customHeight="1" x14ac:dyDescent="0.2">
      <c r="A29" s="410">
        <v>3</v>
      </c>
      <c r="B29" s="410" t="s">
        <v>94</v>
      </c>
      <c r="C29" s="93" t="s">
        <v>30</v>
      </c>
      <c r="D29" s="94" t="s">
        <v>95</v>
      </c>
      <c r="E29" s="410" t="s">
        <v>29</v>
      </c>
      <c r="F29" s="93" t="s">
        <v>372</v>
      </c>
      <c r="G29" s="410" t="s">
        <v>373</v>
      </c>
      <c r="H29" s="93"/>
      <c r="I29" s="93" t="s">
        <v>372</v>
      </c>
      <c r="J29" s="122" t="s">
        <v>372</v>
      </c>
      <c r="K29" s="316" t="s">
        <v>495</v>
      </c>
      <c r="L29" s="125" t="s">
        <v>372</v>
      </c>
      <c r="M29" s="125" t="s">
        <v>372</v>
      </c>
      <c r="N29" s="5" t="e">
        <f>K29-#REF!</f>
        <v>#VALUE!</v>
      </c>
    </row>
    <row r="30" spans="1:14" s="65" customFormat="1" ht="15" x14ac:dyDescent="0.2">
      <c r="A30" s="410"/>
      <c r="B30" s="410"/>
      <c r="C30" s="103" t="s">
        <v>17</v>
      </c>
      <c r="D30" s="94">
        <v>79.569999999999993</v>
      </c>
      <c r="E30" s="410"/>
      <c r="F30" s="94">
        <v>75.91</v>
      </c>
      <c r="G30" s="410"/>
      <c r="H30" s="98" t="e">
        <f>F30-#REF!</f>
        <v>#REF!</v>
      </c>
      <c r="I30" s="94">
        <v>75.91</v>
      </c>
      <c r="J30" s="94">
        <v>75.91</v>
      </c>
      <c r="K30" s="317">
        <v>106.27</v>
      </c>
      <c r="L30" s="126">
        <v>75.91</v>
      </c>
      <c r="M30" s="126">
        <v>75.91</v>
      </c>
      <c r="N30" s="5" t="e">
        <f>K30-#REF!</f>
        <v>#REF!</v>
      </c>
    </row>
    <row r="31" spans="1:14" s="65" customFormat="1" ht="15" x14ac:dyDescent="0.2">
      <c r="A31" s="410"/>
      <c r="B31" s="410"/>
      <c r="C31" s="103" t="s">
        <v>32</v>
      </c>
      <c r="D31" s="94">
        <v>110.45</v>
      </c>
      <c r="E31" s="410"/>
      <c r="F31" s="94">
        <v>105.37</v>
      </c>
      <c r="G31" s="410"/>
      <c r="H31" s="94"/>
      <c r="I31" s="94">
        <v>105.37</v>
      </c>
      <c r="J31" s="94">
        <v>105.37</v>
      </c>
      <c r="K31" s="317">
        <v>106.27</v>
      </c>
      <c r="L31" s="126">
        <v>105.37</v>
      </c>
      <c r="M31" s="126">
        <v>105.37</v>
      </c>
      <c r="N31" s="5" t="e">
        <f>K31-#REF!</f>
        <v>#REF!</v>
      </c>
    </row>
    <row r="32" spans="1:14" s="65" customFormat="1" ht="15" x14ac:dyDescent="0.2">
      <c r="A32" s="410"/>
      <c r="B32" s="410"/>
      <c r="C32" s="103" t="s">
        <v>33</v>
      </c>
      <c r="D32" s="94">
        <v>167.6</v>
      </c>
      <c r="E32" s="410"/>
      <c r="F32" s="94">
        <v>159.88999999999999</v>
      </c>
      <c r="G32" s="410"/>
      <c r="H32" s="94"/>
      <c r="I32" s="94">
        <v>159.88999999999999</v>
      </c>
      <c r="J32" s="94">
        <v>159.88999999999999</v>
      </c>
      <c r="K32" s="317">
        <v>179.37</v>
      </c>
      <c r="L32" s="126">
        <v>159.88999999999999</v>
      </c>
      <c r="M32" s="126">
        <v>159.88999999999999</v>
      </c>
      <c r="N32" s="5" t="e">
        <f>K32-#REF!</f>
        <v>#REF!</v>
      </c>
    </row>
    <row r="33" spans="1:14" s="65" customFormat="1" ht="15" x14ac:dyDescent="0.2">
      <c r="A33" s="410"/>
      <c r="B33" s="410"/>
      <c r="C33" s="103" t="s">
        <v>34</v>
      </c>
      <c r="D33" s="94" t="s">
        <v>90</v>
      </c>
      <c r="E33" s="410"/>
      <c r="F33" s="94">
        <v>159.88999999999999</v>
      </c>
      <c r="G33" s="410"/>
      <c r="H33" s="94"/>
      <c r="I33" s="94">
        <v>159.88999999999999</v>
      </c>
      <c r="J33" s="94">
        <v>159.88999999999999</v>
      </c>
      <c r="K33" s="317">
        <v>337.93</v>
      </c>
      <c r="L33" s="126">
        <v>159.88999999999999</v>
      </c>
      <c r="M33" s="126">
        <v>159.88999999999999</v>
      </c>
      <c r="N33" s="5" t="e">
        <f>K33-#REF!</f>
        <v>#REF!</v>
      </c>
    </row>
    <row r="34" spans="1:14" s="65" customFormat="1" ht="85.5" x14ac:dyDescent="0.2">
      <c r="A34" s="410"/>
      <c r="B34" s="410"/>
      <c r="C34" s="93" t="s">
        <v>374</v>
      </c>
      <c r="D34" s="94" t="s">
        <v>96</v>
      </c>
      <c r="E34" s="410" t="s">
        <v>29</v>
      </c>
      <c r="F34" s="93" t="s">
        <v>97</v>
      </c>
      <c r="G34" s="410" t="s">
        <v>375</v>
      </c>
      <c r="H34" s="93"/>
      <c r="I34" s="93" t="s">
        <v>97</v>
      </c>
      <c r="J34" s="93" t="s">
        <v>97</v>
      </c>
      <c r="K34" s="212" t="s">
        <v>97</v>
      </c>
      <c r="L34" s="125" t="s">
        <v>97</v>
      </c>
      <c r="M34" s="125" t="s">
        <v>97</v>
      </c>
      <c r="N34" s="5" t="e">
        <f>K34-#REF!</f>
        <v>#VALUE!</v>
      </c>
    </row>
    <row r="35" spans="1:14" s="65" customFormat="1" ht="15" x14ac:dyDescent="0.2">
      <c r="A35" s="410"/>
      <c r="B35" s="410"/>
      <c r="C35" s="103" t="s">
        <v>17</v>
      </c>
      <c r="D35" s="94">
        <v>80.400000000000006</v>
      </c>
      <c r="E35" s="410"/>
      <c r="F35" s="94">
        <v>80.36</v>
      </c>
      <c r="G35" s="410"/>
      <c r="H35" s="98" t="e">
        <f>F35-#REF!</f>
        <v>#REF!</v>
      </c>
      <c r="I35" s="94">
        <v>80.36</v>
      </c>
      <c r="J35" s="94">
        <v>80.36</v>
      </c>
      <c r="K35" s="217">
        <v>80.36</v>
      </c>
      <c r="L35" s="126">
        <v>80.36</v>
      </c>
      <c r="M35" s="126">
        <v>80.36</v>
      </c>
      <c r="N35" s="5" t="e">
        <f>K35-#REF!</f>
        <v>#REF!</v>
      </c>
    </row>
    <row r="36" spans="1:14" s="65" customFormat="1" ht="85.5" x14ac:dyDescent="0.2">
      <c r="A36" s="410"/>
      <c r="B36" s="410"/>
      <c r="C36" s="93" t="s">
        <v>98</v>
      </c>
      <c r="D36" s="94" t="s">
        <v>99</v>
      </c>
      <c r="E36" s="410" t="s">
        <v>29</v>
      </c>
      <c r="F36" s="93" t="s">
        <v>99</v>
      </c>
      <c r="G36" s="410" t="s">
        <v>376</v>
      </c>
      <c r="H36" s="93"/>
      <c r="I36" s="93" t="s">
        <v>99</v>
      </c>
      <c r="J36" s="93" t="s">
        <v>99</v>
      </c>
      <c r="K36" s="212" t="s">
        <v>99</v>
      </c>
      <c r="L36" s="125" t="s">
        <v>99</v>
      </c>
      <c r="M36" s="125" t="s">
        <v>99</v>
      </c>
      <c r="N36" s="5" t="e">
        <f>K36-#REF!</f>
        <v>#VALUE!</v>
      </c>
    </row>
    <row r="37" spans="1:14" s="65" customFormat="1" ht="15" x14ac:dyDescent="0.2">
      <c r="A37" s="410"/>
      <c r="B37" s="410"/>
      <c r="C37" s="103" t="s">
        <v>17</v>
      </c>
      <c r="D37" s="94">
        <v>80.400000000000006</v>
      </c>
      <c r="E37" s="410"/>
      <c r="F37" s="94">
        <v>80.400000000000006</v>
      </c>
      <c r="G37" s="410"/>
      <c r="H37" s="98" t="e">
        <f>F37-#REF!</f>
        <v>#REF!</v>
      </c>
      <c r="I37" s="94">
        <v>80.400000000000006</v>
      </c>
      <c r="J37" s="94">
        <v>80.400000000000006</v>
      </c>
      <c r="K37" s="319">
        <v>80.400000000000006</v>
      </c>
      <c r="L37" s="126">
        <v>80.400000000000006</v>
      </c>
      <c r="M37" s="126">
        <v>80.400000000000006</v>
      </c>
      <c r="N37" s="5" t="e">
        <f>K37-#REF!</f>
        <v>#REF!</v>
      </c>
    </row>
    <row r="38" spans="1:14" s="65" customFormat="1" ht="15" x14ac:dyDescent="0.2">
      <c r="A38" s="410"/>
      <c r="B38" s="410"/>
      <c r="C38" s="103" t="s">
        <v>33</v>
      </c>
      <c r="D38" s="94">
        <v>232.1</v>
      </c>
      <c r="E38" s="410"/>
      <c r="F38" s="94">
        <v>232.1</v>
      </c>
      <c r="G38" s="410"/>
      <c r="H38" s="94"/>
      <c r="I38" s="94">
        <v>232.1</v>
      </c>
      <c r="J38" s="94">
        <v>232.1</v>
      </c>
      <c r="K38" s="319">
        <v>232.1</v>
      </c>
      <c r="L38" s="126">
        <v>232.1</v>
      </c>
      <c r="M38" s="126">
        <v>232.1</v>
      </c>
      <c r="N38" s="5" t="e">
        <f>K38-#REF!</f>
        <v>#REF!</v>
      </c>
    </row>
    <row r="39" spans="1:14" s="65" customFormat="1" ht="42.75" x14ac:dyDescent="0.2">
      <c r="A39" s="410"/>
      <c r="B39" s="410"/>
      <c r="C39" s="93" t="s">
        <v>100</v>
      </c>
      <c r="D39" s="94" t="s">
        <v>101</v>
      </c>
      <c r="E39" s="410" t="s">
        <v>29</v>
      </c>
      <c r="F39" s="93" t="s">
        <v>102</v>
      </c>
      <c r="G39" s="410" t="s">
        <v>377</v>
      </c>
      <c r="H39" s="93"/>
      <c r="I39" s="93" t="s">
        <v>102</v>
      </c>
      <c r="J39" s="93" t="s">
        <v>102</v>
      </c>
      <c r="K39" s="316" t="s">
        <v>102</v>
      </c>
      <c r="L39" s="125" t="s">
        <v>102</v>
      </c>
      <c r="M39" s="125" t="s">
        <v>102</v>
      </c>
      <c r="N39" s="5" t="e">
        <f>K39-#REF!</f>
        <v>#VALUE!</v>
      </c>
    </row>
    <row r="40" spans="1:14" s="65" customFormat="1" ht="15" x14ac:dyDescent="0.2">
      <c r="A40" s="410"/>
      <c r="B40" s="410"/>
      <c r="C40" s="103" t="s">
        <v>17</v>
      </c>
      <c r="D40" s="94">
        <v>118.13</v>
      </c>
      <c r="E40" s="410"/>
      <c r="F40" s="94">
        <v>118.13</v>
      </c>
      <c r="G40" s="410"/>
      <c r="H40" s="98" t="e">
        <f>F40-#REF!</f>
        <v>#REF!</v>
      </c>
      <c r="I40" s="94">
        <v>118.13</v>
      </c>
      <c r="J40" s="94">
        <v>118.13</v>
      </c>
      <c r="K40" s="317">
        <v>118.13</v>
      </c>
      <c r="L40" s="126">
        <v>118.13</v>
      </c>
      <c r="M40" s="126">
        <v>118.13</v>
      </c>
      <c r="N40" s="5" t="e">
        <f>K40-#REF!</f>
        <v>#REF!</v>
      </c>
    </row>
    <row r="41" spans="1:14" s="65" customFormat="1" ht="15" x14ac:dyDescent="0.2">
      <c r="A41" s="410"/>
      <c r="B41" s="410"/>
      <c r="C41" s="103" t="s">
        <v>32</v>
      </c>
      <c r="D41" s="94">
        <v>142.58000000000001</v>
      </c>
      <c r="E41" s="410"/>
      <c r="F41" s="94">
        <v>142.58000000000001</v>
      </c>
      <c r="G41" s="410"/>
      <c r="H41" s="94"/>
      <c r="I41" s="94">
        <v>142.58000000000001</v>
      </c>
      <c r="J41" s="94">
        <v>142.58000000000001</v>
      </c>
      <c r="K41" s="317">
        <v>142.58000000000001</v>
      </c>
      <c r="L41" s="126">
        <v>142.58000000000001</v>
      </c>
      <c r="M41" s="126">
        <v>142.58000000000001</v>
      </c>
      <c r="N41" s="5" t="e">
        <f>K41-#REF!</f>
        <v>#REF!</v>
      </c>
    </row>
    <row r="42" spans="1:14" s="65" customFormat="1" ht="15" x14ac:dyDescent="0.2">
      <c r="A42" s="410"/>
      <c r="B42" s="410"/>
      <c r="C42" s="103" t="s">
        <v>33</v>
      </c>
      <c r="D42" s="94">
        <v>193.64</v>
      </c>
      <c r="E42" s="410"/>
      <c r="F42" s="94">
        <v>193.64</v>
      </c>
      <c r="G42" s="410"/>
      <c r="H42" s="94"/>
      <c r="I42" s="94">
        <v>193.64</v>
      </c>
      <c r="J42" s="94">
        <v>193.64</v>
      </c>
      <c r="K42" s="317">
        <v>193.64</v>
      </c>
      <c r="L42" s="126">
        <v>193.64</v>
      </c>
      <c r="M42" s="126">
        <v>193.64</v>
      </c>
      <c r="N42" s="5" t="e">
        <f>K42-#REF!</f>
        <v>#REF!</v>
      </c>
    </row>
    <row r="43" spans="1:14" s="65" customFormat="1" ht="16.5" customHeight="1" x14ac:dyDescent="0.2">
      <c r="A43" s="410"/>
      <c r="B43" s="410"/>
      <c r="C43" s="103" t="s">
        <v>34</v>
      </c>
      <c r="D43" s="94" t="s">
        <v>90</v>
      </c>
      <c r="E43" s="410"/>
      <c r="F43" s="94"/>
      <c r="G43" s="410"/>
      <c r="H43" s="94"/>
      <c r="I43" s="94"/>
      <c r="J43" s="94"/>
      <c r="K43" s="317"/>
      <c r="L43" s="126"/>
      <c r="M43" s="126"/>
      <c r="N43" s="5" t="e">
        <f>K43-#REF!</f>
        <v>#REF!</v>
      </c>
    </row>
    <row r="44" spans="1:14" s="65" customFormat="1" ht="28.7" customHeight="1" x14ac:dyDescent="0.2">
      <c r="A44" s="410">
        <v>4</v>
      </c>
      <c r="B44" s="410" t="s">
        <v>112</v>
      </c>
      <c r="C44" s="378" t="s">
        <v>30</v>
      </c>
      <c r="D44" s="379" t="s">
        <v>116</v>
      </c>
      <c r="E44" s="414" t="s">
        <v>27</v>
      </c>
      <c r="F44" s="378" t="s">
        <v>378</v>
      </c>
      <c r="G44" s="414" t="s">
        <v>379</v>
      </c>
      <c r="H44" s="383"/>
      <c r="I44" s="378" t="s">
        <v>378</v>
      </c>
      <c r="J44" s="378" t="s">
        <v>378</v>
      </c>
      <c r="K44" s="378" t="s">
        <v>648</v>
      </c>
      <c r="L44" s="129" t="s">
        <v>378</v>
      </c>
      <c r="M44" s="129" t="s">
        <v>378</v>
      </c>
      <c r="N44" s="5" t="e">
        <f>K44-#REF!</f>
        <v>#VALUE!</v>
      </c>
    </row>
    <row r="45" spans="1:14" s="65" customFormat="1" ht="15" x14ac:dyDescent="0.2">
      <c r="A45" s="410"/>
      <c r="B45" s="410"/>
      <c r="C45" s="385" t="s">
        <v>17</v>
      </c>
      <c r="D45" s="379">
        <v>122.1</v>
      </c>
      <c r="E45" s="414"/>
      <c r="F45" s="379">
        <v>122.1</v>
      </c>
      <c r="G45" s="414"/>
      <c r="H45" s="382" t="e">
        <f>F45-#REF!</f>
        <v>#REF!</v>
      </c>
      <c r="I45" s="379">
        <v>122.1</v>
      </c>
      <c r="J45" s="379">
        <v>122.1</v>
      </c>
      <c r="K45" s="379">
        <v>206.16</v>
      </c>
      <c r="L45" s="126">
        <v>122.1</v>
      </c>
      <c r="M45" s="126">
        <v>122.1</v>
      </c>
      <c r="N45" s="5" t="e">
        <f>K45-#REF!</f>
        <v>#REF!</v>
      </c>
    </row>
    <row r="46" spans="1:14" s="65" customFormat="1" ht="15" x14ac:dyDescent="0.2">
      <c r="A46" s="410"/>
      <c r="B46" s="410"/>
      <c r="C46" s="385" t="s">
        <v>32</v>
      </c>
      <c r="D46" s="379">
        <v>170.14</v>
      </c>
      <c r="E46" s="414"/>
      <c r="F46" s="379">
        <v>191.51</v>
      </c>
      <c r="G46" s="414"/>
      <c r="H46" s="379"/>
      <c r="I46" s="379">
        <v>191.51</v>
      </c>
      <c r="J46" s="379">
        <v>191.51</v>
      </c>
      <c r="K46" s="379">
        <v>206.16</v>
      </c>
      <c r="L46" s="126">
        <v>191.51</v>
      </c>
      <c r="M46" s="126">
        <v>191.51</v>
      </c>
      <c r="N46" s="5" t="e">
        <f>K46-#REF!</f>
        <v>#REF!</v>
      </c>
    </row>
    <row r="47" spans="1:14" s="65" customFormat="1" ht="14.25" customHeight="1" x14ac:dyDescent="0.2">
      <c r="A47" s="410"/>
      <c r="B47" s="410"/>
      <c r="C47" s="385" t="s">
        <v>33</v>
      </c>
      <c r="D47" s="379">
        <v>182.14</v>
      </c>
      <c r="E47" s="414"/>
      <c r="F47" s="379">
        <v>205.02</v>
      </c>
      <c r="G47" s="414"/>
      <c r="H47" s="379"/>
      <c r="I47" s="379">
        <v>205.02</v>
      </c>
      <c r="J47" s="379">
        <v>205.02</v>
      </c>
      <c r="K47" s="379">
        <v>410.04</v>
      </c>
      <c r="L47" s="126">
        <v>205.02</v>
      </c>
      <c r="M47" s="126">
        <v>205.02</v>
      </c>
      <c r="N47" s="5" t="e">
        <f>K47-#REF!</f>
        <v>#REF!</v>
      </c>
    </row>
    <row r="48" spans="1:14" s="65" customFormat="1" ht="15" x14ac:dyDescent="0.2">
      <c r="A48" s="410"/>
      <c r="B48" s="410"/>
      <c r="C48" s="385" t="s">
        <v>34</v>
      </c>
      <c r="D48" s="379" t="s">
        <v>90</v>
      </c>
      <c r="E48" s="414"/>
      <c r="F48" s="379">
        <v>191.51</v>
      </c>
      <c r="G48" s="414"/>
      <c r="H48" s="379"/>
      <c r="I48" s="379">
        <v>191.51</v>
      </c>
      <c r="J48" s="379">
        <v>191.51</v>
      </c>
      <c r="K48" s="379">
        <v>796.01</v>
      </c>
      <c r="L48" s="126">
        <v>191.51</v>
      </c>
      <c r="M48" s="126">
        <v>191.51</v>
      </c>
      <c r="N48" s="5" t="e">
        <f>K48-#REF!</f>
        <v>#REF!</v>
      </c>
    </row>
    <row r="49" spans="1:14" s="65" customFormat="1" ht="45" x14ac:dyDescent="0.2">
      <c r="A49" s="155">
        <v>5</v>
      </c>
      <c r="B49" s="155" t="s">
        <v>118</v>
      </c>
      <c r="C49" s="94" t="s">
        <v>30</v>
      </c>
      <c r="D49" s="94" t="s">
        <v>119</v>
      </c>
      <c r="E49" s="94" t="s">
        <v>37</v>
      </c>
      <c r="F49" s="94" t="s">
        <v>119</v>
      </c>
      <c r="G49" s="94" t="s">
        <v>324</v>
      </c>
      <c r="H49" s="98" t="e">
        <f>F49-#REF!</f>
        <v>#VALUE!</v>
      </c>
      <c r="I49" s="94" t="s">
        <v>119</v>
      </c>
      <c r="J49" s="94" t="s">
        <v>119</v>
      </c>
      <c r="K49" s="317" t="s">
        <v>496</v>
      </c>
      <c r="L49" s="126" t="s">
        <v>119</v>
      </c>
      <c r="M49" s="126" t="s">
        <v>119</v>
      </c>
      <c r="N49" s="5" t="e">
        <f>K49-#REF!</f>
        <v>#VALUE!</v>
      </c>
    </row>
    <row r="50" spans="1:14" s="65" customFormat="1" ht="67.900000000000006" customHeight="1" x14ac:dyDescent="0.2">
      <c r="A50" s="410">
        <v>6</v>
      </c>
      <c r="B50" s="410" t="s">
        <v>120</v>
      </c>
      <c r="C50" s="154" t="s">
        <v>671</v>
      </c>
      <c r="D50" s="155" t="s">
        <v>124</v>
      </c>
      <c r="E50" s="155" t="s">
        <v>37</v>
      </c>
      <c r="F50" s="154" t="s">
        <v>124</v>
      </c>
      <c r="G50" s="155" t="s">
        <v>325</v>
      </c>
      <c r="H50" s="154"/>
      <c r="I50" s="154" t="s">
        <v>124</v>
      </c>
      <c r="J50" s="154" t="s">
        <v>124</v>
      </c>
      <c r="K50" s="316">
        <v>136.41</v>
      </c>
      <c r="L50" s="125" t="s">
        <v>124</v>
      </c>
      <c r="M50" s="125" t="s">
        <v>124</v>
      </c>
      <c r="N50" s="5" t="e">
        <f>K50-#REF!</f>
        <v>#REF!</v>
      </c>
    </row>
    <row r="51" spans="1:14" s="65" customFormat="1" ht="42" customHeight="1" x14ac:dyDescent="0.2">
      <c r="A51" s="410"/>
      <c r="B51" s="410"/>
      <c r="C51" s="154" t="s">
        <v>486</v>
      </c>
      <c r="D51" s="155"/>
      <c r="E51" s="155"/>
      <c r="F51" s="154"/>
      <c r="G51" s="155"/>
      <c r="H51" s="154"/>
      <c r="I51" s="154"/>
      <c r="J51" s="154"/>
      <c r="K51" s="316">
        <v>126.06</v>
      </c>
      <c r="L51" s="125"/>
      <c r="M51" s="125"/>
      <c r="N51" s="5"/>
    </row>
    <row r="52" spans="1:14" s="65" customFormat="1" ht="15" x14ac:dyDescent="0.2">
      <c r="A52" s="410"/>
      <c r="B52" s="410"/>
      <c r="C52" s="157" t="s">
        <v>17</v>
      </c>
      <c r="D52" s="155"/>
      <c r="E52" s="155"/>
      <c r="F52" s="154"/>
      <c r="G52" s="155"/>
      <c r="H52" s="154"/>
      <c r="I52" s="154"/>
      <c r="J52" s="154"/>
      <c r="K52" s="317">
        <v>124.77</v>
      </c>
      <c r="L52" s="125"/>
      <c r="M52" s="125"/>
      <c r="N52" s="5"/>
    </row>
    <row r="53" spans="1:14" s="65" customFormat="1" ht="15" x14ac:dyDescent="0.2">
      <c r="A53" s="410"/>
      <c r="B53" s="410"/>
      <c r="C53" s="157" t="s">
        <v>33</v>
      </c>
      <c r="D53" s="155"/>
      <c r="E53" s="155"/>
      <c r="F53" s="154"/>
      <c r="G53" s="155"/>
      <c r="H53" s="154"/>
      <c r="I53" s="154"/>
      <c r="J53" s="154"/>
      <c r="K53" s="317">
        <v>169</v>
      </c>
      <c r="L53" s="125"/>
      <c r="M53" s="125"/>
      <c r="N53" s="5"/>
    </row>
    <row r="54" spans="1:14" s="65" customFormat="1" ht="17.25" customHeight="1" x14ac:dyDescent="0.2">
      <c r="A54" s="410"/>
      <c r="B54" s="410"/>
      <c r="C54" s="157" t="s">
        <v>34</v>
      </c>
      <c r="D54" s="155"/>
      <c r="E54" s="155"/>
      <c r="F54" s="154"/>
      <c r="G54" s="155"/>
      <c r="H54" s="154"/>
      <c r="I54" s="154"/>
      <c r="J54" s="154"/>
      <c r="K54" s="317">
        <v>178.06</v>
      </c>
      <c r="L54" s="125"/>
      <c r="M54" s="125"/>
      <c r="N54" s="5"/>
    </row>
    <row r="55" spans="1:14" s="65" customFormat="1" ht="99.75" x14ac:dyDescent="0.2">
      <c r="A55" s="410"/>
      <c r="B55" s="410"/>
      <c r="C55" s="154" t="s">
        <v>125</v>
      </c>
      <c r="D55" s="155" t="s">
        <v>126</v>
      </c>
      <c r="E55" s="410" t="s">
        <v>29</v>
      </c>
      <c r="F55" s="154" t="s">
        <v>380</v>
      </c>
      <c r="G55" s="410" t="s">
        <v>381</v>
      </c>
      <c r="H55" s="154"/>
      <c r="I55" s="154" t="s">
        <v>380</v>
      </c>
      <c r="J55" s="154" t="s">
        <v>454</v>
      </c>
      <c r="K55" s="316" t="s">
        <v>624</v>
      </c>
      <c r="L55" s="125" t="s">
        <v>380</v>
      </c>
      <c r="M55" s="125" t="s">
        <v>380</v>
      </c>
      <c r="N55" s="5" t="e">
        <f>K55-#REF!</f>
        <v>#VALUE!</v>
      </c>
    </row>
    <row r="56" spans="1:14" s="65" customFormat="1" ht="15" x14ac:dyDescent="0.2">
      <c r="A56" s="410"/>
      <c r="B56" s="410"/>
      <c r="C56" s="157" t="s">
        <v>17</v>
      </c>
      <c r="D56" s="155">
        <v>82.53</v>
      </c>
      <c r="E56" s="410"/>
      <c r="F56" s="155">
        <v>82.53</v>
      </c>
      <c r="G56" s="410"/>
      <c r="H56" s="156" t="e">
        <f>F56-#REF!</f>
        <v>#REF!</v>
      </c>
      <c r="I56" s="155">
        <v>82.53</v>
      </c>
      <c r="J56" s="155">
        <v>90.78</v>
      </c>
      <c r="K56" s="317">
        <v>150.36000000000001</v>
      </c>
      <c r="L56" s="126">
        <v>82.53</v>
      </c>
      <c r="M56" s="126">
        <v>82.53</v>
      </c>
      <c r="N56" s="5" t="e">
        <f>K56-#REF!</f>
        <v>#REF!</v>
      </c>
    </row>
    <row r="57" spans="1:14" s="65" customFormat="1" ht="15" x14ac:dyDescent="0.2">
      <c r="A57" s="410"/>
      <c r="B57" s="410"/>
      <c r="C57" s="157" t="s">
        <v>33</v>
      </c>
      <c r="D57" s="155">
        <v>179.91</v>
      </c>
      <c r="E57" s="410"/>
      <c r="F57" s="155">
        <v>304.22000000000003</v>
      </c>
      <c r="G57" s="410"/>
      <c r="H57" s="155"/>
      <c r="I57" s="155">
        <v>304.22000000000003</v>
      </c>
      <c r="J57" s="155">
        <v>365.06</v>
      </c>
      <c r="K57" s="317">
        <v>610.52</v>
      </c>
      <c r="L57" s="126">
        <v>304.22000000000003</v>
      </c>
      <c r="M57" s="126">
        <v>304.22000000000003</v>
      </c>
      <c r="N57" s="5" t="e">
        <f>K57-#REF!</f>
        <v>#REF!</v>
      </c>
    </row>
    <row r="58" spans="1:14" s="65" customFormat="1" ht="15" x14ac:dyDescent="0.2">
      <c r="A58" s="410"/>
      <c r="B58" s="410"/>
      <c r="C58" s="157" t="s">
        <v>34</v>
      </c>
      <c r="D58" s="155" t="s">
        <v>90</v>
      </c>
      <c r="E58" s="410"/>
      <c r="F58" s="155">
        <v>304.22000000000003</v>
      </c>
      <c r="G58" s="410"/>
      <c r="H58" s="155"/>
      <c r="I58" s="155">
        <v>304.22000000000003</v>
      </c>
      <c r="J58" s="155">
        <v>621.41999999999996</v>
      </c>
      <c r="K58" s="317">
        <v>1401.48</v>
      </c>
      <c r="L58" s="126">
        <v>304.22000000000003</v>
      </c>
      <c r="M58" s="126">
        <v>304.22000000000003</v>
      </c>
      <c r="N58" s="5" t="e">
        <f>K58-#REF!</f>
        <v>#REF!</v>
      </c>
    </row>
    <row r="59" spans="1:14" s="65" customFormat="1" ht="15.75" hidden="1" customHeight="1" x14ac:dyDescent="0.2">
      <c r="A59" s="410"/>
      <c r="B59" s="410"/>
      <c r="C59" s="154" t="s">
        <v>127</v>
      </c>
      <c r="D59" s="155" t="s">
        <v>128</v>
      </c>
      <c r="E59" s="410" t="s">
        <v>29</v>
      </c>
      <c r="F59" s="154" t="s">
        <v>128</v>
      </c>
      <c r="G59" s="410" t="s">
        <v>326</v>
      </c>
      <c r="H59" s="154"/>
      <c r="I59" s="154" t="s">
        <v>128</v>
      </c>
      <c r="J59" s="154"/>
      <c r="K59" s="316" t="s">
        <v>128</v>
      </c>
      <c r="L59" s="125" t="s">
        <v>128</v>
      </c>
      <c r="M59" s="125" t="s">
        <v>128</v>
      </c>
      <c r="N59" s="5" t="e">
        <f>K59-#REF!</f>
        <v>#VALUE!</v>
      </c>
    </row>
    <row r="60" spans="1:14" s="65" customFormat="1" ht="15.75" hidden="1" customHeight="1" x14ac:dyDescent="0.2">
      <c r="A60" s="410"/>
      <c r="B60" s="410"/>
      <c r="C60" s="157" t="s">
        <v>17</v>
      </c>
      <c r="D60" s="155">
        <v>74.010000000000005</v>
      </c>
      <c r="E60" s="410"/>
      <c r="F60" s="155">
        <v>74.010000000000005</v>
      </c>
      <c r="G60" s="410"/>
      <c r="H60" s="155"/>
      <c r="I60" s="155">
        <v>74.010000000000005</v>
      </c>
      <c r="J60" s="155"/>
      <c r="K60" s="317">
        <v>74.010000000000005</v>
      </c>
      <c r="L60" s="126">
        <v>74.010000000000005</v>
      </c>
      <c r="M60" s="126">
        <v>74.010000000000005</v>
      </c>
      <c r="N60" s="5" t="e">
        <f>K60-#REF!</f>
        <v>#REF!</v>
      </c>
    </row>
    <row r="61" spans="1:14" s="65" customFormat="1" ht="15.75" hidden="1" customHeight="1" x14ac:dyDescent="0.2">
      <c r="A61" s="410"/>
      <c r="B61" s="410"/>
      <c r="C61" s="157" t="s">
        <v>32</v>
      </c>
      <c r="D61" s="155">
        <v>76.47</v>
      </c>
      <c r="E61" s="410"/>
      <c r="F61" s="155">
        <v>76.47</v>
      </c>
      <c r="G61" s="410"/>
      <c r="H61" s="155"/>
      <c r="I61" s="155">
        <v>76.47</v>
      </c>
      <c r="J61" s="155"/>
      <c r="K61" s="317">
        <v>76.47</v>
      </c>
      <c r="L61" s="126">
        <v>76.47</v>
      </c>
      <c r="M61" s="126">
        <v>76.47</v>
      </c>
      <c r="N61" s="5" t="e">
        <f>K61-#REF!</f>
        <v>#REF!</v>
      </c>
    </row>
    <row r="62" spans="1:14" s="65" customFormat="1" ht="15.75" hidden="1" customHeight="1" x14ac:dyDescent="0.2">
      <c r="A62" s="410"/>
      <c r="B62" s="410"/>
      <c r="C62" s="157" t="s">
        <v>33</v>
      </c>
      <c r="D62" s="155">
        <v>85.1</v>
      </c>
      <c r="E62" s="410"/>
      <c r="F62" s="155">
        <v>85.1</v>
      </c>
      <c r="G62" s="410"/>
      <c r="H62" s="155"/>
      <c r="I62" s="155">
        <v>85.1</v>
      </c>
      <c r="J62" s="155"/>
      <c r="K62" s="317">
        <v>85.1</v>
      </c>
      <c r="L62" s="126">
        <v>85.1</v>
      </c>
      <c r="M62" s="126">
        <v>85.1</v>
      </c>
      <c r="N62" s="5" t="e">
        <f>K62-#REF!</f>
        <v>#REF!</v>
      </c>
    </row>
    <row r="63" spans="1:14" s="65" customFormat="1" ht="15.75" hidden="1" customHeight="1" x14ac:dyDescent="0.2">
      <c r="A63" s="410"/>
      <c r="B63" s="410"/>
      <c r="C63" s="157" t="s">
        <v>34</v>
      </c>
      <c r="D63" s="155" t="s">
        <v>90</v>
      </c>
      <c r="E63" s="410"/>
      <c r="F63" s="155" t="s">
        <v>90</v>
      </c>
      <c r="G63" s="410"/>
      <c r="H63" s="155"/>
      <c r="I63" s="155" t="s">
        <v>90</v>
      </c>
      <c r="J63" s="155"/>
      <c r="K63" s="317" t="s">
        <v>90</v>
      </c>
      <c r="L63" s="126" t="s">
        <v>90</v>
      </c>
      <c r="M63" s="126" t="s">
        <v>90</v>
      </c>
      <c r="N63" s="5" t="e">
        <f>K63-#REF!</f>
        <v>#VALUE!</v>
      </c>
    </row>
    <row r="64" spans="1:14" s="65" customFormat="1" ht="42.75" x14ac:dyDescent="0.2">
      <c r="A64" s="410"/>
      <c r="B64" s="410"/>
      <c r="C64" s="154" t="s">
        <v>129</v>
      </c>
      <c r="D64" s="155" t="s">
        <v>130</v>
      </c>
      <c r="E64" s="410" t="s">
        <v>37</v>
      </c>
      <c r="F64" s="154" t="s">
        <v>382</v>
      </c>
      <c r="G64" s="410" t="s">
        <v>383</v>
      </c>
      <c r="H64" s="154"/>
      <c r="I64" s="154" t="s">
        <v>382</v>
      </c>
      <c r="J64" s="154" t="s">
        <v>382</v>
      </c>
      <c r="K64" s="316" t="s">
        <v>625</v>
      </c>
      <c r="L64" s="125" t="s">
        <v>382</v>
      </c>
      <c r="M64" s="125" t="s">
        <v>382</v>
      </c>
      <c r="N64" s="5" t="e">
        <f>K64-#REF!</f>
        <v>#VALUE!</v>
      </c>
    </row>
    <row r="65" spans="1:18" s="65" customFormat="1" ht="15" x14ac:dyDescent="0.2">
      <c r="A65" s="410"/>
      <c r="B65" s="410"/>
      <c r="C65" s="157" t="s">
        <v>17</v>
      </c>
      <c r="D65" s="155">
        <v>96.97</v>
      </c>
      <c r="E65" s="410"/>
      <c r="F65" s="155">
        <v>101.8</v>
      </c>
      <c r="G65" s="410"/>
      <c r="H65" s="156" t="e">
        <f>F65-#REF!</f>
        <v>#REF!</v>
      </c>
      <c r="I65" s="155">
        <v>101.8</v>
      </c>
      <c r="J65" s="155">
        <v>101.8</v>
      </c>
      <c r="K65" s="317">
        <v>109.06</v>
      </c>
      <c r="L65" s="126">
        <v>101.8</v>
      </c>
      <c r="M65" s="126">
        <v>101.8</v>
      </c>
      <c r="N65" s="5" t="e">
        <f>K65-#REF!</f>
        <v>#REF!</v>
      </c>
    </row>
    <row r="66" spans="1:18" s="65" customFormat="1" ht="15" x14ac:dyDescent="0.2">
      <c r="A66" s="410"/>
      <c r="B66" s="410"/>
      <c r="C66" s="157" t="s">
        <v>32</v>
      </c>
      <c r="D66" s="155">
        <v>200</v>
      </c>
      <c r="E66" s="410"/>
      <c r="F66" s="155">
        <v>0</v>
      </c>
      <c r="G66" s="410"/>
      <c r="H66" s="155"/>
      <c r="I66" s="155">
        <v>0</v>
      </c>
      <c r="J66" s="155">
        <v>0</v>
      </c>
      <c r="K66" s="317">
        <v>109.06</v>
      </c>
      <c r="L66" s="126">
        <v>0</v>
      </c>
      <c r="M66" s="126">
        <v>0</v>
      </c>
      <c r="N66" s="5" t="e">
        <f>K66-#REF!</f>
        <v>#REF!</v>
      </c>
      <c r="R66" s="296"/>
    </row>
    <row r="67" spans="1:18" s="65" customFormat="1" ht="12.2" customHeight="1" x14ac:dyDescent="0.2">
      <c r="A67" s="410"/>
      <c r="B67" s="410"/>
      <c r="C67" s="157" t="s">
        <v>33</v>
      </c>
      <c r="D67" s="155">
        <v>250</v>
      </c>
      <c r="E67" s="410"/>
      <c r="F67" s="155">
        <v>219.3</v>
      </c>
      <c r="G67" s="410"/>
      <c r="H67" s="155"/>
      <c r="I67" s="155">
        <v>219.3</v>
      </c>
      <c r="J67" s="155">
        <v>219.3</v>
      </c>
      <c r="K67" s="317">
        <v>243</v>
      </c>
      <c r="L67" s="126">
        <v>219.3</v>
      </c>
      <c r="M67" s="126">
        <v>219.3</v>
      </c>
      <c r="N67" s="5" t="e">
        <f>K67-#REF!</f>
        <v>#REF!</v>
      </c>
    </row>
    <row r="68" spans="1:18" s="65" customFormat="1" ht="15" x14ac:dyDescent="0.2">
      <c r="A68" s="410"/>
      <c r="B68" s="410"/>
      <c r="C68" s="157" t="s">
        <v>34</v>
      </c>
      <c r="D68" s="155" t="s">
        <v>90</v>
      </c>
      <c r="E68" s="410"/>
      <c r="F68" s="155">
        <v>219.3</v>
      </c>
      <c r="G68" s="410"/>
      <c r="H68" s="155"/>
      <c r="I68" s="155">
        <v>219.3</v>
      </c>
      <c r="J68" s="155">
        <v>219.3</v>
      </c>
      <c r="K68" s="317">
        <v>243</v>
      </c>
      <c r="L68" s="126">
        <v>219.3</v>
      </c>
      <c r="M68" s="126">
        <v>219.3</v>
      </c>
      <c r="N68" s="5" t="e">
        <f>K68-#REF!</f>
        <v>#REF!</v>
      </c>
    </row>
    <row r="69" spans="1:18" s="65" customFormat="1" ht="45.2" customHeight="1" x14ac:dyDescent="0.2">
      <c r="A69" s="416">
        <v>7</v>
      </c>
      <c r="B69" s="411" t="s">
        <v>131</v>
      </c>
      <c r="C69" s="93" t="s">
        <v>135</v>
      </c>
      <c r="D69" s="94" t="s">
        <v>136</v>
      </c>
      <c r="E69" s="410" t="s">
        <v>83</v>
      </c>
      <c r="F69" s="93" t="s">
        <v>384</v>
      </c>
      <c r="G69" s="410" t="s">
        <v>385</v>
      </c>
      <c r="H69" s="93"/>
      <c r="I69" s="93" t="s">
        <v>384</v>
      </c>
      <c r="J69" s="93">
        <v>201.77</v>
      </c>
      <c r="K69" s="378">
        <v>345.72</v>
      </c>
      <c r="L69" s="125" t="s">
        <v>384</v>
      </c>
      <c r="M69" s="125" t="s">
        <v>384</v>
      </c>
      <c r="N69" s="5" t="e">
        <f>K69-#REF!</f>
        <v>#REF!</v>
      </c>
    </row>
    <row r="70" spans="1:18" s="65" customFormat="1" ht="15" x14ac:dyDescent="0.2">
      <c r="A70" s="417"/>
      <c r="B70" s="412"/>
      <c r="C70" s="103" t="s">
        <v>17</v>
      </c>
      <c r="D70" s="25">
        <v>142.6</v>
      </c>
      <c r="E70" s="410"/>
      <c r="F70" s="25">
        <v>158.44999999999999</v>
      </c>
      <c r="G70" s="410"/>
      <c r="H70" s="98" t="e">
        <f>F70-#REF!</f>
        <v>#REF!</v>
      </c>
      <c r="I70" s="25">
        <v>158.44999999999999</v>
      </c>
      <c r="J70" s="72">
        <v>153.41</v>
      </c>
      <c r="K70" s="25">
        <v>259.89</v>
      </c>
      <c r="L70" s="26">
        <v>158.44999999999999</v>
      </c>
      <c r="M70" s="26">
        <v>158.44999999999999</v>
      </c>
      <c r="N70" s="5" t="e">
        <f>K70-#REF!</f>
        <v>#REF!</v>
      </c>
    </row>
    <row r="71" spans="1:18" s="65" customFormat="1" ht="15" x14ac:dyDescent="0.2">
      <c r="A71" s="417"/>
      <c r="B71" s="412"/>
      <c r="C71" s="103" t="s">
        <v>32</v>
      </c>
      <c r="D71" s="23">
        <v>263.18</v>
      </c>
      <c r="E71" s="410"/>
      <c r="F71" s="25">
        <v>319.19</v>
      </c>
      <c r="G71" s="410"/>
      <c r="H71" s="26"/>
      <c r="I71" s="25">
        <v>319.19</v>
      </c>
      <c r="J71" s="72">
        <v>153.41</v>
      </c>
      <c r="K71" s="389">
        <v>259.89</v>
      </c>
      <c r="L71" s="26">
        <v>319.19</v>
      </c>
      <c r="M71" s="26">
        <v>319.19</v>
      </c>
      <c r="N71" s="5" t="e">
        <f>#REF!-#REF!</f>
        <v>#REF!</v>
      </c>
    </row>
    <row r="72" spans="1:18" s="65" customFormat="1" ht="15" x14ac:dyDescent="0.2">
      <c r="A72" s="417"/>
      <c r="B72" s="412"/>
      <c r="C72" s="103" t="s">
        <v>33</v>
      </c>
      <c r="D72" s="25">
        <v>343</v>
      </c>
      <c r="E72" s="410"/>
      <c r="F72" s="25">
        <v>343</v>
      </c>
      <c r="G72" s="410"/>
      <c r="H72" s="25"/>
      <c r="I72" s="25">
        <v>343</v>
      </c>
      <c r="J72" s="72">
        <v>309.61</v>
      </c>
      <c r="K72" s="25">
        <v>536.62</v>
      </c>
      <c r="L72" s="25">
        <v>343</v>
      </c>
      <c r="M72" s="25">
        <v>343</v>
      </c>
      <c r="N72" s="5" t="e">
        <f>K72-#REF!</f>
        <v>#REF!</v>
      </c>
    </row>
    <row r="73" spans="1:18" s="65" customFormat="1" ht="31.5" hidden="1" customHeight="1" x14ac:dyDescent="0.2">
      <c r="A73" s="417"/>
      <c r="B73" s="412"/>
      <c r="C73" s="93" t="s">
        <v>77</v>
      </c>
      <c r="D73" s="94" t="s">
        <v>137</v>
      </c>
      <c r="E73" s="410" t="s">
        <v>83</v>
      </c>
      <c r="F73" s="93" t="s">
        <v>138</v>
      </c>
      <c r="G73" s="410"/>
      <c r="H73" s="93"/>
      <c r="I73" s="93" t="s">
        <v>138</v>
      </c>
      <c r="J73" s="93" t="s">
        <v>138</v>
      </c>
      <c r="K73" s="378" t="s">
        <v>138</v>
      </c>
      <c r="L73" s="125" t="s">
        <v>138</v>
      </c>
      <c r="M73" s="125" t="s">
        <v>138</v>
      </c>
      <c r="N73" s="5" t="e">
        <f>K73-#REF!</f>
        <v>#VALUE!</v>
      </c>
    </row>
    <row r="74" spans="1:18" s="65" customFormat="1" ht="15.75" hidden="1" customHeight="1" x14ac:dyDescent="0.2">
      <c r="A74" s="417"/>
      <c r="B74" s="412"/>
      <c r="C74" s="103" t="s">
        <v>17</v>
      </c>
      <c r="D74" s="94">
        <v>41.5</v>
      </c>
      <c r="E74" s="410"/>
      <c r="F74" s="94">
        <v>46.99</v>
      </c>
      <c r="G74" s="410"/>
      <c r="H74" s="95"/>
      <c r="I74" s="94">
        <v>46.99</v>
      </c>
      <c r="J74" s="94">
        <v>46.99</v>
      </c>
      <c r="K74" s="379">
        <v>46.99</v>
      </c>
      <c r="L74" s="127">
        <v>46.99</v>
      </c>
      <c r="M74" s="127">
        <v>46.99</v>
      </c>
      <c r="N74" s="5" t="e">
        <f>K74-#REF!</f>
        <v>#REF!</v>
      </c>
    </row>
    <row r="75" spans="1:18" s="65" customFormat="1" ht="15.75" hidden="1" customHeight="1" x14ac:dyDescent="0.2">
      <c r="A75" s="417"/>
      <c r="B75" s="412"/>
      <c r="C75" s="103" t="s">
        <v>32</v>
      </c>
      <c r="D75" s="94">
        <v>61.27</v>
      </c>
      <c r="E75" s="410"/>
      <c r="F75" s="27">
        <v>56.58</v>
      </c>
      <c r="G75" s="410"/>
      <c r="H75" s="27"/>
      <c r="I75" s="27">
        <v>56.58</v>
      </c>
      <c r="J75" s="73">
        <v>56.58</v>
      </c>
      <c r="K75" s="27">
        <v>56.58</v>
      </c>
      <c r="L75" s="27">
        <v>56.58</v>
      </c>
      <c r="M75" s="27">
        <v>56.58</v>
      </c>
      <c r="N75" s="5" t="e">
        <f>K75-#REF!</f>
        <v>#REF!</v>
      </c>
    </row>
    <row r="76" spans="1:18" s="65" customFormat="1" ht="15.75" hidden="1" customHeight="1" x14ac:dyDescent="0.2">
      <c r="A76" s="417"/>
      <c r="B76" s="412"/>
      <c r="C76" s="103" t="s">
        <v>33</v>
      </c>
      <c r="D76" s="94">
        <v>57.2</v>
      </c>
      <c r="E76" s="410"/>
      <c r="F76" s="27">
        <v>58.27</v>
      </c>
      <c r="G76" s="410"/>
      <c r="H76" s="27"/>
      <c r="I76" s="27">
        <v>58.27</v>
      </c>
      <c r="J76" s="73">
        <v>58.27</v>
      </c>
      <c r="K76" s="27">
        <v>58.27</v>
      </c>
      <c r="L76" s="27">
        <v>58.27</v>
      </c>
      <c r="M76" s="27">
        <v>58.27</v>
      </c>
      <c r="N76" s="5" t="e">
        <f>K76-#REF!</f>
        <v>#REF!</v>
      </c>
    </row>
    <row r="77" spans="1:18" s="65" customFormat="1" ht="15.75" hidden="1" customHeight="1" x14ac:dyDescent="0.2">
      <c r="A77" s="417"/>
      <c r="B77" s="412"/>
      <c r="C77" s="103" t="s">
        <v>34</v>
      </c>
      <c r="D77" s="94">
        <v>61.27</v>
      </c>
      <c r="E77" s="410"/>
      <c r="F77" s="102">
        <v>56.58</v>
      </c>
      <c r="G77" s="410"/>
      <c r="H77" s="102"/>
      <c r="I77" s="102">
        <v>56.58</v>
      </c>
      <c r="J77" s="102">
        <v>56.58</v>
      </c>
      <c r="K77" s="384">
        <v>56.58</v>
      </c>
      <c r="L77" s="130">
        <v>56.58</v>
      </c>
      <c r="M77" s="130">
        <v>56.58</v>
      </c>
      <c r="N77" s="5" t="e">
        <f>K77-#REF!</f>
        <v>#REF!</v>
      </c>
    </row>
    <row r="78" spans="1:18" s="65" customFormat="1" ht="15.75" hidden="1" customHeight="1" x14ac:dyDescent="0.2">
      <c r="A78" s="417"/>
      <c r="B78" s="412"/>
      <c r="C78" s="94"/>
      <c r="D78" s="94"/>
      <c r="E78" s="94"/>
      <c r="F78" s="94"/>
      <c r="G78" s="410"/>
      <c r="H78" s="94"/>
      <c r="I78" s="94"/>
      <c r="J78" s="94"/>
      <c r="K78" s="379"/>
      <c r="L78" s="126"/>
      <c r="M78" s="126"/>
      <c r="N78" s="5" t="e">
        <f>K78-#REF!</f>
        <v>#REF!</v>
      </c>
    </row>
    <row r="79" spans="1:18" s="65" customFormat="1" ht="31.5" hidden="1" customHeight="1" x14ac:dyDescent="0.2">
      <c r="A79" s="417"/>
      <c r="B79" s="412"/>
      <c r="C79" s="93" t="s">
        <v>141</v>
      </c>
      <c r="D79" s="93" t="s">
        <v>328</v>
      </c>
      <c r="E79" s="93" t="s">
        <v>142</v>
      </c>
      <c r="F79" s="93" t="s">
        <v>329</v>
      </c>
      <c r="G79" s="410"/>
      <c r="H79" s="93"/>
      <c r="I79" s="93" t="s">
        <v>329</v>
      </c>
      <c r="J79" s="93" t="s">
        <v>329</v>
      </c>
      <c r="K79" s="378" t="s">
        <v>329</v>
      </c>
      <c r="L79" s="125" t="s">
        <v>329</v>
      </c>
      <c r="M79" s="125" t="s">
        <v>329</v>
      </c>
      <c r="N79" s="5" t="e">
        <f>K79-#REF!</f>
        <v>#VALUE!</v>
      </c>
    </row>
    <row r="80" spans="1:18" s="65" customFormat="1" ht="47.45" hidden="1" customHeight="1" x14ac:dyDescent="0.2">
      <c r="A80" s="417"/>
      <c r="B80" s="412"/>
      <c r="C80" s="93" t="s">
        <v>141</v>
      </c>
      <c r="D80" s="93" t="s">
        <v>330</v>
      </c>
      <c r="E80" s="93" t="s">
        <v>331</v>
      </c>
      <c r="F80" s="93" t="s">
        <v>330</v>
      </c>
      <c r="G80" s="410"/>
      <c r="H80" s="93"/>
      <c r="I80" s="93" t="s">
        <v>330</v>
      </c>
      <c r="J80" s="93" t="s">
        <v>330</v>
      </c>
      <c r="K80" s="378" t="s">
        <v>330</v>
      </c>
      <c r="L80" s="125" t="s">
        <v>330</v>
      </c>
      <c r="M80" s="125" t="s">
        <v>330</v>
      </c>
      <c r="N80" s="5" t="e">
        <f>K80-#REF!</f>
        <v>#VALUE!</v>
      </c>
    </row>
    <row r="81" spans="1:14" s="65" customFormat="1" ht="31.5" hidden="1" customHeight="1" x14ac:dyDescent="0.2">
      <c r="A81" s="417"/>
      <c r="B81" s="412"/>
      <c r="C81" s="93" t="s">
        <v>141</v>
      </c>
      <c r="D81" s="93" t="s">
        <v>144</v>
      </c>
      <c r="E81" s="93" t="s">
        <v>145</v>
      </c>
      <c r="F81" s="93" t="s">
        <v>144</v>
      </c>
      <c r="G81" s="410"/>
      <c r="H81" s="93"/>
      <c r="I81" s="93" t="s">
        <v>144</v>
      </c>
      <c r="J81" s="93" t="s">
        <v>144</v>
      </c>
      <c r="K81" s="378" t="s">
        <v>144</v>
      </c>
      <c r="L81" s="125" t="s">
        <v>144</v>
      </c>
      <c r="M81" s="125" t="s">
        <v>144</v>
      </c>
      <c r="N81" s="5" t="e">
        <f>K81-#REF!</f>
        <v>#VALUE!</v>
      </c>
    </row>
    <row r="82" spans="1:14" s="65" customFormat="1" ht="63.2" hidden="1" customHeight="1" x14ac:dyDescent="0.2">
      <c r="A82" s="417"/>
      <c r="B82" s="412"/>
      <c r="C82" s="93" t="s">
        <v>12</v>
      </c>
      <c r="D82" s="93" t="s">
        <v>332</v>
      </c>
      <c r="E82" s="93" t="s">
        <v>147</v>
      </c>
      <c r="F82" s="93" t="s">
        <v>332</v>
      </c>
      <c r="G82" s="410"/>
      <c r="H82" s="93"/>
      <c r="I82" s="93" t="s">
        <v>332</v>
      </c>
      <c r="J82" s="93" t="s">
        <v>332</v>
      </c>
      <c r="K82" s="378" t="s">
        <v>332</v>
      </c>
      <c r="L82" s="125" t="s">
        <v>332</v>
      </c>
      <c r="M82" s="125" t="s">
        <v>332</v>
      </c>
      <c r="N82" s="5" t="e">
        <f>K82-#REF!</f>
        <v>#VALUE!</v>
      </c>
    </row>
    <row r="83" spans="1:14" s="65" customFormat="1" ht="47.45" hidden="1" customHeight="1" x14ac:dyDescent="0.2">
      <c r="A83" s="417"/>
      <c r="B83" s="412"/>
      <c r="C83" s="93" t="s">
        <v>12</v>
      </c>
      <c r="D83" s="93" t="s">
        <v>332</v>
      </c>
      <c r="E83" s="93" t="s">
        <v>147</v>
      </c>
      <c r="F83" s="93" t="s">
        <v>152</v>
      </c>
      <c r="G83" s="410"/>
      <c r="H83" s="93"/>
      <c r="I83" s="93" t="s">
        <v>152</v>
      </c>
      <c r="J83" s="93" t="s">
        <v>152</v>
      </c>
      <c r="K83" s="378" t="s">
        <v>152</v>
      </c>
      <c r="L83" s="125" t="s">
        <v>152</v>
      </c>
      <c r="M83" s="125" t="s">
        <v>152</v>
      </c>
      <c r="N83" s="5" t="e">
        <f>K83-#REF!</f>
        <v>#VALUE!</v>
      </c>
    </row>
    <row r="84" spans="1:14" s="65" customFormat="1" ht="13.5" customHeight="1" x14ac:dyDescent="0.2">
      <c r="A84" s="417"/>
      <c r="B84" s="412"/>
      <c r="C84" s="103" t="s">
        <v>34</v>
      </c>
      <c r="D84" s="93"/>
      <c r="E84" s="93"/>
      <c r="F84" s="25">
        <v>343</v>
      </c>
      <c r="G84" s="410"/>
      <c r="H84" s="25"/>
      <c r="I84" s="25">
        <v>343</v>
      </c>
      <c r="J84" s="72">
        <v>310.31</v>
      </c>
      <c r="K84" s="25">
        <v>539.51</v>
      </c>
      <c r="L84" s="25">
        <v>343</v>
      </c>
      <c r="M84" s="25">
        <v>343</v>
      </c>
      <c r="N84" s="5" t="e">
        <f>K84-#REF!</f>
        <v>#REF!</v>
      </c>
    </row>
    <row r="85" spans="1:14" s="65" customFormat="1" ht="45.95" customHeight="1" x14ac:dyDescent="0.2">
      <c r="A85" s="417"/>
      <c r="B85" s="412"/>
      <c r="C85" s="236" t="s">
        <v>526</v>
      </c>
      <c r="D85" s="213"/>
      <c r="E85" s="213"/>
      <c r="F85" s="25"/>
      <c r="G85" s="214"/>
      <c r="H85" s="25"/>
      <c r="I85" s="25"/>
      <c r="J85" s="72"/>
      <c r="K85" s="390" t="s">
        <v>632</v>
      </c>
      <c r="L85" s="25"/>
      <c r="M85" s="25"/>
      <c r="N85" s="5"/>
    </row>
    <row r="86" spans="1:14" s="65" customFormat="1" ht="21.75" customHeight="1" x14ac:dyDescent="0.25">
      <c r="A86" s="417"/>
      <c r="B86" s="412"/>
      <c r="C86" s="215" t="s">
        <v>17</v>
      </c>
      <c r="D86" s="213"/>
      <c r="E86" s="213"/>
      <c r="F86" s="25"/>
      <c r="G86" s="214"/>
      <c r="H86" s="25"/>
      <c r="I86" s="25"/>
      <c r="J86" s="72"/>
      <c r="K86" s="286">
        <v>231.55</v>
      </c>
      <c r="L86" s="25"/>
      <c r="M86" s="25"/>
      <c r="N86" s="5"/>
    </row>
    <row r="87" spans="1:14" s="65" customFormat="1" ht="19.5" customHeight="1" x14ac:dyDescent="0.2">
      <c r="A87" s="417"/>
      <c r="B87" s="412"/>
      <c r="C87" s="215" t="s">
        <v>32</v>
      </c>
      <c r="D87" s="213"/>
      <c r="E87" s="213"/>
      <c r="F87" s="25"/>
      <c r="G87" s="214"/>
      <c r="H87" s="25"/>
      <c r="I87" s="25"/>
      <c r="J87" s="72"/>
      <c r="K87" s="230">
        <v>231.55</v>
      </c>
      <c r="L87" s="25"/>
      <c r="M87" s="25"/>
      <c r="N87" s="5"/>
    </row>
    <row r="88" spans="1:14" s="65" customFormat="1" ht="18" customHeight="1" x14ac:dyDescent="0.25">
      <c r="A88" s="417"/>
      <c r="B88" s="412"/>
      <c r="C88" s="215" t="s">
        <v>33</v>
      </c>
      <c r="D88" s="213"/>
      <c r="E88" s="213"/>
      <c r="F88" s="25"/>
      <c r="G88" s="214"/>
      <c r="H88" s="25"/>
      <c r="I88" s="25"/>
      <c r="J88" s="72"/>
      <c r="K88" s="286">
        <v>481.18</v>
      </c>
      <c r="L88" s="25"/>
      <c r="M88" s="25"/>
      <c r="N88" s="5"/>
    </row>
    <row r="89" spans="1:14" s="65" customFormat="1" ht="13.5" customHeight="1" x14ac:dyDescent="0.2">
      <c r="A89" s="417"/>
      <c r="B89" s="412"/>
      <c r="C89" s="215" t="s">
        <v>34</v>
      </c>
      <c r="D89" s="213"/>
      <c r="E89" s="213"/>
      <c r="F89" s="25"/>
      <c r="G89" s="214"/>
      <c r="H89" s="25"/>
      <c r="I89" s="25"/>
      <c r="J89" s="72"/>
      <c r="K89" s="230">
        <v>614.03</v>
      </c>
      <c r="L89" s="25"/>
      <c r="M89" s="25"/>
      <c r="N89" s="5"/>
    </row>
    <row r="90" spans="1:14" s="65" customFormat="1" ht="38.25" customHeight="1" x14ac:dyDescent="0.2">
      <c r="A90" s="417"/>
      <c r="B90" s="412"/>
      <c r="C90" s="236" t="s">
        <v>527</v>
      </c>
      <c r="D90" s="213"/>
      <c r="E90" s="213"/>
      <c r="F90" s="25"/>
      <c r="G90" s="214"/>
      <c r="H90" s="25"/>
      <c r="I90" s="25"/>
      <c r="J90" s="72"/>
      <c r="K90" s="271" t="s">
        <v>626</v>
      </c>
      <c r="L90" s="25"/>
      <c r="M90" s="25"/>
      <c r="N90" s="5"/>
    </row>
    <row r="91" spans="1:14" s="65" customFormat="1" ht="13.5" customHeight="1" x14ac:dyDescent="0.2">
      <c r="A91" s="417"/>
      <c r="B91" s="412"/>
      <c r="C91" s="239" t="s">
        <v>17</v>
      </c>
      <c r="D91" s="213"/>
      <c r="E91" s="213"/>
      <c r="F91" s="25"/>
      <c r="G91" s="214"/>
      <c r="H91" s="25"/>
      <c r="I91" s="25"/>
      <c r="J91" s="72"/>
      <c r="K91" s="297">
        <v>219.9</v>
      </c>
      <c r="L91" s="25"/>
      <c r="M91" s="25"/>
      <c r="N91" s="5"/>
    </row>
    <row r="92" spans="1:14" s="65" customFormat="1" ht="13.5" customHeight="1" x14ac:dyDescent="0.2">
      <c r="A92" s="417"/>
      <c r="B92" s="412"/>
      <c r="C92" s="239" t="s">
        <v>32</v>
      </c>
      <c r="D92" s="213"/>
      <c r="E92" s="213"/>
      <c r="F92" s="25"/>
      <c r="G92" s="214"/>
      <c r="H92" s="25"/>
      <c r="I92" s="25"/>
      <c r="J92" s="72"/>
      <c r="K92" s="288">
        <v>219.9</v>
      </c>
      <c r="L92" s="25"/>
      <c r="M92" s="25"/>
      <c r="N92" s="5"/>
    </row>
    <row r="93" spans="1:14" s="65" customFormat="1" ht="13.5" customHeight="1" x14ac:dyDescent="0.2">
      <c r="A93" s="417"/>
      <c r="B93" s="412"/>
      <c r="C93" s="239" t="s">
        <v>33</v>
      </c>
      <c r="D93" s="213"/>
      <c r="E93" s="213"/>
      <c r="F93" s="25"/>
      <c r="G93" s="214"/>
      <c r="H93" s="25"/>
      <c r="I93" s="25"/>
      <c r="J93" s="72"/>
      <c r="K93" s="230">
        <v>443.81</v>
      </c>
      <c r="L93" s="25"/>
      <c r="M93" s="25"/>
      <c r="N93" s="5"/>
    </row>
    <row r="94" spans="1:14" s="65" customFormat="1" ht="13.5" customHeight="1" x14ac:dyDescent="0.2">
      <c r="A94" s="417"/>
      <c r="B94" s="412"/>
      <c r="C94" s="239" t="s">
        <v>34</v>
      </c>
      <c r="D94" s="213"/>
      <c r="E94" s="213"/>
      <c r="F94" s="25"/>
      <c r="G94" s="214"/>
      <c r="H94" s="25"/>
      <c r="I94" s="25"/>
      <c r="J94" s="72"/>
      <c r="K94" s="288">
        <v>455.09</v>
      </c>
      <c r="L94" s="25"/>
      <c r="M94" s="25"/>
      <c r="N94" s="5"/>
    </row>
    <row r="95" spans="1:14" s="232" customFormat="1" ht="46.7" customHeight="1" x14ac:dyDescent="0.2">
      <c r="A95" s="416">
        <v>8</v>
      </c>
      <c r="B95" s="411" t="s">
        <v>528</v>
      </c>
      <c r="C95" s="236" t="s">
        <v>529</v>
      </c>
      <c r="D95" s="236"/>
      <c r="E95" s="236"/>
      <c r="F95" s="25"/>
      <c r="G95" s="237"/>
      <c r="H95" s="25"/>
      <c r="I95" s="218">
        <v>201.19</v>
      </c>
      <c r="J95" s="246">
        <v>201.19</v>
      </c>
      <c r="K95" s="242">
        <v>319.54000000000002</v>
      </c>
      <c r="L95" s="25"/>
      <c r="M95" s="25"/>
      <c r="N95" s="229"/>
    </row>
    <row r="96" spans="1:14" s="232" customFormat="1" ht="18.75" customHeight="1" x14ac:dyDescent="0.2">
      <c r="A96" s="417"/>
      <c r="B96" s="412"/>
      <c r="C96" s="239" t="s">
        <v>17</v>
      </c>
      <c r="D96" s="236"/>
      <c r="E96" s="236"/>
      <c r="F96" s="25"/>
      <c r="G96" s="237"/>
      <c r="H96" s="25"/>
      <c r="I96" s="228">
        <v>99.02</v>
      </c>
      <c r="J96" s="247">
        <v>99.02</v>
      </c>
      <c r="K96" s="234">
        <v>154.57</v>
      </c>
      <c r="L96" s="25"/>
      <c r="M96" s="25"/>
      <c r="N96" s="229"/>
    </row>
    <row r="97" spans="1:14" s="232" customFormat="1" ht="13.5" customHeight="1" x14ac:dyDescent="0.2">
      <c r="A97" s="417"/>
      <c r="B97" s="412"/>
      <c r="C97" s="239" t="s">
        <v>33</v>
      </c>
      <c r="D97" s="236"/>
      <c r="E97" s="236"/>
      <c r="F97" s="25"/>
      <c r="G97" s="237"/>
      <c r="H97" s="25"/>
      <c r="I97" s="243">
        <v>333.71</v>
      </c>
      <c r="J97" s="248">
        <v>333.71</v>
      </c>
      <c r="K97" s="234">
        <v>532.79</v>
      </c>
      <c r="L97" s="25"/>
      <c r="M97" s="25"/>
      <c r="N97" s="229"/>
    </row>
    <row r="98" spans="1:14" s="232" customFormat="1" ht="13.5" customHeight="1" x14ac:dyDescent="0.2">
      <c r="A98" s="417"/>
      <c r="B98" s="412"/>
      <c r="C98" s="239" t="s">
        <v>34</v>
      </c>
      <c r="D98" s="236"/>
      <c r="E98" s="236"/>
      <c r="F98" s="25"/>
      <c r="G98" s="237"/>
      <c r="H98" s="25"/>
      <c r="I98" s="243">
        <v>359.72</v>
      </c>
      <c r="J98" s="249">
        <v>359.72</v>
      </c>
      <c r="K98" s="235">
        <v>576.58000000000004</v>
      </c>
      <c r="L98" s="25"/>
      <c r="M98" s="25"/>
      <c r="N98" s="229"/>
    </row>
    <row r="99" spans="1:14" s="232" customFormat="1" ht="84.75" customHeight="1" x14ac:dyDescent="0.2">
      <c r="A99" s="417"/>
      <c r="B99" s="412"/>
      <c r="C99" s="236" t="s">
        <v>530</v>
      </c>
      <c r="D99" s="236"/>
      <c r="E99" s="236"/>
      <c r="F99" s="25"/>
      <c r="G99" s="237"/>
      <c r="H99" s="25"/>
      <c r="I99" s="244" t="s">
        <v>541</v>
      </c>
      <c r="J99" s="252">
        <v>176.25</v>
      </c>
      <c r="K99" s="316" t="s">
        <v>618</v>
      </c>
      <c r="L99" s="25"/>
      <c r="M99" s="25"/>
      <c r="N99" s="229"/>
    </row>
    <row r="100" spans="1:14" s="232" customFormat="1" ht="13.5" customHeight="1" x14ac:dyDescent="0.2">
      <c r="A100" s="417"/>
      <c r="B100" s="412"/>
      <c r="C100" s="239" t="s">
        <v>17</v>
      </c>
      <c r="D100" s="236"/>
      <c r="E100" s="236"/>
      <c r="F100" s="25"/>
      <c r="G100" s="237"/>
      <c r="H100" s="25"/>
      <c r="I100" s="245">
        <v>160.38999999999999</v>
      </c>
      <c r="J100" s="253">
        <v>166.61</v>
      </c>
      <c r="K100" s="317">
        <v>230.61</v>
      </c>
      <c r="L100" s="25"/>
      <c r="M100" s="25"/>
      <c r="N100" s="229"/>
    </row>
    <row r="101" spans="1:14" s="232" customFormat="1" ht="13.5" customHeight="1" x14ac:dyDescent="0.2">
      <c r="A101" s="417"/>
      <c r="B101" s="412"/>
      <c r="C101" s="239" t="s">
        <v>33</v>
      </c>
      <c r="D101" s="236"/>
      <c r="E101" s="236"/>
      <c r="F101" s="25"/>
      <c r="G101" s="237"/>
      <c r="H101" s="25"/>
      <c r="I101" s="245">
        <v>355</v>
      </c>
      <c r="J101" s="253">
        <v>278.93</v>
      </c>
      <c r="K101" s="317">
        <v>449.08</v>
      </c>
      <c r="L101" s="25"/>
      <c r="M101" s="25"/>
      <c r="N101" s="229"/>
    </row>
    <row r="102" spans="1:14" s="232" customFormat="1" ht="13.5" customHeight="1" x14ac:dyDescent="0.2">
      <c r="A102" s="417"/>
      <c r="B102" s="412"/>
      <c r="C102" s="239" t="s">
        <v>34</v>
      </c>
      <c r="D102" s="236"/>
      <c r="E102" s="236"/>
      <c r="F102" s="25"/>
      <c r="G102" s="237"/>
      <c r="H102" s="25"/>
      <c r="I102" s="245">
        <v>165.08</v>
      </c>
      <c r="J102" s="253">
        <v>288.98</v>
      </c>
      <c r="K102" s="317">
        <v>1393.58</v>
      </c>
      <c r="L102" s="25"/>
      <c r="M102" s="25"/>
      <c r="N102" s="229"/>
    </row>
    <row r="103" spans="1:14" s="65" customFormat="1" ht="71.25" x14ac:dyDescent="0.2">
      <c r="A103" s="418">
        <v>9</v>
      </c>
      <c r="B103" s="411" t="s">
        <v>161</v>
      </c>
      <c r="C103" s="93" t="s">
        <v>166</v>
      </c>
      <c r="D103" s="94" t="s">
        <v>167</v>
      </c>
      <c r="E103" s="410" t="s">
        <v>37</v>
      </c>
      <c r="F103" s="93" t="s">
        <v>386</v>
      </c>
      <c r="G103" s="410" t="s">
        <v>387</v>
      </c>
      <c r="H103" s="93"/>
      <c r="I103" s="93" t="s">
        <v>386</v>
      </c>
      <c r="J103" s="244">
        <v>162.56</v>
      </c>
      <c r="K103" s="316" t="s">
        <v>582</v>
      </c>
      <c r="L103" s="125" t="s">
        <v>386</v>
      </c>
      <c r="M103" s="125" t="s">
        <v>386</v>
      </c>
      <c r="N103" s="5" t="e">
        <f>K103-#REF!</f>
        <v>#VALUE!</v>
      </c>
    </row>
    <row r="104" spans="1:14" s="65" customFormat="1" ht="15" x14ac:dyDescent="0.2">
      <c r="A104" s="419"/>
      <c r="B104" s="412"/>
      <c r="C104" s="103" t="s">
        <v>17</v>
      </c>
      <c r="D104" s="94">
        <v>99.01</v>
      </c>
      <c r="E104" s="410"/>
      <c r="F104" s="94">
        <v>96.33</v>
      </c>
      <c r="G104" s="410"/>
      <c r="H104" s="98" t="e">
        <f>F104-#REF!</f>
        <v>#REF!</v>
      </c>
      <c r="I104" s="94">
        <v>96.33</v>
      </c>
      <c r="J104" s="245">
        <v>116.02</v>
      </c>
      <c r="K104" s="317">
        <v>122.19</v>
      </c>
      <c r="L104" s="126">
        <v>96.33</v>
      </c>
      <c r="M104" s="126">
        <v>96.33</v>
      </c>
      <c r="N104" s="5" t="e">
        <f>K104-#REF!</f>
        <v>#REF!</v>
      </c>
    </row>
    <row r="105" spans="1:14" s="65" customFormat="1" ht="15" x14ac:dyDescent="0.2">
      <c r="A105" s="419"/>
      <c r="B105" s="412"/>
      <c r="C105" s="103" t="s">
        <v>32</v>
      </c>
      <c r="D105" s="94">
        <v>162.93</v>
      </c>
      <c r="E105" s="410"/>
      <c r="F105" s="94">
        <v>96.33</v>
      </c>
      <c r="G105" s="410"/>
      <c r="H105" s="94"/>
      <c r="I105" s="94">
        <v>96.33</v>
      </c>
      <c r="J105" s="245">
        <v>116.02</v>
      </c>
      <c r="K105" s="317">
        <v>122.19</v>
      </c>
      <c r="L105" s="126">
        <v>96.33</v>
      </c>
      <c r="M105" s="126">
        <v>96.33</v>
      </c>
      <c r="N105" s="5" t="e">
        <f>K105-#REF!</f>
        <v>#REF!</v>
      </c>
    </row>
    <row r="106" spans="1:14" s="65" customFormat="1" ht="15" x14ac:dyDescent="0.2">
      <c r="A106" s="419"/>
      <c r="B106" s="412"/>
      <c r="C106" s="103" t="s">
        <v>33</v>
      </c>
      <c r="D106" s="94">
        <v>214.67</v>
      </c>
      <c r="E106" s="410"/>
      <c r="F106" s="94">
        <v>109.82</v>
      </c>
      <c r="G106" s="410"/>
      <c r="H106" s="94"/>
      <c r="I106" s="94">
        <v>109.82</v>
      </c>
      <c r="J106" s="245">
        <v>191.61</v>
      </c>
      <c r="K106" s="317">
        <v>201.8</v>
      </c>
      <c r="L106" s="126">
        <v>109.82</v>
      </c>
      <c r="M106" s="126">
        <v>109.82</v>
      </c>
      <c r="N106" s="5" t="e">
        <f>K106-#REF!</f>
        <v>#REF!</v>
      </c>
    </row>
    <row r="107" spans="1:14" s="65" customFormat="1" ht="16.5" customHeight="1" x14ac:dyDescent="0.2">
      <c r="A107" s="419"/>
      <c r="B107" s="412"/>
      <c r="C107" s="103" t="s">
        <v>34</v>
      </c>
      <c r="D107" s="94" t="s">
        <v>90</v>
      </c>
      <c r="E107" s="410"/>
      <c r="F107" s="94">
        <v>109.99</v>
      </c>
      <c r="G107" s="410"/>
      <c r="H107" s="94"/>
      <c r="I107" s="94">
        <v>109.99</v>
      </c>
      <c r="J107" s="245">
        <v>214.71</v>
      </c>
      <c r="K107" s="317">
        <v>206.53</v>
      </c>
      <c r="L107" s="126">
        <v>109.99</v>
      </c>
      <c r="M107" s="126">
        <v>109.99</v>
      </c>
      <c r="N107" s="5" t="e">
        <f>K107-#REF!</f>
        <v>#REF!</v>
      </c>
    </row>
    <row r="108" spans="1:14" s="232" customFormat="1" ht="60" customHeight="1" x14ac:dyDescent="0.2">
      <c r="A108" s="419"/>
      <c r="B108" s="412"/>
      <c r="C108" s="236" t="s">
        <v>531</v>
      </c>
      <c r="D108" s="237"/>
      <c r="E108" s="237"/>
      <c r="F108" s="237"/>
      <c r="G108" s="237"/>
      <c r="H108" s="237"/>
      <c r="I108" s="237"/>
      <c r="J108" s="245"/>
      <c r="K108" s="316" t="s">
        <v>619</v>
      </c>
      <c r="L108" s="237"/>
      <c r="M108" s="237"/>
      <c r="N108" s="229"/>
    </row>
    <row r="109" spans="1:14" s="232" customFormat="1" ht="53.25" customHeight="1" x14ac:dyDescent="0.2">
      <c r="A109" s="419"/>
      <c r="B109" s="412"/>
      <c r="C109" s="236" t="s">
        <v>532</v>
      </c>
      <c r="D109" s="237"/>
      <c r="E109" s="237"/>
      <c r="F109" s="237"/>
      <c r="G109" s="237"/>
      <c r="H109" s="237"/>
      <c r="I109" s="237"/>
      <c r="J109" s="245"/>
      <c r="K109" s="316" t="s">
        <v>620</v>
      </c>
      <c r="L109" s="237"/>
      <c r="M109" s="237"/>
      <c r="N109" s="229"/>
    </row>
    <row r="110" spans="1:14" s="232" customFormat="1" ht="53.25" customHeight="1" x14ac:dyDescent="0.2">
      <c r="A110" s="420"/>
      <c r="B110" s="413"/>
      <c r="C110" s="236" t="s">
        <v>533</v>
      </c>
      <c r="D110" s="237"/>
      <c r="E110" s="237"/>
      <c r="F110" s="237"/>
      <c r="G110" s="237"/>
      <c r="H110" s="237"/>
      <c r="I110" s="237"/>
      <c r="J110" s="245"/>
      <c r="K110" s="316" t="s">
        <v>621</v>
      </c>
      <c r="L110" s="237"/>
      <c r="M110" s="237"/>
      <c r="N110" s="229"/>
    </row>
    <row r="111" spans="1:14" s="65" customFormat="1" ht="55.5" customHeight="1" x14ac:dyDescent="0.2">
      <c r="A111" s="415">
        <v>10</v>
      </c>
      <c r="B111" s="410" t="s">
        <v>169</v>
      </c>
      <c r="C111" s="93" t="s">
        <v>170</v>
      </c>
      <c r="D111" s="94" t="s">
        <v>171</v>
      </c>
      <c r="E111" s="410" t="s">
        <v>37</v>
      </c>
      <c r="F111" s="93" t="s">
        <v>171</v>
      </c>
      <c r="G111" s="410" t="s">
        <v>333</v>
      </c>
      <c r="H111" s="93"/>
      <c r="I111" s="93" t="s">
        <v>171</v>
      </c>
      <c r="J111" s="244" t="s">
        <v>171</v>
      </c>
      <c r="K111" s="316" t="s">
        <v>622</v>
      </c>
      <c r="L111" s="125" t="s">
        <v>171</v>
      </c>
      <c r="M111" s="125" t="s">
        <v>171</v>
      </c>
      <c r="N111" s="5" t="e">
        <f>K111-#REF!</f>
        <v>#VALUE!</v>
      </c>
    </row>
    <row r="112" spans="1:14" s="65" customFormat="1" ht="15" x14ac:dyDescent="0.2">
      <c r="A112" s="415"/>
      <c r="B112" s="410"/>
      <c r="C112" s="103" t="s">
        <v>17</v>
      </c>
      <c r="D112" s="94">
        <v>217.7</v>
      </c>
      <c r="E112" s="410"/>
      <c r="F112" s="94">
        <v>217.7</v>
      </c>
      <c r="G112" s="410"/>
      <c r="H112" s="98" t="e">
        <f>F112-#REF!</f>
        <v>#REF!</v>
      </c>
      <c r="I112" s="94">
        <v>217.7</v>
      </c>
      <c r="J112" s="245">
        <v>217.7</v>
      </c>
      <c r="K112" s="317">
        <v>350.3</v>
      </c>
      <c r="L112" s="126">
        <v>217.7</v>
      </c>
      <c r="M112" s="126">
        <v>217.7</v>
      </c>
      <c r="N112" s="5" t="e">
        <f>K112-#REF!</f>
        <v>#REF!</v>
      </c>
    </row>
    <row r="113" spans="1:217" s="65" customFormat="1" ht="15" x14ac:dyDescent="0.2">
      <c r="A113" s="415"/>
      <c r="B113" s="410"/>
      <c r="C113" s="103" t="s">
        <v>32</v>
      </c>
      <c r="D113" s="94">
        <v>349</v>
      </c>
      <c r="E113" s="410"/>
      <c r="F113" s="94">
        <v>349</v>
      </c>
      <c r="G113" s="410"/>
      <c r="H113" s="94"/>
      <c r="I113" s="94">
        <v>349</v>
      </c>
      <c r="J113" s="94">
        <v>349</v>
      </c>
      <c r="K113" s="317">
        <v>350.3</v>
      </c>
      <c r="L113" s="126">
        <v>349</v>
      </c>
      <c r="M113" s="126">
        <v>349</v>
      </c>
      <c r="N113" s="5" t="e">
        <f>K113-#REF!</f>
        <v>#REF!</v>
      </c>
    </row>
    <row r="114" spans="1:217" s="65" customFormat="1" ht="15" x14ac:dyDescent="0.2">
      <c r="A114" s="415"/>
      <c r="B114" s="410"/>
      <c r="C114" s="103" t="s">
        <v>33</v>
      </c>
      <c r="D114" s="94">
        <v>480.56</v>
      </c>
      <c r="E114" s="410"/>
      <c r="F114" s="94">
        <v>480.56</v>
      </c>
      <c r="G114" s="410"/>
      <c r="H114" s="94"/>
      <c r="I114" s="94">
        <v>480.56</v>
      </c>
      <c r="J114" s="94">
        <v>480.56</v>
      </c>
      <c r="K114" s="317">
        <v>534.35</v>
      </c>
      <c r="L114" s="126">
        <v>480.56</v>
      </c>
      <c r="M114" s="126">
        <v>480.56</v>
      </c>
      <c r="N114" s="5" t="e">
        <f>K114-#REF!</f>
        <v>#REF!</v>
      </c>
    </row>
    <row r="115" spans="1:217" s="65" customFormat="1" ht="15" x14ac:dyDescent="0.2">
      <c r="A115" s="415"/>
      <c r="B115" s="410"/>
      <c r="C115" s="103" t="s">
        <v>34</v>
      </c>
      <c r="D115" s="94">
        <v>480.56</v>
      </c>
      <c r="E115" s="410"/>
      <c r="F115" s="94" t="s">
        <v>90</v>
      </c>
      <c r="G115" s="410"/>
      <c r="H115" s="94"/>
      <c r="I115" s="94" t="s">
        <v>90</v>
      </c>
      <c r="J115" s="94" t="s">
        <v>90</v>
      </c>
      <c r="K115" s="317">
        <v>2494.5</v>
      </c>
      <c r="L115" s="126" t="s">
        <v>90</v>
      </c>
      <c r="M115" s="126" t="s">
        <v>90</v>
      </c>
      <c r="N115" s="5" t="e">
        <f>K115-#REF!</f>
        <v>#REF!</v>
      </c>
    </row>
    <row r="116" spans="1:217" s="65" customFormat="1" ht="49.5" customHeight="1" x14ac:dyDescent="0.2">
      <c r="A116" s="415">
        <v>10</v>
      </c>
      <c r="B116" s="410" t="s">
        <v>172</v>
      </c>
      <c r="C116" s="93" t="s">
        <v>30</v>
      </c>
      <c r="D116" s="94" t="s">
        <v>177</v>
      </c>
      <c r="E116" s="410" t="s">
        <v>37</v>
      </c>
      <c r="F116" s="93" t="s">
        <v>177</v>
      </c>
      <c r="G116" s="410" t="s">
        <v>334</v>
      </c>
      <c r="H116" s="93"/>
      <c r="I116" s="93" t="s">
        <v>177</v>
      </c>
      <c r="J116" s="93" t="s">
        <v>177</v>
      </c>
      <c r="K116" s="316">
        <v>200.4</v>
      </c>
      <c r="L116" s="93" t="s">
        <v>177</v>
      </c>
      <c r="M116" s="93" t="s">
        <v>177</v>
      </c>
      <c r="N116" s="5" t="e">
        <f>K116-#REF!</f>
        <v>#REF!</v>
      </c>
    </row>
    <row r="117" spans="1:217" s="65" customFormat="1" ht="15" x14ac:dyDescent="0.2">
      <c r="A117" s="415"/>
      <c r="B117" s="410"/>
      <c r="C117" s="103" t="s">
        <v>649</v>
      </c>
      <c r="D117" s="94">
        <v>172.32</v>
      </c>
      <c r="E117" s="410"/>
      <c r="F117" s="94">
        <v>172.32</v>
      </c>
      <c r="G117" s="410"/>
      <c r="H117" s="98" t="e">
        <f>F117-#REF!</f>
        <v>#REF!</v>
      </c>
      <c r="I117" s="94">
        <v>172.32</v>
      </c>
      <c r="J117" s="94">
        <v>172.32</v>
      </c>
      <c r="K117" s="317">
        <v>89.29</v>
      </c>
      <c r="L117" s="94">
        <v>172.32</v>
      </c>
      <c r="M117" s="94">
        <v>172.32</v>
      </c>
      <c r="N117" s="5" t="e">
        <f>K117-#REF!</f>
        <v>#REF!</v>
      </c>
    </row>
    <row r="118" spans="1:217" s="65" customFormat="1" ht="15" x14ac:dyDescent="0.2">
      <c r="A118" s="415"/>
      <c r="B118" s="410"/>
      <c r="C118" s="103" t="s">
        <v>32</v>
      </c>
      <c r="D118" s="94" t="s">
        <v>90</v>
      </c>
      <c r="E118" s="410"/>
      <c r="F118" s="94" t="s">
        <v>90</v>
      </c>
      <c r="G118" s="410"/>
      <c r="H118" s="94"/>
      <c r="I118" s="94" t="s">
        <v>90</v>
      </c>
      <c r="J118" s="94" t="s">
        <v>90</v>
      </c>
      <c r="K118" s="317" t="s">
        <v>90</v>
      </c>
      <c r="L118" s="94" t="s">
        <v>90</v>
      </c>
      <c r="M118" s="94" t="s">
        <v>90</v>
      </c>
      <c r="N118" s="5" t="e">
        <f>K118-#REF!</f>
        <v>#VALUE!</v>
      </c>
    </row>
    <row r="119" spans="1:217" s="65" customFormat="1" ht="15" x14ac:dyDescent="0.2">
      <c r="A119" s="415"/>
      <c r="B119" s="410"/>
      <c r="C119" s="103" t="s">
        <v>33</v>
      </c>
      <c r="D119" s="94">
        <v>201.78</v>
      </c>
      <c r="E119" s="410"/>
      <c r="F119" s="94">
        <v>201.78</v>
      </c>
      <c r="G119" s="410"/>
      <c r="H119" s="94"/>
      <c r="I119" s="94">
        <v>201.78</v>
      </c>
      <c r="J119" s="94">
        <v>201.78</v>
      </c>
      <c r="K119" s="317">
        <v>223.21</v>
      </c>
      <c r="L119" s="94">
        <v>201.78</v>
      </c>
      <c r="M119" s="94">
        <v>201.78</v>
      </c>
      <c r="N119" s="5" t="e">
        <f>K119-#REF!</f>
        <v>#REF!</v>
      </c>
    </row>
    <row r="120" spans="1:217" s="65" customFormat="1" ht="15" x14ac:dyDescent="0.2">
      <c r="A120" s="415"/>
      <c r="B120" s="410"/>
      <c r="C120" s="103" t="s">
        <v>34</v>
      </c>
      <c r="D120" s="94">
        <v>201.78</v>
      </c>
      <c r="E120" s="410"/>
      <c r="F120" s="94" t="s">
        <v>90</v>
      </c>
      <c r="G120" s="410"/>
      <c r="H120" s="94"/>
      <c r="I120" s="94" t="s">
        <v>90</v>
      </c>
      <c r="J120" s="94" t="s">
        <v>90</v>
      </c>
      <c r="K120" s="317" t="s">
        <v>90</v>
      </c>
      <c r="L120" s="94" t="s">
        <v>90</v>
      </c>
      <c r="M120" s="94" t="s">
        <v>90</v>
      </c>
      <c r="N120" s="5" t="e">
        <f>K120-#REF!</f>
        <v>#VALUE!</v>
      </c>
    </row>
    <row r="121" spans="1:217" s="65" customFormat="1" ht="71.25" x14ac:dyDescent="0.2">
      <c r="A121" s="415"/>
      <c r="B121" s="410"/>
      <c r="C121" s="93" t="s">
        <v>335</v>
      </c>
      <c r="D121" s="94" t="s">
        <v>180</v>
      </c>
      <c r="E121" s="410" t="s">
        <v>27</v>
      </c>
      <c r="F121" s="93" t="s">
        <v>180</v>
      </c>
      <c r="G121" s="410" t="s">
        <v>336</v>
      </c>
      <c r="H121" s="93"/>
      <c r="I121" s="93" t="s">
        <v>180</v>
      </c>
      <c r="J121" s="93" t="s">
        <v>180</v>
      </c>
      <c r="K121" s="316" t="s">
        <v>180</v>
      </c>
      <c r="L121" s="93" t="s">
        <v>180</v>
      </c>
      <c r="M121" s="93" t="s">
        <v>180</v>
      </c>
      <c r="N121" s="5" t="e">
        <f>K121-#REF!</f>
        <v>#VALUE!</v>
      </c>
    </row>
    <row r="122" spans="1:217" s="65" customFormat="1" ht="15" x14ac:dyDescent="0.2">
      <c r="A122" s="415"/>
      <c r="B122" s="410"/>
      <c r="C122" s="103" t="s">
        <v>17</v>
      </c>
      <c r="D122" s="94">
        <v>178.3</v>
      </c>
      <c r="E122" s="410"/>
      <c r="F122" s="94">
        <v>178.3</v>
      </c>
      <c r="G122" s="410"/>
      <c r="H122" s="98" t="e">
        <f>F122-#REF!</f>
        <v>#REF!</v>
      </c>
      <c r="I122" s="94">
        <v>178.3</v>
      </c>
      <c r="J122" s="94">
        <v>178.3</v>
      </c>
      <c r="K122" s="317">
        <v>178.3</v>
      </c>
      <c r="L122" s="94">
        <v>178.3</v>
      </c>
      <c r="M122" s="94">
        <v>178.3</v>
      </c>
      <c r="N122" s="5" t="e">
        <f>K122-#REF!</f>
        <v>#REF!</v>
      </c>
    </row>
    <row r="123" spans="1:217" s="65" customFormat="1" ht="15" x14ac:dyDescent="0.2">
      <c r="A123" s="415"/>
      <c r="B123" s="410"/>
      <c r="C123" s="103" t="s">
        <v>32</v>
      </c>
      <c r="D123" s="94">
        <v>206.52</v>
      </c>
      <c r="E123" s="410"/>
      <c r="F123" s="94">
        <v>206.52</v>
      </c>
      <c r="G123" s="410"/>
      <c r="H123" s="94"/>
      <c r="I123" s="94">
        <v>206.52</v>
      </c>
      <c r="J123" s="94">
        <v>206.52</v>
      </c>
      <c r="K123" s="317">
        <v>206.52</v>
      </c>
      <c r="L123" s="94">
        <v>206.52</v>
      </c>
      <c r="M123" s="94">
        <v>206.52</v>
      </c>
      <c r="N123" s="5" t="e">
        <f>K123-#REF!</f>
        <v>#REF!</v>
      </c>
    </row>
    <row r="124" spans="1:217" s="65" customFormat="1" ht="15" x14ac:dyDescent="0.2">
      <c r="A124" s="415"/>
      <c r="B124" s="410"/>
      <c r="C124" s="103" t="s">
        <v>33</v>
      </c>
      <c r="D124" s="94">
        <v>232.75</v>
      </c>
      <c r="E124" s="410"/>
      <c r="F124" s="94">
        <v>232.75</v>
      </c>
      <c r="G124" s="410"/>
      <c r="H124" s="94"/>
      <c r="I124" s="94">
        <v>232.75</v>
      </c>
      <c r="J124" s="94">
        <v>232.75</v>
      </c>
      <c r="K124" s="317">
        <v>232.75</v>
      </c>
      <c r="L124" s="94">
        <v>232.75</v>
      </c>
      <c r="M124" s="94">
        <v>232.75</v>
      </c>
      <c r="N124" s="5" t="e">
        <f>K124-#REF!</f>
        <v>#REF!</v>
      </c>
    </row>
    <row r="125" spans="1:217" s="65" customFormat="1" ht="15" x14ac:dyDescent="0.2">
      <c r="A125" s="415"/>
      <c r="B125" s="410"/>
      <c r="C125" s="103" t="s">
        <v>34</v>
      </c>
      <c r="D125" s="94">
        <v>232.75</v>
      </c>
      <c r="E125" s="410"/>
      <c r="F125" s="94">
        <v>232.75</v>
      </c>
      <c r="G125" s="410"/>
      <c r="H125" s="94"/>
      <c r="I125" s="94">
        <v>232.75</v>
      </c>
      <c r="J125" s="94">
        <v>232.75</v>
      </c>
      <c r="K125" s="317">
        <v>232.75</v>
      </c>
      <c r="L125" s="94">
        <v>232.75</v>
      </c>
      <c r="M125" s="94">
        <v>232.75</v>
      </c>
      <c r="N125" s="5" t="e">
        <f>K125-#REF!</f>
        <v>#REF!</v>
      </c>
    </row>
    <row r="126" spans="1:217" s="166" customFormat="1" ht="56.25" customHeight="1" x14ac:dyDescent="0.2">
      <c r="A126" s="418">
        <v>11</v>
      </c>
      <c r="B126" s="411" t="s">
        <v>337</v>
      </c>
      <c r="C126" s="378" t="s">
        <v>446</v>
      </c>
      <c r="D126" s="379" t="s">
        <v>186</v>
      </c>
      <c r="E126" s="410" t="s">
        <v>158</v>
      </c>
      <c r="F126" s="378" t="s">
        <v>388</v>
      </c>
      <c r="G126" s="410" t="s">
        <v>389</v>
      </c>
      <c r="H126" s="378"/>
      <c r="I126" s="378" t="s">
        <v>388</v>
      </c>
      <c r="J126" s="378">
        <v>202.06</v>
      </c>
      <c r="K126" s="84">
        <v>436.24</v>
      </c>
      <c r="L126" s="154">
        <v>184.78</v>
      </c>
      <c r="M126" s="154">
        <v>184.78</v>
      </c>
      <c r="N126" s="5" t="e">
        <f>K126-#REF!</f>
        <v>#REF!</v>
      </c>
      <c r="O126" s="65"/>
      <c r="P126" s="65"/>
      <c r="Q126" s="65"/>
      <c r="R126" s="65"/>
      <c r="S126" s="65"/>
      <c r="T126" s="65"/>
      <c r="U126" s="65"/>
      <c r="V126" s="65"/>
      <c r="W126" s="65"/>
      <c r="X126" s="65"/>
      <c r="Y126" s="65"/>
      <c r="Z126" s="65"/>
      <c r="AA126" s="65"/>
      <c r="AB126" s="65"/>
      <c r="AC126" s="65"/>
      <c r="AD126" s="65"/>
      <c r="AE126" s="65"/>
      <c r="AF126" s="65"/>
      <c r="AG126" s="65"/>
      <c r="AH126" s="65"/>
      <c r="AI126" s="65"/>
      <c r="AJ126" s="65"/>
      <c r="AK126" s="65"/>
      <c r="AL126" s="65"/>
      <c r="AM126" s="65"/>
      <c r="AN126" s="65"/>
      <c r="AO126" s="65"/>
      <c r="AP126" s="65"/>
      <c r="AQ126" s="65"/>
      <c r="AR126" s="65"/>
      <c r="AS126" s="65"/>
      <c r="AT126" s="65"/>
      <c r="AU126" s="65"/>
      <c r="AV126" s="65"/>
      <c r="AW126" s="65"/>
      <c r="AX126" s="65"/>
      <c r="AY126" s="65"/>
      <c r="AZ126" s="65"/>
      <c r="BA126" s="65"/>
      <c r="BB126" s="65"/>
      <c r="BC126" s="65"/>
      <c r="BD126" s="65"/>
      <c r="BE126" s="65"/>
      <c r="BF126" s="65"/>
      <c r="BG126" s="65"/>
      <c r="BH126" s="65"/>
      <c r="BI126" s="65"/>
      <c r="BJ126" s="65"/>
      <c r="BK126" s="65"/>
      <c r="BL126" s="65"/>
      <c r="BM126" s="65"/>
      <c r="BN126" s="65"/>
      <c r="BO126" s="65"/>
      <c r="BP126" s="65"/>
      <c r="BQ126" s="65"/>
      <c r="BR126" s="65"/>
      <c r="BS126" s="65"/>
      <c r="BT126" s="65"/>
      <c r="BU126" s="65"/>
      <c r="BV126" s="65"/>
      <c r="BW126" s="65"/>
      <c r="BX126" s="65"/>
      <c r="BY126" s="65"/>
      <c r="BZ126" s="65"/>
      <c r="CA126" s="65"/>
      <c r="CB126" s="65"/>
      <c r="CC126" s="65"/>
      <c r="CD126" s="65"/>
      <c r="CE126" s="65"/>
      <c r="CF126" s="65"/>
      <c r="CG126" s="65"/>
      <c r="CH126" s="65"/>
      <c r="CI126" s="65"/>
      <c r="CJ126" s="65"/>
      <c r="CK126" s="65"/>
      <c r="CL126" s="65"/>
      <c r="CM126" s="65"/>
      <c r="CN126" s="65"/>
      <c r="CO126" s="65"/>
      <c r="CP126" s="65"/>
      <c r="CQ126" s="65"/>
      <c r="CR126" s="65"/>
      <c r="CS126" s="65"/>
      <c r="CT126" s="65"/>
      <c r="CU126" s="65"/>
      <c r="CV126" s="65"/>
      <c r="CW126" s="65"/>
      <c r="CX126" s="65"/>
      <c r="CY126" s="65"/>
      <c r="CZ126" s="65"/>
      <c r="DA126" s="65"/>
      <c r="DB126" s="65"/>
      <c r="DC126" s="65"/>
      <c r="DD126" s="65"/>
      <c r="DE126" s="65"/>
      <c r="DF126" s="65"/>
      <c r="DG126" s="65"/>
      <c r="DH126" s="65"/>
      <c r="DI126" s="65"/>
      <c r="DJ126" s="65"/>
      <c r="DK126" s="65"/>
      <c r="DL126" s="65"/>
      <c r="DM126" s="65"/>
      <c r="DN126" s="65"/>
      <c r="DO126" s="65"/>
      <c r="DP126" s="65"/>
      <c r="DQ126" s="65"/>
      <c r="DR126" s="65"/>
      <c r="DS126" s="65"/>
      <c r="DT126" s="65"/>
      <c r="DU126" s="65"/>
      <c r="DV126" s="65"/>
      <c r="DW126" s="65"/>
      <c r="DX126" s="65"/>
      <c r="DY126" s="65"/>
      <c r="DZ126" s="65"/>
      <c r="EA126" s="65"/>
      <c r="EB126" s="65"/>
      <c r="EC126" s="65"/>
      <c r="ED126" s="65"/>
      <c r="EE126" s="65"/>
      <c r="EF126" s="65"/>
      <c r="EG126" s="65"/>
      <c r="EH126" s="65"/>
      <c r="EI126" s="65"/>
      <c r="EJ126" s="65"/>
      <c r="EK126" s="65"/>
      <c r="EL126" s="65"/>
      <c r="EM126" s="65"/>
      <c r="EN126" s="65"/>
      <c r="EO126" s="65"/>
      <c r="EP126" s="65"/>
      <c r="EQ126" s="65"/>
      <c r="ER126" s="65"/>
      <c r="ES126" s="65"/>
      <c r="ET126" s="65"/>
      <c r="EU126" s="65"/>
      <c r="EV126" s="65"/>
      <c r="EW126" s="65"/>
      <c r="EX126" s="65"/>
      <c r="EY126" s="65"/>
      <c r="EZ126" s="65"/>
      <c r="FA126" s="65"/>
      <c r="FB126" s="65"/>
      <c r="FC126" s="65"/>
      <c r="FD126" s="65"/>
      <c r="FE126" s="65"/>
      <c r="FF126" s="65"/>
      <c r="FG126" s="65"/>
      <c r="FH126" s="65"/>
      <c r="FI126" s="65"/>
      <c r="FJ126" s="65"/>
      <c r="FK126" s="65"/>
      <c r="FL126" s="65"/>
      <c r="FM126" s="65"/>
      <c r="FN126" s="65"/>
      <c r="FO126" s="65"/>
      <c r="FP126" s="65"/>
      <c r="FQ126" s="65"/>
      <c r="FR126" s="65"/>
      <c r="FS126" s="65"/>
      <c r="FT126" s="65"/>
      <c r="FU126" s="65"/>
      <c r="FV126" s="65"/>
      <c r="FW126" s="65"/>
      <c r="FX126" s="65"/>
      <c r="FY126" s="65"/>
      <c r="FZ126" s="65"/>
      <c r="GA126" s="65"/>
      <c r="GB126" s="65"/>
      <c r="GC126" s="65"/>
      <c r="GD126" s="65"/>
      <c r="GE126" s="65"/>
      <c r="GF126" s="65"/>
      <c r="GG126" s="65"/>
      <c r="GH126" s="65"/>
      <c r="GI126" s="65"/>
      <c r="GJ126" s="65"/>
      <c r="GK126" s="65"/>
      <c r="GL126" s="65"/>
      <c r="GM126" s="65"/>
      <c r="GN126" s="65"/>
      <c r="GO126" s="65"/>
      <c r="GP126" s="65"/>
      <c r="GQ126" s="65"/>
      <c r="GR126" s="65"/>
      <c r="GS126" s="65"/>
      <c r="GT126" s="65"/>
      <c r="GU126" s="65"/>
      <c r="GV126" s="65"/>
      <c r="GW126" s="65"/>
      <c r="GX126" s="65"/>
      <c r="GY126" s="65"/>
      <c r="GZ126" s="65"/>
      <c r="HA126" s="65"/>
      <c r="HB126" s="65"/>
      <c r="HC126" s="65"/>
      <c r="HD126" s="65"/>
      <c r="HE126" s="65"/>
      <c r="HF126" s="65"/>
      <c r="HG126" s="65"/>
      <c r="HH126" s="65"/>
      <c r="HI126" s="65"/>
    </row>
    <row r="127" spans="1:217" s="166" customFormat="1" ht="15" x14ac:dyDescent="0.2">
      <c r="A127" s="419"/>
      <c r="B127" s="412"/>
      <c r="C127" s="385" t="s">
        <v>17</v>
      </c>
      <c r="D127" s="379">
        <v>148.18</v>
      </c>
      <c r="E127" s="410"/>
      <c r="F127" s="379">
        <v>156.94999999999999</v>
      </c>
      <c r="G127" s="410"/>
      <c r="H127" s="382" t="e">
        <f>F127-#REF!</f>
        <v>#REF!</v>
      </c>
      <c r="I127" s="379">
        <v>156.94999999999999</v>
      </c>
      <c r="J127" s="379">
        <v>151.22999999999999</v>
      </c>
      <c r="K127" s="231">
        <v>287.66000000000003</v>
      </c>
      <c r="L127" s="155">
        <v>147.01</v>
      </c>
      <c r="M127" s="155">
        <v>147.01</v>
      </c>
      <c r="N127" s="5" t="e">
        <f>K127-#REF!</f>
        <v>#REF!</v>
      </c>
      <c r="O127" s="65"/>
      <c r="P127" s="65"/>
      <c r="Q127" s="65"/>
      <c r="R127" s="65"/>
      <c r="S127" s="65"/>
      <c r="T127" s="65"/>
      <c r="U127" s="65"/>
      <c r="V127" s="65"/>
      <c r="W127" s="65"/>
      <c r="X127" s="65"/>
      <c r="Y127" s="65"/>
      <c r="Z127" s="65"/>
      <c r="AA127" s="65"/>
      <c r="AB127" s="65"/>
      <c r="AC127" s="65"/>
      <c r="AD127" s="65"/>
      <c r="AE127" s="65"/>
      <c r="AF127" s="65"/>
      <c r="AG127" s="65"/>
      <c r="AH127" s="65"/>
      <c r="AI127" s="65"/>
      <c r="AJ127" s="65"/>
      <c r="AK127" s="65"/>
      <c r="AL127" s="65"/>
      <c r="AM127" s="65"/>
      <c r="AN127" s="65"/>
      <c r="AO127" s="65"/>
      <c r="AP127" s="65"/>
      <c r="AQ127" s="65"/>
      <c r="AR127" s="65"/>
      <c r="AS127" s="65"/>
      <c r="AT127" s="65"/>
      <c r="AU127" s="65"/>
      <c r="AV127" s="65"/>
      <c r="AW127" s="65"/>
      <c r="AX127" s="65"/>
      <c r="AY127" s="65"/>
      <c r="AZ127" s="65"/>
      <c r="BA127" s="65"/>
      <c r="BB127" s="65"/>
      <c r="BC127" s="65"/>
      <c r="BD127" s="65"/>
      <c r="BE127" s="65"/>
      <c r="BF127" s="65"/>
      <c r="BG127" s="65"/>
      <c r="BH127" s="65"/>
      <c r="BI127" s="65"/>
      <c r="BJ127" s="65"/>
      <c r="BK127" s="65"/>
      <c r="BL127" s="65"/>
      <c r="BM127" s="65"/>
      <c r="BN127" s="65"/>
      <c r="BO127" s="65"/>
      <c r="BP127" s="65"/>
      <c r="BQ127" s="65"/>
      <c r="BR127" s="65"/>
      <c r="BS127" s="65"/>
      <c r="BT127" s="65"/>
      <c r="BU127" s="65"/>
      <c r="BV127" s="65"/>
      <c r="BW127" s="65"/>
      <c r="BX127" s="65"/>
      <c r="BY127" s="65"/>
      <c r="BZ127" s="65"/>
      <c r="CA127" s="65"/>
      <c r="CB127" s="65"/>
      <c r="CC127" s="65"/>
      <c r="CD127" s="65"/>
      <c r="CE127" s="65"/>
      <c r="CF127" s="65"/>
      <c r="CG127" s="65"/>
      <c r="CH127" s="65"/>
      <c r="CI127" s="65"/>
      <c r="CJ127" s="65"/>
      <c r="CK127" s="65"/>
      <c r="CL127" s="65"/>
      <c r="CM127" s="65"/>
      <c r="CN127" s="65"/>
      <c r="CO127" s="65"/>
      <c r="CP127" s="65"/>
      <c r="CQ127" s="65"/>
      <c r="CR127" s="65"/>
      <c r="CS127" s="65"/>
      <c r="CT127" s="65"/>
      <c r="CU127" s="65"/>
      <c r="CV127" s="65"/>
      <c r="CW127" s="65"/>
      <c r="CX127" s="65"/>
      <c r="CY127" s="65"/>
      <c r="CZ127" s="65"/>
      <c r="DA127" s="65"/>
      <c r="DB127" s="65"/>
      <c r="DC127" s="65"/>
      <c r="DD127" s="65"/>
      <c r="DE127" s="65"/>
      <c r="DF127" s="65"/>
      <c r="DG127" s="65"/>
      <c r="DH127" s="65"/>
      <c r="DI127" s="65"/>
      <c r="DJ127" s="65"/>
      <c r="DK127" s="65"/>
      <c r="DL127" s="65"/>
      <c r="DM127" s="65"/>
      <c r="DN127" s="65"/>
      <c r="DO127" s="65"/>
      <c r="DP127" s="65"/>
      <c r="DQ127" s="65"/>
      <c r="DR127" s="65"/>
      <c r="DS127" s="65"/>
      <c r="DT127" s="65"/>
      <c r="DU127" s="65"/>
      <c r="DV127" s="65"/>
      <c r="DW127" s="65"/>
      <c r="DX127" s="65"/>
      <c r="DY127" s="65"/>
      <c r="DZ127" s="65"/>
      <c r="EA127" s="65"/>
      <c r="EB127" s="65"/>
      <c r="EC127" s="65"/>
      <c r="ED127" s="65"/>
      <c r="EE127" s="65"/>
      <c r="EF127" s="65"/>
      <c r="EG127" s="65"/>
      <c r="EH127" s="65"/>
      <c r="EI127" s="65"/>
      <c r="EJ127" s="65"/>
      <c r="EK127" s="65"/>
      <c r="EL127" s="65"/>
      <c r="EM127" s="65"/>
      <c r="EN127" s="65"/>
      <c r="EO127" s="65"/>
      <c r="EP127" s="65"/>
      <c r="EQ127" s="65"/>
      <c r="ER127" s="65"/>
      <c r="ES127" s="65"/>
      <c r="ET127" s="65"/>
      <c r="EU127" s="65"/>
      <c r="EV127" s="65"/>
      <c r="EW127" s="65"/>
      <c r="EX127" s="65"/>
      <c r="EY127" s="65"/>
      <c r="EZ127" s="65"/>
      <c r="FA127" s="65"/>
      <c r="FB127" s="65"/>
      <c r="FC127" s="65"/>
      <c r="FD127" s="65"/>
      <c r="FE127" s="65"/>
      <c r="FF127" s="65"/>
      <c r="FG127" s="65"/>
      <c r="FH127" s="65"/>
      <c r="FI127" s="65"/>
      <c r="FJ127" s="65"/>
      <c r="FK127" s="65"/>
      <c r="FL127" s="65"/>
      <c r="FM127" s="65"/>
      <c r="FN127" s="65"/>
      <c r="FO127" s="65"/>
      <c r="FP127" s="65"/>
      <c r="FQ127" s="65"/>
      <c r="FR127" s="65"/>
      <c r="FS127" s="65"/>
      <c r="FT127" s="65"/>
      <c r="FU127" s="65"/>
      <c r="FV127" s="65"/>
      <c r="FW127" s="65"/>
      <c r="FX127" s="65"/>
      <c r="FY127" s="65"/>
      <c r="FZ127" s="65"/>
      <c r="GA127" s="65"/>
      <c r="GB127" s="65"/>
      <c r="GC127" s="65"/>
      <c r="GD127" s="65"/>
      <c r="GE127" s="65"/>
      <c r="GF127" s="65"/>
      <c r="GG127" s="65"/>
      <c r="GH127" s="65"/>
      <c r="GI127" s="65"/>
      <c r="GJ127" s="65"/>
      <c r="GK127" s="65"/>
      <c r="GL127" s="65"/>
      <c r="GM127" s="65"/>
      <c r="GN127" s="65"/>
      <c r="GO127" s="65"/>
      <c r="GP127" s="65"/>
      <c r="GQ127" s="65"/>
      <c r="GR127" s="65"/>
      <c r="GS127" s="65"/>
      <c r="GT127" s="65"/>
      <c r="GU127" s="65"/>
      <c r="GV127" s="65"/>
      <c r="GW127" s="65"/>
      <c r="GX127" s="65"/>
      <c r="GY127" s="65"/>
      <c r="GZ127" s="65"/>
      <c r="HA127" s="65"/>
      <c r="HB127" s="65"/>
      <c r="HC127" s="65"/>
      <c r="HD127" s="65"/>
      <c r="HE127" s="65"/>
      <c r="HF127" s="65"/>
      <c r="HG127" s="65"/>
      <c r="HH127" s="65"/>
      <c r="HI127" s="65"/>
    </row>
    <row r="128" spans="1:217" s="166" customFormat="1" ht="15" x14ac:dyDescent="0.2">
      <c r="A128" s="419"/>
      <c r="B128" s="412"/>
      <c r="C128" s="385" t="s">
        <v>33</v>
      </c>
      <c r="D128" s="379">
        <v>351.68</v>
      </c>
      <c r="E128" s="410"/>
      <c r="F128" s="379">
        <v>440.33</v>
      </c>
      <c r="G128" s="410"/>
      <c r="H128" s="379"/>
      <c r="I128" s="379">
        <v>440.33</v>
      </c>
      <c r="J128" s="379">
        <v>447.3</v>
      </c>
      <c r="K128" s="231">
        <v>1110.43</v>
      </c>
      <c r="L128" s="155">
        <v>418.1</v>
      </c>
      <c r="M128" s="155">
        <v>418.1</v>
      </c>
      <c r="N128" s="5" t="e">
        <f>K128-#REF!</f>
        <v>#REF!</v>
      </c>
      <c r="O128" s="65"/>
      <c r="P128" s="65"/>
      <c r="Q128" s="65"/>
      <c r="R128" s="65"/>
      <c r="S128" s="65"/>
      <c r="T128" s="65"/>
      <c r="U128" s="65"/>
      <c r="V128" s="65"/>
      <c r="W128" s="65"/>
      <c r="X128" s="65"/>
      <c r="Y128" s="65"/>
      <c r="Z128" s="65"/>
      <c r="AA128" s="65"/>
      <c r="AB128" s="65"/>
      <c r="AC128" s="65"/>
      <c r="AD128" s="65"/>
      <c r="AE128" s="65"/>
      <c r="AF128" s="65"/>
      <c r="AG128" s="65"/>
      <c r="AH128" s="65"/>
      <c r="AI128" s="65"/>
      <c r="AJ128" s="65"/>
      <c r="AK128" s="65"/>
      <c r="AL128" s="65"/>
      <c r="AM128" s="65"/>
      <c r="AN128" s="65"/>
      <c r="AO128" s="65"/>
      <c r="AP128" s="65"/>
      <c r="AQ128" s="65"/>
      <c r="AR128" s="65"/>
      <c r="AS128" s="65"/>
      <c r="AT128" s="65"/>
      <c r="AU128" s="65"/>
      <c r="AV128" s="65"/>
      <c r="AW128" s="65"/>
      <c r="AX128" s="65"/>
      <c r="AY128" s="65"/>
      <c r="AZ128" s="65"/>
      <c r="BA128" s="65"/>
      <c r="BB128" s="65"/>
      <c r="BC128" s="65"/>
      <c r="BD128" s="65"/>
      <c r="BE128" s="65"/>
      <c r="BF128" s="65"/>
      <c r="BG128" s="65"/>
      <c r="BH128" s="65"/>
      <c r="BI128" s="65"/>
      <c r="BJ128" s="65"/>
      <c r="BK128" s="65"/>
      <c r="BL128" s="65"/>
      <c r="BM128" s="65"/>
      <c r="BN128" s="65"/>
      <c r="BO128" s="65"/>
      <c r="BP128" s="65"/>
      <c r="BQ128" s="65"/>
      <c r="BR128" s="65"/>
      <c r="BS128" s="65"/>
      <c r="BT128" s="65"/>
      <c r="BU128" s="65"/>
      <c r="BV128" s="65"/>
      <c r="BW128" s="65"/>
      <c r="BX128" s="65"/>
      <c r="BY128" s="65"/>
      <c r="BZ128" s="65"/>
      <c r="CA128" s="65"/>
      <c r="CB128" s="65"/>
      <c r="CC128" s="65"/>
      <c r="CD128" s="65"/>
      <c r="CE128" s="65"/>
      <c r="CF128" s="65"/>
      <c r="CG128" s="65"/>
      <c r="CH128" s="65"/>
      <c r="CI128" s="65"/>
      <c r="CJ128" s="65"/>
      <c r="CK128" s="65"/>
      <c r="CL128" s="65"/>
      <c r="CM128" s="65"/>
      <c r="CN128" s="65"/>
      <c r="CO128" s="65"/>
      <c r="CP128" s="65"/>
      <c r="CQ128" s="65"/>
      <c r="CR128" s="65"/>
      <c r="CS128" s="65"/>
      <c r="CT128" s="65"/>
      <c r="CU128" s="65"/>
      <c r="CV128" s="65"/>
      <c r="CW128" s="65"/>
      <c r="CX128" s="65"/>
      <c r="CY128" s="65"/>
      <c r="CZ128" s="65"/>
      <c r="DA128" s="65"/>
      <c r="DB128" s="65"/>
      <c r="DC128" s="65"/>
      <c r="DD128" s="65"/>
      <c r="DE128" s="65"/>
      <c r="DF128" s="65"/>
      <c r="DG128" s="65"/>
      <c r="DH128" s="65"/>
      <c r="DI128" s="65"/>
      <c r="DJ128" s="65"/>
      <c r="DK128" s="65"/>
      <c r="DL128" s="65"/>
      <c r="DM128" s="65"/>
      <c r="DN128" s="65"/>
      <c r="DO128" s="65"/>
      <c r="DP128" s="65"/>
      <c r="DQ128" s="65"/>
      <c r="DR128" s="65"/>
      <c r="DS128" s="65"/>
      <c r="DT128" s="65"/>
      <c r="DU128" s="65"/>
      <c r="DV128" s="65"/>
      <c r="DW128" s="65"/>
      <c r="DX128" s="65"/>
      <c r="DY128" s="65"/>
      <c r="DZ128" s="65"/>
      <c r="EA128" s="65"/>
      <c r="EB128" s="65"/>
      <c r="EC128" s="65"/>
      <c r="ED128" s="65"/>
      <c r="EE128" s="65"/>
      <c r="EF128" s="65"/>
      <c r="EG128" s="65"/>
      <c r="EH128" s="65"/>
      <c r="EI128" s="65"/>
      <c r="EJ128" s="65"/>
      <c r="EK128" s="65"/>
      <c r="EL128" s="65"/>
      <c r="EM128" s="65"/>
      <c r="EN128" s="65"/>
      <c r="EO128" s="65"/>
      <c r="EP128" s="65"/>
      <c r="EQ128" s="65"/>
      <c r="ER128" s="65"/>
      <c r="ES128" s="65"/>
      <c r="ET128" s="65"/>
      <c r="EU128" s="65"/>
      <c r="EV128" s="65"/>
      <c r="EW128" s="65"/>
      <c r="EX128" s="65"/>
      <c r="EY128" s="65"/>
      <c r="EZ128" s="65"/>
      <c r="FA128" s="65"/>
      <c r="FB128" s="65"/>
      <c r="FC128" s="65"/>
      <c r="FD128" s="65"/>
      <c r="FE128" s="65"/>
      <c r="FF128" s="65"/>
      <c r="FG128" s="65"/>
      <c r="FH128" s="65"/>
      <c r="FI128" s="65"/>
      <c r="FJ128" s="65"/>
      <c r="FK128" s="65"/>
      <c r="FL128" s="65"/>
      <c r="FM128" s="65"/>
      <c r="FN128" s="65"/>
      <c r="FO128" s="65"/>
      <c r="FP128" s="65"/>
      <c r="FQ128" s="65"/>
      <c r="FR128" s="65"/>
      <c r="FS128" s="65"/>
      <c r="FT128" s="65"/>
      <c r="FU128" s="65"/>
      <c r="FV128" s="65"/>
      <c r="FW128" s="65"/>
      <c r="FX128" s="65"/>
      <c r="FY128" s="65"/>
      <c r="FZ128" s="65"/>
      <c r="GA128" s="65"/>
      <c r="GB128" s="65"/>
      <c r="GC128" s="65"/>
      <c r="GD128" s="65"/>
      <c r="GE128" s="65"/>
      <c r="GF128" s="65"/>
      <c r="GG128" s="65"/>
      <c r="GH128" s="65"/>
      <c r="GI128" s="65"/>
      <c r="GJ128" s="65"/>
      <c r="GK128" s="65"/>
      <c r="GL128" s="65"/>
      <c r="GM128" s="65"/>
      <c r="GN128" s="65"/>
      <c r="GO128" s="65"/>
      <c r="GP128" s="65"/>
      <c r="GQ128" s="65"/>
      <c r="GR128" s="65"/>
      <c r="GS128" s="65"/>
      <c r="GT128" s="65"/>
      <c r="GU128" s="65"/>
      <c r="GV128" s="65"/>
      <c r="GW128" s="65"/>
      <c r="GX128" s="65"/>
      <c r="GY128" s="65"/>
      <c r="GZ128" s="65"/>
      <c r="HA128" s="65"/>
      <c r="HB128" s="65"/>
      <c r="HC128" s="65"/>
      <c r="HD128" s="65"/>
      <c r="HE128" s="65"/>
      <c r="HF128" s="65"/>
      <c r="HG128" s="65"/>
      <c r="HH128" s="65"/>
      <c r="HI128" s="65"/>
    </row>
    <row r="129" spans="1:217" s="166" customFormat="1" ht="15" x14ac:dyDescent="0.2">
      <c r="A129" s="419"/>
      <c r="B129" s="412"/>
      <c r="C129" s="385" t="s">
        <v>34</v>
      </c>
      <c r="D129" s="379">
        <v>275.26</v>
      </c>
      <c r="E129" s="410"/>
      <c r="F129" s="379">
        <v>440.33</v>
      </c>
      <c r="G129" s="410"/>
      <c r="H129" s="379"/>
      <c r="I129" s="379">
        <v>440.33</v>
      </c>
      <c r="J129" s="379">
        <v>584.26</v>
      </c>
      <c r="K129" s="231">
        <v>2273.16</v>
      </c>
      <c r="L129" s="155">
        <v>418.1</v>
      </c>
      <c r="M129" s="155">
        <v>418.1</v>
      </c>
      <c r="N129" s="5" t="e">
        <f>K129-#REF!</f>
        <v>#REF!</v>
      </c>
      <c r="O129" s="65"/>
      <c r="P129" s="65"/>
      <c r="Q129" s="65"/>
      <c r="R129" s="65"/>
      <c r="S129" s="65"/>
      <c r="T129" s="65"/>
      <c r="U129" s="65"/>
      <c r="V129" s="65"/>
      <c r="W129" s="65"/>
      <c r="X129" s="65"/>
      <c r="Y129" s="65"/>
      <c r="Z129" s="65"/>
      <c r="AA129" s="65"/>
      <c r="AB129" s="65"/>
      <c r="AC129" s="65"/>
      <c r="AD129" s="65"/>
      <c r="AE129" s="65"/>
      <c r="AF129" s="65"/>
      <c r="AG129" s="65"/>
      <c r="AH129" s="65"/>
      <c r="AI129" s="65"/>
      <c r="AJ129" s="65"/>
      <c r="AK129" s="65"/>
      <c r="AL129" s="65"/>
      <c r="AM129" s="65"/>
      <c r="AN129" s="65"/>
      <c r="AO129" s="65"/>
      <c r="AP129" s="65"/>
      <c r="AQ129" s="65"/>
      <c r="AR129" s="65"/>
      <c r="AS129" s="65"/>
      <c r="AT129" s="65"/>
      <c r="AU129" s="65"/>
      <c r="AV129" s="65"/>
      <c r="AW129" s="65"/>
      <c r="AX129" s="65"/>
      <c r="AY129" s="65"/>
      <c r="AZ129" s="65"/>
      <c r="BA129" s="65"/>
      <c r="BB129" s="65"/>
      <c r="BC129" s="65"/>
      <c r="BD129" s="65"/>
      <c r="BE129" s="65"/>
      <c r="BF129" s="65"/>
      <c r="BG129" s="65"/>
      <c r="BH129" s="65"/>
      <c r="BI129" s="65"/>
      <c r="BJ129" s="65"/>
      <c r="BK129" s="65"/>
      <c r="BL129" s="65"/>
      <c r="BM129" s="65"/>
      <c r="BN129" s="65"/>
      <c r="BO129" s="65"/>
      <c r="BP129" s="65"/>
      <c r="BQ129" s="65"/>
      <c r="BR129" s="65"/>
      <c r="BS129" s="65"/>
      <c r="BT129" s="65"/>
      <c r="BU129" s="65"/>
      <c r="BV129" s="65"/>
      <c r="BW129" s="65"/>
      <c r="BX129" s="65"/>
      <c r="BY129" s="65"/>
      <c r="BZ129" s="65"/>
      <c r="CA129" s="65"/>
      <c r="CB129" s="65"/>
      <c r="CC129" s="65"/>
      <c r="CD129" s="65"/>
      <c r="CE129" s="65"/>
      <c r="CF129" s="65"/>
      <c r="CG129" s="65"/>
      <c r="CH129" s="65"/>
      <c r="CI129" s="65"/>
      <c r="CJ129" s="65"/>
      <c r="CK129" s="65"/>
      <c r="CL129" s="65"/>
      <c r="CM129" s="65"/>
      <c r="CN129" s="65"/>
      <c r="CO129" s="65"/>
      <c r="CP129" s="65"/>
      <c r="CQ129" s="65"/>
      <c r="CR129" s="65"/>
      <c r="CS129" s="65"/>
      <c r="CT129" s="65"/>
      <c r="CU129" s="65"/>
      <c r="CV129" s="65"/>
      <c r="CW129" s="65"/>
      <c r="CX129" s="65"/>
      <c r="CY129" s="65"/>
      <c r="CZ129" s="65"/>
      <c r="DA129" s="65"/>
      <c r="DB129" s="65"/>
      <c r="DC129" s="65"/>
      <c r="DD129" s="65"/>
      <c r="DE129" s="65"/>
      <c r="DF129" s="65"/>
      <c r="DG129" s="65"/>
      <c r="DH129" s="65"/>
      <c r="DI129" s="65"/>
      <c r="DJ129" s="65"/>
      <c r="DK129" s="65"/>
      <c r="DL129" s="65"/>
      <c r="DM129" s="65"/>
      <c r="DN129" s="65"/>
      <c r="DO129" s="65"/>
      <c r="DP129" s="65"/>
      <c r="DQ129" s="65"/>
      <c r="DR129" s="65"/>
      <c r="DS129" s="65"/>
      <c r="DT129" s="65"/>
      <c r="DU129" s="65"/>
      <c r="DV129" s="65"/>
      <c r="DW129" s="65"/>
      <c r="DX129" s="65"/>
      <c r="DY129" s="65"/>
      <c r="DZ129" s="65"/>
      <c r="EA129" s="65"/>
      <c r="EB129" s="65"/>
      <c r="EC129" s="65"/>
      <c r="ED129" s="65"/>
      <c r="EE129" s="65"/>
      <c r="EF129" s="65"/>
      <c r="EG129" s="65"/>
      <c r="EH129" s="65"/>
      <c r="EI129" s="65"/>
      <c r="EJ129" s="65"/>
      <c r="EK129" s="65"/>
      <c r="EL129" s="65"/>
      <c r="EM129" s="65"/>
      <c r="EN129" s="65"/>
      <c r="EO129" s="65"/>
      <c r="EP129" s="65"/>
      <c r="EQ129" s="65"/>
      <c r="ER129" s="65"/>
      <c r="ES129" s="65"/>
      <c r="ET129" s="65"/>
      <c r="EU129" s="65"/>
      <c r="EV129" s="65"/>
      <c r="EW129" s="65"/>
      <c r="EX129" s="65"/>
      <c r="EY129" s="65"/>
      <c r="EZ129" s="65"/>
      <c r="FA129" s="65"/>
      <c r="FB129" s="65"/>
      <c r="FC129" s="65"/>
      <c r="FD129" s="65"/>
      <c r="FE129" s="65"/>
      <c r="FF129" s="65"/>
      <c r="FG129" s="65"/>
      <c r="FH129" s="65"/>
      <c r="FI129" s="65"/>
      <c r="FJ129" s="65"/>
      <c r="FK129" s="65"/>
      <c r="FL129" s="65"/>
      <c r="FM129" s="65"/>
      <c r="FN129" s="65"/>
      <c r="FO129" s="65"/>
      <c r="FP129" s="65"/>
      <c r="FQ129" s="65"/>
      <c r="FR129" s="65"/>
      <c r="FS129" s="65"/>
      <c r="FT129" s="65"/>
      <c r="FU129" s="65"/>
      <c r="FV129" s="65"/>
      <c r="FW129" s="65"/>
      <c r="FX129" s="65"/>
      <c r="FY129" s="65"/>
      <c r="FZ129" s="65"/>
      <c r="GA129" s="65"/>
      <c r="GB129" s="65"/>
      <c r="GC129" s="65"/>
      <c r="GD129" s="65"/>
      <c r="GE129" s="65"/>
      <c r="GF129" s="65"/>
      <c r="GG129" s="65"/>
      <c r="GH129" s="65"/>
      <c r="GI129" s="65"/>
      <c r="GJ129" s="65"/>
      <c r="GK129" s="65"/>
      <c r="GL129" s="65"/>
      <c r="GM129" s="65"/>
      <c r="GN129" s="65"/>
      <c r="GO129" s="65"/>
      <c r="GP129" s="65"/>
      <c r="GQ129" s="65"/>
      <c r="GR129" s="65"/>
      <c r="GS129" s="65"/>
      <c r="GT129" s="65"/>
      <c r="GU129" s="65"/>
      <c r="GV129" s="65"/>
      <c r="GW129" s="65"/>
      <c r="GX129" s="65"/>
      <c r="GY129" s="65"/>
      <c r="GZ129" s="65"/>
      <c r="HA129" s="65"/>
      <c r="HB129" s="65"/>
      <c r="HC129" s="65"/>
      <c r="HD129" s="65"/>
      <c r="HE129" s="65"/>
      <c r="HF129" s="65"/>
      <c r="HG129" s="65"/>
      <c r="HH129" s="65"/>
      <c r="HI129" s="65"/>
    </row>
    <row r="130" spans="1:217" s="166" customFormat="1" ht="99.75" x14ac:dyDescent="0.2">
      <c r="A130" s="415">
        <v>12</v>
      </c>
      <c r="B130" s="410" t="s">
        <v>188</v>
      </c>
      <c r="C130" s="154" t="s">
        <v>339</v>
      </c>
      <c r="D130" s="155" t="s">
        <v>194</v>
      </c>
      <c r="E130" s="410" t="s">
        <v>195</v>
      </c>
      <c r="F130" s="154">
        <v>115.6</v>
      </c>
      <c r="G130" s="410" t="s">
        <v>390</v>
      </c>
      <c r="H130" s="154"/>
      <c r="I130" s="154">
        <v>115.6</v>
      </c>
      <c r="J130" s="154">
        <v>111.51</v>
      </c>
      <c r="K130" s="316" t="s">
        <v>583</v>
      </c>
      <c r="L130" s="154">
        <v>115.6</v>
      </c>
      <c r="M130" s="154">
        <v>115.6</v>
      </c>
      <c r="N130" s="5" t="e">
        <f>K130-#REF!</f>
        <v>#VALUE!</v>
      </c>
      <c r="O130" s="65"/>
      <c r="P130" s="65"/>
      <c r="Q130" s="65"/>
      <c r="R130" s="65"/>
      <c r="S130" s="65"/>
      <c r="T130" s="65"/>
      <c r="U130" s="65"/>
      <c r="V130" s="65"/>
      <c r="W130" s="65"/>
      <c r="X130" s="65"/>
      <c r="Y130" s="65"/>
      <c r="Z130" s="65"/>
      <c r="AA130" s="65"/>
      <c r="AB130" s="65"/>
      <c r="AC130" s="65"/>
      <c r="AD130" s="65"/>
      <c r="AE130" s="65"/>
      <c r="AF130" s="65"/>
      <c r="AG130" s="65"/>
      <c r="AH130" s="65"/>
      <c r="AI130" s="65"/>
      <c r="AJ130" s="65"/>
      <c r="AK130" s="65"/>
      <c r="AL130" s="65"/>
      <c r="AM130" s="65"/>
      <c r="AN130" s="65"/>
      <c r="AO130" s="65"/>
      <c r="AP130" s="65"/>
      <c r="AQ130" s="65"/>
      <c r="AR130" s="65"/>
      <c r="AS130" s="65"/>
      <c r="AT130" s="65"/>
      <c r="AU130" s="65"/>
      <c r="AV130" s="65"/>
      <c r="AW130" s="65"/>
      <c r="AX130" s="65"/>
      <c r="AY130" s="65"/>
      <c r="AZ130" s="65"/>
      <c r="BA130" s="65"/>
      <c r="BB130" s="65"/>
      <c r="BC130" s="65"/>
      <c r="BD130" s="65"/>
      <c r="BE130" s="65"/>
      <c r="BF130" s="65"/>
      <c r="BG130" s="65"/>
      <c r="BH130" s="65"/>
      <c r="BI130" s="65"/>
      <c r="BJ130" s="65"/>
      <c r="BK130" s="65"/>
      <c r="BL130" s="65"/>
      <c r="BM130" s="65"/>
      <c r="BN130" s="65"/>
      <c r="BO130" s="65"/>
      <c r="BP130" s="65"/>
      <c r="BQ130" s="65"/>
      <c r="BR130" s="65"/>
      <c r="BS130" s="65"/>
      <c r="BT130" s="65"/>
      <c r="BU130" s="65"/>
      <c r="BV130" s="65"/>
      <c r="BW130" s="65"/>
      <c r="BX130" s="65"/>
      <c r="BY130" s="65"/>
      <c r="BZ130" s="65"/>
      <c r="CA130" s="65"/>
      <c r="CB130" s="65"/>
      <c r="CC130" s="65"/>
      <c r="CD130" s="65"/>
      <c r="CE130" s="65"/>
      <c r="CF130" s="65"/>
      <c r="CG130" s="65"/>
      <c r="CH130" s="65"/>
      <c r="CI130" s="65"/>
      <c r="CJ130" s="65"/>
      <c r="CK130" s="65"/>
      <c r="CL130" s="65"/>
      <c r="CM130" s="65"/>
      <c r="CN130" s="65"/>
      <c r="CO130" s="65"/>
      <c r="CP130" s="65"/>
      <c r="CQ130" s="65"/>
      <c r="CR130" s="65"/>
      <c r="CS130" s="65"/>
      <c r="CT130" s="65"/>
      <c r="CU130" s="65"/>
      <c r="CV130" s="65"/>
      <c r="CW130" s="65"/>
      <c r="CX130" s="65"/>
      <c r="CY130" s="65"/>
      <c r="CZ130" s="65"/>
      <c r="DA130" s="65"/>
      <c r="DB130" s="65"/>
      <c r="DC130" s="65"/>
      <c r="DD130" s="65"/>
      <c r="DE130" s="65"/>
      <c r="DF130" s="65"/>
      <c r="DG130" s="65"/>
      <c r="DH130" s="65"/>
      <c r="DI130" s="65"/>
      <c r="DJ130" s="65"/>
      <c r="DK130" s="65"/>
      <c r="DL130" s="65"/>
      <c r="DM130" s="65"/>
      <c r="DN130" s="65"/>
      <c r="DO130" s="65"/>
      <c r="DP130" s="65"/>
      <c r="DQ130" s="65"/>
      <c r="DR130" s="65"/>
      <c r="DS130" s="65"/>
      <c r="DT130" s="65"/>
      <c r="DU130" s="65"/>
      <c r="DV130" s="65"/>
      <c r="DW130" s="65"/>
      <c r="DX130" s="65"/>
      <c r="DY130" s="65"/>
      <c r="DZ130" s="65"/>
      <c r="EA130" s="65"/>
      <c r="EB130" s="65"/>
      <c r="EC130" s="65"/>
      <c r="ED130" s="65"/>
      <c r="EE130" s="65"/>
      <c r="EF130" s="65"/>
      <c r="EG130" s="65"/>
      <c r="EH130" s="65"/>
      <c r="EI130" s="65"/>
      <c r="EJ130" s="65"/>
      <c r="EK130" s="65"/>
      <c r="EL130" s="65"/>
      <c r="EM130" s="65"/>
      <c r="EN130" s="65"/>
      <c r="EO130" s="65"/>
      <c r="EP130" s="65"/>
      <c r="EQ130" s="65"/>
      <c r="ER130" s="65"/>
      <c r="ES130" s="65"/>
      <c r="ET130" s="65"/>
      <c r="EU130" s="65"/>
      <c r="EV130" s="65"/>
      <c r="EW130" s="65"/>
      <c r="EX130" s="65"/>
      <c r="EY130" s="65"/>
      <c r="EZ130" s="65"/>
      <c r="FA130" s="65"/>
      <c r="FB130" s="65"/>
      <c r="FC130" s="65"/>
      <c r="FD130" s="65"/>
      <c r="FE130" s="65"/>
      <c r="FF130" s="65"/>
      <c r="FG130" s="65"/>
      <c r="FH130" s="65"/>
      <c r="FI130" s="65"/>
      <c r="FJ130" s="65"/>
      <c r="FK130" s="65"/>
      <c r="FL130" s="65"/>
      <c r="FM130" s="65"/>
      <c r="FN130" s="65"/>
      <c r="FO130" s="65"/>
      <c r="FP130" s="65"/>
      <c r="FQ130" s="65"/>
      <c r="FR130" s="65"/>
      <c r="FS130" s="65"/>
      <c r="FT130" s="65"/>
      <c r="FU130" s="65"/>
      <c r="FV130" s="65"/>
      <c r="FW130" s="65"/>
      <c r="FX130" s="65"/>
      <c r="FY130" s="65"/>
      <c r="FZ130" s="65"/>
      <c r="GA130" s="65"/>
      <c r="GB130" s="65"/>
      <c r="GC130" s="65"/>
      <c r="GD130" s="65"/>
      <c r="GE130" s="65"/>
      <c r="GF130" s="65"/>
      <c r="GG130" s="65"/>
      <c r="GH130" s="65"/>
      <c r="GI130" s="65"/>
      <c r="GJ130" s="65"/>
      <c r="GK130" s="65"/>
      <c r="GL130" s="65"/>
      <c r="GM130" s="65"/>
      <c r="GN130" s="65"/>
      <c r="GO130" s="65"/>
      <c r="GP130" s="65"/>
      <c r="GQ130" s="65"/>
      <c r="GR130" s="65"/>
      <c r="GS130" s="65"/>
      <c r="GT130" s="65"/>
      <c r="GU130" s="65"/>
      <c r="GV130" s="65"/>
      <c r="GW130" s="65"/>
      <c r="GX130" s="65"/>
      <c r="GY130" s="65"/>
      <c r="GZ130" s="65"/>
      <c r="HA130" s="65"/>
      <c r="HB130" s="65"/>
      <c r="HC130" s="65"/>
      <c r="HD130" s="65"/>
      <c r="HE130" s="65"/>
      <c r="HF130" s="65"/>
      <c r="HG130" s="65"/>
      <c r="HH130" s="65"/>
      <c r="HI130" s="65"/>
    </row>
    <row r="131" spans="1:217" s="166" customFormat="1" ht="15" x14ac:dyDescent="0.2">
      <c r="A131" s="415"/>
      <c r="B131" s="410"/>
      <c r="C131" s="157" t="s">
        <v>17</v>
      </c>
      <c r="D131" s="155">
        <v>97.42</v>
      </c>
      <c r="E131" s="410"/>
      <c r="F131" s="155">
        <v>97.42</v>
      </c>
      <c r="G131" s="410"/>
      <c r="H131" s="156" t="e">
        <f>F131-#REF!</f>
        <v>#REF!</v>
      </c>
      <c r="I131" s="155">
        <v>97.42</v>
      </c>
      <c r="J131" s="155">
        <v>97.42</v>
      </c>
      <c r="K131" s="317">
        <v>166.56</v>
      </c>
      <c r="L131" s="155">
        <v>97.42</v>
      </c>
      <c r="M131" s="155">
        <v>97.42</v>
      </c>
      <c r="N131" s="5" t="e">
        <f>K131-#REF!</f>
        <v>#REF!</v>
      </c>
      <c r="O131" s="65"/>
      <c r="P131" s="65"/>
      <c r="Q131" s="65"/>
      <c r="R131" s="65"/>
      <c r="S131" s="65"/>
      <c r="T131" s="65"/>
      <c r="U131" s="65"/>
      <c r="V131" s="65"/>
      <c r="W131" s="65"/>
      <c r="X131" s="65"/>
      <c r="Y131" s="65"/>
      <c r="Z131" s="65"/>
      <c r="AA131" s="65"/>
      <c r="AB131" s="65"/>
      <c r="AC131" s="65"/>
      <c r="AD131" s="65"/>
      <c r="AE131" s="65"/>
      <c r="AF131" s="65"/>
      <c r="AG131" s="65"/>
      <c r="AH131" s="65"/>
      <c r="AI131" s="65"/>
      <c r="AJ131" s="65"/>
      <c r="AK131" s="65"/>
      <c r="AL131" s="65"/>
      <c r="AM131" s="65"/>
      <c r="AN131" s="65"/>
      <c r="AO131" s="65"/>
      <c r="AP131" s="65"/>
      <c r="AQ131" s="65"/>
      <c r="AR131" s="65"/>
      <c r="AS131" s="65"/>
      <c r="AT131" s="65"/>
      <c r="AU131" s="65"/>
      <c r="AV131" s="65"/>
      <c r="AW131" s="65"/>
      <c r="AX131" s="65"/>
      <c r="AY131" s="65"/>
      <c r="AZ131" s="65"/>
      <c r="BA131" s="65"/>
      <c r="BB131" s="65"/>
      <c r="BC131" s="65"/>
      <c r="BD131" s="65"/>
      <c r="BE131" s="65"/>
      <c r="BF131" s="65"/>
      <c r="BG131" s="65"/>
      <c r="BH131" s="65"/>
      <c r="BI131" s="65"/>
      <c r="BJ131" s="65"/>
      <c r="BK131" s="65"/>
      <c r="BL131" s="65"/>
      <c r="BM131" s="65"/>
      <c r="BN131" s="65"/>
      <c r="BO131" s="65"/>
      <c r="BP131" s="65"/>
      <c r="BQ131" s="65"/>
      <c r="BR131" s="65"/>
      <c r="BS131" s="65"/>
      <c r="BT131" s="65"/>
      <c r="BU131" s="65"/>
      <c r="BV131" s="65"/>
      <c r="BW131" s="65"/>
      <c r="BX131" s="65"/>
      <c r="BY131" s="65"/>
      <c r="BZ131" s="65"/>
      <c r="CA131" s="65"/>
      <c r="CB131" s="65"/>
      <c r="CC131" s="65"/>
      <c r="CD131" s="65"/>
      <c r="CE131" s="65"/>
      <c r="CF131" s="65"/>
      <c r="CG131" s="65"/>
      <c r="CH131" s="65"/>
      <c r="CI131" s="65"/>
      <c r="CJ131" s="65"/>
      <c r="CK131" s="65"/>
      <c r="CL131" s="65"/>
      <c r="CM131" s="65"/>
      <c r="CN131" s="65"/>
      <c r="CO131" s="65"/>
      <c r="CP131" s="65"/>
      <c r="CQ131" s="65"/>
      <c r="CR131" s="65"/>
      <c r="CS131" s="65"/>
      <c r="CT131" s="65"/>
      <c r="CU131" s="65"/>
      <c r="CV131" s="65"/>
      <c r="CW131" s="65"/>
      <c r="CX131" s="65"/>
      <c r="CY131" s="65"/>
      <c r="CZ131" s="65"/>
      <c r="DA131" s="65"/>
      <c r="DB131" s="65"/>
      <c r="DC131" s="65"/>
      <c r="DD131" s="65"/>
      <c r="DE131" s="65"/>
      <c r="DF131" s="65"/>
      <c r="DG131" s="65"/>
      <c r="DH131" s="65"/>
      <c r="DI131" s="65"/>
      <c r="DJ131" s="65"/>
      <c r="DK131" s="65"/>
      <c r="DL131" s="65"/>
      <c r="DM131" s="65"/>
      <c r="DN131" s="65"/>
      <c r="DO131" s="65"/>
      <c r="DP131" s="65"/>
      <c r="DQ131" s="65"/>
      <c r="DR131" s="65"/>
      <c r="DS131" s="65"/>
      <c r="DT131" s="65"/>
      <c r="DU131" s="65"/>
      <c r="DV131" s="65"/>
      <c r="DW131" s="65"/>
      <c r="DX131" s="65"/>
      <c r="DY131" s="65"/>
      <c r="DZ131" s="65"/>
      <c r="EA131" s="65"/>
      <c r="EB131" s="65"/>
      <c r="EC131" s="65"/>
      <c r="ED131" s="65"/>
      <c r="EE131" s="65"/>
      <c r="EF131" s="65"/>
      <c r="EG131" s="65"/>
      <c r="EH131" s="65"/>
      <c r="EI131" s="65"/>
      <c r="EJ131" s="65"/>
      <c r="EK131" s="65"/>
      <c r="EL131" s="65"/>
      <c r="EM131" s="65"/>
      <c r="EN131" s="65"/>
      <c r="EO131" s="65"/>
      <c r="EP131" s="65"/>
      <c r="EQ131" s="65"/>
      <c r="ER131" s="65"/>
      <c r="ES131" s="65"/>
      <c r="ET131" s="65"/>
      <c r="EU131" s="65"/>
      <c r="EV131" s="65"/>
      <c r="EW131" s="65"/>
      <c r="EX131" s="65"/>
      <c r="EY131" s="65"/>
      <c r="EZ131" s="65"/>
      <c r="FA131" s="65"/>
      <c r="FB131" s="65"/>
      <c r="FC131" s="65"/>
      <c r="FD131" s="65"/>
      <c r="FE131" s="65"/>
      <c r="FF131" s="65"/>
      <c r="FG131" s="65"/>
      <c r="FH131" s="65"/>
      <c r="FI131" s="65"/>
      <c r="FJ131" s="65"/>
      <c r="FK131" s="65"/>
      <c r="FL131" s="65"/>
      <c r="FM131" s="65"/>
      <c r="FN131" s="65"/>
      <c r="FO131" s="65"/>
      <c r="FP131" s="65"/>
      <c r="FQ131" s="65"/>
      <c r="FR131" s="65"/>
      <c r="FS131" s="65"/>
      <c r="FT131" s="65"/>
      <c r="FU131" s="65"/>
      <c r="FV131" s="65"/>
      <c r="FW131" s="65"/>
      <c r="FX131" s="65"/>
      <c r="FY131" s="65"/>
      <c r="FZ131" s="65"/>
      <c r="GA131" s="65"/>
      <c r="GB131" s="65"/>
      <c r="GC131" s="65"/>
      <c r="GD131" s="65"/>
      <c r="GE131" s="65"/>
      <c r="GF131" s="65"/>
      <c r="GG131" s="65"/>
      <c r="GH131" s="65"/>
      <c r="GI131" s="65"/>
      <c r="GJ131" s="65"/>
      <c r="GK131" s="65"/>
      <c r="GL131" s="65"/>
      <c r="GM131" s="65"/>
      <c r="GN131" s="65"/>
      <c r="GO131" s="65"/>
      <c r="GP131" s="65"/>
      <c r="GQ131" s="65"/>
      <c r="GR131" s="65"/>
      <c r="GS131" s="65"/>
      <c r="GT131" s="65"/>
      <c r="GU131" s="65"/>
      <c r="GV131" s="65"/>
      <c r="GW131" s="65"/>
      <c r="GX131" s="65"/>
      <c r="GY131" s="65"/>
      <c r="GZ131" s="65"/>
      <c r="HA131" s="65"/>
      <c r="HB131" s="65"/>
      <c r="HC131" s="65"/>
      <c r="HD131" s="65"/>
      <c r="HE131" s="65"/>
      <c r="HF131" s="65"/>
      <c r="HG131" s="65"/>
      <c r="HH131" s="65"/>
      <c r="HI131" s="65"/>
    </row>
    <row r="132" spans="1:217" s="166" customFormat="1" ht="15" x14ac:dyDescent="0.2">
      <c r="A132" s="415"/>
      <c r="B132" s="410"/>
      <c r="C132" s="157" t="s">
        <v>32</v>
      </c>
      <c r="D132" s="155" t="s">
        <v>90</v>
      </c>
      <c r="E132" s="410"/>
      <c r="F132" s="155">
        <v>146.62</v>
      </c>
      <c r="G132" s="410"/>
      <c r="H132" s="155"/>
      <c r="I132" s="155">
        <v>146.62</v>
      </c>
      <c r="J132" s="155"/>
      <c r="K132" s="317" t="s">
        <v>90</v>
      </c>
      <c r="L132" s="155">
        <v>146.62</v>
      </c>
      <c r="M132" s="155">
        <v>146.62</v>
      </c>
      <c r="N132" s="5" t="e">
        <f>K132-#REF!</f>
        <v>#VALUE!</v>
      </c>
      <c r="O132" s="65"/>
      <c r="P132" s="65"/>
      <c r="Q132" s="65"/>
      <c r="R132" s="65"/>
      <c r="S132" s="65"/>
      <c r="T132" s="65"/>
      <c r="U132" s="65"/>
      <c r="V132" s="65"/>
      <c r="W132" s="65"/>
      <c r="X132" s="65"/>
      <c r="Y132" s="65"/>
      <c r="Z132" s="65"/>
      <c r="AA132" s="65"/>
      <c r="AB132" s="65"/>
      <c r="AC132" s="65"/>
      <c r="AD132" s="65"/>
      <c r="AE132" s="65"/>
      <c r="AF132" s="65"/>
      <c r="AG132" s="65"/>
      <c r="AH132" s="65"/>
      <c r="AI132" s="65"/>
      <c r="AJ132" s="65"/>
      <c r="AK132" s="65"/>
      <c r="AL132" s="65"/>
      <c r="AM132" s="65"/>
      <c r="AN132" s="65"/>
      <c r="AO132" s="65"/>
      <c r="AP132" s="65"/>
      <c r="AQ132" s="65"/>
      <c r="AR132" s="65"/>
      <c r="AS132" s="65"/>
      <c r="AT132" s="65"/>
      <c r="AU132" s="65"/>
      <c r="AV132" s="65"/>
      <c r="AW132" s="65"/>
      <c r="AX132" s="65"/>
      <c r="AY132" s="65"/>
      <c r="AZ132" s="65"/>
      <c r="BA132" s="65"/>
      <c r="BB132" s="65"/>
      <c r="BC132" s="65"/>
      <c r="BD132" s="65"/>
      <c r="BE132" s="65"/>
      <c r="BF132" s="65"/>
      <c r="BG132" s="65"/>
      <c r="BH132" s="65"/>
      <c r="BI132" s="65"/>
      <c r="BJ132" s="65"/>
      <c r="BK132" s="65"/>
      <c r="BL132" s="65"/>
      <c r="BM132" s="65"/>
      <c r="BN132" s="65"/>
      <c r="BO132" s="65"/>
      <c r="BP132" s="65"/>
      <c r="BQ132" s="65"/>
      <c r="BR132" s="65"/>
      <c r="BS132" s="65"/>
      <c r="BT132" s="65"/>
      <c r="BU132" s="65"/>
      <c r="BV132" s="65"/>
      <c r="BW132" s="65"/>
      <c r="BX132" s="65"/>
      <c r="BY132" s="65"/>
      <c r="BZ132" s="65"/>
      <c r="CA132" s="65"/>
      <c r="CB132" s="65"/>
      <c r="CC132" s="65"/>
      <c r="CD132" s="65"/>
      <c r="CE132" s="65"/>
      <c r="CF132" s="65"/>
      <c r="CG132" s="65"/>
      <c r="CH132" s="65"/>
      <c r="CI132" s="65"/>
      <c r="CJ132" s="65"/>
      <c r="CK132" s="65"/>
      <c r="CL132" s="65"/>
      <c r="CM132" s="65"/>
      <c r="CN132" s="65"/>
      <c r="CO132" s="65"/>
      <c r="CP132" s="65"/>
      <c r="CQ132" s="65"/>
      <c r="CR132" s="65"/>
      <c r="CS132" s="65"/>
      <c r="CT132" s="65"/>
      <c r="CU132" s="65"/>
      <c r="CV132" s="65"/>
      <c r="CW132" s="65"/>
      <c r="CX132" s="65"/>
      <c r="CY132" s="65"/>
      <c r="CZ132" s="65"/>
      <c r="DA132" s="65"/>
      <c r="DB132" s="65"/>
      <c r="DC132" s="65"/>
      <c r="DD132" s="65"/>
      <c r="DE132" s="65"/>
      <c r="DF132" s="65"/>
      <c r="DG132" s="65"/>
      <c r="DH132" s="65"/>
      <c r="DI132" s="65"/>
      <c r="DJ132" s="65"/>
      <c r="DK132" s="65"/>
      <c r="DL132" s="65"/>
      <c r="DM132" s="65"/>
      <c r="DN132" s="65"/>
      <c r="DO132" s="65"/>
      <c r="DP132" s="65"/>
      <c r="DQ132" s="65"/>
      <c r="DR132" s="65"/>
      <c r="DS132" s="65"/>
      <c r="DT132" s="65"/>
      <c r="DU132" s="65"/>
      <c r="DV132" s="65"/>
      <c r="DW132" s="65"/>
      <c r="DX132" s="65"/>
      <c r="DY132" s="65"/>
      <c r="DZ132" s="65"/>
      <c r="EA132" s="65"/>
      <c r="EB132" s="65"/>
      <c r="EC132" s="65"/>
      <c r="ED132" s="65"/>
      <c r="EE132" s="65"/>
      <c r="EF132" s="65"/>
      <c r="EG132" s="65"/>
      <c r="EH132" s="65"/>
      <c r="EI132" s="65"/>
      <c r="EJ132" s="65"/>
      <c r="EK132" s="65"/>
      <c r="EL132" s="65"/>
      <c r="EM132" s="65"/>
      <c r="EN132" s="65"/>
      <c r="EO132" s="65"/>
      <c r="EP132" s="65"/>
      <c r="EQ132" s="65"/>
      <c r="ER132" s="65"/>
      <c r="ES132" s="65"/>
      <c r="ET132" s="65"/>
      <c r="EU132" s="65"/>
      <c r="EV132" s="65"/>
      <c r="EW132" s="65"/>
      <c r="EX132" s="65"/>
      <c r="EY132" s="65"/>
      <c r="EZ132" s="65"/>
      <c r="FA132" s="65"/>
      <c r="FB132" s="65"/>
      <c r="FC132" s="65"/>
      <c r="FD132" s="65"/>
      <c r="FE132" s="65"/>
      <c r="FF132" s="65"/>
      <c r="FG132" s="65"/>
      <c r="FH132" s="65"/>
      <c r="FI132" s="65"/>
      <c r="FJ132" s="65"/>
      <c r="FK132" s="65"/>
      <c r="FL132" s="65"/>
      <c r="FM132" s="65"/>
      <c r="FN132" s="65"/>
      <c r="FO132" s="65"/>
      <c r="FP132" s="65"/>
      <c r="FQ132" s="65"/>
      <c r="FR132" s="65"/>
      <c r="FS132" s="65"/>
      <c r="FT132" s="65"/>
      <c r="FU132" s="65"/>
      <c r="FV132" s="65"/>
      <c r="FW132" s="65"/>
      <c r="FX132" s="65"/>
      <c r="FY132" s="65"/>
      <c r="FZ132" s="65"/>
      <c r="GA132" s="65"/>
      <c r="GB132" s="65"/>
      <c r="GC132" s="65"/>
      <c r="GD132" s="65"/>
      <c r="GE132" s="65"/>
      <c r="GF132" s="65"/>
      <c r="GG132" s="65"/>
      <c r="GH132" s="65"/>
      <c r="GI132" s="65"/>
      <c r="GJ132" s="65"/>
      <c r="GK132" s="65"/>
      <c r="GL132" s="65"/>
      <c r="GM132" s="65"/>
      <c r="GN132" s="65"/>
      <c r="GO132" s="65"/>
      <c r="GP132" s="65"/>
      <c r="GQ132" s="65"/>
      <c r="GR132" s="65"/>
      <c r="GS132" s="65"/>
      <c r="GT132" s="65"/>
      <c r="GU132" s="65"/>
      <c r="GV132" s="65"/>
      <c r="GW132" s="65"/>
      <c r="GX132" s="65"/>
      <c r="GY132" s="65"/>
      <c r="GZ132" s="65"/>
      <c r="HA132" s="65"/>
      <c r="HB132" s="65"/>
      <c r="HC132" s="65"/>
      <c r="HD132" s="65"/>
      <c r="HE132" s="65"/>
      <c r="HF132" s="65"/>
      <c r="HG132" s="65"/>
      <c r="HH132" s="65"/>
      <c r="HI132" s="65"/>
    </row>
    <row r="133" spans="1:217" s="166" customFormat="1" ht="15.75" customHeight="1" x14ac:dyDescent="0.2">
      <c r="A133" s="415"/>
      <c r="B133" s="410"/>
      <c r="C133" s="157" t="s">
        <v>33</v>
      </c>
      <c r="D133" s="155">
        <v>201.83</v>
      </c>
      <c r="E133" s="410"/>
      <c r="F133" s="155">
        <v>170.7</v>
      </c>
      <c r="G133" s="410"/>
      <c r="H133" s="155"/>
      <c r="I133" s="155">
        <v>170.7</v>
      </c>
      <c r="J133" s="155">
        <v>201.83</v>
      </c>
      <c r="K133" s="317">
        <v>418.48</v>
      </c>
      <c r="L133" s="155">
        <v>170.7</v>
      </c>
      <c r="M133" s="155">
        <v>170.7</v>
      </c>
      <c r="N133" s="5" t="e">
        <f>K133-#REF!</f>
        <v>#REF!</v>
      </c>
      <c r="O133" s="65"/>
      <c r="P133" s="65"/>
      <c r="Q133" s="65"/>
      <c r="R133" s="65"/>
      <c r="S133" s="65"/>
      <c r="T133" s="65"/>
      <c r="U133" s="65"/>
      <c r="V133" s="65"/>
      <c r="W133" s="65"/>
      <c r="X133" s="65"/>
      <c r="Y133" s="65"/>
      <c r="Z133" s="65"/>
      <c r="AA133" s="65"/>
      <c r="AB133" s="65"/>
      <c r="AC133" s="65"/>
      <c r="AD133" s="65"/>
      <c r="AE133" s="65"/>
      <c r="AF133" s="65"/>
      <c r="AG133" s="65"/>
      <c r="AH133" s="65"/>
      <c r="AI133" s="65"/>
      <c r="AJ133" s="65"/>
      <c r="AK133" s="65"/>
      <c r="AL133" s="65"/>
      <c r="AM133" s="65"/>
      <c r="AN133" s="65"/>
      <c r="AO133" s="65"/>
      <c r="AP133" s="65"/>
      <c r="AQ133" s="65"/>
      <c r="AR133" s="65"/>
      <c r="AS133" s="65"/>
      <c r="AT133" s="65"/>
      <c r="AU133" s="65"/>
      <c r="AV133" s="65"/>
      <c r="AW133" s="65"/>
      <c r="AX133" s="65"/>
      <c r="AY133" s="65"/>
      <c r="AZ133" s="65"/>
      <c r="BA133" s="65"/>
      <c r="BB133" s="65"/>
      <c r="BC133" s="65"/>
      <c r="BD133" s="65"/>
      <c r="BE133" s="65"/>
      <c r="BF133" s="65"/>
      <c r="BG133" s="65"/>
      <c r="BH133" s="65"/>
      <c r="BI133" s="65"/>
      <c r="BJ133" s="65"/>
      <c r="BK133" s="65"/>
      <c r="BL133" s="65"/>
      <c r="BM133" s="65"/>
      <c r="BN133" s="65"/>
      <c r="BO133" s="65"/>
      <c r="BP133" s="65"/>
      <c r="BQ133" s="65"/>
      <c r="BR133" s="65"/>
      <c r="BS133" s="65"/>
      <c r="BT133" s="65"/>
      <c r="BU133" s="65"/>
      <c r="BV133" s="65"/>
      <c r="BW133" s="65"/>
      <c r="BX133" s="65"/>
      <c r="BY133" s="65"/>
      <c r="BZ133" s="65"/>
      <c r="CA133" s="65"/>
      <c r="CB133" s="65"/>
      <c r="CC133" s="65"/>
      <c r="CD133" s="65"/>
      <c r="CE133" s="65"/>
      <c r="CF133" s="65"/>
      <c r="CG133" s="65"/>
      <c r="CH133" s="65"/>
      <c r="CI133" s="65"/>
      <c r="CJ133" s="65"/>
      <c r="CK133" s="65"/>
      <c r="CL133" s="65"/>
      <c r="CM133" s="65"/>
      <c r="CN133" s="65"/>
      <c r="CO133" s="65"/>
      <c r="CP133" s="65"/>
      <c r="CQ133" s="65"/>
      <c r="CR133" s="65"/>
      <c r="CS133" s="65"/>
      <c r="CT133" s="65"/>
      <c r="CU133" s="65"/>
      <c r="CV133" s="65"/>
      <c r="CW133" s="65"/>
      <c r="CX133" s="65"/>
      <c r="CY133" s="65"/>
      <c r="CZ133" s="65"/>
      <c r="DA133" s="65"/>
      <c r="DB133" s="65"/>
      <c r="DC133" s="65"/>
      <c r="DD133" s="65"/>
      <c r="DE133" s="65"/>
      <c r="DF133" s="65"/>
      <c r="DG133" s="65"/>
      <c r="DH133" s="65"/>
      <c r="DI133" s="65"/>
      <c r="DJ133" s="65"/>
      <c r="DK133" s="65"/>
      <c r="DL133" s="65"/>
      <c r="DM133" s="65"/>
      <c r="DN133" s="65"/>
      <c r="DO133" s="65"/>
      <c r="DP133" s="65"/>
      <c r="DQ133" s="65"/>
      <c r="DR133" s="65"/>
      <c r="DS133" s="65"/>
      <c r="DT133" s="65"/>
      <c r="DU133" s="65"/>
      <c r="DV133" s="65"/>
      <c r="DW133" s="65"/>
      <c r="DX133" s="65"/>
      <c r="DY133" s="65"/>
      <c r="DZ133" s="65"/>
      <c r="EA133" s="65"/>
      <c r="EB133" s="65"/>
      <c r="EC133" s="65"/>
      <c r="ED133" s="65"/>
      <c r="EE133" s="65"/>
      <c r="EF133" s="65"/>
      <c r="EG133" s="65"/>
      <c r="EH133" s="65"/>
      <c r="EI133" s="65"/>
      <c r="EJ133" s="65"/>
      <c r="EK133" s="65"/>
      <c r="EL133" s="65"/>
      <c r="EM133" s="65"/>
      <c r="EN133" s="65"/>
      <c r="EO133" s="65"/>
      <c r="EP133" s="65"/>
      <c r="EQ133" s="65"/>
      <c r="ER133" s="65"/>
      <c r="ES133" s="65"/>
      <c r="ET133" s="65"/>
      <c r="EU133" s="65"/>
      <c r="EV133" s="65"/>
      <c r="EW133" s="65"/>
      <c r="EX133" s="65"/>
      <c r="EY133" s="65"/>
      <c r="EZ133" s="65"/>
      <c r="FA133" s="65"/>
      <c r="FB133" s="65"/>
      <c r="FC133" s="65"/>
      <c r="FD133" s="65"/>
      <c r="FE133" s="65"/>
      <c r="FF133" s="65"/>
      <c r="FG133" s="65"/>
      <c r="FH133" s="65"/>
      <c r="FI133" s="65"/>
      <c r="FJ133" s="65"/>
      <c r="FK133" s="65"/>
      <c r="FL133" s="65"/>
      <c r="FM133" s="65"/>
      <c r="FN133" s="65"/>
      <c r="FO133" s="65"/>
      <c r="FP133" s="65"/>
      <c r="FQ133" s="65"/>
      <c r="FR133" s="65"/>
      <c r="FS133" s="65"/>
      <c r="FT133" s="65"/>
      <c r="FU133" s="65"/>
      <c r="FV133" s="65"/>
      <c r="FW133" s="65"/>
      <c r="FX133" s="65"/>
      <c r="FY133" s="65"/>
      <c r="FZ133" s="65"/>
      <c r="GA133" s="65"/>
      <c r="GB133" s="65"/>
      <c r="GC133" s="65"/>
      <c r="GD133" s="65"/>
      <c r="GE133" s="65"/>
      <c r="GF133" s="65"/>
      <c r="GG133" s="65"/>
      <c r="GH133" s="65"/>
      <c r="GI133" s="65"/>
      <c r="GJ133" s="65"/>
      <c r="GK133" s="65"/>
      <c r="GL133" s="65"/>
      <c r="GM133" s="65"/>
      <c r="GN133" s="65"/>
      <c r="GO133" s="65"/>
      <c r="GP133" s="65"/>
      <c r="GQ133" s="65"/>
      <c r="GR133" s="65"/>
      <c r="GS133" s="65"/>
      <c r="GT133" s="65"/>
      <c r="GU133" s="65"/>
      <c r="GV133" s="65"/>
      <c r="GW133" s="65"/>
      <c r="GX133" s="65"/>
      <c r="GY133" s="65"/>
      <c r="GZ133" s="65"/>
      <c r="HA133" s="65"/>
      <c r="HB133" s="65"/>
      <c r="HC133" s="65"/>
      <c r="HD133" s="65"/>
      <c r="HE133" s="65"/>
      <c r="HF133" s="65"/>
      <c r="HG133" s="65"/>
      <c r="HH133" s="65"/>
      <c r="HI133" s="65"/>
    </row>
    <row r="134" spans="1:217" s="166" customFormat="1" ht="15" x14ac:dyDescent="0.2">
      <c r="A134" s="415"/>
      <c r="B134" s="410"/>
      <c r="C134" s="157" t="s">
        <v>34</v>
      </c>
      <c r="D134" s="155">
        <v>146.62</v>
      </c>
      <c r="E134" s="410"/>
      <c r="F134" s="155">
        <v>170.7</v>
      </c>
      <c r="G134" s="410"/>
      <c r="H134" s="155"/>
      <c r="I134" s="155">
        <v>170.7</v>
      </c>
      <c r="J134" s="155">
        <v>164.62</v>
      </c>
      <c r="K134" s="317">
        <v>456</v>
      </c>
      <c r="L134" s="155">
        <v>170.7</v>
      </c>
      <c r="M134" s="155">
        <v>170.7</v>
      </c>
      <c r="N134" s="5" t="e">
        <f>K134-#REF!</f>
        <v>#REF!</v>
      </c>
      <c r="O134" s="65"/>
      <c r="P134" s="65"/>
      <c r="Q134" s="65"/>
      <c r="R134" s="65"/>
      <c r="S134" s="65"/>
      <c r="T134" s="65"/>
      <c r="U134" s="65"/>
      <c r="V134" s="65"/>
      <c r="W134" s="65"/>
      <c r="X134" s="65"/>
      <c r="Y134" s="65"/>
      <c r="Z134" s="65"/>
      <c r="AA134" s="65"/>
      <c r="AB134" s="65"/>
      <c r="AC134" s="65"/>
      <c r="AD134" s="65"/>
      <c r="AE134" s="65"/>
      <c r="AF134" s="65"/>
      <c r="AG134" s="65"/>
      <c r="AH134" s="65"/>
      <c r="AI134" s="65"/>
      <c r="AJ134" s="65"/>
      <c r="AK134" s="65"/>
      <c r="AL134" s="65"/>
      <c r="AM134" s="65"/>
      <c r="AN134" s="65"/>
      <c r="AO134" s="65"/>
      <c r="AP134" s="65"/>
      <c r="AQ134" s="65"/>
      <c r="AR134" s="65"/>
      <c r="AS134" s="65"/>
      <c r="AT134" s="65"/>
      <c r="AU134" s="65"/>
      <c r="AV134" s="65"/>
      <c r="AW134" s="65"/>
      <c r="AX134" s="65"/>
      <c r="AY134" s="65"/>
      <c r="AZ134" s="65"/>
      <c r="BA134" s="65"/>
      <c r="BB134" s="65"/>
      <c r="BC134" s="65"/>
      <c r="BD134" s="65"/>
      <c r="BE134" s="65"/>
      <c r="BF134" s="65"/>
      <c r="BG134" s="65"/>
      <c r="BH134" s="65"/>
      <c r="BI134" s="65"/>
      <c r="BJ134" s="65"/>
      <c r="BK134" s="65"/>
      <c r="BL134" s="65"/>
      <c r="BM134" s="65"/>
      <c r="BN134" s="65"/>
      <c r="BO134" s="65"/>
      <c r="BP134" s="65"/>
      <c r="BQ134" s="65"/>
      <c r="BR134" s="65"/>
      <c r="BS134" s="65"/>
      <c r="BT134" s="65"/>
      <c r="BU134" s="65"/>
      <c r="BV134" s="65"/>
      <c r="BW134" s="65"/>
      <c r="BX134" s="65"/>
      <c r="BY134" s="65"/>
      <c r="BZ134" s="65"/>
      <c r="CA134" s="65"/>
      <c r="CB134" s="65"/>
      <c r="CC134" s="65"/>
      <c r="CD134" s="65"/>
      <c r="CE134" s="65"/>
      <c r="CF134" s="65"/>
      <c r="CG134" s="65"/>
      <c r="CH134" s="65"/>
      <c r="CI134" s="65"/>
      <c r="CJ134" s="65"/>
      <c r="CK134" s="65"/>
      <c r="CL134" s="65"/>
      <c r="CM134" s="65"/>
      <c r="CN134" s="65"/>
      <c r="CO134" s="65"/>
      <c r="CP134" s="65"/>
      <c r="CQ134" s="65"/>
      <c r="CR134" s="65"/>
      <c r="CS134" s="65"/>
      <c r="CT134" s="65"/>
      <c r="CU134" s="65"/>
      <c r="CV134" s="65"/>
      <c r="CW134" s="65"/>
      <c r="CX134" s="65"/>
      <c r="CY134" s="65"/>
      <c r="CZ134" s="65"/>
      <c r="DA134" s="65"/>
      <c r="DB134" s="65"/>
      <c r="DC134" s="65"/>
      <c r="DD134" s="65"/>
      <c r="DE134" s="65"/>
      <c r="DF134" s="65"/>
      <c r="DG134" s="65"/>
      <c r="DH134" s="65"/>
      <c r="DI134" s="65"/>
      <c r="DJ134" s="65"/>
      <c r="DK134" s="65"/>
      <c r="DL134" s="65"/>
      <c r="DM134" s="65"/>
      <c r="DN134" s="65"/>
      <c r="DO134" s="65"/>
      <c r="DP134" s="65"/>
      <c r="DQ134" s="65"/>
      <c r="DR134" s="65"/>
      <c r="DS134" s="65"/>
      <c r="DT134" s="65"/>
      <c r="DU134" s="65"/>
      <c r="DV134" s="65"/>
      <c r="DW134" s="65"/>
      <c r="DX134" s="65"/>
      <c r="DY134" s="65"/>
      <c r="DZ134" s="65"/>
      <c r="EA134" s="65"/>
      <c r="EB134" s="65"/>
      <c r="EC134" s="65"/>
      <c r="ED134" s="65"/>
      <c r="EE134" s="65"/>
      <c r="EF134" s="65"/>
      <c r="EG134" s="65"/>
      <c r="EH134" s="65"/>
      <c r="EI134" s="65"/>
      <c r="EJ134" s="65"/>
      <c r="EK134" s="65"/>
      <c r="EL134" s="65"/>
      <c r="EM134" s="65"/>
      <c r="EN134" s="65"/>
      <c r="EO134" s="65"/>
      <c r="EP134" s="65"/>
      <c r="EQ134" s="65"/>
      <c r="ER134" s="65"/>
      <c r="ES134" s="65"/>
      <c r="ET134" s="65"/>
      <c r="EU134" s="65"/>
      <c r="EV134" s="65"/>
      <c r="EW134" s="65"/>
      <c r="EX134" s="65"/>
      <c r="EY134" s="65"/>
      <c r="EZ134" s="65"/>
      <c r="FA134" s="65"/>
      <c r="FB134" s="65"/>
      <c r="FC134" s="65"/>
      <c r="FD134" s="65"/>
      <c r="FE134" s="65"/>
      <c r="FF134" s="65"/>
      <c r="FG134" s="65"/>
      <c r="FH134" s="65"/>
      <c r="FI134" s="65"/>
      <c r="FJ134" s="65"/>
      <c r="FK134" s="65"/>
      <c r="FL134" s="65"/>
      <c r="FM134" s="65"/>
      <c r="FN134" s="65"/>
      <c r="FO134" s="65"/>
      <c r="FP134" s="65"/>
      <c r="FQ134" s="65"/>
      <c r="FR134" s="65"/>
      <c r="FS134" s="65"/>
      <c r="FT134" s="65"/>
      <c r="FU134" s="65"/>
      <c r="FV134" s="65"/>
      <c r="FW134" s="65"/>
      <c r="FX134" s="65"/>
      <c r="FY134" s="65"/>
      <c r="FZ134" s="65"/>
      <c r="GA134" s="65"/>
      <c r="GB134" s="65"/>
      <c r="GC134" s="65"/>
      <c r="GD134" s="65"/>
      <c r="GE134" s="65"/>
      <c r="GF134" s="65"/>
      <c r="GG134" s="65"/>
      <c r="GH134" s="65"/>
      <c r="GI134" s="65"/>
      <c r="GJ134" s="65"/>
      <c r="GK134" s="65"/>
      <c r="GL134" s="65"/>
      <c r="GM134" s="65"/>
      <c r="GN134" s="65"/>
      <c r="GO134" s="65"/>
      <c r="GP134" s="65"/>
      <c r="GQ134" s="65"/>
      <c r="GR134" s="65"/>
      <c r="GS134" s="65"/>
      <c r="GT134" s="65"/>
      <c r="GU134" s="65"/>
      <c r="GV134" s="65"/>
      <c r="GW134" s="65"/>
      <c r="GX134" s="65"/>
      <c r="GY134" s="65"/>
      <c r="GZ134" s="65"/>
      <c r="HA134" s="65"/>
      <c r="HB134" s="65"/>
      <c r="HC134" s="65"/>
      <c r="HD134" s="65"/>
      <c r="HE134" s="65"/>
      <c r="HF134" s="65"/>
      <c r="HG134" s="65"/>
      <c r="HH134" s="65"/>
      <c r="HI134" s="65"/>
    </row>
    <row r="135" spans="1:217" s="166" customFormat="1" ht="47.45" hidden="1" customHeight="1" x14ac:dyDescent="0.2">
      <c r="A135" s="415"/>
      <c r="B135" s="410"/>
      <c r="C135" s="154" t="s">
        <v>196</v>
      </c>
      <c r="D135" s="155" t="s">
        <v>197</v>
      </c>
      <c r="E135" s="410" t="s">
        <v>195</v>
      </c>
      <c r="F135" s="154" t="s">
        <v>197</v>
      </c>
      <c r="G135" s="410" t="s">
        <v>340</v>
      </c>
      <c r="H135" s="154"/>
      <c r="I135" s="154" t="s">
        <v>197</v>
      </c>
      <c r="J135" s="154"/>
      <c r="K135" s="316" t="s">
        <v>197</v>
      </c>
      <c r="L135" s="154" t="s">
        <v>197</v>
      </c>
      <c r="M135" s="154" t="s">
        <v>197</v>
      </c>
      <c r="N135" s="5" t="e">
        <f>K135-#REF!</f>
        <v>#VALUE!</v>
      </c>
      <c r="O135" s="65"/>
      <c r="P135" s="65"/>
      <c r="Q135" s="65"/>
      <c r="R135" s="65"/>
      <c r="S135" s="65"/>
      <c r="T135" s="65"/>
      <c r="U135" s="65"/>
      <c r="V135" s="65"/>
      <c r="W135" s="65"/>
      <c r="X135" s="65"/>
      <c r="Y135" s="65"/>
      <c r="Z135" s="65"/>
      <c r="AA135" s="65"/>
      <c r="AB135" s="65"/>
      <c r="AC135" s="65"/>
      <c r="AD135" s="65"/>
      <c r="AE135" s="65"/>
      <c r="AF135" s="65"/>
      <c r="AG135" s="65"/>
      <c r="AH135" s="65"/>
      <c r="AI135" s="65"/>
      <c r="AJ135" s="65"/>
      <c r="AK135" s="65"/>
      <c r="AL135" s="65"/>
      <c r="AM135" s="65"/>
      <c r="AN135" s="65"/>
      <c r="AO135" s="65"/>
      <c r="AP135" s="65"/>
      <c r="AQ135" s="65"/>
      <c r="AR135" s="65"/>
      <c r="AS135" s="65"/>
      <c r="AT135" s="65"/>
      <c r="AU135" s="65"/>
      <c r="AV135" s="65"/>
      <c r="AW135" s="65"/>
      <c r="AX135" s="65"/>
      <c r="AY135" s="65"/>
      <c r="AZ135" s="65"/>
      <c r="BA135" s="65"/>
      <c r="BB135" s="65"/>
      <c r="BC135" s="65"/>
      <c r="BD135" s="65"/>
      <c r="BE135" s="65"/>
      <c r="BF135" s="65"/>
      <c r="BG135" s="65"/>
      <c r="BH135" s="65"/>
      <c r="BI135" s="65"/>
      <c r="BJ135" s="65"/>
      <c r="BK135" s="65"/>
      <c r="BL135" s="65"/>
      <c r="BM135" s="65"/>
      <c r="BN135" s="65"/>
      <c r="BO135" s="65"/>
      <c r="BP135" s="65"/>
      <c r="BQ135" s="65"/>
      <c r="BR135" s="65"/>
      <c r="BS135" s="65"/>
      <c r="BT135" s="65"/>
      <c r="BU135" s="65"/>
      <c r="BV135" s="65"/>
      <c r="BW135" s="65"/>
      <c r="BX135" s="65"/>
      <c r="BY135" s="65"/>
      <c r="BZ135" s="65"/>
      <c r="CA135" s="65"/>
      <c r="CB135" s="65"/>
      <c r="CC135" s="65"/>
      <c r="CD135" s="65"/>
      <c r="CE135" s="65"/>
      <c r="CF135" s="65"/>
      <c r="CG135" s="65"/>
      <c r="CH135" s="65"/>
      <c r="CI135" s="65"/>
      <c r="CJ135" s="65"/>
      <c r="CK135" s="65"/>
      <c r="CL135" s="65"/>
      <c r="CM135" s="65"/>
      <c r="CN135" s="65"/>
      <c r="CO135" s="65"/>
      <c r="CP135" s="65"/>
      <c r="CQ135" s="65"/>
      <c r="CR135" s="65"/>
      <c r="CS135" s="65"/>
      <c r="CT135" s="65"/>
      <c r="CU135" s="65"/>
      <c r="CV135" s="65"/>
      <c r="CW135" s="65"/>
      <c r="CX135" s="65"/>
      <c r="CY135" s="65"/>
      <c r="CZ135" s="65"/>
      <c r="DA135" s="65"/>
      <c r="DB135" s="65"/>
      <c r="DC135" s="65"/>
      <c r="DD135" s="65"/>
      <c r="DE135" s="65"/>
      <c r="DF135" s="65"/>
      <c r="DG135" s="65"/>
      <c r="DH135" s="65"/>
      <c r="DI135" s="65"/>
      <c r="DJ135" s="65"/>
      <c r="DK135" s="65"/>
      <c r="DL135" s="65"/>
      <c r="DM135" s="65"/>
      <c r="DN135" s="65"/>
      <c r="DO135" s="65"/>
      <c r="DP135" s="65"/>
      <c r="DQ135" s="65"/>
      <c r="DR135" s="65"/>
      <c r="DS135" s="65"/>
      <c r="DT135" s="65"/>
      <c r="DU135" s="65"/>
      <c r="DV135" s="65"/>
      <c r="DW135" s="65"/>
      <c r="DX135" s="65"/>
      <c r="DY135" s="65"/>
      <c r="DZ135" s="65"/>
      <c r="EA135" s="65"/>
      <c r="EB135" s="65"/>
      <c r="EC135" s="65"/>
      <c r="ED135" s="65"/>
      <c r="EE135" s="65"/>
      <c r="EF135" s="65"/>
      <c r="EG135" s="65"/>
      <c r="EH135" s="65"/>
      <c r="EI135" s="65"/>
      <c r="EJ135" s="65"/>
      <c r="EK135" s="65"/>
      <c r="EL135" s="65"/>
      <c r="EM135" s="65"/>
      <c r="EN135" s="65"/>
      <c r="EO135" s="65"/>
      <c r="EP135" s="65"/>
      <c r="EQ135" s="65"/>
      <c r="ER135" s="65"/>
      <c r="ES135" s="65"/>
      <c r="ET135" s="65"/>
      <c r="EU135" s="65"/>
      <c r="EV135" s="65"/>
      <c r="EW135" s="65"/>
      <c r="EX135" s="65"/>
      <c r="EY135" s="65"/>
      <c r="EZ135" s="65"/>
      <c r="FA135" s="65"/>
      <c r="FB135" s="65"/>
      <c r="FC135" s="65"/>
      <c r="FD135" s="65"/>
      <c r="FE135" s="65"/>
      <c r="FF135" s="65"/>
      <c r="FG135" s="65"/>
      <c r="FH135" s="65"/>
      <c r="FI135" s="65"/>
      <c r="FJ135" s="65"/>
      <c r="FK135" s="65"/>
      <c r="FL135" s="65"/>
      <c r="FM135" s="65"/>
      <c r="FN135" s="65"/>
      <c r="FO135" s="65"/>
      <c r="FP135" s="65"/>
      <c r="FQ135" s="65"/>
      <c r="FR135" s="65"/>
      <c r="FS135" s="65"/>
      <c r="FT135" s="65"/>
      <c r="FU135" s="65"/>
      <c r="FV135" s="65"/>
      <c r="FW135" s="65"/>
      <c r="FX135" s="65"/>
      <c r="FY135" s="65"/>
      <c r="FZ135" s="65"/>
      <c r="GA135" s="65"/>
      <c r="GB135" s="65"/>
      <c r="GC135" s="65"/>
      <c r="GD135" s="65"/>
      <c r="GE135" s="65"/>
      <c r="GF135" s="65"/>
      <c r="GG135" s="65"/>
      <c r="GH135" s="65"/>
      <c r="GI135" s="65"/>
      <c r="GJ135" s="65"/>
      <c r="GK135" s="65"/>
      <c r="GL135" s="65"/>
      <c r="GM135" s="65"/>
      <c r="GN135" s="65"/>
      <c r="GO135" s="65"/>
      <c r="GP135" s="65"/>
      <c r="GQ135" s="65"/>
      <c r="GR135" s="65"/>
      <c r="GS135" s="65"/>
      <c r="GT135" s="65"/>
      <c r="GU135" s="65"/>
      <c r="GV135" s="65"/>
      <c r="GW135" s="65"/>
      <c r="GX135" s="65"/>
      <c r="GY135" s="65"/>
      <c r="GZ135" s="65"/>
      <c r="HA135" s="65"/>
      <c r="HB135" s="65"/>
      <c r="HC135" s="65"/>
      <c r="HD135" s="65"/>
      <c r="HE135" s="65"/>
      <c r="HF135" s="65"/>
      <c r="HG135" s="65"/>
      <c r="HH135" s="65"/>
      <c r="HI135" s="65"/>
    </row>
    <row r="136" spans="1:217" s="166" customFormat="1" ht="15.75" hidden="1" customHeight="1" x14ac:dyDescent="0.2">
      <c r="A136" s="415"/>
      <c r="B136" s="410"/>
      <c r="C136" s="157" t="s">
        <v>17</v>
      </c>
      <c r="D136" s="155">
        <v>88.52</v>
      </c>
      <c r="E136" s="410"/>
      <c r="F136" s="155">
        <v>88.52</v>
      </c>
      <c r="G136" s="410"/>
      <c r="H136" s="155"/>
      <c r="I136" s="155">
        <v>88.52</v>
      </c>
      <c r="J136" s="155"/>
      <c r="K136" s="317">
        <v>88.52</v>
      </c>
      <c r="L136" s="155">
        <v>88.52</v>
      </c>
      <c r="M136" s="155">
        <v>88.52</v>
      </c>
      <c r="N136" s="5" t="e">
        <f>K136-#REF!</f>
        <v>#REF!</v>
      </c>
      <c r="O136" s="65"/>
      <c r="P136" s="65"/>
      <c r="Q136" s="65"/>
      <c r="R136" s="65"/>
      <c r="S136" s="65"/>
      <c r="T136" s="65"/>
      <c r="U136" s="65"/>
      <c r="V136" s="65"/>
      <c r="W136" s="65"/>
      <c r="X136" s="65"/>
      <c r="Y136" s="65"/>
      <c r="Z136" s="65"/>
      <c r="AA136" s="65"/>
      <c r="AB136" s="65"/>
      <c r="AC136" s="65"/>
      <c r="AD136" s="65"/>
      <c r="AE136" s="65"/>
      <c r="AF136" s="65"/>
      <c r="AG136" s="65"/>
      <c r="AH136" s="65"/>
      <c r="AI136" s="65"/>
      <c r="AJ136" s="65"/>
      <c r="AK136" s="65"/>
      <c r="AL136" s="65"/>
      <c r="AM136" s="65"/>
      <c r="AN136" s="65"/>
      <c r="AO136" s="65"/>
      <c r="AP136" s="65"/>
      <c r="AQ136" s="65"/>
      <c r="AR136" s="65"/>
      <c r="AS136" s="65"/>
      <c r="AT136" s="65"/>
      <c r="AU136" s="65"/>
      <c r="AV136" s="65"/>
      <c r="AW136" s="65"/>
      <c r="AX136" s="65"/>
      <c r="AY136" s="65"/>
      <c r="AZ136" s="65"/>
      <c r="BA136" s="65"/>
      <c r="BB136" s="65"/>
      <c r="BC136" s="65"/>
      <c r="BD136" s="65"/>
      <c r="BE136" s="65"/>
      <c r="BF136" s="65"/>
      <c r="BG136" s="65"/>
      <c r="BH136" s="65"/>
      <c r="BI136" s="65"/>
      <c r="BJ136" s="65"/>
      <c r="BK136" s="65"/>
      <c r="BL136" s="65"/>
      <c r="BM136" s="65"/>
      <c r="BN136" s="65"/>
      <c r="BO136" s="65"/>
      <c r="BP136" s="65"/>
      <c r="BQ136" s="65"/>
      <c r="BR136" s="65"/>
      <c r="BS136" s="65"/>
      <c r="BT136" s="65"/>
      <c r="BU136" s="65"/>
      <c r="BV136" s="65"/>
      <c r="BW136" s="65"/>
      <c r="BX136" s="65"/>
      <c r="BY136" s="65"/>
      <c r="BZ136" s="65"/>
      <c r="CA136" s="65"/>
      <c r="CB136" s="65"/>
      <c r="CC136" s="65"/>
      <c r="CD136" s="65"/>
      <c r="CE136" s="65"/>
      <c r="CF136" s="65"/>
      <c r="CG136" s="65"/>
      <c r="CH136" s="65"/>
      <c r="CI136" s="65"/>
      <c r="CJ136" s="65"/>
      <c r="CK136" s="65"/>
      <c r="CL136" s="65"/>
      <c r="CM136" s="65"/>
      <c r="CN136" s="65"/>
      <c r="CO136" s="65"/>
      <c r="CP136" s="65"/>
      <c r="CQ136" s="65"/>
      <c r="CR136" s="65"/>
      <c r="CS136" s="65"/>
      <c r="CT136" s="65"/>
      <c r="CU136" s="65"/>
      <c r="CV136" s="65"/>
      <c r="CW136" s="65"/>
      <c r="CX136" s="65"/>
      <c r="CY136" s="65"/>
      <c r="CZ136" s="65"/>
      <c r="DA136" s="65"/>
      <c r="DB136" s="65"/>
      <c r="DC136" s="65"/>
      <c r="DD136" s="65"/>
      <c r="DE136" s="65"/>
      <c r="DF136" s="65"/>
      <c r="DG136" s="65"/>
      <c r="DH136" s="65"/>
      <c r="DI136" s="65"/>
      <c r="DJ136" s="65"/>
      <c r="DK136" s="65"/>
      <c r="DL136" s="65"/>
      <c r="DM136" s="65"/>
      <c r="DN136" s="65"/>
      <c r="DO136" s="65"/>
      <c r="DP136" s="65"/>
      <c r="DQ136" s="65"/>
      <c r="DR136" s="65"/>
      <c r="DS136" s="65"/>
      <c r="DT136" s="65"/>
      <c r="DU136" s="65"/>
      <c r="DV136" s="65"/>
      <c r="DW136" s="65"/>
      <c r="DX136" s="65"/>
      <c r="DY136" s="65"/>
      <c r="DZ136" s="65"/>
      <c r="EA136" s="65"/>
      <c r="EB136" s="65"/>
      <c r="EC136" s="65"/>
      <c r="ED136" s="65"/>
      <c r="EE136" s="65"/>
      <c r="EF136" s="65"/>
      <c r="EG136" s="65"/>
      <c r="EH136" s="65"/>
      <c r="EI136" s="65"/>
      <c r="EJ136" s="65"/>
      <c r="EK136" s="65"/>
      <c r="EL136" s="65"/>
      <c r="EM136" s="65"/>
      <c r="EN136" s="65"/>
      <c r="EO136" s="65"/>
      <c r="EP136" s="65"/>
      <c r="EQ136" s="65"/>
      <c r="ER136" s="65"/>
      <c r="ES136" s="65"/>
      <c r="ET136" s="65"/>
      <c r="EU136" s="65"/>
      <c r="EV136" s="65"/>
      <c r="EW136" s="65"/>
      <c r="EX136" s="65"/>
      <c r="EY136" s="65"/>
      <c r="EZ136" s="65"/>
      <c r="FA136" s="65"/>
      <c r="FB136" s="65"/>
      <c r="FC136" s="65"/>
      <c r="FD136" s="65"/>
      <c r="FE136" s="65"/>
      <c r="FF136" s="65"/>
      <c r="FG136" s="65"/>
      <c r="FH136" s="65"/>
      <c r="FI136" s="65"/>
      <c r="FJ136" s="65"/>
      <c r="FK136" s="65"/>
      <c r="FL136" s="65"/>
      <c r="FM136" s="65"/>
      <c r="FN136" s="65"/>
      <c r="FO136" s="65"/>
      <c r="FP136" s="65"/>
      <c r="FQ136" s="65"/>
      <c r="FR136" s="65"/>
      <c r="FS136" s="65"/>
      <c r="FT136" s="65"/>
      <c r="FU136" s="65"/>
      <c r="FV136" s="65"/>
      <c r="FW136" s="65"/>
      <c r="FX136" s="65"/>
      <c r="FY136" s="65"/>
      <c r="FZ136" s="65"/>
      <c r="GA136" s="65"/>
      <c r="GB136" s="65"/>
      <c r="GC136" s="65"/>
      <c r="GD136" s="65"/>
      <c r="GE136" s="65"/>
      <c r="GF136" s="65"/>
      <c r="GG136" s="65"/>
      <c r="GH136" s="65"/>
      <c r="GI136" s="65"/>
      <c r="GJ136" s="65"/>
      <c r="GK136" s="65"/>
      <c r="GL136" s="65"/>
      <c r="GM136" s="65"/>
      <c r="GN136" s="65"/>
      <c r="GO136" s="65"/>
      <c r="GP136" s="65"/>
      <c r="GQ136" s="65"/>
      <c r="GR136" s="65"/>
      <c r="GS136" s="65"/>
      <c r="GT136" s="65"/>
      <c r="GU136" s="65"/>
      <c r="GV136" s="65"/>
      <c r="GW136" s="65"/>
      <c r="GX136" s="65"/>
      <c r="GY136" s="65"/>
      <c r="GZ136" s="65"/>
      <c r="HA136" s="65"/>
      <c r="HB136" s="65"/>
      <c r="HC136" s="65"/>
      <c r="HD136" s="65"/>
      <c r="HE136" s="65"/>
      <c r="HF136" s="65"/>
      <c r="HG136" s="65"/>
      <c r="HH136" s="65"/>
      <c r="HI136" s="65"/>
    </row>
    <row r="137" spans="1:217" s="166" customFormat="1" ht="15.75" hidden="1" customHeight="1" x14ac:dyDescent="0.2">
      <c r="A137" s="415"/>
      <c r="B137" s="410"/>
      <c r="C137" s="157" t="s">
        <v>32</v>
      </c>
      <c r="D137" s="155" t="s">
        <v>90</v>
      </c>
      <c r="E137" s="410"/>
      <c r="F137" s="155" t="s">
        <v>90</v>
      </c>
      <c r="G137" s="410"/>
      <c r="H137" s="155"/>
      <c r="I137" s="155" t="s">
        <v>90</v>
      </c>
      <c r="J137" s="155"/>
      <c r="K137" s="317" t="s">
        <v>90</v>
      </c>
      <c r="L137" s="155" t="s">
        <v>90</v>
      </c>
      <c r="M137" s="155" t="s">
        <v>90</v>
      </c>
      <c r="N137" s="5" t="e">
        <f>K137-#REF!</f>
        <v>#VALUE!</v>
      </c>
      <c r="O137" s="65"/>
      <c r="P137" s="65"/>
      <c r="Q137" s="65"/>
      <c r="R137" s="65"/>
      <c r="S137" s="65"/>
      <c r="T137" s="65"/>
      <c r="U137" s="65"/>
      <c r="V137" s="65"/>
      <c r="W137" s="65"/>
      <c r="X137" s="65"/>
      <c r="Y137" s="65"/>
      <c r="Z137" s="65"/>
      <c r="AA137" s="65"/>
      <c r="AB137" s="65"/>
      <c r="AC137" s="65"/>
      <c r="AD137" s="65"/>
      <c r="AE137" s="65"/>
      <c r="AF137" s="65"/>
      <c r="AG137" s="65"/>
      <c r="AH137" s="65"/>
      <c r="AI137" s="65"/>
      <c r="AJ137" s="65"/>
      <c r="AK137" s="65"/>
      <c r="AL137" s="65"/>
      <c r="AM137" s="65"/>
      <c r="AN137" s="65"/>
      <c r="AO137" s="65"/>
      <c r="AP137" s="65"/>
      <c r="AQ137" s="65"/>
      <c r="AR137" s="65"/>
      <c r="AS137" s="65"/>
      <c r="AT137" s="65"/>
      <c r="AU137" s="65"/>
      <c r="AV137" s="65"/>
      <c r="AW137" s="65"/>
      <c r="AX137" s="65"/>
      <c r="AY137" s="65"/>
      <c r="AZ137" s="65"/>
      <c r="BA137" s="65"/>
      <c r="BB137" s="65"/>
      <c r="BC137" s="65"/>
      <c r="BD137" s="65"/>
      <c r="BE137" s="65"/>
      <c r="BF137" s="65"/>
      <c r="BG137" s="65"/>
      <c r="BH137" s="65"/>
      <c r="BI137" s="65"/>
      <c r="BJ137" s="65"/>
      <c r="BK137" s="65"/>
      <c r="BL137" s="65"/>
      <c r="BM137" s="65"/>
      <c r="BN137" s="65"/>
      <c r="BO137" s="65"/>
      <c r="BP137" s="65"/>
      <c r="BQ137" s="65"/>
      <c r="BR137" s="65"/>
      <c r="BS137" s="65"/>
      <c r="BT137" s="65"/>
      <c r="BU137" s="65"/>
      <c r="BV137" s="65"/>
      <c r="BW137" s="65"/>
      <c r="BX137" s="65"/>
      <c r="BY137" s="65"/>
      <c r="BZ137" s="65"/>
      <c r="CA137" s="65"/>
      <c r="CB137" s="65"/>
      <c r="CC137" s="65"/>
      <c r="CD137" s="65"/>
      <c r="CE137" s="65"/>
      <c r="CF137" s="65"/>
      <c r="CG137" s="65"/>
      <c r="CH137" s="65"/>
      <c r="CI137" s="65"/>
      <c r="CJ137" s="65"/>
      <c r="CK137" s="65"/>
      <c r="CL137" s="65"/>
      <c r="CM137" s="65"/>
      <c r="CN137" s="65"/>
      <c r="CO137" s="65"/>
      <c r="CP137" s="65"/>
      <c r="CQ137" s="65"/>
      <c r="CR137" s="65"/>
      <c r="CS137" s="65"/>
      <c r="CT137" s="65"/>
      <c r="CU137" s="65"/>
      <c r="CV137" s="65"/>
      <c r="CW137" s="65"/>
      <c r="CX137" s="65"/>
      <c r="CY137" s="65"/>
      <c r="CZ137" s="65"/>
      <c r="DA137" s="65"/>
      <c r="DB137" s="65"/>
      <c r="DC137" s="65"/>
      <c r="DD137" s="65"/>
      <c r="DE137" s="65"/>
      <c r="DF137" s="65"/>
      <c r="DG137" s="65"/>
      <c r="DH137" s="65"/>
      <c r="DI137" s="65"/>
      <c r="DJ137" s="65"/>
      <c r="DK137" s="65"/>
      <c r="DL137" s="65"/>
      <c r="DM137" s="65"/>
      <c r="DN137" s="65"/>
      <c r="DO137" s="65"/>
      <c r="DP137" s="65"/>
      <c r="DQ137" s="65"/>
      <c r="DR137" s="65"/>
      <c r="DS137" s="65"/>
      <c r="DT137" s="65"/>
      <c r="DU137" s="65"/>
      <c r="DV137" s="65"/>
      <c r="DW137" s="65"/>
      <c r="DX137" s="65"/>
      <c r="DY137" s="65"/>
      <c r="DZ137" s="65"/>
      <c r="EA137" s="65"/>
      <c r="EB137" s="65"/>
      <c r="EC137" s="65"/>
      <c r="ED137" s="65"/>
      <c r="EE137" s="65"/>
      <c r="EF137" s="65"/>
      <c r="EG137" s="65"/>
      <c r="EH137" s="65"/>
      <c r="EI137" s="65"/>
      <c r="EJ137" s="65"/>
      <c r="EK137" s="65"/>
      <c r="EL137" s="65"/>
      <c r="EM137" s="65"/>
      <c r="EN137" s="65"/>
      <c r="EO137" s="65"/>
      <c r="EP137" s="65"/>
      <c r="EQ137" s="65"/>
      <c r="ER137" s="65"/>
      <c r="ES137" s="65"/>
      <c r="ET137" s="65"/>
      <c r="EU137" s="65"/>
      <c r="EV137" s="65"/>
      <c r="EW137" s="65"/>
      <c r="EX137" s="65"/>
      <c r="EY137" s="65"/>
      <c r="EZ137" s="65"/>
      <c r="FA137" s="65"/>
      <c r="FB137" s="65"/>
      <c r="FC137" s="65"/>
      <c r="FD137" s="65"/>
      <c r="FE137" s="65"/>
      <c r="FF137" s="65"/>
      <c r="FG137" s="65"/>
      <c r="FH137" s="65"/>
      <c r="FI137" s="65"/>
      <c r="FJ137" s="65"/>
      <c r="FK137" s="65"/>
      <c r="FL137" s="65"/>
      <c r="FM137" s="65"/>
      <c r="FN137" s="65"/>
      <c r="FO137" s="65"/>
      <c r="FP137" s="65"/>
      <c r="FQ137" s="65"/>
      <c r="FR137" s="65"/>
      <c r="FS137" s="65"/>
      <c r="FT137" s="65"/>
      <c r="FU137" s="65"/>
      <c r="FV137" s="65"/>
      <c r="FW137" s="65"/>
      <c r="FX137" s="65"/>
      <c r="FY137" s="65"/>
      <c r="FZ137" s="65"/>
      <c r="GA137" s="65"/>
      <c r="GB137" s="65"/>
      <c r="GC137" s="65"/>
      <c r="GD137" s="65"/>
      <c r="GE137" s="65"/>
      <c r="GF137" s="65"/>
      <c r="GG137" s="65"/>
      <c r="GH137" s="65"/>
      <c r="GI137" s="65"/>
      <c r="GJ137" s="65"/>
      <c r="GK137" s="65"/>
      <c r="GL137" s="65"/>
      <c r="GM137" s="65"/>
      <c r="GN137" s="65"/>
      <c r="GO137" s="65"/>
      <c r="GP137" s="65"/>
      <c r="GQ137" s="65"/>
      <c r="GR137" s="65"/>
      <c r="GS137" s="65"/>
      <c r="GT137" s="65"/>
      <c r="GU137" s="65"/>
      <c r="GV137" s="65"/>
      <c r="GW137" s="65"/>
      <c r="GX137" s="65"/>
      <c r="GY137" s="65"/>
      <c r="GZ137" s="65"/>
      <c r="HA137" s="65"/>
      <c r="HB137" s="65"/>
      <c r="HC137" s="65"/>
      <c r="HD137" s="65"/>
      <c r="HE137" s="65"/>
      <c r="HF137" s="65"/>
      <c r="HG137" s="65"/>
      <c r="HH137" s="65"/>
      <c r="HI137" s="65"/>
    </row>
    <row r="138" spans="1:217" s="166" customFormat="1" ht="15.75" hidden="1" customHeight="1" x14ac:dyDescent="0.2">
      <c r="A138" s="415"/>
      <c r="B138" s="410"/>
      <c r="C138" s="157" t="s">
        <v>33</v>
      </c>
      <c r="D138" s="155">
        <v>104.58</v>
      </c>
      <c r="E138" s="410"/>
      <c r="F138" s="155">
        <v>104.58</v>
      </c>
      <c r="G138" s="410"/>
      <c r="H138" s="155"/>
      <c r="I138" s="155">
        <v>104.58</v>
      </c>
      <c r="J138" s="155"/>
      <c r="K138" s="317">
        <v>104.58</v>
      </c>
      <c r="L138" s="155">
        <v>104.58</v>
      </c>
      <c r="M138" s="155">
        <v>104.58</v>
      </c>
      <c r="N138" s="5" t="e">
        <f>K138-#REF!</f>
        <v>#REF!</v>
      </c>
      <c r="O138" s="65"/>
      <c r="P138" s="65"/>
      <c r="Q138" s="65"/>
      <c r="R138" s="65"/>
      <c r="S138" s="65"/>
      <c r="T138" s="65"/>
      <c r="U138" s="65"/>
      <c r="V138" s="65"/>
      <c r="W138" s="65"/>
      <c r="X138" s="65"/>
      <c r="Y138" s="65"/>
      <c r="Z138" s="65"/>
      <c r="AA138" s="65"/>
      <c r="AB138" s="65"/>
      <c r="AC138" s="65"/>
      <c r="AD138" s="65"/>
      <c r="AE138" s="65"/>
      <c r="AF138" s="65"/>
      <c r="AG138" s="65"/>
      <c r="AH138" s="65"/>
      <c r="AI138" s="65"/>
      <c r="AJ138" s="65"/>
      <c r="AK138" s="65"/>
      <c r="AL138" s="65"/>
      <c r="AM138" s="65"/>
      <c r="AN138" s="65"/>
      <c r="AO138" s="65"/>
      <c r="AP138" s="65"/>
      <c r="AQ138" s="65"/>
      <c r="AR138" s="65"/>
      <c r="AS138" s="65"/>
      <c r="AT138" s="65"/>
      <c r="AU138" s="65"/>
      <c r="AV138" s="65"/>
      <c r="AW138" s="65"/>
      <c r="AX138" s="65"/>
      <c r="AY138" s="65"/>
      <c r="AZ138" s="65"/>
      <c r="BA138" s="65"/>
      <c r="BB138" s="65"/>
      <c r="BC138" s="65"/>
      <c r="BD138" s="65"/>
      <c r="BE138" s="65"/>
      <c r="BF138" s="65"/>
      <c r="BG138" s="65"/>
      <c r="BH138" s="65"/>
      <c r="BI138" s="65"/>
      <c r="BJ138" s="65"/>
      <c r="BK138" s="65"/>
      <c r="BL138" s="65"/>
      <c r="BM138" s="65"/>
      <c r="BN138" s="65"/>
      <c r="BO138" s="65"/>
      <c r="BP138" s="65"/>
      <c r="BQ138" s="65"/>
      <c r="BR138" s="65"/>
      <c r="BS138" s="65"/>
      <c r="BT138" s="65"/>
      <c r="BU138" s="65"/>
      <c r="BV138" s="65"/>
      <c r="BW138" s="65"/>
      <c r="BX138" s="65"/>
      <c r="BY138" s="65"/>
      <c r="BZ138" s="65"/>
      <c r="CA138" s="65"/>
      <c r="CB138" s="65"/>
      <c r="CC138" s="65"/>
      <c r="CD138" s="65"/>
      <c r="CE138" s="65"/>
      <c r="CF138" s="65"/>
      <c r="CG138" s="65"/>
      <c r="CH138" s="65"/>
      <c r="CI138" s="65"/>
      <c r="CJ138" s="65"/>
      <c r="CK138" s="65"/>
      <c r="CL138" s="65"/>
      <c r="CM138" s="65"/>
      <c r="CN138" s="65"/>
      <c r="CO138" s="65"/>
      <c r="CP138" s="65"/>
      <c r="CQ138" s="65"/>
      <c r="CR138" s="65"/>
      <c r="CS138" s="65"/>
      <c r="CT138" s="65"/>
      <c r="CU138" s="65"/>
      <c r="CV138" s="65"/>
      <c r="CW138" s="65"/>
      <c r="CX138" s="65"/>
      <c r="CY138" s="65"/>
      <c r="CZ138" s="65"/>
      <c r="DA138" s="65"/>
      <c r="DB138" s="65"/>
      <c r="DC138" s="65"/>
      <c r="DD138" s="65"/>
      <c r="DE138" s="65"/>
      <c r="DF138" s="65"/>
      <c r="DG138" s="65"/>
      <c r="DH138" s="65"/>
      <c r="DI138" s="65"/>
      <c r="DJ138" s="65"/>
      <c r="DK138" s="65"/>
      <c r="DL138" s="65"/>
      <c r="DM138" s="65"/>
      <c r="DN138" s="65"/>
      <c r="DO138" s="65"/>
      <c r="DP138" s="65"/>
      <c r="DQ138" s="65"/>
      <c r="DR138" s="65"/>
      <c r="DS138" s="65"/>
      <c r="DT138" s="65"/>
      <c r="DU138" s="65"/>
      <c r="DV138" s="65"/>
      <c r="DW138" s="65"/>
      <c r="DX138" s="65"/>
      <c r="DY138" s="65"/>
      <c r="DZ138" s="65"/>
      <c r="EA138" s="65"/>
      <c r="EB138" s="65"/>
      <c r="EC138" s="65"/>
      <c r="ED138" s="65"/>
      <c r="EE138" s="65"/>
      <c r="EF138" s="65"/>
      <c r="EG138" s="65"/>
      <c r="EH138" s="65"/>
      <c r="EI138" s="65"/>
      <c r="EJ138" s="65"/>
      <c r="EK138" s="65"/>
      <c r="EL138" s="65"/>
      <c r="EM138" s="65"/>
      <c r="EN138" s="65"/>
      <c r="EO138" s="65"/>
      <c r="EP138" s="65"/>
      <c r="EQ138" s="65"/>
      <c r="ER138" s="65"/>
      <c r="ES138" s="65"/>
      <c r="ET138" s="65"/>
      <c r="EU138" s="65"/>
      <c r="EV138" s="65"/>
      <c r="EW138" s="65"/>
      <c r="EX138" s="65"/>
      <c r="EY138" s="65"/>
      <c r="EZ138" s="65"/>
      <c r="FA138" s="65"/>
      <c r="FB138" s="65"/>
      <c r="FC138" s="65"/>
      <c r="FD138" s="65"/>
      <c r="FE138" s="65"/>
      <c r="FF138" s="65"/>
      <c r="FG138" s="65"/>
      <c r="FH138" s="65"/>
      <c r="FI138" s="65"/>
      <c r="FJ138" s="65"/>
      <c r="FK138" s="65"/>
      <c r="FL138" s="65"/>
      <c r="FM138" s="65"/>
      <c r="FN138" s="65"/>
      <c r="FO138" s="65"/>
      <c r="FP138" s="65"/>
      <c r="FQ138" s="65"/>
      <c r="FR138" s="65"/>
      <c r="FS138" s="65"/>
      <c r="FT138" s="65"/>
      <c r="FU138" s="65"/>
      <c r="FV138" s="65"/>
      <c r="FW138" s="65"/>
      <c r="FX138" s="65"/>
      <c r="FY138" s="65"/>
      <c r="FZ138" s="65"/>
      <c r="GA138" s="65"/>
      <c r="GB138" s="65"/>
      <c r="GC138" s="65"/>
      <c r="GD138" s="65"/>
      <c r="GE138" s="65"/>
      <c r="GF138" s="65"/>
      <c r="GG138" s="65"/>
      <c r="GH138" s="65"/>
      <c r="GI138" s="65"/>
      <c r="GJ138" s="65"/>
      <c r="GK138" s="65"/>
      <c r="GL138" s="65"/>
      <c r="GM138" s="65"/>
      <c r="GN138" s="65"/>
      <c r="GO138" s="65"/>
      <c r="GP138" s="65"/>
      <c r="GQ138" s="65"/>
      <c r="GR138" s="65"/>
      <c r="GS138" s="65"/>
      <c r="GT138" s="65"/>
      <c r="GU138" s="65"/>
      <c r="GV138" s="65"/>
      <c r="GW138" s="65"/>
      <c r="GX138" s="65"/>
      <c r="GY138" s="65"/>
      <c r="GZ138" s="65"/>
      <c r="HA138" s="65"/>
      <c r="HB138" s="65"/>
      <c r="HC138" s="65"/>
      <c r="HD138" s="65"/>
      <c r="HE138" s="65"/>
      <c r="HF138" s="65"/>
      <c r="HG138" s="65"/>
      <c r="HH138" s="65"/>
      <c r="HI138" s="65"/>
    </row>
    <row r="139" spans="1:217" s="166" customFormat="1" ht="15.75" hidden="1" customHeight="1" x14ac:dyDescent="0.2">
      <c r="A139" s="415"/>
      <c r="B139" s="410"/>
      <c r="C139" s="157" t="s">
        <v>34</v>
      </c>
      <c r="D139" s="155">
        <v>102.28</v>
      </c>
      <c r="E139" s="410"/>
      <c r="F139" s="155">
        <v>102.28</v>
      </c>
      <c r="G139" s="410"/>
      <c r="H139" s="155"/>
      <c r="I139" s="155">
        <v>102.28</v>
      </c>
      <c r="J139" s="155"/>
      <c r="K139" s="317">
        <v>102.28</v>
      </c>
      <c r="L139" s="155">
        <v>102.28</v>
      </c>
      <c r="M139" s="155">
        <v>102.28</v>
      </c>
      <c r="N139" s="5" t="e">
        <f>K139-#REF!</f>
        <v>#REF!</v>
      </c>
      <c r="O139" s="65"/>
      <c r="P139" s="65"/>
      <c r="Q139" s="65"/>
      <c r="R139" s="65"/>
      <c r="S139" s="65"/>
      <c r="T139" s="65"/>
      <c r="U139" s="65"/>
      <c r="V139" s="65"/>
      <c r="W139" s="65"/>
      <c r="X139" s="65"/>
      <c r="Y139" s="65"/>
      <c r="Z139" s="65"/>
      <c r="AA139" s="65"/>
      <c r="AB139" s="65"/>
      <c r="AC139" s="65"/>
      <c r="AD139" s="65"/>
      <c r="AE139" s="65"/>
      <c r="AF139" s="65"/>
      <c r="AG139" s="65"/>
      <c r="AH139" s="65"/>
      <c r="AI139" s="65"/>
      <c r="AJ139" s="65"/>
      <c r="AK139" s="65"/>
      <c r="AL139" s="65"/>
      <c r="AM139" s="65"/>
      <c r="AN139" s="65"/>
      <c r="AO139" s="65"/>
      <c r="AP139" s="65"/>
      <c r="AQ139" s="65"/>
      <c r="AR139" s="65"/>
      <c r="AS139" s="65"/>
      <c r="AT139" s="65"/>
      <c r="AU139" s="65"/>
      <c r="AV139" s="65"/>
      <c r="AW139" s="65"/>
      <c r="AX139" s="65"/>
      <c r="AY139" s="65"/>
      <c r="AZ139" s="65"/>
      <c r="BA139" s="65"/>
      <c r="BB139" s="65"/>
      <c r="BC139" s="65"/>
      <c r="BD139" s="65"/>
      <c r="BE139" s="65"/>
      <c r="BF139" s="65"/>
      <c r="BG139" s="65"/>
      <c r="BH139" s="65"/>
      <c r="BI139" s="65"/>
      <c r="BJ139" s="65"/>
      <c r="BK139" s="65"/>
      <c r="BL139" s="65"/>
      <c r="BM139" s="65"/>
      <c r="BN139" s="65"/>
      <c r="BO139" s="65"/>
      <c r="BP139" s="65"/>
      <c r="BQ139" s="65"/>
      <c r="BR139" s="65"/>
      <c r="BS139" s="65"/>
      <c r="BT139" s="65"/>
      <c r="BU139" s="65"/>
      <c r="BV139" s="65"/>
      <c r="BW139" s="65"/>
      <c r="BX139" s="65"/>
      <c r="BY139" s="65"/>
      <c r="BZ139" s="65"/>
      <c r="CA139" s="65"/>
      <c r="CB139" s="65"/>
      <c r="CC139" s="65"/>
      <c r="CD139" s="65"/>
      <c r="CE139" s="65"/>
      <c r="CF139" s="65"/>
      <c r="CG139" s="65"/>
      <c r="CH139" s="65"/>
      <c r="CI139" s="65"/>
      <c r="CJ139" s="65"/>
      <c r="CK139" s="65"/>
      <c r="CL139" s="65"/>
      <c r="CM139" s="65"/>
      <c r="CN139" s="65"/>
      <c r="CO139" s="65"/>
      <c r="CP139" s="65"/>
      <c r="CQ139" s="65"/>
      <c r="CR139" s="65"/>
      <c r="CS139" s="65"/>
      <c r="CT139" s="65"/>
      <c r="CU139" s="65"/>
      <c r="CV139" s="65"/>
      <c r="CW139" s="65"/>
      <c r="CX139" s="65"/>
      <c r="CY139" s="65"/>
      <c r="CZ139" s="65"/>
      <c r="DA139" s="65"/>
      <c r="DB139" s="65"/>
      <c r="DC139" s="65"/>
      <c r="DD139" s="65"/>
      <c r="DE139" s="65"/>
      <c r="DF139" s="65"/>
      <c r="DG139" s="65"/>
      <c r="DH139" s="65"/>
      <c r="DI139" s="65"/>
      <c r="DJ139" s="65"/>
      <c r="DK139" s="65"/>
      <c r="DL139" s="65"/>
      <c r="DM139" s="65"/>
      <c r="DN139" s="65"/>
      <c r="DO139" s="65"/>
      <c r="DP139" s="65"/>
      <c r="DQ139" s="65"/>
      <c r="DR139" s="65"/>
      <c r="DS139" s="65"/>
      <c r="DT139" s="65"/>
      <c r="DU139" s="65"/>
      <c r="DV139" s="65"/>
      <c r="DW139" s="65"/>
      <c r="DX139" s="65"/>
      <c r="DY139" s="65"/>
      <c r="DZ139" s="65"/>
      <c r="EA139" s="65"/>
      <c r="EB139" s="65"/>
      <c r="EC139" s="65"/>
      <c r="ED139" s="65"/>
      <c r="EE139" s="65"/>
      <c r="EF139" s="65"/>
      <c r="EG139" s="65"/>
      <c r="EH139" s="65"/>
      <c r="EI139" s="65"/>
      <c r="EJ139" s="65"/>
      <c r="EK139" s="65"/>
      <c r="EL139" s="65"/>
      <c r="EM139" s="65"/>
      <c r="EN139" s="65"/>
      <c r="EO139" s="65"/>
      <c r="EP139" s="65"/>
      <c r="EQ139" s="65"/>
      <c r="ER139" s="65"/>
      <c r="ES139" s="65"/>
      <c r="ET139" s="65"/>
      <c r="EU139" s="65"/>
      <c r="EV139" s="65"/>
      <c r="EW139" s="65"/>
      <c r="EX139" s="65"/>
      <c r="EY139" s="65"/>
      <c r="EZ139" s="65"/>
      <c r="FA139" s="65"/>
      <c r="FB139" s="65"/>
      <c r="FC139" s="65"/>
      <c r="FD139" s="65"/>
      <c r="FE139" s="65"/>
      <c r="FF139" s="65"/>
      <c r="FG139" s="65"/>
      <c r="FH139" s="65"/>
      <c r="FI139" s="65"/>
      <c r="FJ139" s="65"/>
      <c r="FK139" s="65"/>
      <c r="FL139" s="65"/>
      <c r="FM139" s="65"/>
      <c r="FN139" s="65"/>
      <c r="FO139" s="65"/>
      <c r="FP139" s="65"/>
      <c r="FQ139" s="65"/>
      <c r="FR139" s="65"/>
      <c r="FS139" s="65"/>
      <c r="FT139" s="65"/>
      <c r="FU139" s="65"/>
      <c r="FV139" s="65"/>
      <c r="FW139" s="65"/>
      <c r="FX139" s="65"/>
      <c r="FY139" s="65"/>
      <c r="FZ139" s="65"/>
      <c r="GA139" s="65"/>
      <c r="GB139" s="65"/>
      <c r="GC139" s="65"/>
      <c r="GD139" s="65"/>
      <c r="GE139" s="65"/>
      <c r="GF139" s="65"/>
      <c r="GG139" s="65"/>
      <c r="GH139" s="65"/>
      <c r="GI139" s="65"/>
      <c r="GJ139" s="65"/>
      <c r="GK139" s="65"/>
      <c r="GL139" s="65"/>
      <c r="GM139" s="65"/>
      <c r="GN139" s="65"/>
      <c r="GO139" s="65"/>
      <c r="GP139" s="65"/>
      <c r="GQ139" s="65"/>
      <c r="GR139" s="65"/>
      <c r="GS139" s="65"/>
      <c r="GT139" s="65"/>
      <c r="GU139" s="65"/>
      <c r="GV139" s="65"/>
      <c r="GW139" s="65"/>
      <c r="GX139" s="65"/>
      <c r="GY139" s="65"/>
      <c r="GZ139" s="65"/>
      <c r="HA139" s="65"/>
      <c r="HB139" s="65"/>
      <c r="HC139" s="65"/>
      <c r="HD139" s="65"/>
      <c r="HE139" s="65"/>
      <c r="HF139" s="65"/>
      <c r="HG139" s="65"/>
      <c r="HH139" s="65"/>
      <c r="HI139" s="65"/>
    </row>
    <row r="140" spans="1:217" s="166" customFormat="1" ht="99.75" x14ac:dyDescent="0.2">
      <c r="A140" s="415"/>
      <c r="B140" s="410"/>
      <c r="C140" s="154" t="s">
        <v>198</v>
      </c>
      <c r="D140" s="155" t="s">
        <v>199</v>
      </c>
      <c r="E140" s="410" t="s">
        <v>200</v>
      </c>
      <c r="F140" s="154" t="s">
        <v>199</v>
      </c>
      <c r="G140" s="410" t="s">
        <v>391</v>
      </c>
      <c r="H140" s="154"/>
      <c r="I140" s="154" t="s">
        <v>199</v>
      </c>
      <c r="J140" s="154">
        <v>114.74</v>
      </c>
      <c r="K140" s="316" t="s">
        <v>497</v>
      </c>
      <c r="L140" s="154" t="s">
        <v>199</v>
      </c>
      <c r="M140" s="154" t="s">
        <v>199</v>
      </c>
      <c r="N140" s="5" t="e">
        <f>K140-#REF!</f>
        <v>#VALUE!</v>
      </c>
      <c r="O140" s="65"/>
      <c r="P140" s="65"/>
      <c r="Q140" s="65"/>
      <c r="R140" s="65"/>
      <c r="S140" s="65"/>
      <c r="T140" s="65"/>
      <c r="U140" s="65"/>
      <c r="V140" s="65"/>
      <c r="W140" s="65"/>
      <c r="X140" s="65"/>
      <c r="Y140" s="65"/>
      <c r="Z140" s="65"/>
      <c r="AA140" s="65"/>
      <c r="AB140" s="65"/>
      <c r="AC140" s="65"/>
      <c r="AD140" s="65"/>
      <c r="AE140" s="65"/>
      <c r="AF140" s="65"/>
      <c r="AG140" s="65"/>
      <c r="AH140" s="65"/>
      <c r="AI140" s="65"/>
      <c r="AJ140" s="65"/>
      <c r="AK140" s="65"/>
      <c r="AL140" s="65"/>
      <c r="AM140" s="65"/>
      <c r="AN140" s="65"/>
      <c r="AO140" s="65"/>
      <c r="AP140" s="65"/>
      <c r="AQ140" s="65"/>
      <c r="AR140" s="65"/>
      <c r="AS140" s="65"/>
      <c r="AT140" s="65"/>
      <c r="AU140" s="65"/>
      <c r="AV140" s="65"/>
      <c r="AW140" s="65"/>
      <c r="AX140" s="65"/>
      <c r="AY140" s="65"/>
      <c r="AZ140" s="65"/>
      <c r="BA140" s="65"/>
      <c r="BB140" s="65"/>
      <c r="BC140" s="65"/>
      <c r="BD140" s="65"/>
      <c r="BE140" s="65"/>
      <c r="BF140" s="65"/>
      <c r="BG140" s="65"/>
      <c r="BH140" s="65"/>
      <c r="BI140" s="65"/>
      <c r="BJ140" s="65"/>
      <c r="BK140" s="65"/>
      <c r="BL140" s="65"/>
      <c r="BM140" s="65"/>
      <c r="BN140" s="65"/>
      <c r="BO140" s="65"/>
      <c r="BP140" s="65"/>
      <c r="BQ140" s="65"/>
      <c r="BR140" s="65"/>
      <c r="BS140" s="65"/>
      <c r="BT140" s="65"/>
      <c r="BU140" s="65"/>
      <c r="BV140" s="65"/>
      <c r="BW140" s="65"/>
      <c r="BX140" s="65"/>
      <c r="BY140" s="65"/>
      <c r="BZ140" s="65"/>
      <c r="CA140" s="65"/>
      <c r="CB140" s="65"/>
      <c r="CC140" s="65"/>
      <c r="CD140" s="65"/>
      <c r="CE140" s="65"/>
      <c r="CF140" s="65"/>
      <c r="CG140" s="65"/>
      <c r="CH140" s="65"/>
      <c r="CI140" s="65"/>
      <c r="CJ140" s="65"/>
      <c r="CK140" s="65"/>
      <c r="CL140" s="65"/>
      <c r="CM140" s="65"/>
      <c r="CN140" s="65"/>
      <c r="CO140" s="65"/>
      <c r="CP140" s="65"/>
      <c r="CQ140" s="65"/>
      <c r="CR140" s="65"/>
      <c r="CS140" s="65"/>
      <c r="CT140" s="65"/>
      <c r="CU140" s="65"/>
      <c r="CV140" s="65"/>
      <c r="CW140" s="65"/>
      <c r="CX140" s="65"/>
      <c r="CY140" s="65"/>
      <c r="CZ140" s="65"/>
      <c r="DA140" s="65"/>
      <c r="DB140" s="65"/>
      <c r="DC140" s="65"/>
      <c r="DD140" s="65"/>
      <c r="DE140" s="65"/>
      <c r="DF140" s="65"/>
      <c r="DG140" s="65"/>
      <c r="DH140" s="65"/>
      <c r="DI140" s="65"/>
      <c r="DJ140" s="65"/>
      <c r="DK140" s="65"/>
      <c r="DL140" s="65"/>
      <c r="DM140" s="65"/>
      <c r="DN140" s="65"/>
      <c r="DO140" s="65"/>
      <c r="DP140" s="65"/>
      <c r="DQ140" s="65"/>
      <c r="DR140" s="65"/>
      <c r="DS140" s="65"/>
      <c r="DT140" s="65"/>
      <c r="DU140" s="65"/>
      <c r="DV140" s="65"/>
      <c r="DW140" s="65"/>
      <c r="DX140" s="65"/>
      <c r="DY140" s="65"/>
      <c r="DZ140" s="65"/>
      <c r="EA140" s="65"/>
      <c r="EB140" s="65"/>
      <c r="EC140" s="65"/>
      <c r="ED140" s="65"/>
      <c r="EE140" s="65"/>
      <c r="EF140" s="65"/>
      <c r="EG140" s="65"/>
      <c r="EH140" s="65"/>
      <c r="EI140" s="65"/>
      <c r="EJ140" s="65"/>
      <c r="EK140" s="65"/>
      <c r="EL140" s="65"/>
      <c r="EM140" s="65"/>
      <c r="EN140" s="65"/>
      <c r="EO140" s="65"/>
      <c r="EP140" s="65"/>
      <c r="EQ140" s="65"/>
      <c r="ER140" s="65"/>
      <c r="ES140" s="65"/>
      <c r="ET140" s="65"/>
      <c r="EU140" s="65"/>
      <c r="EV140" s="65"/>
      <c r="EW140" s="65"/>
      <c r="EX140" s="65"/>
      <c r="EY140" s="65"/>
      <c r="EZ140" s="65"/>
      <c r="FA140" s="65"/>
      <c r="FB140" s="65"/>
      <c r="FC140" s="65"/>
      <c r="FD140" s="65"/>
      <c r="FE140" s="65"/>
      <c r="FF140" s="65"/>
      <c r="FG140" s="65"/>
      <c r="FH140" s="65"/>
      <c r="FI140" s="65"/>
      <c r="FJ140" s="65"/>
      <c r="FK140" s="65"/>
      <c r="FL140" s="65"/>
      <c r="FM140" s="65"/>
      <c r="FN140" s="65"/>
      <c r="FO140" s="65"/>
      <c r="FP140" s="65"/>
      <c r="FQ140" s="65"/>
      <c r="FR140" s="65"/>
      <c r="FS140" s="65"/>
      <c r="FT140" s="65"/>
      <c r="FU140" s="65"/>
      <c r="FV140" s="65"/>
      <c r="FW140" s="65"/>
      <c r="FX140" s="65"/>
      <c r="FY140" s="65"/>
      <c r="FZ140" s="65"/>
      <c r="GA140" s="65"/>
      <c r="GB140" s="65"/>
      <c r="GC140" s="65"/>
      <c r="GD140" s="65"/>
      <c r="GE140" s="65"/>
      <c r="GF140" s="65"/>
      <c r="GG140" s="65"/>
      <c r="GH140" s="65"/>
      <c r="GI140" s="65"/>
      <c r="GJ140" s="65"/>
      <c r="GK140" s="65"/>
      <c r="GL140" s="65"/>
      <c r="GM140" s="65"/>
      <c r="GN140" s="65"/>
      <c r="GO140" s="65"/>
      <c r="GP140" s="65"/>
      <c r="GQ140" s="65"/>
      <c r="GR140" s="65"/>
      <c r="GS140" s="65"/>
      <c r="GT140" s="65"/>
      <c r="GU140" s="65"/>
      <c r="GV140" s="65"/>
      <c r="GW140" s="65"/>
      <c r="GX140" s="65"/>
      <c r="GY140" s="65"/>
      <c r="GZ140" s="65"/>
      <c r="HA140" s="65"/>
      <c r="HB140" s="65"/>
      <c r="HC140" s="65"/>
      <c r="HD140" s="65"/>
      <c r="HE140" s="65"/>
      <c r="HF140" s="65"/>
      <c r="HG140" s="65"/>
      <c r="HH140" s="65"/>
      <c r="HI140" s="65"/>
    </row>
    <row r="141" spans="1:217" s="166" customFormat="1" ht="15" x14ac:dyDescent="0.2">
      <c r="A141" s="415"/>
      <c r="B141" s="410"/>
      <c r="C141" s="157" t="s">
        <v>17</v>
      </c>
      <c r="D141" s="155">
        <v>92.86</v>
      </c>
      <c r="E141" s="410"/>
      <c r="F141" s="155">
        <v>92.86</v>
      </c>
      <c r="G141" s="410"/>
      <c r="H141" s="156" t="e">
        <f>F141-#REF!</f>
        <v>#REF!</v>
      </c>
      <c r="I141" s="155">
        <v>92.86</v>
      </c>
      <c r="J141" s="155">
        <v>100.25</v>
      </c>
      <c r="K141" s="317">
        <v>92.86</v>
      </c>
      <c r="L141" s="155">
        <v>92.86</v>
      </c>
      <c r="M141" s="155">
        <v>92.86</v>
      </c>
      <c r="N141" s="5" t="e">
        <f>K141-#REF!</f>
        <v>#REF!</v>
      </c>
      <c r="O141" s="65"/>
      <c r="P141" s="65"/>
      <c r="Q141" s="65"/>
      <c r="R141" s="65"/>
      <c r="S141" s="65"/>
      <c r="T141" s="65"/>
      <c r="U141" s="65"/>
      <c r="V141" s="65"/>
      <c r="W141" s="65"/>
      <c r="X141" s="65"/>
      <c r="Y141" s="65"/>
      <c r="Z141" s="65"/>
      <c r="AA141" s="65"/>
      <c r="AB141" s="65"/>
      <c r="AC141" s="65"/>
      <c r="AD141" s="65"/>
      <c r="AE141" s="65"/>
      <c r="AF141" s="65"/>
      <c r="AG141" s="65"/>
      <c r="AH141" s="65"/>
      <c r="AI141" s="65"/>
      <c r="AJ141" s="65"/>
      <c r="AK141" s="65"/>
      <c r="AL141" s="65"/>
      <c r="AM141" s="65"/>
      <c r="AN141" s="65"/>
      <c r="AO141" s="65"/>
      <c r="AP141" s="65"/>
      <c r="AQ141" s="65"/>
      <c r="AR141" s="65"/>
      <c r="AS141" s="65"/>
      <c r="AT141" s="65"/>
      <c r="AU141" s="65"/>
      <c r="AV141" s="65"/>
      <c r="AW141" s="65"/>
      <c r="AX141" s="65"/>
      <c r="AY141" s="65"/>
      <c r="AZ141" s="65"/>
      <c r="BA141" s="65"/>
      <c r="BB141" s="65"/>
      <c r="BC141" s="65"/>
      <c r="BD141" s="65"/>
      <c r="BE141" s="65"/>
      <c r="BF141" s="65"/>
      <c r="BG141" s="65"/>
      <c r="BH141" s="65"/>
      <c r="BI141" s="65"/>
      <c r="BJ141" s="65"/>
      <c r="BK141" s="65"/>
      <c r="BL141" s="65"/>
      <c r="BM141" s="65"/>
      <c r="BN141" s="65"/>
      <c r="BO141" s="65"/>
      <c r="BP141" s="65"/>
      <c r="BQ141" s="65"/>
      <c r="BR141" s="65"/>
      <c r="BS141" s="65"/>
      <c r="BT141" s="65"/>
      <c r="BU141" s="65"/>
      <c r="BV141" s="65"/>
      <c r="BW141" s="65"/>
      <c r="BX141" s="65"/>
      <c r="BY141" s="65"/>
      <c r="BZ141" s="65"/>
      <c r="CA141" s="65"/>
      <c r="CB141" s="65"/>
      <c r="CC141" s="65"/>
      <c r="CD141" s="65"/>
      <c r="CE141" s="65"/>
      <c r="CF141" s="65"/>
      <c r="CG141" s="65"/>
      <c r="CH141" s="65"/>
      <c r="CI141" s="65"/>
      <c r="CJ141" s="65"/>
      <c r="CK141" s="65"/>
      <c r="CL141" s="65"/>
      <c r="CM141" s="65"/>
      <c r="CN141" s="65"/>
      <c r="CO141" s="65"/>
      <c r="CP141" s="65"/>
      <c r="CQ141" s="65"/>
      <c r="CR141" s="65"/>
      <c r="CS141" s="65"/>
      <c r="CT141" s="65"/>
      <c r="CU141" s="65"/>
      <c r="CV141" s="65"/>
      <c r="CW141" s="65"/>
      <c r="CX141" s="65"/>
      <c r="CY141" s="65"/>
      <c r="CZ141" s="65"/>
      <c r="DA141" s="65"/>
      <c r="DB141" s="65"/>
      <c r="DC141" s="65"/>
      <c r="DD141" s="65"/>
      <c r="DE141" s="65"/>
      <c r="DF141" s="65"/>
      <c r="DG141" s="65"/>
      <c r="DH141" s="65"/>
      <c r="DI141" s="65"/>
      <c r="DJ141" s="65"/>
      <c r="DK141" s="65"/>
      <c r="DL141" s="65"/>
      <c r="DM141" s="65"/>
      <c r="DN141" s="65"/>
      <c r="DO141" s="65"/>
      <c r="DP141" s="65"/>
      <c r="DQ141" s="65"/>
      <c r="DR141" s="65"/>
      <c r="DS141" s="65"/>
      <c r="DT141" s="65"/>
      <c r="DU141" s="65"/>
      <c r="DV141" s="65"/>
      <c r="DW141" s="65"/>
      <c r="DX141" s="65"/>
      <c r="DY141" s="65"/>
      <c r="DZ141" s="65"/>
      <c r="EA141" s="65"/>
      <c r="EB141" s="65"/>
      <c r="EC141" s="65"/>
      <c r="ED141" s="65"/>
      <c r="EE141" s="65"/>
      <c r="EF141" s="65"/>
      <c r="EG141" s="65"/>
      <c r="EH141" s="65"/>
      <c r="EI141" s="65"/>
      <c r="EJ141" s="65"/>
      <c r="EK141" s="65"/>
      <c r="EL141" s="65"/>
      <c r="EM141" s="65"/>
      <c r="EN141" s="65"/>
      <c r="EO141" s="65"/>
      <c r="EP141" s="65"/>
      <c r="EQ141" s="65"/>
      <c r="ER141" s="65"/>
      <c r="ES141" s="65"/>
      <c r="ET141" s="65"/>
      <c r="EU141" s="65"/>
      <c r="EV141" s="65"/>
      <c r="EW141" s="65"/>
      <c r="EX141" s="65"/>
      <c r="EY141" s="65"/>
      <c r="EZ141" s="65"/>
      <c r="FA141" s="65"/>
      <c r="FB141" s="65"/>
      <c r="FC141" s="65"/>
      <c r="FD141" s="65"/>
      <c r="FE141" s="65"/>
      <c r="FF141" s="65"/>
      <c r="FG141" s="65"/>
      <c r="FH141" s="65"/>
      <c r="FI141" s="65"/>
      <c r="FJ141" s="65"/>
      <c r="FK141" s="65"/>
      <c r="FL141" s="65"/>
      <c r="FM141" s="65"/>
      <c r="FN141" s="65"/>
      <c r="FO141" s="65"/>
      <c r="FP141" s="65"/>
      <c r="FQ141" s="65"/>
      <c r="FR141" s="65"/>
      <c r="FS141" s="65"/>
      <c r="FT141" s="65"/>
      <c r="FU141" s="65"/>
      <c r="FV141" s="65"/>
      <c r="FW141" s="65"/>
      <c r="FX141" s="65"/>
      <c r="FY141" s="65"/>
      <c r="FZ141" s="65"/>
      <c r="GA141" s="65"/>
      <c r="GB141" s="65"/>
      <c r="GC141" s="65"/>
      <c r="GD141" s="65"/>
      <c r="GE141" s="65"/>
      <c r="GF141" s="65"/>
      <c r="GG141" s="65"/>
      <c r="GH141" s="65"/>
      <c r="GI141" s="65"/>
      <c r="GJ141" s="65"/>
      <c r="GK141" s="65"/>
      <c r="GL141" s="65"/>
      <c r="GM141" s="65"/>
      <c r="GN141" s="65"/>
      <c r="GO141" s="65"/>
      <c r="GP141" s="65"/>
      <c r="GQ141" s="65"/>
      <c r="GR141" s="65"/>
      <c r="GS141" s="65"/>
      <c r="GT141" s="65"/>
      <c r="GU141" s="65"/>
      <c r="GV141" s="65"/>
      <c r="GW141" s="65"/>
      <c r="GX141" s="65"/>
      <c r="GY141" s="65"/>
      <c r="GZ141" s="65"/>
      <c r="HA141" s="65"/>
      <c r="HB141" s="65"/>
      <c r="HC141" s="65"/>
      <c r="HD141" s="65"/>
      <c r="HE141" s="65"/>
      <c r="HF141" s="65"/>
      <c r="HG141" s="65"/>
      <c r="HH141" s="65"/>
      <c r="HI141" s="65"/>
    </row>
    <row r="142" spans="1:217" s="166" customFormat="1" ht="15" x14ac:dyDescent="0.2">
      <c r="A142" s="415"/>
      <c r="B142" s="410"/>
      <c r="C142" s="157" t="s">
        <v>32</v>
      </c>
      <c r="D142" s="155" t="s">
        <v>90</v>
      </c>
      <c r="E142" s="410"/>
      <c r="F142" s="155" t="s">
        <v>90</v>
      </c>
      <c r="G142" s="410"/>
      <c r="H142" s="155"/>
      <c r="I142" s="155" t="s">
        <v>90</v>
      </c>
      <c r="J142" s="155">
        <v>207.69</v>
      </c>
      <c r="K142" s="317">
        <v>92.86</v>
      </c>
      <c r="L142" s="155" t="s">
        <v>90</v>
      </c>
      <c r="M142" s="155" t="s">
        <v>90</v>
      </c>
      <c r="N142" s="5" t="e">
        <f>K142-#REF!</f>
        <v>#REF!</v>
      </c>
      <c r="O142" s="65"/>
      <c r="P142" s="65"/>
      <c r="Q142" s="65"/>
      <c r="R142" s="65"/>
      <c r="S142" s="65"/>
      <c r="T142" s="65"/>
      <c r="U142" s="65"/>
      <c r="V142" s="65"/>
      <c r="W142" s="65"/>
      <c r="X142" s="65"/>
      <c r="Y142" s="65"/>
      <c r="Z142" s="65"/>
      <c r="AA142" s="65"/>
      <c r="AB142" s="65"/>
      <c r="AC142" s="65"/>
      <c r="AD142" s="65"/>
      <c r="AE142" s="65"/>
      <c r="AF142" s="65"/>
      <c r="AG142" s="65"/>
      <c r="AH142" s="65"/>
      <c r="AI142" s="65"/>
      <c r="AJ142" s="65"/>
      <c r="AK142" s="65"/>
      <c r="AL142" s="65"/>
      <c r="AM142" s="65"/>
      <c r="AN142" s="65"/>
      <c r="AO142" s="65"/>
      <c r="AP142" s="65"/>
      <c r="AQ142" s="65"/>
      <c r="AR142" s="65"/>
      <c r="AS142" s="65"/>
      <c r="AT142" s="65"/>
      <c r="AU142" s="65"/>
      <c r="AV142" s="65"/>
      <c r="AW142" s="65"/>
      <c r="AX142" s="65"/>
      <c r="AY142" s="65"/>
      <c r="AZ142" s="65"/>
      <c r="BA142" s="65"/>
      <c r="BB142" s="65"/>
      <c r="BC142" s="65"/>
      <c r="BD142" s="65"/>
      <c r="BE142" s="65"/>
      <c r="BF142" s="65"/>
      <c r="BG142" s="65"/>
      <c r="BH142" s="65"/>
      <c r="BI142" s="65"/>
      <c r="BJ142" s="65"/>
      <c r="BK142" s="65"/>
      <c r="BL142" s="65"/>
      <c r="BM142" s="65"/>
      <c r="BN142" s="65"/>
      <c r="BO142" s="65"/>
      <c r="BP142" s="65"/>
      <c r="BQ142" s="65"/>
      <c r="BR142" s="65"/>
      <c r="BS142" s="65"/>
      <c r="BT142" s="65"/>
      <c r="BU142" s="65"/>
      <c r="BV142" s="65"/>
      <c r="BW142" s="65"/>
      <c r="BX142" s="65"/>
      <c r="BY142" s="65"/>
      <c r="BZ142" s="65"/>
      <c r="CA142" s="65"/>
      <c r="CB142" s="65"/>
      <c r="CC142" s="65"/>
      <c r="CD142" s="65"/>
      <c r="CE142" s="65"/>
      <c r="CF142" s="65"/>
      <c r="CG142" s="65"/>
      <c r="CH142" s="65"/>
      <c r="CI142" s="65"/>
      <c r="CJ142" s="65"/>
      <c r="CK142" s="65"/>
      <c r="CL142" s="65"/>
      <c r="CM142" s="65"/>
      <c r="CN142" s="65"/>
      <c r="CO142" s="65"/>
      <c r="CP142" s="65"/>
      <c r="CQ142" s="65"/>
      <c r="CR142" s="65"/>
      <c r="CS142" s="65"/>
      <c r="CT142" s="65"/>
      <c r="CU142" s="65"/>
      <c r="CV142" s="65"/>
      <c r="CW142" s="65"/>
      <c r="CX142" s="65"/>
      <c r="CY142" s="65"/>
      <c r="CZ142" s="65"/>
      <c r="DA142" s="65"/>
      <c r="DB142" s="65"/>
      <c r="DC142" s="65"/>
      <c r="DD142" s="65"/>
      <c r="DE142" s="65"/>
      <c r="DF142" s="65"/>
      <c r="DG142" s="65"/>
      <c r="DH142" s="65"/>
      <c r="DI142" s="65"/>
      <c r="DJ142" s="65"/>
      <c r="DK142" s="65"/>
      <c r="DL142" s="65"/>
      <c r="DM142" s="65"/>
      <c r="DN142" s="65"/>
      <c r="DO142" s="65"/>
      <c r="DP142" s="65"/>
      <c r="DQ142" s="65"/>
      <c r="DR142" s="65"/>
      <c r="DS142" s="65"/>
      <c r="DT142" s="65"/>
      <c r="DU142" s="65"/>
      <c r="DV142" s="65"/>
      <c r="DW142" s="65"/>
      <c r="DX142" s="65"/>
      <c r="DY142" s="65"/>
      <c r="DZ142" s="65"/>
      <c r="EA142" s="65"/>
      <c r="EB142" s="65"/>
      <c r="EC142" s="65"/>
      <c r="ED142" s="65"/>
      <c r="EE142" s="65"/>
      <c r="EF142" s="65"/>
      <c r="EG142" s="65"/>
      <c r="EH142" s="65"/>
      <c r="EI142" s="65"/>
      <c r="EJ142" s="65"/>
      <c r="EK142" s="65"/>
      <c r="EL142" s="65"/>
      <c r="EM142" s="65"/>
      <c r="EN142" s="65"/>
      <c r="EO142" s="65"/>
      <c r="EP142" s="65"/>
      <c r="EQ142" s="65"/>
      <c r="ER142" s="65"/>
      <c r="ES142" s="65"/>
      <c r="ET142" s="65"/>
      <c r="EU142" s="65"/>
      <c r="EV142" s="65"/>
      <c r="EW142" s="65"/>
      <c r="EX142" s="65"/>
      <c r="EY142" s="65"/>
      <c r="EZ142" s="65"/>
      <c r="FA142" s="65"/>
      <c r="FB142" s="65"/>
      <c r="FC142" s="65"/>
      <c r="FD142" s="65"/>
      <c r="FE142" s="65"/>
      <c r="FF142" s="65"/>
      <c r="FG142" s="65"/>
      <c r="FH142" s="65"/>
      <c r="FI142" s="65"/>
      <c r="FJ142" s="65"/>
      <c r="FK142" s="65"/>
      <c r="FL142" s="65"/>
      <c r="FM142" s="65"/>
      <c r="FN142" s="65"/>
      <c r="FO142" s="65"/>
      <c r="FP142" s="65"/>
      <c r="FQ142" s="65"/>
      <c r="FR142" s="65"/>
      <c r="FS142" s="65"/>
      <c r="FT142" s="65"/>
      <c r="FU142" s="65"/>
      <c r="FV142" s="65"/>
      <c r="FW142" s="65"/>
      <c r="FX142" s="65"/>
      <c r="FY142" s="65"/>
      <c r="FZ142" s="65"/>
      <c r="GA142" s="65"/>
      <c r="GB142" s="65"/>
      <c r="GC142" s="65"/>
      <c r="GD142" s="65"/>
      <c r="GE142" s="65"/>
      <c r="GF142" s="65"/>
      <c r="GG142" s="65"/>
      <c r="GH142" s="65"/>
      <c r="GI142" s="65"/>
      <c r="GJ142" s="65"/>
      <c r="GK142" s="65"/>
      <c r="GL142" s="65"/>
      <c r="GM142" s="65"/>
      <c r="GN142" s="65"/>
      <c r="GO142" s="65"/>
      <c r="GP142" s="65"/>
      <c r="GQ142" s="65"/>
      <c r="GR142" s="65"/>
      <c r="GS142" s="65"/>
      <c r="GT142" s="65"/>
      <c r="GU142" s="65"/>
      <c r="GV142" s="65"/>
      <c r="GW142" s="65"/>
      <c r="GX142" s="65"/>
      <c r="GY142" s="65"/>
      <c r="GZ142" s="65"/>
      <c r="HA142" s="65"/>
      <c r="HB142" s="65"/>
      <c r="HC142" s="65"/>
      <c r="HD142" s="65"/>
      <c r="HE142" s="65"/>
      <c r="HF142" s="65"/>
      <c r="HG142" s="65"/>
      <c r="HH142" s="65"/>
      <c r="HI142" s="65"/>
    </row>
    <row r="143" spans="1:217" s="166" customFormat="1" ht="15" x14ac:dyDescent="0.2">
      <c r="A143" s="415"/>
      <c r="B143" s="410"/>
      <c r="C143" s="157" t="s">
        <v>33</v>
      </c>
      <c r="D143" s="155">
        <v>116.64</v>
      </c>
      <c r="E143" s="410"/>
      <c r="F143" s="155">
        <v>116.64</v>
      </c>
      <c r="G143" s="410"/>
      <c r="H143" s="155"/>
      <c r="I143" s="155">
        <v>116.64</v>
      </c>
      <c r="J143" s="155">
        <v>172.43</v>
      </c>
      <c r="K143" s="317">
        <v>102.68</v>
      </c>
      <c r="L143" s="155">
        <v>116.64</v>
      </c>
      <c r="M143" s="155">
        <v>116.64</v>
      </c>
      <c r="N143" s="5" t="e">
        <f>K143-#REF!</f>
        <v>#REF!</v>
      </c>
      <c r="O143" s="65"/>
      <c r="P143" s="65"/>
      <c r="Q143" s="65"/>
      <c r="R143" s="65"/>
      <c r="S143" s="65"/>
      <c r="T143" s="65"/>
      <c r="U143" s="65"/>
      <c r="V143" s="65"/>
      <c r="W143" s="65"/>
      <c r="X143" s="65"/>
      <c r="Y143" s="65"/>
      <c r="Z143" s="65"/>
      <c r="AA143" s="65"/>
      <c r="AB143" s="65"/>
      <c r="AC143" s="65"/>
      <c r="AD143" s="65"/>
      <c r="AE143" s="65"/>
      <c r="AF143" s="65"/>
      <c r="AG143" s="65"/>
      <c r="AH143" s="65"/>
      <c r="AI143" s="65"/>
      <c r="AJ143" s="65"/>
      <c r="AK143" s="65"/>
      <c r="AL143" s="65"/>
      <c r="AM143" s="65"/>
      <c r="AN143" s="65"/>
      <c r="AO143" s="65"/>
      <c r="AP143" s="65"/>
      <c r="AQ143" s="65"/>
      <c r="AR143" s="65"/>
      <c r="AS143" s="65"/>
      <c r="AT143" s="65"/>
      <c r="AU143" s="65"/>
      <c r="AV143" s="65"/>
      <c r="AW143" s="65"/>
      <c r="AX143" s="65"/>
      <c r="AY143" s="65"/>
      <c r="AZ143" s="65"/>
      <c r="BA143" s="65"/>
      <c r="BB143" s="65"/>
      <c r="BC143" s="65"/>
      <c r="BD143" s="65"/>
      <c r="BE143" s="65"/>
      <c r="BF143" s="65"/>
      <c r="BG143" s="65"/>
      <c r="BH143" s="65"/>
      <c r="BI143" s="65"/>
      <c r="BJ143" s="65"/>
      <c r="BK143" s="65"/>
      <c r="BL143" s="65"/>
      <c r="BM143" s="65"/>
      <c r="BN143" s="65"/>
      <c r="BO143" s="65"/>
      <c r="BP143" s="65"/>
      <c r="BQ143" s="65"/>
      <c r="BR143" s="65"/>
      <c r="BS143" s="65"/>
      <c r="BT143" s="65"/>
      <c r="BU143" s="65"/>
      <c r="BV143" s="65"/>
      <c r="BW143" s="65"/>
      <c r="BX143" s="65"/>
      <c r="BY143" s="65"/>
      <c r="BZ143" s="65"/>
      <c r="CA143" s="65"/>
      <c r="CB143" s="65"/>
      <c r="CC143" s="65"/>
      <c r="CD143" s="65"/>
      <c r="CE143" s="65"/>
      <c r="CF143" s="65"/>
      <c r="CG143" s="65"/>
      <c r="CH143" s="65"/>
      <c r="CI143" s="65"/>
      <c r="CJ143" s="65"/>
      <c r="CK143" s="65"/>
      <c r="CL143" s="65"/>
      <c r="CM143" s="65"/>
      <c r="CN143" s="65"/>
      <c r="CO143" s="65"/>
      <c r="CP143" s="65"/>
      <c r="CQ143" s="65"/>
      <c r="CR143" s="65"/>
      <c r="CS143" s="65"/>
      <c r="CT143" s="65"/>
      <c r="CU143" s="65"/>
      <c r="CV143" s="65"/>
      <c r="CW143" s="65"/>
      <c r="CX143" s="65"/>
      <c r="CY143" s="65"/>
      <c r="CZ143" s="65"/>
      <c r="DA143" s="65"/>
      <c r="DB143" s="65"/>
      <c r="DC143" s="65"/>
      <c r="DD143" s="65"/>
      <c r="DE143" s="65"/>
      <c r="DF143" s="65"/>
      <c r="DG143" s="65"/>
      <c r="DH143" s="65"/>
      <c r="DI143" s="65"/>
      <c r="DJ143" s="65"/>
      <c r="DK143" s="65"/>
      <c r="DL143" s="65"/>
      <c r="DM143" s="65"/>
      <c r="DN143" s="65"/>
      <c r="DO143" s="65"/>
      <c r="DP143" s="65"/>
      <c r="DQ143" s="65"/>
      <c r="DR143" s="65"/>
      <c r="DS143" s="65"/>
      <c r="DT143" s="65"/>
      <c r="DU143" s="65"/>
      <c r="DV143" s="65"/>
      <c r="DW143" s="65"/>
      <c r="DX143" s="65"/>
      <c r="DY143" s="65"/>
      <c r="DZ143" s="65"/>
      <c r="EA143" s="65"/>
      <c r="EB143" s="65"/>
      <c r="EC143" s="65"/>
      <c r="ED143" s="65"/>
      <c r="EE143" s="65"/>
      <c r="EF143" s="65"/>
      <c r="EG143" s="65"/>
      <c r="EH143" s="65"/>
      <c r="EI143" s="65"/>
      <c r="EJ143" s="65"/>
      <c r="EK143" s="65"/>
      <c r="EL143" s="65"/>
      <c r="EM143" s="65"/>
      <c r="EN143" s="65"/>
      <c r="EO143" s="65"/>
      <c r="EP143" s="65"/>
      <c r="EQ143" s="65"/>
      <c r="ER143" s="65"/>
      <c r="ES143" s="65"/>
      <c r="ET143" s="65"/>
      <c r="EU143" s="65"/>
      <c r="EV143" s="65"/>
      <c r="EW143" s="65"/>
      <c r="EX143" s="65"/>
      <c r="EY143" s="65"/>
      <c r="EZ143" s="65"/>
      <c r="FA143" s="65"/>
      <c r="FB143" s="65"/>
      <c r="FC143" s="65"/>
      <c r="FD143" s="65"/>
      <c r="FE143" s="65"/>
      <c r="FF143" s="65"/>
      <c r="FG143" s="65"/>
      <c r="FH143" s="65"/>
      <c r="FI143" s="65"/>
      <c r="FJ143" s="65"/>
      <c r="FK143" s="65"/>
      <c r="FL143" s="65"/>
      <c r="FM143" s="65"/>
      <c r="FN143" s="65"/>
      <c r="FO143" s="65"/>
      <c r="FP143" s="65"/>
      <c r="FQ143" s="65"/>
      <c r="FR143" s="65"/>
      <c r="FS143" s="65"/>
      <c r="FT143" s="65"/>
      <c r="FU143" s="65"/>
      <c r="FV143" s="65"/>
      <c r="FW143" s="65"/>
      <c r="FX143" s="65"/>
      <c r="FY143" s="65"/>
      <c r="FZ143" s="65"/>
      <c r="GA143" s="65"/>
      <c r="GB143" s="65"/>
      <c r="GC143" s="65"/>
      <c r="GD143" s="65"/>
      <c r="GE143" s="65"/>
      <c r="GF143" s="65"/>
      <c r="GG143" s="65"/>
      <c r="GH143" s="65"/>
      <c r="GI143" s="65"/>
      <c r="GJ143" s="65"/>
      <c r="GK143" s="65"/>
      <c r="GL143" s="65"/>
      <c r="GM143" s="65"/>
      <c r="GN143" s="65"/>
      <c r="GO143" s="65"/>
      <c r="GP143" s="65"/>
      <c r="GQ143" s="65"/>
      <c r="GR143" s="65"/>
      <c r="GS143" s="65"/>
      <c r="GT143" s="65"/>
      <c r="GU143" s="65"/>
      <c r="GV143" s="65"/>
      <c r="GW143" s="65"/>
      <c r="GX143" s="65"/>
      <c r="GY143" s="65"/>
      <c r="GZ143" s="65"/>
      <c r="HA143" s="65"/>
      <c r="HB143" s="65"/>
      <c r="HC143" s="65"/>
      <c r="HD143" s="65"/>
      <c r="HE143" s="65"/>
      <c r="HF143" s="65"/>
      <c r="HG143" s="65"/>
      <c r="HH143" s="65"/>
      <c r="HI143" s="65"/>
    </row>
    <row r="144" spans="1:217" s="166" customFormat="1" ht="15" x14ac:dyDescent="0.2">
      <c r="A144" s="415"/>
      <c r="B144" s="410"/>
      <c r="C144" s="157" t="s">
        <v>34</v>
      </c>
      <c r="D144" s="155">
        <v>102.68</v>
      </c>
      <c r="E144" s="410"/>
      <c r="F144" s="155">
        <v>102.68</v>
      </c>
      <c r="G144" s="410"/>
      <c r="H144" s="155"/>
      <c r="I144" s="155">
        <v>102.68</v>
      </c>
      <c r="J144" s="155">
        <v>102.68</v>
      </c>
      <c r="K144" s="317">
        <v>203.86</v>
      </c>
      <c r="L144" s="155">
        <v>102.68</v>
      </c>
      <c r="M144" s="155">
        <v>102.68</v>
      </c>
      <c r="N144" s="5" t="e">
        <f>K144-#REF!</f>
        <v>#REF!</v>
      </c>
      <c r="O144" s="65"/>
      <c r="P144" s="65"/>
      <c r="Q144" s="65"/>
      <c r="R144" s="65"/>
      <c r="S144" s="65"/>
      <c r="T144" s="65"/>
      <c r="U144" s="65"/>
      <c r="V144" s="65"/>
      <c r="W144" s="65"/>
      <c r="X144" s="65"/>
      <c r="Y144" s="65"/>
      <c r="Z144" s="65"/>
      <c r="AA144" s="65"/>
      <c r="AB144" s="65"/>
      <c r="AC144" s="65"/>
      <c r="AD144" s="65"/>
      <c r="AE144" s="65"/>
      <c r="AF144" s="65"/>
      <c r="AG144" s="65"/>
      <c r="AH144" s="65"/>
      <c r="AI144" s="65"/>
      <c r="AJ144" s="65"/>
      <c r="AK144" s="65"/>
      <c r="AL144" s="65"/>
      <c r="AM144" s="65"/>
      <c r="AN144" s="65"/>
      <c r="AO144" s="65"/>
      <c r="AP144" s="65"/>
      <c r="AQ144" s="65"/>
      <c r="AR144" s="65"/>
      <c r="AS144" s="65"/>
      <c r="AT144" s="65"/>
      <c r="AU144" s="65"/>
      <c r="AV144" s="65"/>
      <c r="AW144" s="65"/>
      <c r="AX144" s="65"/>
      <c r="AY144" s="65"/>
      <c r="AZ144" s="65"/>
      <c r="BA144" s="65"/>
      <c r="BB144" s="65"/>
      <c r="BC144" s="65"/>
      <c r="BD144" s="65"/>
      <c r="BE144" s="65"/>
      <c r="BF144" s="65"/>
      <c r="BG144" s="65"/>
      <c r="BH144" s="65"/>
      <c r="BI144" s="65"/>
      <c r="BJ144" s="65"/>
      <c r="BK144" s="65"/>
      <c r="BL144" s="65"/>
      <c r="BM144" s="65"/>
      <c r="BN144" s="65"/>
      <c r="BO144" s="65"/>
      <c r="BP144" s="65"/>
      <c r="BQ144" s="65"/>
      <c r="BR144" s="65"/>
      <c r="BS144" s="65"/>
      <c r="BT144" s="65"/>
      <c r="BU144" s="65"/>
      <c r="BV144" s="65"/>
      <c r="BW144" s="65"/>
      <c r="BX144" s="65"/>
      <c r="BY144" s="65"/>
      <c r="BZ144" s="65"/>
      <c r="CA144" s="65"/>
      <c r="CB144" s="65"/>
      <c r="CC144" s="65"/>
      <c r="CD144" s="65"/>
      <c r="CE144" s="65"/>
      <c r="CF144" s="65"/>
      <c r="CG144" s="65"/>
      <c r="CH144" s="65"/>
      <c r="CI144" s="65"/>
      <c r="CJ144" s="65"/>
      <c r="CK144" s="65"/>
      <c r="CL144" s="65"/>
      <c r="CM144" s="65"/>
      <c r="CN144" s="65"/>
      <c r="CO144" s="65"/>
      <c r="CP144" s="65"/>
      <c r="CQ144" s="65"/>
      <c r="CR144" s="65"/>
      <c r="CS144" s="65"/>
      <c r="CT144" s="65"/>
      <c r="CU144" s="65"/>
      <c r="CV144" s="65"/>
      <c r="CW144" s="65"/>
      <c r="CX144" s="65"/>
      <c r="CY144" s="65"/>
      <c r="CZ144" s="65"/>
      <c r="DA144" s="65"/>
      <c r="DB144" s="65"/>
      <c r="DC144" s="65"/>
      <c r="DD144" s="65"/>
      <c r="DE144" s="65"/>
      <c r="DF144" s="65"/>
      <c r="DG144" s="65"/>
      <c r="DH144" s="65"/>
      <c r="DI144" s="65"/>
      <c r="DJ144" s="65"/>
      <c r="DK144" s="65"/>
      <c r="DL144" s="65"/>
      <c r="DM144" s="65"/>
      <c r="DN144" s="65"/>
      <c r="DO144" s="65"/>
      <c r="DP144" s="65"/>
      <c r="DQ144" s="65"/>
      <c r="DR144" s="65"/>
      <c r="DS144" s="65"/>
      <c r="DT144" s="65"/>
      <c r="DU144" s="65"/>
      <c r="DV144" s="65"/>
      <c r="DW144" s="65"/>
      <c r="DX144" s="65"/>
      <c r="DY144" s="65"/>
      <c r="DZ144" s="65"/>
      <c r="EA144" s="65"/>
      <c r="EB144" s="65"/>
      <c r="EC144" s="65"/>
      <c r="ED144" s="65"/>
      <c r="EE144" s="65"/>
      <c r="EF144" s="65"/>
      <c r="EG144" s="65"/>
      <c r="EH144" s="65"/>
      <c r="EI144" s="65"/>
      <c r="EJ144" s="65"/>
      <c r="EK144" s="65"/>
      <c r="EL144" s="65"/>
      <c r="EM144" s="65"/>
      <c r="EN144" s="65"/>
      <c r="EO144" s="65"/>
      <c r="EP144" s="65"/>
      <c r="EQ144" s="65"/>
      <c r="ER144" s="65"/>
      <c r="ES144" s="65"/>
      <c r="ET144" s="65"/>
      <c r="EU144" s="65"/>
      <c r="EV144" s="65"/>
      <c r="EW144" s="65"/>
      <c r="EX144" s="65"/>
      <c r="EY144" s="65"/>
      <c r="EZ144" s="65"/>
      <c r="FA144" s="65"/>
      <c r="FB144" s="65"/>
      <c r="FC144" s="65"/>
      <c r="FD144" s="65"/>
      <c r="FE144" s="65"/>
      <c r="FF144" s="65"/>
      <c r="FG144" s="65"/>
      <c r="FH144" s="65"/>
      <c r="FI144" s="65"/>
      <c r="FJ144" s="65"/>
      <c r="FK144" s="65"/>
      <c r="FL144" s="65"/>
      <c r="FM144" s="65"/>
      <c r="FN144" s="65"/>
      <c r="FO144" s="65"/>
      <c r="FP144" s="65"/>
      <c r="FQ144" s="65"/>
      <c r="FR144" s="65"/>
      <c r="FS144" s="65"/>
      <c r="FT144" s="65"/>
      <c r="FU144" s="65"/>
      <c r="FV144" s="65"/>
      <c r="FW144" s="65"/>
      <c r="FX144" s="65"/>
      <c r="FY144" s="65"/>
      <c r="FZ144" s="65"/>
      <c r="GA144" s="65"/>
      <c r="GB144" s="65"/>
      <c r="GC144" s="65"/>
      <c r="GD144" s="65"/>
      <c r="GE144" s="65"/>
      <c r="GF144" s="65"/>
      <c r="GG144" s="65"/>
      <c r="GH144" s="65"/>
      <c r="GI144" s="65"/>
      <c r="GJ144" s="65"/>
      <c r="GK144" s="65"/>
      <c r="GL144" s="65"/>
      <c r="GM144" s="65"/>
      <c r="GN144" s="65"/>
      <c r="GO144" s="65"/>
      <c r="GP144" s="65"/>
      <c r="GQ144" s="65"/>
      <c r="GR144" s="65"/>
      <c r="GS144" s="65"/>
      <c r="GT144" s="65"/>
      <c r="GU144" s="65"/>
      <c r="GV144" s="65"/>
      <c r="GW144" s="65"/>
      <c r="GX144" s="65"/>
      <c r="GY144" s="65"/>
      <c r="GZ144" s="65"/>
      <c r="HA144" s="65"/>
      <c r="HB144" s="65"/>
      <c r="HC144" s="65"/>
      <c r="HD144" s="65"/>
      <c r="HE144" s="65"/>
      <c r="HF144" s="65"/>
      <c r="HG144" s="65"/>
      <c r="HH144" s="65"/>
      <c r="HI144" s="65"/>
    </row>
    <row r="145" spans="1:217" s="166" customFormat="1" ht="42.75" x14ac:dyDescent="0.2">
      <c r="A145" s="415"/>
      <c r="B145" s="410"/>
      <c r="C145" s="154" t="s">
        <v>201</v>
      </c>
      <c r="D145" s="155" t="s">
        <v>202</v>
      </c>
      <c r="E145" s="410" t="s">
        <v>200</v>
      </c>
      <c r="F145" s="154" t="s">
        <v>202</v>
      </c>
      <c r="G145" s="410" t="s">
        <v>392</v>
      </c>
      <c r="H145" s="154"/>
      <c r="I145" s="154" t="s">
        <v>202</v>
      </c>
      <c r="J145" s="154" t="s">
        <v>202</v>
      </c>
      <c r="K145" s="316" t="s">
        <v>627</v>
      </c>
      <c r="L145" s="154" t="s">
        <v>202</v>
      </c>
      <c r="M145" s="154" t="s">
        <v>202</v>
      </c>
      <c r="N145" s="5" t="e">
        <f>K145-#REF!</f>
        <v>#VALUE!</v>
      </c>
      <c r="O145" s="65"/>
      <c r="P145" s="65"/>
      <c r="Q145" s="65"/>
      <c r="R145" s="65"/>
      <c r="S145" s="65"/>
      <c r="T145" s="65"/>
      <c r="U145" s="65"/>
      <c r="V145" s="65"/>
      <c r="W145" s="65"/>
      <c r="X145" s="65"/>
      <c r="Y145" s="65"/>
      <c r="Z145" s="65"/>
      <c r="AA145" s="65"/>
      <c r="AB145" s="65"/>
      <c r="AC145" s="65"/>
      <c r="AD145" s="65"/>
      <c r="AE145" s="65"/>
      <c r="AF145" s="65"/>
      <c r="AG145" s="65"/>
      <c r="AH145" s="65"/>
      <c r="AI145" s="65"/>
      <c r="AJ145" s="65"/>
      <c r="AK145" s="65"/>
      <c r="AL145" s="65"/>
      <c r="AM145" s="65"/>
      <c r="AN145" s="65"/>
      <c r="AO145" s="65"/>
      <c r="AP145" s="65"/>
      <c r="AQ145" s="65"/>
      <c r="AR145" s="65"/>
      <c r="AS145" s="65"/>
      <c r="AT145" s="65"/>
      <c r="AU145" s="65"/>
      <c r="AV145" s="65"/>
      <c r="AW145" s="65"/>
      <c r="AX145" s="65"/>
      <c r="AY145" s="65"/>
      <c r="AZ145" s="65"/>
      <c r="BA145" s="65"/>
      <c r="BB145" s="65"/>
      <c r="BC145" s="65"/>
      <c r="BD145" s="65"/>
      <c r="BE145" s="65"/>
      <c r="BF145" s="65"/>
      <c r="BG145" s="65"/>
      <c r="BH145" s="65"/>
      <c r="BI145" s="65"/>
      <c r="BJ145" s="65"/>
      <c r="BK145" s="65"/>
      <c r="BL145" s="65"/>
      <c r="BM145" s="65"/>
      <c r="BN145" s="65"/>
      <c r="BO145" s="65"/>
      <c r="BP145" s="65"/>
      <c r="BQ145" s="65"/>
      <c r="BR145" s="65"/>
      <c r="BS145" s="65"/>
      <c r="BT145" s="65"/>
      <c r="BU145" s="65"/>
      <c r="BV145" s="65"/>
      <c r="BW145" s="65"/>
      <c r="BX145" s="65"/>
      <c r="BY145" s="65"/>
      <c r="BZ145" s="65"/>
      <c r="CA145" s="65"/>
      <c r="CB145" s="65"/>
      <c r="CC145" s="65"/>
      <c r="CD145" s="65"/>
      <c r="CE145" s="65"/>
      <c r="CF145" s="65"/>
      <c r="CG145" s="65"/>
      <c r="CH145" s="65"/>
      <c r="CI145" s="65"/>
      <c r="CJ145" s="65"/>
      <c r="CK145" s="65"/>
      <c r="CL145" s="65"/>
      <c r="CM145" s="65"/>
      <c r="CN145" s="65"/>
      <c r="CO145" s="65"/>
      <c r="CP145" s="65"/>
      <c r="CQ145" s="65"/>
      <c r="CR145" s="65"/>
      <c r="CS145" s="65"/>
      <c r="CT145" s="65"/>
      <c r="CU145" s="65"/>
      <c r="CV145" s="65"/>
      <c r="CW145" s="65"/>
      <c r="CX145" s="65"/>
      <c r="CY145" s="65"/>
      <c r="CZ145" s="65"/>
      <c r="DA145" s="65"/>
      <c r="DB145" s="65"/>
      <c r="DC145" s="65"/>
      <c r="DD145" s="65"/>
      <c r="DE145" s="65"/>
      <c r="DF145" s="65"/>
      <c r="DG145" s="65"/>
      <c r="DH145" s="65"/>
      <c r="DI145" s="65"/>
      <c r="DJ145" s="65"/>
      <c r="DK145" s="65"/>
      <c r="DL145" s="65"/>
      <c r="DM145" s="65"/>
      <c r="DN145" s="65"/>
      <c r="DO145" s="65"/>
      <c r="DP145" s="65"/>
      <c r="DQ145" s="65"/>
      <c r="DR145" s="65"/>
      <c r="DS145" s="65"/>
      <c r="DT145" s="65"/>
      <c r="DU145" s="65"/>
      <c r="DV145" s="65"/>
      <c r="DW145" s="65"/>
      <c r="DX145" s="65"/>
      <c r="DY145" s="65"/>
      <c r="DZ145" s="65"/>
      <c r="EA145" s="65"/>
      <c r="EB145" s="65"/>
      <c r="EC145" s="65"/>
      <c r="ED145" s="65"/>
      <c r="EE145" s="65"/>
      <c r="EF145" s="65"/>
      <c r="EG145" s="65"/>
      <c r="EH145" s="65"/>
      <c r="EI145" s="65"/>
      <c r="EJ145" s="65"/>
      <c r="EK145" s="65"/>
      <c r="EL145" s="65"/>
      <c r="EM145" s="65"/>
      <c r="EN145" s="65"/>
      <c r="EO145" s="65"/>
      <c r="EP145" s="65"/>
      <c r="EQ145" s="65"/>
      <c r="ER145" s="65"/>
      <c r="ES145" s="65"/>
      <c r="ET145" s="65"/>
      <c r="EU145" s="65"/>
      <c r="EV145" s="65"/>
      <c r="EW145" s="65"/>
      <c r="EX145" s="65"/>
      <c r="EY145" s="65"/>
      <c r="EZ145" s="65"/>
      <c r="FA145" s="65"/>
      <c r="FB145" s="65"/>
      <c r="FC145" s="65"/>
      <c r="FD145" s="65"/>
      <c r="FE145" s="65"/>
      <c r="FF145" s="65"/>
      <c r="FG145" s="65"/>
      <c r="FH145" s="65"/>
      <c r="FI145" s="65"/>
      <c r="FJ145" s="65"/>
      <c r="FK145" s="65"/>
      <c r="FL145" s="65"/>
      <c r="FM145" s="65"/>
      <c r="FN145" s="65"/>
      <c r="FO145" s="65"/>
      <c r="FP145" s="65"/>
      <c r="FQ145" s="65"/>
      <c r="FR145" s="65"/>
      <c r="FS145" s="65"/>
      <c r="FT145" s="65"/>
      <c r="FU145" s="65"/>
      <c r="FV145" s="65"/>
      <c r="FW145" s="65"/>
      <c r="FX145" s="65"/>
      <c r="FY145" s="65"/>
      <c r="FZ145" s="65"/>
      <c r="GA145" s="65"/>
      <c r="GB145" s="65"/>
      <c r="GC145" s="65"/>
      <c r="GD145" s="65"/>
      <c r="GE145" s="65"/>
      <c r="GF145" s="65"/>
      <c r="GG145" s="65"/>
      <c r="GH145" s="65"/>
      <c r="GI145" s="65"/>
      <c r="GJ145" s="65"/>
      <c r="GK145" s="65"/>
      <c r="GL145" s="65"/>
      <c r="GM145" s="65"/>
      <c r="GN145" s="65"/>
      <c r="GO145" s="65"/>
      <c r="GP145" s="65"/>
      <c r="GQ145" s="65"/>
      <c r="GR145" s="65"/>
      <c r="GS145" s="65"/>
      <c r="GT145" s="65"/>
      <c r="GU145" s="65"/>
      <c r="GV145" s="65"/>
      <c r="GW145" s="65"/>
      <c r="GX145" s="65"/>
      <c r="GY145" s="65"/>
      <c r="GZ145" s="65"/>
      <c r="HA145" s="65"/>
      <c r="HB145" s="65"/>
      <c r="HC145" s="65"/>
      <c r="HD145" s="65"/>
      <c r="HE145" s="65"/>
      <c r="HF145" s="65"/>
      <c r="HG145" s="65"/>
      <c r="HH145" s="65"/>
      <c r="HI145" s="65"/>
    </row>
    <row r="146" spans="1:217" s="166" customFormat="1" ht="15" x14ac:dyDescent="0.2">
      <c r="A146" s="415"/>
      <c r="B146" s="410"/>
      <c r="C146" s="157" t="s">
        <v>17</v>
      </c>
      <c r="D146" s="155">
        <v>125.4</v>
      </c>
      <c r="E146" s="410"/>
      <c r="F146" s="155">
        <v>125.4</v>
      </c>
      <c r="G146" s="410"/>
      <c r="H146" s="156" t="e">
        <f>F146-#REF!</f>
        <v>#REF!</v>
      </c>
      <c r="I146" s="155">
        <v>125.4</v>
      </c>
      <c r="J146" s="155">
        <v>125.4</v>
      </c>
      <c r="K146" s="317">
        <v>125.4</v>
      </c>
      <c r="L146" s="155">
        <v>125.4</v>
      </c>
      <c r="M146" s="155">
        <v>125.4</v>
      </c>
      <c r="N146" s="5" t="e">
        <f>K146-#REF!</f>
        <v>#REF!</v>
      </c>
      <c r="O146" s="65"/>
      <c r="P146" s="65"/>
      <c r="Q146" s="65"/>
      <c r="R146" s="65"/>
      <c r="S146" s="65"/>
      <c r="T146" s="65"/>
      <c r="U146" s="65"/>
      <c r="V146" s="65"/>
      <c r="W146" s="65"/>
      <c r="X146" s="65"/>
      <c r="Y146" s="65"/>
      <c r="Z146" s="65"/>
      <c r="AA146" s="65"/>
      <c r="AB146" s="65"/>
      <c r="AC146" s="65"/>
      <c r="AD146" s="65"/>
      <c r="AE146" s="65"/>
      <c r="AF146" s="65"/>
      <c r="AG146" s="65"/>
      <c r="AH146" s="65"/>
      <c r="AI146" s="65"/>
      <c r="AJ146" s="65"/>
      <c r="AK146" s="65"/>
      <c r="AL146" s="65"/>
      <c r="AM146" s="65"/>
      <c r="AN146" s="65"/>
      <c r="AO146" s="65"/>
      <c r="AP146" s="65"/>
      <c r="AQ146" s="65"/>
      <c r="AR146" s="65"/>
      <c r="AS146" s="65"/>
      <c r="AT146" s="65"/>
      <c r="AU146" s="65"/>
      <c r="AV146" s="65"/>
      <c r="AW146" s="65"/>
      <c r="AX146" s="65"/>
      <c r="AY146" s="65"/>
      <c r="AZ146" s="65"/>
      <c r="BA146" s="65"/>
      <c r="BB146" s="65"/>
      <c r="BC146" s="65"/>
      <c r="BD146" s="65"/>
      <c r="BE146" s="65"/>
      <c r="BF146" s="65"/>
      <c r="BG146" s="65"/>
      <c r="BH146" s="65"/>
      <c r="BI146" s="65"/>
      <c r="BJ146" s="65"/>
      <c r="BK146" s="65"/>
      <c r="BL146" s="65"/>
      <c r="BM146" s="65"/>
      <c r="BN146" s="65"/>
      <c r="BO146" s="65"/>
      <c r="BP146" s="65"/>
      <c r="BQ146" s="65"/>
      <c r="BR146" s="65"/>
      <c r="BS146" s="65"/>
      <c r="BT146" s="65"/>
      <c r="BU146" s="65"/>
      <c r="BV146" s="65"/>
      <c r="BW146" s="65"/>
      <c r="BX146" s="65"/>
      <c r="BY146" s="65"/>
      <c r="BZ146" s="65"/>
      <c r="CA146" s="65"/>
      <c r="CB146" s="65"/>
      <c r="CC146" s="65"/>
      <c r="CD146" s="65"/>
      <c r="CE146" s="65"/>
      <c r="CF146" s="65"/>
      <c r="CG146" s="65"/>
      <c r="CH146" s="65"/>
      <c r="CI146" s="65"/>
      <c r="CJ146" s="65"/>
      <c r="CK146" s="65"/>
      <c r="CL146" s="65"/>
      <c r="CM146" s="65"/>
      <c r="CN146" s="65"/>
      <c r="CO146" s="65"/>
      <c r="CP146" s="65"/>
      <c r="CQ146" s="65"/>
      <c r="CR146" s="65"/>
      <c r="CS146" s="65"/>
      <c r="CT146" s="65"/>
      <c r="CU146" s="65"/>
      <c r="CV146" s="65"/>
      <c r="CW146" s="65"/>
      <c r="CX146" s="65"/>
      <c r="CY146" s="65"/>
      <c r="CZ146" s="65"/>
      <c r="DA146" s="65"/>
      <c r="DB146" s="65"/>
      <c r="DC146" s="65"/>
      <c r="DD146" s="65"/>
      <c r="DE146" s="65"/>
      <c r="DF146" s="65"/>
      <c r="DG146" s="65"/>
      <c r="DH146" s="65"/>
      <c r="DI146" s="65"/>
      <c r="DJ146" s="65"/>
      <c r="DK146" s="65"/>
      <c r="DL146" s="65"/>
      <c r="DM146" s="65"/>
      <c r="DN146" s="65"/>
      <c r="DO146" s="65"/>
      <c r="DP146" s="65"/>
      <c r="DQ146" s="65"/>
      <c r="DR146" s="65"/>
      <c r="DS146" s="65"/>
      <c r="DT146" s="65"/>
      <c r="DU146" s="65"/>
      <c r="DV146" s="65"/>
      <c r="DW146" s="65"/>
      <c r="DX146" s="65"/>
      <c r="DY146" s="65"/>
      <c r="DZ146" s="65"/>
      <c r="EA146" s="65"/>
      <c r="EB146" s="65"/>
      <c r="EC146" s="65"/>
      <c r="ED146" s="65"/>
      <c r="EE146" s="65"/>
      <c r="EF146" s="65"/>
      <c r="EG146" s="65"/>
      <c r="EH146" s="65"/>
      <c r="EI146" s="65"/>
      <c r="EJ146" s="65"/>
      <c r="EK146" s="65"/>
      <c r="EL146" s="65"/>
      <c r="EM146" s="65"/>
      <c r="EN146" s="65"/>
      <c r="EO146" s="65"/>
      <c r="EP146" s="65"/>
      <c r="EQ146" s="65"/>
      <c r="ER146" s="65"/>
      <c r="ES146" s="65"/>
      <c r="ET146" s="65"/>
      <c r="EU146" s="65"/>
      <c r="EV146" s="65"/>
      <c r="EW146" s="65"/>
      <c r="EX146" s="65"/>
      <c r="EY146" s="65"/>
      <c r="EZ146" s="65"/>
      <c r="FA146" s="65"/>
      <c r="FB146" s="65"/>
      <c r="FC146" s="65"/>
      <c r="FD146" s="65"/>
      <c r="FE146" s="65"/>
      <c r="FF146" s="65"/>
      <c r="FG146" s="65"/>
      <c r="FH146" s="65"/>
      <c r="FI146" s="65"/>
      <c r="FJ146" s="65"/>
      <c r="FK146" s="65"/>
      <c r="FL146" s="65"/>
      <c r="FM146" s="65"/>
      <c r="FN146" s="65"/>
      <c r="FO146" s="65"/>
      <c r="FP146" s="65"/>
      <c r="FQ146" s="65"/>
      <c r="FR146" s="65"/>
      <c r="FS146" s="65"/>
      <c r="FT146" s="65"/>
      <c r="FU146" s="65"/>
      <c r="FV146" s="65"/>
      <c r="FW146" s="65"/>
      <c r="FX146" s="65"/>
      <c r="FY146" s="65"/>
      <c r="FZ146" s="65"/>
      <c r="GA146" s="65"/>
      <c r="GB146" s="65"/>
      <c r="GC146" s="65"/>
      <c r="GD146" s="65"/>
      <c r="GE146" s="65"/>
      <c r="GF146" s="65"/>
      <c r="GG146" s="65"/>
      <c r="GH146" s="65"/>
      <c r="GI146" s="65"/>
      <c r="GJ146" s="65"/>
      <c r="GK146" s="65"/>
      <c r="GL146" s="65"/>
      <c r="GM146" s="65"/>
      <c r="GN146" s="65"/>
      <c r="GO146" s="65"/>
      <c r="GP146" s="65"/>
      <c r="GQ146" s="65"/>
      <c r="GR146" s="65"/>
      <c r="GS146" s="65"/>
      <c r="GT146" s="65"/>
      <c r="GU146" s="65"/>
      <c r="GV146" s="65"/>
      <c r="GW146" s="65"/>
      <c r="GX146" s="65"/>
      <c r="GY146" s="65"/>
      <c r="GZ146" s="65"/>
      <c r="HA146" s="65"/>
      <c r="HB146" s="65"/>
      <c r="HC146" s="65"/>
      <c r="HD146" s="65"/>
      <c r="HE146" s="65"/>
      <c r="HF146" s="65"/>
      <c r="HG146" s="65"/>
      <c r="HH146" s="65"/>
      <c r="HI146" s="65"/>
    </row>
    <row r="147" spans="1:217" s="166" customFormat="1" ht="15" x14ac:dyDescent="0.2">
      <c r="A147" s="415"/>
      <c r="B147" s="410"/>
      <c r="C147" s="157" t="s">
        <v>32</v>
      </c>
      <c r="D147" s="155" t="s">
        <v>90</v>
      </c>
      <c r="E147" s="410"/>
      <c r="F147" s="155" t="s">
        <v>90</v>
      </c>
      <c r="G147" s="410"/>
      <c r="H147" s="155"/>
      <c r="I147" s="155" t="s">
        <v>90</v>
      </c>
      <c r="J147" s="155" t="s">
        <v>90</v>
      </c>
      <c r="K147" s="317" t="s">
        <v>90</v>
      </c>
      <c r="L147" s="155" t="s">
        <v>90</v>
      </c>
      <c r="M147" s="155" t="s">
        <v>90</v>
      </c>
      <c r="N147" s="5" t="e">
        <f>K147-#REF!</f>
        <v>#VALUE!</v>
      </c>
      <c r="O147" s="65"/>
      <c r="P147" s="65"/>
      <c r="Q147" s="65"/>
      <c r="R147" s="65"/>
      <c r="S147" s="65"/>
      <c r="T147" s="65"/>
      <c r="U147" s="65"/>
      <c r="V147" s="65"/>
      <c r="W147" s="65"/>
      <c r="X147" s="65"/>
      <c r="Y147" s="65"/>
      <c r="Z147" s="65"/>
      <c r="AA147" s="65"/>
      <c r="AB147" s="65"/>
      <c r="AC147" s="65"/>
      <c r="AD147" s="65"/>
      <c r="AE147" s="65"/>
      <c r="AF147" s="65"/>
      <c r="AG147" s="65"/>
      <c r="AH147" s="65"/>
      <c r="AI147" s="65"/>
      <c r="AJ147" s="65"/>
      <c r="AK147" s="65"/>
      <c r="AL147" s="65"/>
      <c r="AM147" s="65"/>
      <c r="AN147" s="65"/>
      <c r="AO147" s="65"/>
      <c r="AP147" s="65"/>
      <c r="AQ147" s="65"/>
      <c r="AR147" s="65"/>
      <c r="AS147" s="65"/>
      <c r="AT147" s="65"/>
      <c r="AU147" s="65"/>
      <c r="AV147" s="65"/>
      <c r="AW147" s="65"/>
      <c r="AX147" s="65"/>
      <c r="AY147" s="65"/>
      <c r="AZ147" s="65"/>
      <c r="BA147" s="65"/>
      <c r="BB147" s="65"/>
      <c r="BC147" s="65"/>
      <c r="BD147" s="65"/>
      <c r="BE147" s="65"/>
      <c r="BF147" s="65"/>
      <c r="BG147" s="65"/>
      <c r="BH147" s="65"/>
      <c r="BI147" s="65"/>
      <c r="BJ147" s="65"/>
      <c r="BK147" s="65"/>
      <c r="BL147" s="65"/>
      <c r="BM147" s="65"/>
      <c r="BN147" s="65"/>
      <c r="BO147" s="65"/>
      <c r="BP147" s="65"/>
      <c r="BQ147" s="65"/>
      <c r="BR147" s="65"/>
      <c r="BS147" s="65"/>
      <c r="BT147" s="65"/>
      <c r="BU147" s="65"/>
      <c r="BV147" s="65"/>
      <c r="BW147" s="65"/>
      <c r="BX147" s="65"/>
      <c r="BY147" s="65"/>
      <c r="BZ147" s="65"/>
      <c r="CA147" s="65"/>
      <c r="CB147" s="65"/>
      <c r="CC147" s="65"/>
      <c r="CD147" s="65"/>
      <c r="CE147" s="65"/>
      <c r="CF147" s="65"/>
      <c r="CG147" s="65"/>
      <c r="CH147" s="65"/>
      <c r="CI147" s="65"/>
      <c r="CJ147" s="65"/>
      <c r="CK147" s="65"/>
      <c r="CL147" s="65"/>
      <c r="CM147" s="65"/>
      <c r="CN147" s="65"/>
      <c r="CO147" s="65"/>
      <c r="CP147" s="65"/>
      <c r="CQ147" s="65"/>
      <c r="CR147" s="65"/>
      <c r="CS147" s="65"/>
      <c r="CT147" s="65"/>
      <c r="CU147" s="65"/>
      <c r="CV147" s="65"/>
      <c r="CW147" s="65"/>
      <c r="CX147" s="65"/>
      <c r="CY147" s="65"/>
      <c r="CZ147" s="65"/>
      <c r="DA147" s="65"/>
      <c r="DB147" s="65"/>
      <c r="DC147" s="65"/>
      <c r="DD147" s="65"/>
      <c r="DE147" s="65"/>
      <c r="DF147" s="65"/>
      <c r="DG147" s="65"/>
      <c r="DH147" s="65"/>
      <c r="DI147" s="65"/>
      <c r="DJ147" s="65"/>
      <c r="DK147" s="65"/>
      <c r="DL147" s="65"/>
      <c r="DM147" s="65"/>
      <c r="DN147" s="65"/>
      <c r="DO147" s="65"/>
      <c r="DP147" s="65"/>
      <c r="DQ147" s="65"/>
      <c r="DR147" s="65"/>
      <c r="DS147" s="65"/>
      <c r="DT147" s="65"/>
      <c r="DU147" s="65"/>
      <c r="DV147" s="65"/>
      <c r="DW147" s="65"/>
      <c r="DX147" s="65"/>
      <c r="DY147" s="65"/>
      <c r="DZ147" s="65"/>
      <c r="EA147" s="65"/>
      <c r="EB147" s="65"/>
      <c r="EC147" s="65"/>
      <c r="ED147" s="65"/>
      <c r="EE147" s="65"/>
      <c r="EF147" s="65"/>
      <c r="EG147" s="65"/>
      <c r="EH147" s="65"/>
      <c r="EI147" s="65"/>
      <c r="EJ147" s="65"/>
      <c r="EK147" s="65"/>
      <c r="EL147" s="65"/>
      <c r="EM147" s="65"/>
      <c r="EN147" s="65"/>
      <c r="EO147" s="65"/>
      <c r="EP147" s="65"/>
      <c r="EQ147" s="65"/>
      <c r="ER147" s="65"/>
      <c r="ES147" s="65"/>
      <c r="ET147" s="65"/>
      <c r="EU147" s="65"/>
      <c r="EV147" s="65"/>
      <c r="EW147" s="65"/>
      <c r="EX147" s="65"/>
      <c r="EY147" s="65"/>
      <c r="EZ147" s="65"/>
      <c r="FA147" s="65"/>
      <c r="FB147" s="65"/>
      <c r="FC147" s="65"/>
      <c r="FD147" s="65"/>
      <c r="FE147" s="65"/>
      <c r="FF147" s="65"/>
      <c r="FG147" s="65"/>
      <c r="FH147" s="65"/>
      <c r="FI147" s="65"/>
      <c r="FJ147" s="65"/>
      <c r="FK147" s="65"/>
      <c r="FL147" s="65"/>
      <c r="FM147" s="65"/>
      <c r="FN147" s="65"/>
      <c r="FO147" s="65"/>
      <c r="FP147" s="65"/>
      <c r="FQ147" s="65"/>
      <c r="FR147" s="65"/>
      <c r="FS147" s="65"/>
      <c r="FT147" s="65"/>
      <c r="FU147" s="65"/>
      <c r="FV147" s="65"/>
      <c r="FW147" s="65"/>
      <c r="FX147" s="65"/>
      <c r="FY147" s="65"/>
      <c r="FZ147" s="65"/>
      <c r="GA147" s="65"/>
      <c r="GB147" s="65"/>
      <c r="GC147" s="65"/>
      <c r="GD147" s="65"/>
      <c r="GE147" s="65"/>
      <c r="GF147" s="65"/>
      <c r="GG147" s="65"/>
      <c r="GH147" s="65"/>
      <c r="GI147" s="65"/>
      <c r="GJ147" s="65"/>
      <c r="GK147" s="65"/>
      <c r="GL147" s="65"/>
      <c r="GM147" s="65"/>
      <c r="GN147" s="65"/>
      <c r="GO147" s="65"/>
      <c r="GP147" s="65"/>
      <c r="GQ147" s="65"/>
      <c r="GR147" s="65"/>
      <c r="GS147" s="65"/>
      <c r="GT147" s="65"/>
      <c r="GU147" s="65"/>
      <c r="GV147" s="65"/>
      <c r="GW147" s="65"/>
      <c r="GX147" s="65"/>
      <c r="GY147" s="65"/>
      <c r="GZ147" s="65"/>
      <c r="HA147" s="65"/>
      <c r="HB147" s="65"/>
      <c r="HC147" s="65"/>
      <c r="HD147" s="65"/>
      <c r="HE147" s="65"/>
      <c r="HF147" s="65"/>
      <c r="HG147" s="65"/>
      <c r="HH147" s="65"/>
      <c r="HI147" s="65"/>
    </row>
    <row r="148" spans="1:217" s="166" customFormat="1" ht="15" x14ac:dyDescent="0.2">
      <c r="A148" s="415"/>
      <c r="B148" s="410"/>
      <c r="C148" s="157" t="s">
        <v>33</v>
      </c>
      <c r="D148" s="155">
        <v>205.82</v>
      </c>
      <c r="E148" s="410"/>
      <c r="F148" s="155">
        <v>205.82</v>
      </c>
      <c r="G148" s="410"/>
      <c r="H148" s="155"/>
      <c r="I148" s="155">
        <v>205.82</v>
      </c>
      <c r="J148" s="155">
        <v>205.82</v>
      </c>
      <c r="K148" s="317">
        <v>205.82</v>
      </c>
      <c r="L148" s="155">
        <v>205.82</v>
      </c>
      <c r="M148" s="155">
        <v>205.82</v>
      </c>
      <c r="N148" s="5" t="e">
        <f>K148-#REF!</f>
        <v>#REF!</v>
      </c>
      <c r="O148" s="65"/>
      <c r="P148" s="65"/>
      <c r="Q148" s="65"/>
      <c r="R148" s="65"/>
      <c r="S148" s="65"/>
      <c r="T148" s="65"/>
      <c r="U148" s="65"/>
      <c r="V148" s="65"/>
      <c r="W148" s="65"/>
      <c r="X148" s="65"/>
      <c r="Y148" s="65"/>
      <c r="Z148" s="65"/>
      <c r="AA148" s="65"/>
      <c r="AB148" s="65"/>
      <c r="AC148" s="65"/>
      <c r="AD148" s="65"/>
      <c r="AE148" s="65"/>
      <c r="AF148" s="65"/>
      <c r="AG148" s="65"/>
      <c r="AH148" s="65"/>
      <c r="AI148" s="65"/>
      <c r="AJ148" s="65"/>
      <c r="AK148" s="65"/>
      <c r="AL148" s="65"/>
      <c r="AM148" s="65"/>
      <c r="AN148" s="65"/>
      <c r="AO148" s="65"/>
      <c r="AP148" s="65"/>
      <c r="AQ148" s="65"/>
      <c r="AR148" s="65"/>
      <c r="AS148" s="65"/>
      <c r="AT148" s="65"/>
      <c r="AU148" s="65"/>
      <c r="AV148" s="65"/>
      <c r="AW148" s="65"/>
      <c r="AX148" s="65"/>
      <c r="AY148" s="65"/>
      <c r="AZ148" s="65"/>
      <c r="BA148" s="65"/>
      <c r="BB148" s="65"/>
      <c r="BC148" s="65"/>
      <c r="BD148" s="65"/>
      <c r="BE148" s="65"/>
      <c r="BF148" s="65"/>
      <c r="BG148" s="65"/>
      <c r="BH148" s="65"/>
      <c r="BI148" s="65"/>
      <c r="BJ148" s="65"/>
      <c r="BK148" s="65"/>
      <c r="BL148" s="65"/>
      <c r="BM148" s="65"/>
      <c r="BN148" s="65"/>
      <c r="BO148" s="65"/>
      <c r="BP148" s="65"/>
      <c r="BQ148" s="65"/>
      <c r="BR148" s="65"/>
      <c r="BS148" s="65"/>
      <c r="BT148" s="65"/>
      <c r="BU148" s="65"/>
      <c r="BV148" s="65"/>
      <c r="BW148" s="65"/>
      <c r="BX148" s="65"/>
      <c r="BY148" s="65"/>
      <c r="BZ148" s="65"/>
      <c r="CA148" s="65"/>
      <c r="CB148" s="65"/>
      <c r="CC148" s="65"/>
      <c r="CD148" s="65"/>
      <c r="CE148" s="65"/>
      <c r="CF148" s="65"/>
      <c r="CG148" s="65"/>
      <c r="CH148" s="65"/>
      <c r="CI148" s="65"/>
      <c r="CJ148" s="65"/>
      <c r="CK148" s="65"/>
      <c r="CL148" s="65"/>
      <c r="CM148" s="65"/>
      <c r="CN148" s="65"/>
      <c r="CO148" s="65"/>
      <c r="CP148" s="65"/>
      <c r="CQ148" s="65"/>
      <c r="CR148" s="65"/>
      <c r="CS148" s="65"/>
      <c r="CT148" s="65"/>
      <c r="CU148" s="65"/>
      <c r="CV148" s="65"/>
      <c r="CW148" s="65"/>
      <c r="CX148" s="65"/>
      <c r="CY148" s="65"/>
      <c r="CZ148" s="65"/>
      <c r="DA148" s="65"/>
      <c r="DB148" s="65"/>
      <c r="DC148" s="65"/>
      <c r="DD148" s="65"/>
      <c r="DE148" s="65"/>
      <c r="DF148" s="65"/>
      <c r="DG148" s="65"/>
      <c r="DH148" s="65"/>
      <c r="DI148" s="65"/>
      <c r="DJ148" s="65"/>
      <c r="DK148" s="65"/>
      <c r="DL148" s="65"/>
      <c r="DM148" s="65"/>
      <c r="DN148" s="65"/>
      <c r="DO148" s="65"/>
      <c r="DP148" s="65"/>
      <c r="DQ148" s="65"/>
      <c r="DR148" s="65"/>
      <c r="DS148" s="65"/>
      <c r="DT148" s="65"/>
      <c r="DU148" s="65"/>
      <c r="DV148" s="65"/>
      <c r="DW148" s="65"/>
      <c r="DX148" s="65"/>
      <c r="DY148" s="65"/>
      <c r="DZ148" s="65"/>
      <c r="EA148" s="65"/>
      <c r="EB148" s="65"/>
      <c r="EC148" s="65"/>
      <c r="ED148" s="65"/>
      <c r="EE148" s="65"/>
      <c r="EF148" s="65"/>
      <c r="EG148" s="65"/>
      <c r="EH148" s="65"/>
      <c r="EI148" s="65"/>
      <c r="EJ148" s="65"/>
      <c r="EK148" s="65"/>
      <c r="EL148" s="65"/>
      <c r="EM148" s="65"/>
      <c r="EN148" s="65"/>
      <c r="EO148" s="65"/>
      <c r="EP148" s="65"/>
      <c r="EQ148" s="65"/>
      <c r="ER148" s="65"/>
      <c r="ES148" s="65"/>
      <c r="ET148" s="65"/>
      <c r="EU148" s="65"/>
      <c r="EV148" s="65"/>
      <c r="EW148" s="65"/>
      <c r="EX148" s="65"/>
      <c r="EY148" s="65"/>
      <c r="EZ148" s="65"/>
      <c r="FA148" s="65"/>
      <c r="FB148" s="65"/>
      <c r="FC148" s="65"/>
      <c r="FD148" s="65"/>
      <c r="FE148" s="65"/>
      <c r="FF148" s="65"/>
      <c r="FG148" s="65"/>
      <c r="FH148" s="65"/>
      <c r="FI148" s="65"/>
      <c r="FJ148" s="65"/>
      <c r="FK148" s="65"/>
      <c r="FL148" s="65"/>
      <c r="FM148" s="65"/>
      <c r="FN148" s="65"/>
      <c r="FO148" s="65"/>
      <c r="FP148" s="65"/>
      <c r="FQ148" s="65"/>
      <c r="FR148" s="65"/>
      <c r="FS148" s="65"/>
      <c r="FT148" s="65"/>
      <c r="FU148" s="65"/>
      <c r="FV148" s="65"/>
      <c r="FW148" s="65"/>
      <c r="FX148" s="65"/>
      <c r="FY148" s="65"/>
      <c r="FZ148" s="65"/>
      <c r="GA148" s="65"/>
      <c r="GB148" s="65"/>
      <c r="GC148" s="65"/>
      <c r="GD148" s="65"/>
      <c r="GE148" s="65"/>
      <c r="GF148" s="65"/>
      <c r="GG148" s="65"/>
      <c r="GH148" s="65"/>
      <c r="GI148" s="65"/>
      <c r="GJ148" s="65"/>
      <c r="GK148" s="65"/>
      <c r="GL148" s="65"/>
      <c r="GM148" s="65"/>
      <c r="GN148" s="65"/>
      <c r="GO148" s="65"/>
      <c r="GP148" s="65"/>
      <c r="GQ148" s="65"/>
      <c r="GR148" s="65"/>
      <c r="GS148" s="65"/>
      <c r="GT148" s="65"/>
      <c r="GU148" s="65"/>
      <c r="GV148" s="65"/>
      <c r="GW148" s="65"/>
      <c r="GX148" s="65"/>
      <c r="GY148" s="65"/>
      <c r="GZ148" s="65"/>
      <c r="HA148" s="65"/>
      <c r="HB148" s="65"/>
      <c r="HC148" s="65"/>
      <c r="HD148" s="65"/>
      <c r="HE148" s="65"/>
      <c r="HF148" s="65"/>
      <c r="HG148" s="65"/>
      <c r="HH148" s="65"/>
      <c r="HI148" s="65"/>
    </row>
    <row r="149" spans="1:217" s="166" customFormat="1" ht="15" x14ac:dyDescent="0.2">
      <c r="A149" s="415"/>
      <c r="B149" s="410"/>
      <c r="C149" s="157" t="s">
        <v>34</v>
      </c>
      <c r="D149" s="155">
        <v>290.2</v>
      </c>
      <c r="E149" s="410"/>
      <c r="F149" s="155">
        <v>190.2</v>
      </c>
      <c r="G149" s="410"/>
      <c r="H149" s="155"/>
      <c r="I149" s="155">
        <v>190.2</v>
      </c>
      <c r="J149" s="155">
        <v>190.2</v>
      </c>
      <c r="K149" s="317">
        <v>190.2</v>
      </c>
      <c r="L149" s="155">
        <v>190.2</v>
      </c>
      <c r="M149" s="155">
        <v>190.2</v>
      </c>
      <c r="N149" s="5" t="e">
        <f>K149-#REF!</f>
        <v>#REF!</v>
      </c>
      <c r="O149" s="65"/>
      <c r="P149" s="65"/>
      <c r="Q149" s="65"/>
      <c r="R149" s="65"/>
      <c r="S149" s="65"/>
      <c r="T149" s="65"/>
      <c r="U149" s="65"/>
      <c r="V149" s="65"/>
      <c r="W149" s="65"/>
      <c r="X149" s="65"/>
      <c r="Y149" s="65"/>
      <c r="Z149" s="65"/>
      <c r="AA149" s="65"/>
      <c r="AB149" s="65"/>
      <c r="AC149" s="65"/>
      <c r="AD149" s="65"/>
      <c r="AE149" s="65"/>
      <c r="AF149" s="65"/>
      <c r="AG149" s="65"/>
      <c r="AH149" s="65"/>
      <c r="AI149" s="65"/>
      <c r="AJ149" s="65"/>
      <c r="AK149" s="65"/>
      <c r="AL149" s="65"/>
      <c r="AM149" s="65"/>
      <c r="AN149" s="65"/>
      <c r="AO149" s="65"/>
      <c r="AP149" s="65"/>
      <c r="AQ149" s="65"/>
      <c r="AR149" s="65"/>
      <c r="AS149" s="65"/>
      <c r="AT149" s="65"/>
      <c r="AU149" s="65"/>
      <c r="AV149" s="65"/>
      <c r="AW149" s="65"/>
      <c r="AX149" s="65"/>
      <c r="AY149" s="65"/>
      <c r="AZ149" s="65"/>
      <c r="BA149" s="65"/>
      <c r="BB149" s="65"/>
      <c r="BC149" s="65"/>
      <c r="BD149" s="65"/>
      <c r="BE149" s="65"/>
      <c r="BF149" s="65"/>
      <c r="BG149" s="65"/>
      <c r="BH149" s="65"/>
      <c r="BI149" s="65"/>
      <c r="BJ149" s="65"/>
      <c r="BK149" s="65"/>
      <c r="BL149" s="65"/>
      <c r="BM149" s="65"/>
      <c r="BN149" s="65"/>
      <c r="BO149" s="65"/>
      <c r="BP149" s="65"/>
      <c r="BQ149" s="65"/>
      <c r="BR149" s="65"/>
      <c r="BS149" s="65"/>
      <c r="BT149" s="65"/>
      <c r="BU149" s="65"/>
      <c r="BV149" s="65"/>
      <c r="BW149" s="65"/>
      <c r="BX149" s="65"/>
      <c r="BY149" s="65"/>
      <c r="BZ149" s="65"/>
      <c r="CA149" s="65"/>
      <c r="CB149" s="65"/>
      <c r="CC149" s="65"/>
      <c r="CD149" s="65"/>
      <c r="CE149" s="65"/>
      <c r="CF149" s="65"/>
      <c r="CG149" s="65"/>
      <c r="CH149" s="65"/>
      <c r="CI149" s="65"/>
      <c r="CJ149" s="65"/>
      <c r="CK149" s="65"/>
      <c r="CL149" s="65"/>
      <c r="CM149" s="65"/>
      <c r="CN149" s="65"/>
      <c r="CO149" s="65"/>
      <c r="CP149" s="65"/>
      <c r="CQ149" s="65"/>
      <c r="CR149" s="65"/>
      <c r="CS149" s="65"/>
      <c r="CT149" s="65"/>
      <c r="CU149" s="65"/>
      <c r="CV149" s="65"/>
      <c r="CW149" s="65"/>
      <c r="CX149" s="65"/>
      <c r="CY149" s="65"/>
      <c r="CZ149" s="65"/>
      <c r="DA149" s="65"/>
      <c r="DB149" s="65"/>
      <c r="DC149" s="65"/>
      <c r="DD149" s="65"/>
      <c r="DE149" s="65"/>
      <c r="DF149" s="65"/>
      <c r="DG149" s="65"/>
      <c r="DH149" s="65"/>
      <c r="DI149" s="65"/>
      <c r="DJ149" s="65"/>
      <c r="DK149" s="65"/>
      <c r="DL149" s="65"/>
      <c r="DM149" s="65"/>
      <c r="DN149" s="65"/>
      <c r="DO149" s="65"/>
      <c r="DP149" s="65"/>
      <c r="DQ149" s="65"/>
      <c r="DR149" s="65"/>
      <c r="DS149" s="65"/>
      <c r="DT149" s="65"/>
      <c r="DU149" s="65"/>
      <c r="DV149" s="65"/>
      <c r="DW149" s="65"/>
      <c r="DX149" s="65"/>
      <c r="DY149" s="65"/>
      <c r="DZ149" s="65"/>
      <c r="EA149" s="65"/>
      <c r="EB149" s="65"/>
      <c r="EC149" s="65"/>
      <c r="ED149" s="65"/>
      <c r="EE149" s="65"/>
      <c r="EF149" s="65"/>
      <c r="EG149" s="65"/>
      <c r="EH149" s="65"/>
      <c r="EI149" s="65"/>
      <c r="EJ149" s="65"/>
      <c r="EK149" s="65"/>
      <c r="EL149" s="65"/>
      <c r="EM149" s="65"/>
      <c r="EN149" s="65"/>
      <c r="EO149" s="65"/>
      <c r="EP149" s="65"/>
      <c r="EQ149" s="65"/>
      <c r="ER149" s="65"/>
      <c r="ES149" s="65"/>
      <c r="ET149" s="65"/>
      <c r="EU149" s="65"/>
      <c r="EV149" s="65"/>
      <c r="EW149" s="65"/>
      <c r="EX149" s="65"/>
      <c r="EY149" s="65"/>
      <c r="EZ149" s="65"/>
      <c r="FA149" s="65"/>
      <c r="FB149" s="65"/>
      <c r="FC149" s="65"/>
      <c r="FD149" s="65"/>
      <c r="FE149" s="65"/>
      <c r="FF149" s="65"/>
      <c r="FG149" s="65"/>
      <c r="FH149" s="65"/>
      <c r="FI149" s="65"/>
      <c r="FJ149" s="65"/>
      <c r="FK149" s="65"/>
      <c r="FL149" s="65"/>
      <c r="FM149" s="65"/>
      <c r="FN149" s="65"/>
      <c r="FO149" s="65"/>
      <c r="FP149" s="65"/>
      <c r="FQ149" s="65"/>
      <c r="FR149" s="65"/>
      <c r="FS149" s="65"/>
      <c r="FT149" s="65"/>
      <c r="FU149" s="65"/>
      <c r="FV149" s="65"/>
      <c r="FW149" s="65"/>
      <c r="FX149" s="65"/>
      <c r="FY149" s="65"/>
      <c r="FZ149" s="65"/>
      <c r="GA149" s="65"/>
      <c r="GB149" s="65"/>
      <c r="GC149" s="65"/>
      <c r="GD149" s="65"/>
      <c r="GE149" s="65"/>
      <c r="GF149" s="65"/>
      <c r="GG149" s="65"/>
      <c r="GH149" s="65"/>
      <c r="GI149" s="65"/>
      <c r="GJ149" s="65"/>
      <c r="GK149" s="65"/>
      <c r="GL149" s="65"/>
      <c r="GM149" s="65"/>
      <c r="GN149" s="65"/>
      <c r="GO149" s="65"/>
      <c r="GP149" s="65"/>
      <c r="GQ149" s="65"/>
      <c r="GR149" s="65"/>
      <c r="GS149" s="65"/>
      <c r="GT149" s="65"/>
      <c r="GU149" s="65"/>
      <c r="GV149" s="65"/>
      <c r="GW149" s="65"/>
      <c r="GX149" s="65"/>
      <c r="GY149" s="65"/>
      <c r="GZ149" s="65"/>
      <c r="HA149" s="65"/>
      <c r="HB149" s="65"/>
      <c r="HC149" s="65"/>
      <c r="HD149" s="65"/>
      <c r="HE149" s="65"/>
      <c r="HF149" s="65"/>
      <c r="HG149" s="65"/>
      <c r="HH149" s="65"/>
      <c r="HI149" s="65"/>
    </row>
    <row r="150" spans="1:217" s="65" customFormat="1" ht="42.75" x14ac:dyDescent="0.2">
      <c r="A150" s="415">
        <v>13</v>
      </c>
      <c r="B150" s="410" t="s">
        <v>203</v>
      </c>
      <c r="C150" s="93" t="s">
        <v>204</v>
      </c>
      <c r="D150" s="94" t="s">
        <v>205</v>
      </c>
      <c r="E150" s="410" t="s">
        <v>195</v>
      </c>
      <c r="F150" s="93" t="s">
        <v>393</v>
      </c>
      <c r="G150" s="410" t="s">
        <v>394</v>
      </c>
      <c r="H150" s="93"/>
      <c r="I150" s="93" t="s">
        <v>393</v>
      </c>
      <c r="J150" s="93" t="s">
        <v>393</v>
      </c>
      <c r="K150" s="316" t="s">
        <v>628</v>
      </c>
      <c r="L150" s="117" t="s">
        <v>393</v>
      </c>
      <c r="M150" s="117" t="s">
        <v>393</v>
      </c>
      <c r="N150" s="120" t="e">
        <f>K150-#REF!</f>
        <v>#VALUE!</v>
      </c>
    </row>
    <row r="151" spans="1:217" s="65" customFormat="1" ht="15" x14ac:dyDescent="0.2">
      <c r="A151" s="415"/>
      <c r="B151" s="410"/>
      <c r="C151" s="103" t="s">
        <v>17</v>
      </c>
      <c r="D151" s="94">
        <v>300</v>
      </c>
      <c r="E151" s="410"/>
      <c r="F151" s="94">
        <v>258</v>
      </c>
      <c r="G151" s="410"/>
      <c r="H151" s="98" t="e">
        <f>F151-#REF!</f>
        <v>#REF!</v>
      </c>
      <c r="I151" s="94">
        <v>258</v>
      </c>
      <c r="J151" s="94">
        <v>258</v>
      </c>
      <c r="K151" s="317">
        <v>250.84</v>
      </c>
      <c r="L151" s="118">
        <v>258</v>
      </c>
      <c r="M151" s="118">
        <v>258</v>
      </c>
      <c r="N151" s="120" t="e">
        <f>K151-#REF!</f>
        <v>#REF!</v>
      </c>
    </row>
    <row r="152" spans="1:217" s="65" customFormat="1" ht="15" x14ac:dyDescent="0.2">
      <c r="A152" s="415"/>
      <c r="B152" s="410"/>
      <c r="C152" s="103" t="s">
        <v>32</v>
      </c>
      <c r="D152" s="94" t="s">
        <v>90</v>
      </c>
      <c r="E152" s="410"/>
      <c r="F152" s="94" t="s">
        <v>90</v>
      </c>
      <c r="G152" s="410"/>
      <c r="H152" s="94"/>
      <c r="I152" s="94" t="s">
        <v>90</v>
      </c>
      <c r="J152" s="94" t="s">
        <v>90</v>
      </c>
      <c r="K152" s="317" t="s">
        <v>90</v>
      </c>
      <c r="L152" s="118" t="s">
        <v>90</v>
      </c>
      <c r="M152" s="118" t="s">
        <v>90</v>
      </c>
      <c r="N152" s="120" t="e">
        <f>K152-#REF!</f>
        <v>#VALUE!</v>
      </c>
    </row>
    <row r="153" spans="1:217" s="65" customFormat="1" ht="13.5" customHeight="1" x14ac:dyDescent="0.2">
      <c r="A153" s="415"/>
      <c r="B153" s="410"/>
      <c r="C153" s="103" t="s">
        <v>33</v>
      </c>
      <c r="D153" s="94">
        <v>410.12</v>
      </c>
      <c r="E153" s="410"/>
      <c r="F153" s="94">
        <v>354.88</v>
      </c>
      <c r="G153" s="410"/>
      <c r="H153" s="94"/>
      <c r="I153" s="94">
        <v>354.88</v>
      </c>
      <c r="J153" s="94">
        <v>354.88</v>
      </c>
      <c r="K153" s="317">
        <v>334.5</v>
      </c>
      <c r="L153" s="118">
        <v>354.88</v>
      </c>
      <c r="M153" s="118">
        <v>354.88</v>
      </c>
      <c r="N153" s="120" t="e">
        <f>K153-#REF!</f>
        <v>#REF!</v>
      </c>
    </row>
    <row r="154" spans="1:217" s="65" customFormat="1" ht="15" x14ac:dyDescent="0.2">
      <c r="A154" s="415"/>
      <c r="B154" s="410"/>
      <c r="C154" s="103" t="s">
        <v>34</v>
      </c>
      <c r="D154" s="94">
        <v>400</v>
      </c>
      <c r="E154" s="410"/>
      <c r="F154" s="94">
        <v>348.46</v>
      </c>
      <c r="G154" s="410"/>
      <c r="H154" s="94"/>
      <c r="I154" s="94">
        <v>348.46</v>
      </c>
      <c r="J154" s="94">
        <v>348.46</v>
      </c>
      <c r="K154" s="317">
        <v>342.91</v>
      </c>
      <c r="L154" s="118">
        <v>348.46</v>
      </c>
      <c r="M154" s="118">
        <v>348.46</v>
      </c>
      <c r="N154" s="120" t="e">
        <f>K154-#REF!</f>
        <v>#REF!</v>
      </c>
    </row>
    <row r="155" spans="1:217" s="65" customFormat="1" ht="28.7" customHeight="1" x14ac:dyDescent="0.2">
      <c r="A155" s="418">
        <v>14</v>
      </c>
      <c r="B155" s="411" t="s">
        <v>206</v>
      </c>
      <c r="C155" s="93" t="s">
        <v>30</v>
      </c>
      <c r="D155" s="94" t="s">
        <v>207</v>
      </c>
      <c r="E155" s="410" t="s">
        <v>195</v>
      </c>
      <c r="F155" s="93" t="s">
        <v>207</v>
      </c>
      <c r="G155" s="410" t="s">
        <v>395</v>
      </c>
      <c r="H155" s="93"/>
      <c r="I155" s="93" t="s">
        <v>207</v>
      </c>
      <c r="J155" s="93">
        <v>133.63</v>
      </c>
      <c r="K155" s="316" t="s">
        <v>584</v>
      </c>
      <c r="L155" s="93" t="s">
        <v>207</v>
      </c>
      <c r="M155" s="93" t="s">
        <v>207</v>
      </c>
      <c r="N155" s="5" t="e">
        <f>K155-#REF!</f>
        <v>#VALUE!</v>
      </c>
    </row>
    <row r="156" spans="1:217" s="65" customFormat="1" ht="15" x14ac:dyDescent="0.2">
      <c r="A156" s="419"/>
      <c r="B156" s="412"/>
      <c r="C156" s="103" t="s">
        <v>17</v>
      </c>
      <c r="D156" s="94">
        <v>81.67</v>
      </c>
      <c r="E156" s="410"/>
      <c r="F156" s="94">
        <v>81.67</v>
      </c>
      <c r="G156" s="410"/>
      <c r="H156" s="98" t="e">
        <f>F156-#REF!</f>
        <v>#REF!</v>
      </c>
      <c r="I156" s="94">
        <v>81.67</v>
      </c>
      <c r="J156" s="94">
        <v>85.75</v>
      </c>
      <c r="K156" s="317">
        <v>148.35</v>
      </c>
      <c r="L156" s="94">
        <v>81.67</v>
      </c>
      <c r="M156" s="94">
        <v>81.67</v>
      </c>
      <c r="N156" s="5" t="e">
        <f>K156-#REF!</f>
        <v>#REF!</v>
      </c>
    </row>
    <row r="157" spans="1:217" s="65" customFormat="1" ht="15.75" customHeight="1" x14ac:dyDescent="0.2">
      <c r="A157" s="419"/>
      <c r="B157" s="412"/>
      <c r="C157" s="103" t="s">
        <v>33</v>
      </c>
      <c r="D157" s="94">
        <v>155.24</v>
      </c>
      <c r="E157" s="410"/>
      <c r="F157" s="94">
        <v>155.24</v>
      </c>
      <c r="G157" s="410"/>
      <c r="H157" s="94"/>
      <c r="I157" s="94">
        <v>155.24</v>
      </c>
      <c r="J157" s="94">
        <v>331.3</v>
      </c>
      <c r="K157" s="317">
        <v>841.71</v>
      </c>
      <c r="L157" s="94">
        <v>155.24</v>
      </c>
      <c r="M157" s="94">
        <v>155.24</v>
      </c>
      <c r="N157" s="5" t="e">
        <f>K157-#REF!</f>
        <v>#REF!</v>
      </c>
    </row>
    <row r="158" spans="1:217" s="65" customFormat="1" ht="15" x14ac:dyDescent="0.2">
      <c r="A158" s="419"/>
      <c r="B158" s="412"/>
      <c r="C158" s="103" t="s">
        <v>34</v>
      </c>
      <c r="D158" s="94">
        <v>96.11</v>
      </c>
      <c r="E158" s="410"/>
      <c r="F158" s="94">
        <v>96.11</v>
      </c>
      <c r="G158" s="410"/>
      <c r="H158" s="94"/>
      <c r="I158" s="94">
        <v>96.11</v>
      </c>
      <c r="J158" s="94">
        <v>96.11</v>
      </c>
      <c r="K158" s="317">
        <v>1984.74</v>
      </c>
      <c r="L158" s="94">
        <v>96.11</v>
      </c>
      <c r="M158" s="94">
        <v>96.11</v>
      </c>
      <c r="N158" s="5" t="e">
        <f>K158-#REF!</f>
        <v>#REF!</v>
      </c>
    </row>
    <row r="159" spans="1:217" s="232" customFormat="1" ht="51" customHeight="1" x14ac:dyDescent="0.2">
      <c r="A159" s="419"/>
      <c r="B159" s="412"/>
      <c r="C159" s="236" t="s">
        <v>534</v>
      </c>
      <c r="D159" s="237"/>
      <c r="E159" s="237"/>
      <c r="F159" s="237"/>
      <c r="G159" s="237"/>
      <c r="H159" s="237"/>
      <c r="I159" s="237"/>
      <c r="J159" s="237"/>
      <c r="K159" s="316" t="s">
        <v>585</v>
      </c>
      <c r="L159" s="237"/>
      <c r="M159" s="237"/>
      <c r="N159" s="229"/>
    </row>
    <row r="160" spans="1:217" s="232" customFormat="1" ht="21.75" customHeight="1" x14ac:dyDescent="0.2">
      <c r="A160" s="419"/>
      <c r="B160" s="412"/>
      <c r="C160" s="239" t="s">
        <v>17</v>
      </c>
      <c r="D160" s="237"/>
      <c r="E160" s="237"/>
      <c r="F160" s="237"/>
      <c r="G160" s="237"/>
      <c r="H160" s="237"/>
      <c r="I160" s="237"/>
      <c r="J160" s="237"/>
      <c r="K160" s="317">
        <v>682.49</v>
      </c>
      <c r="L160" s="237"/>
      <c r="M160" s="237"/>
      <c r="N160" s="229"/>
    </row>
    <row r="161" spans="1:14" s="232" customFormat="1" ht="19.5" customHeight="1" x14ac:dyDescent="0.2">
      <c r="A161" s="419"/>
      <c r="B161" s="412"/>
      <c r="C161" s="239" t="s">
        <v>33</v>
      </c>
      <c r="D161" s="237"/>
      <c r="E161" s="237"/>
      <c r="F161" s="237"/>
      <c r="G161" s="237"/>
      <c r="H161" s="237"/>
      <c r="I161" s="237"/>
      <c r="J161" s="237"/>
      <c r="K161" s="317">
        <v>1178.94</v>
      </c>
      <c r="L161" s="237"/>
      <c r="M161" s="237"/>
      <c r="N161" s="229"/>
    </row>
    <row r="162" spans="1:14" s="232" customFormat="1" ht="56.25" customHeight="1" x14ac:dyDescent="0.2">
      <c r="A162" s="419"/>
      <c r="B162" s="412"/>
      <c r="C162" s="236" t="s">
        <v>535</v>
      </c>
      <c r="D162" s="237"/>
      <c r="E162" s="237"/>
      <c r="F162" s="237"/>
      <c r="G162" s="237"/>
      <c r="H162" s="237"/>
      <c r="I162" s="237"/>
      <c r="J162" s="237"/>
      <c r="K162" s="316" t="s">
        <v>586</v>
      </c>
      <c r="L162" s="237"/>
      <c r="M162" s="237"/>
      <c r="N162" s="229"/>
    </row>
    <row r="163" spans="1:14" s="232" customFormat="1" ht="56.25" customHeight="1" x14ac:dyDescent="0.2">
      <c r="A163" s="420"/>
      <c r="B163" s="413"/>
      <c r="C163" s="236" t="s">
        <v>536</v>
      </c>
      <c r="D163" s="237"/>
      <c r="E163" s="237"/>
      <c r="F163" s="237"/>
      <c r="G163" s="237"/>
      <c r="H163" s="237"/>
      <c r="I163" s="237"/>
      <c r="J163" s="237"/>
      <c r="K163" s="316" t="s">
        <v>587</v>
      </c>
      <c r="L163" s="237"/>
      <c r="M163" s="237"/>
      <c r="N163" s="229"/>
    </row>
    <row r="164" spans="1:14" s="65" customFormat="1" ht="142.5" x14ac:dyDescent="0.2">
      <c r="A164" s="418">
        <v>15</v>
      </c>
      <c r="B164" s="411" t="s">
        <v>212</v>
      </c>
      <c r="C164" s="154" t="s">
        <v>213</v>
      </c>
      <c r="D164" s="94" t="s">
        <v>214</v>
      </c>
      <c r="E164" s="410" t="s">
        <v>37</v>
      </c>
      <c r="F164" s="93" t="s">
        <v>396</v>
      </c>
      <c r="G164" s="410" t="s">
        <v>397</v>
      </c>
      <c r="H164" s="93"/>
      <c r="I164" s="93" t="s">
        <v>396</v>
      </c>
      <c r="J164" s="93" t="s">
        <v>396</v>
      </c>
      <c r="K164" s="316">
        <v>321.06</v>
      </c>
      <c r="L164" s="125" t="s">
        <v>398</v>
      </c>
      <c r="M164" s="125" t="s">
        <v>398</v>
      </c>
      <c r="N164" s="5" t="e">
        <f>K164-#REF!</f>
        <v>#REF!</v>
      </c>
    </row>
    <row r="165" spans="1:14" s="65" customFormat="1" ht="15" x14ac:dyDescent="0.2">
      <c r="A165" s="419"/>
      <c r="B165" s="412"/>
      <c r="C165" s="157" t="s">
        <v>17</v>
      </c>
      <c r="D165" s="94">
        <v>85.92</v>
      </c>
      <c r="E165" s="410"/>
      <c r="F165" s="94">
        <v>162.56</v>
      </c>
      <c r="G165" s="410"/>
      <c r="H165" s="98" t="e">
        <f>F165-#REF!</f>
        <v>#REF!</v>
      </c>
      <c r="I165" s="94">
        <v>162.56</v>
      </c>
      <c r="J165" s="94">
        <v>162.56</v>
      </c>
      <c r="K165" s="317">
        <v>240.58</v>
      </c>
      <c r="L165" s="126">
        <v>162.56</v>
      </c>
      <c r="M165" s="126">
        <v>162.56</v>
      </c>
      <c r="N165" s="5" t="e">
        <f>K165-#REF!</f>
        <v>#REF!</v>
      </c>
    </row>
    <row r="166" spans="1:14" s="65" customFormat="1" ht="15" x14ac:dyDescent="0.2">
      <c r="A166" s="419"/>
      <c r="B166" s="412"/>
      <c r="C166" s="157" t="s">
        <v>32</v>
      </c>
      <c r="D166" s="94">
        <v>133.63999999999999</v>
      </c>
      <c r="E166" s="410"/>
      <c r="F166" s="94">
        <v>162.56</v>
      </c>
      <c r="G166" s="410"/>
      <c r="H166" s="94"/>
      <c r="I166" s="94">
        <v>162.56</v>
      </c>
      <c r="J166" s="94">
        <v>162.56</v>
      </c>
      <c r="K166" s="317">
        <v>240.58</v>
      </c>
      <c r="L166" s="126">
        <v>177.54</v>
      </c>
      <c r="M166" s="126">
        <v>177.54</v>
      </c>
      <c r="N166" s="5" t="e">
        <f>K166-#REF!</f>
        <v>#REF!</v>
      </c>
    </row>
    <row r="167" spans="1:14" s="65" customFormat="1" ht="15" x14ac:dyDescent="0.2">
      <c r="A167" s="419"/>
      <c r="B167" s="412"/>
      <c r="C167" s="157" t="s">
        <v>33</v>
      </c>
      <c r="D167" s="94">
        <v>181.72</v>
      </c>
      <c r="E167" s="410"/>
      <c r="F167" s="94">
        <v>241.13</v>
      </c>
      <c r="G167" s="410"/>
      <c r="H167" s="94"/>
      <c r="I167" s="94">
        <v>241.13</v>
      </c>
      <c r="J167" s="94">
        <v>241.13</v>
      </c>
      <c r="K167" s="317">
        <v>350.34</v>
      </c>
      <c r="L167" s="126">
        <v>241.13</v>
      </c>
      <c r="M167" s="126">
        <v>241.13</v>
      </c>
      <c r="N167" s="5" t="e">
        <f>K167-#REF!</f>
        <v>#REF!</v>
      </c>
    </row>
    <row r="168" spans="1:14" s="65" customFormat="1" ht="15" x14ac:dyDescent="0.2">
      <c r="A168" s="419"/>
      <c r="B168" s="412"/>
      <c r="C168" s="157" t="s">
        <v>34</v>
      </c>
      <c r="D168" s="94">
        <v>133.63999999999999</v>
      </c>
      <c r="E168" s="410"/>
      <c r="F168" s="94">
        <v>320.02999999999997</v>
      </c>
      <c r="G168" s="410"/>
      <c r="H168" s="94"/>
      <c r="I168" s="94">
        <v>320.02999999999997</v>
      </c>
      <c r="J168" s="94">
        <v>320.02999999999997</v>
      </c>
      <c r="K168" s="317">
        <v>2017.49</v>
      </c>
      <c r="L168" s="126">
        <v>325.13</v>
      </c>
      <c r="M168" s="126">
        <v>325.13</v>
      </c>
      <c r="N168" s="5" t="e">
        <f>K168-#REF!</f>
        <v>#REF!</v>
      </c>
    </row>
    <row r="169" spans="1:14" s="65" customFormat="1" ht="28.5" x14ac:dyDescent="0.2">
      <c r="A169" s="415">
        <v>16</v>
      </c>
      <c r="B169" s="410" t="s">
        <v>218</v>
      </c>
      <c r="C169" s="154" t="s">
        <v>446</v>
      </c>
      <c r="D169" s="94" t="s">
        <v>342</v>
      </c>
      <c r="E169" s="410" t="s">
        <v>27</v>
      </c>
      <c r="F169" s="94" t="s">
        <v>342</v>
      </c>
      <c r="G169" s="410" t="s">
        <v>399</v>
      </c>
      <c r="H169" s="94"/>
      <c r="I169" s="94"/>
      <c r="J169" s="94" t="s">
        <v>459</v>
      </c>
      <c r="K169" s="316" t="s">
        <v>498</v>
      </c>
      <c r="L169" s="126" t="s">
        <v>342</v>
      </c>
      <c r="M169" s="126" t="s">
        <v>342</v>
      </c>
      <c r="N169" s="5" t="e">
        <f>K169-#REF!</f>
        <v>#VALUE!</v>
      </c>
    </row>
    <row r="170" spans="1:14" s="65" customFormat="1" ht="15" x14ac:dyDescent="0.2">
      <c r="A170" s="415"/>
      <c r="B170" s="410"/>
      <c r="C170" s="157" t="s">
        <v>17</v>
      </c>
      <c r="D170" s="94">
        <v>177</v>
      </c>
      <c r="E170" s="410"/>
      <c r="F170" s="94">
        <v>177</v>
      </c>
      <c r="G170" s="410"/>
      <c r="H170" s="98" t="e">
        <f>F170-#REF!</f>
        <v>#REF!</v>
      </c>
      <c r="I170" s="94"/>
      <c r="J170" s="94">
        <v>21.68</v>
      </c>
      <c r="K170" s="317">
        <v>194.7</v>
      </c>
      <c r="L170" s="126">
        <v>177</v>
      </c>
      <c r="M170" s="126">
        <v>177</v>
      </c>
      <c r="N170" s="5" t="e">
        <f>K170-#REF!</f>
        <v>#REF!</v>
      </c>
    </row>
    <row r="171" spans="1:14" s="65" customFormat="1" ht="15" x14ac:dyDescent="0.2">
      <c r="A171" s="415"/>
      <c r="B171" s="410"/>
      <c r="C171" s="157" t="s">
        <v>32</v>
      </c>
      <c r="D171" s="94" t="s">
        <v>90</v>
      </c>
      <c r="E171" s="410"/>
      <c r="F171" s="94" t="s">
        <v>90</v>
      </c>
      <c r="G171" s="410"/>
      <c r="H171" s="94"/>
      <c r="I171" s="94"/>
      <c r="J171" s="94">
        <v>21.68</v>
      </c>
      <c r="K171" s="317">
        <v>194.7</v>
      </c>
      <c r="L171" s="126" t="s">
        <v>90</v>
      </c>
      <c r="M171" s="126" t="s">
        <v>90</v>
      </c>
      <c r="N171" s="5" t="e">
        <f>K171-#REF!</f>
        <v>#REF!</v>
      </c>
    </row>
    <row r="172" spans="1:14" s="65" customFormat="1" ht="15" x14ac:dyDescent="0.2">
      <c r="A172" s="415"/>
      <c r="B172" s="410"/>
      <c r="C172" s="157" t="s">
        <v>33</v>
      </c>
      <c r="D172" s="94">
        <v>295.08</v>
      </c>
      <c r="E172" s="410"/>
      <c r="F172" s="94">
        <v>295.08</v>
      </c>
      <c r="G172" s="410"/>
      <c r="H172" s="94"/>
      <c r="I172" s="94"/>
      <c r="J172" s="94">
        <v>31</v>
      </c>
      <c r="K172" s="317">
        <v>326.55</v>
      </c>
      <c r="L172" s="126">
        <v>295.08</v>
      </c>
      <c r="M172" s="126">
        <v>295.08</v>
      </c>
      <c r="N172" s="5" t="e">
        <f>K172-#REF!</f>
        <v>#REF!</v>
      </c>
    </row>
    <row r="173" spans="1:14" s="65" customFormat="1" ht="15" x14ac:dyDescent="0.2">
      <c r="A173" s="415"/>
      <c r="B173" s="410"/>
      <c r="C173" s="157" t="s">
        <v>34</v>
      </c>
      <c r="D173" s="94">
        <v>230</v>
      </c>
      <c r="E173" s="410"/>
      <c r="F173" s="94">
        <v>230</v>
      </c>
      <c r="G173" s="410"/>
      <c r="H173" s="94"/>
      <c r="I173" s="94"/>
      <c r="J173" s="94">
        <v>31.5</v>
      </c>
      <c r="K173" s="317">
        <v>324.58999999999997</v>
      </c>
      <c r="L173" s="126">
        <v>230</v>
      </c>
      <c r="M173" s="126">
        <v>230</v>
      </c>
      <c r="N173" s="5" t="e">
        <f>K173-#REF!</f>
        <v>#REF!</v>
      </c>
    </row>
    <row r="174" spans="1:14" s="65" customFormat="1" ht="75" x14ac:dyDescent="0.2">
      <c r="A174" s="418">
        <v>18</v>
      </c>
      <c r="B174" s="411" t="s">
        <v>229</v>
      </c>
      <c r="C174" s="93" t="s">
        <v>230</v>
      </c>
      <c r="D174" s="93" t="s">
        <v>231</v>
      </c>
      <c r="E174" s="93" t="s">
        <v>37</v>
      </c>
      <c r="F174" s="93" t="s">
        <v>400</v>
      </c>
      <c r="G174" s="94" t="s">
        <v>401</v>
      </c>
      <c r="H174" s="93"/>
      <c r="I174" s="93" t="s">
        <v>400</v>
      </c>
      <c r="J174" s="93">
        <v>1437.85</v>
      </c>
      <c r="K174" s="316" t="s">
        <v>588</v>
      </c>
      <c r="L174" s="117" t="s">
        <v>400</v>
      </c>
      <c r="M174" s="117" t="s">
        <v>400</v>
      </c>
      <c r="N174" s="120" t="e">
        <f>K174-#REF!</f>
        <v>#VALUE!</v>
      </c>
    </row>
    <row r="175" spans="1:14" s="261" customFormat="1" ht="48.2" customHeight="1" x14ac:dyDescent="0.2">
      <c r="A175" s="420"/>
      <c r="B175" s="413"/>
      <c r="C175" s="290" t="s">
        <v>558</v>
      </c>
      <c r="D175" s="290"/>
      <c r="E175" s="290"/>
      <c r="F175" s="290"/>
      <c r="G175" s="291"/>
      <c r="H175" s="290"/>
      <c r="I175" s="290"/>
      <c r="J175" s="290"/>
      <c r="K175" s="316" t="s">
        <v>589</v>
      </c>
      <c r="L175" s="117"/>
      <c r="M175" s="117"/>
      <c r="N175" s="120" t="e">
        <f>K175-#REF!</f>
        <v>#VALUE!</v>
      </c>
    </row>
    <row r="176" spans="1:14" s="65" customFormat="1" ht="37.5" customHeight="1" x14ac:dyDescent="0.2">
      <c r="A176" s="418">
        <v>19</v>
      </c>
      <c r="B176" s="411" t="s">
        <v>232</v>
      </c>
      <c r="C176" s="252" t="s">
        <v>30</v>
      </c>
      <c r="D176" s="252" t="s">
        <v>236</v>
      </c>
      <c r="E176" s="252" t="s">
        <v>237</v>
      </c>
      <c r="F176" s="252" t="s">
        <v>402</v>
      </c>
      <c r="G176" s="410" t="s">
        <v>403</v>
      </c>
      <c r="H176" s="252"/>
      <c r="I176" s="252" t="s">
        <v>402</v>
      </c>
      <c r="J176" s="252">
        <v>226.35</v>
      </c>
      <c r="K176" s="316" t="s">
        <v>680</v>
      </c>
      <c r="L176" s="93" t="s">
        <v>402</v>
      </c>
      <c r="M176" s="93" t="s">
        <v>402</v>
      </c>
      <c r="N176" s="5" t="e">
        <f>K176-#REF!</f>
        <v>#VALUE!</v>
      </c>
    </row>
    <row r="177" spans="1:14" s="65" customFormat="1" ht="15.75" hidden="1" customHeight="1" x14ac:dyDescent="0.2">
      <c r="A177" s="419"/>
      <c r="B177" s="412"/>
      <c r="C177" s="252" t="s">
        <v>77</v>
      </c>
      <c r="D177" s="252" t="s">
        <v>241</v>
      </c>
      <c r="E177" s="252" t="s">
        <v>142</v>
      </c>
      <c r="F177" s="252" t="s">
        <v>242</v>
      </c>
      <c r="G177" s="410"/>
      <c r="H177" s="252"/>
      <c r="I177" s="252" t="s">
        <v>242</v>
      </c>
      <c r="J177" s="252" t="s">
        <v>242</v>
      </c>
      <c r="K177" s="317">
        <v>345.17</v>
      </c>
      <c r="L177" s="93" t="s">
        <v>242</v>
      </c>
      <c r="M177" s="93" t="s">
        <v>242</v>
      </c>
      <c r="N177" s="5" t="e">
        <f>K177-#REF!</f>
        <v>#REF!</v>
      </c>
    </row>
    <row r="178" spans="1:14" s="65" customFormat="1" ht="15.75" customHeight="1" x14ac:dyDescent="0.2">
      <c r="A178" s="419"/>
      <c r="B178" s="412"/>
      <c r="C178" s="257" t="s">
        <v>17</v>
      </c>
      <c r="D178" s="252"/>
      <c r="E178" s="252"/>
      <c r="F178" s="252">
        <v>236</v>
      </c>
      <c r="G178" s="410"/>
      <c r="H178" s="255" t="e">
        <f>F178-#REF!</f>
        <v>#REF!</v>
      </c>
      <c r="I178" s="252">
        <v>236</v>
      </c>
      <c r="J178" s="252">
        <v>206.39</v>
      </c>
      <c r="K178" s="317">
        <v>379.69</v>
      </c>
      <c r="L178" s="93">
        <v>236</v>
      </c>
      <c r="M178" s="93">
        <v>236</v>
      </c>
      <c r="N178" s="5" t="e">
        <f>K178-#REF!</f>
        <v>#REF!</v>
      </c>
    </row>
    <row r="179" spans="1:14" s="232" customFormat="1" ht="15.75" customHeight="1" x14ac:dyDescent="0.2">
      <c r="A179" s="419"/>
      <c r="B179" s="412"/>
      <c r="C179" s="257" t="s">
        <v>34</v>
      </c>
      <c r="D179" s="252"/>
      <c r="E179" s="252"/>
      <c r="F179" s="252"/>
      <c r="G179" s="253"/>
      <c r="H179" s="252"/>
      <c r="I179" s="252"/>
      <c r="J179" s="252"/>
      <c r="K179" s="317">
        <v>1786.34</v>
      </c>
      <c r="L179" s="236"/>
      <c r="M179" s="236"/>
      <c r="N179" s="229"/>
    </row>
    <row r="180" spans="1:14" s="232" customFormat="1" ht="15.75" customHeight="1" x14ac:dyDescent="0.2">
      <c r="A180" s="419"/>
      <c r="B180" s="412"/>
      <c r="C180" s="239" t="s">
        <v>33</v>
      </c>
      <c r="D180" s="236"/>
      <c r="E180" s="236"/>
      <c r="F180" s="236"/>
      <c r="G180" s="237"/>
      <c r="H180" s="236"/>
      <c r="I180" s="236"/>
      <c r="J180" s="236"/>
      <c r="K180" s="317">
        <v>559.34</v>
      </c>
      <c r="L180" s="236"/>
      <c r="M180" s="236"/>
      <c r="N180" s="229"/>
    </row>
    <row r="181" spans="1:14" s="65" customFormat="1" ht="134.25" customHeight="1" x14ac:dyDescent="0.2">
      <c r="A181" s="415">
        <v>20</v>
      </c>
      <c r="B181" s="414" t="s">
        <v>245</v>
      </c>
      <c r="C181" s="93" t="s">
        <v>246</v>
      </c>
      <c r="D181" s="94" t="s">
        <v>247</v>
      </c>
      <c r="E181" s="410" t="s">
        <v>248</v>
      </c>
      <c r="F181" s="93" t="s">
        <v>404</v>
      </c>
      <c r="G181" s="410" t="s">
        <v>405</v>
      </c>
      <c r="H181" s="93"/>
      <c r="I181" s="93" t="s">
        <v>404</v>
      </c>
      <c r="J181" s="93" t="s">
        <v>404</v>
      </c>
      <c r="K181" s="316" t="s">
        <v>635</v>
      </c>
      <c r="L181" s="125" t="s">
        <v>406</v>
      </c>
      <c r="M181" s="125" t="s">
        <v>406</v>
      </c>
      <c r="N181" s="5" t="e">
        <f>K181-#REF!</f>
        <v>#VALUE!</v>
      </c>
    </row>
    <row r="182" spans="1:14" s="65" customFormat="1" ht="15" x14ac:dyDescent="0.2">
      <c r="A182" s="415"/>
      <c r="B182" s="414"/>
      <c r="C182" s="103" t="s">
        <v>17</v>
      </c>
      <c r="D182" s="94">
        <v>145.96</v>
      </c>
      <c r="E182" s="410"/>
      <c r="F182" s="94">
        <v>100</v>
      </c>
      <c r="G182" s="410"/>
      <c r="H182" s="98" t="e">
        <f>F182-#REF!</f>
        <v>#REF!</v>
      </c>
      <c r="I182" s="94">
        <v>100</v>
      </c>
      <c r="J182" s="94">
        <v>100</v>
      </c>
      <c r="K182" s="317">
        <v>126.5</v>
      </c>
      <c r="L182" s="126">
        <v>131.4</v>
      </c>
      <c r="M182" s="126">
        <v>131.4</v>
      </c>
      <c r="N182" s="5" t="e">
        <f>K182-#REF!</f>
        <v>#REF!</v>
      </c>
    </row>
    <row r="183" spans="1:14" s="65" customFormat="1" ht="12.2" customHeight="1" x14ac:dyDescent="0.2">
      <c r="A183" s="415"/>
      <c r="B183" s="414"/>
      <c r="C183" s="103" t="s">
        <v>32</v>
      </c>
      <c r="D183" s="94">
        <v>256</v>
      </c>
      <c r="E183" s="410"/>
      <c r="F183" s="94">
        <v>100</v>
      </c>
      <c r="G183" s="410"/>
      <c r="H183" s="94"/>
      <c r="I183" s="94">
        <v>100</v>
      </c>
      <c r="J183" s="94">
        <v>100</v>
      </c>
      <c r="K183" s="317">
        <v>126.5</v>
      </c>
      <c r="L183" s="126">
        <v>185.87</v>
      </c>
      <c r="M183" s="126">
        <v>185.87</v>
      </c>
      <c r="N183" s="5" t="e">
        <f>K183-#REF!</f>
        <v>#REF!</v>
      </c>
    </row>
    <row r="184" spans="1:14" s="65" customFormat="1" ht="15" x14ac:dyDescent="0.2">
      <c r="A184" s="415"/>
      <c r="B184" s="414"/>
      <c r="C184" s="103" t="s">
        <v>33</v>
      </c>
      <c r="D184" s="94">
        <v>431.2</v>
      </c>
      <c r="E184" s="410"/>
      <c r="F184" s="94">
        <v>164.05</v>
      </c>
      <c r="G184" s="410"/>
      <c r="H184" s="94"/>
      <c r="I184" s="94">
        <v>164.05</v>
      </c>
      <c r="J184" s="94">
        <v>164.05</v>
      </c>
      <c r="K184" s="317">
        <v>517.44000000000005</v>
      </c>
      <c r="L184" s="126">
        <v>313.48</v>
      </c>
      <c r="M184" s="126">
        <v>313.48</v>
      </c>
      <c r="N184" s="5" t="e">
        <f>K184-#REF!</f>
        <v>#REF!</v>
      </c>
    </row>
    <row r="185" spans="1:14" s="65" customFormat="1" ht="15" x14ac:dyDescent="0.2">
      <c r="A185" s="415"/>
      <c r="B185" s="414"/>
      <c r="C185" s="103" t="s">
        <v>34</v>
      </c>
      <c r="D185" s="94">
        <v>726.62</v>
      </c>
      <c r="E185" s="410"/>
      <c r="F185" s="94">
        <v>164.05</v>
      </c>
      <c r="G185" s="410"/>
      <c r="H185" s="94"/>
      <c r="I185" s="94">
        <v>164.05</v>
      </c>
      <c r="J185" s="94">
        <v>164.05</v>
      </c>
      <c r="K185" s="317">
        <v>896.47</v>
      </c>
      <c r="L185" s="126">
        <v>313.48</v>
      </c>
      <c r="M185" s="126">
        <v>313.48</v>
      </c>
      <c r="N185" s="5" t="e">
        <f>K185-#REF!</f>
        <v>#REF!</v>
      </c>
    </row>
    <row r="186" spans="1:14" s="232" customFormat="1" ht="33.75" customHeight="1" x14ac:dyDescent="0.2">
      <c r="A186" s="415">
        <v>21</v>
      </c>
      <c r="B186" s="411" t="s">
        <v>255</v>
      </c>
      <c r="C186" s="378" t="s">
        <v>30</v>
      </c>
      <c r="D186" s="237"/>
      <c r="E186" s="237"/>
      <c r="F186" s="236"/>
      <c r="G186" s="237"/>
      <c r="H186" s="236"/>
      <c r="I186" s="236"/>
      <c r="J186" s="238"/>
      <c r="K186" s="316">
        <v>362.75</v>
      </c>
      <c r="L186" s="236"/>
      <c r="M186" s="236"/>
      <c r="N186" s="229"/>
    </row>
    <row r="187" spans="1:14" s="232" customFormat="1" ht="19.5" customHeight="1" x14ac:dyDescent="0.2">
      <c r="A187" s="415"/>
      <c r="B187" s="412"/>
      <c r="C187" s="239" t="s">
        <v>17</v>
      </c>
      <c r="D187" s="237"/>
      <c r="E187" s="237"/>
      <c r="F187" s="236"/>
      <c r="G187" s="237"/>
      <c r="H187" s="236"/>
      <c r="I187" s="236"/>
      <c r="J187" s="238"/>
      <c r="K187" s="317">
        <v>267.93</v>
      </c>
      <c r="L187" s="236"/>
      <c r="M187" s="236"/>
      <c r="N187" s="229"/>
    </row>
    <row r="188" spans="1:14" s="232" customFormat="1" ht="17.25" customHeight="1" x14ac:dyDescent="0.2">
      <c r="A188" s="415"/>
      <c r="B188" s="412"/>
      <c r="C188" s="239" t="s">
        <v>32</v>
      </c>
      <c r="D188" s="237"/>
      <c r="E188" s="237"/>
      <c r="F188" s="236"/>
      <c r="G188" s="237"/>
      <c r="H188" s="236"/>
      <c r="I188" s="236"/>
      <c r="J188" s="238"/>
      <c r="K188" s="317">
        <v>267.93</v>
      </c>
      <c r="L188" s="236"/>
      <c r="M188" s="236"/>
      <c r="N188" s="229"/>
    </row>
    <row r="189" spans="1:14" s="232" customFormat="1" ht="17.25" customHeight="1" x14ac:dyDescent="0.2">
      <c r="A189" s="415"/>
      <c r="B189" s="412"/>
      <c r="C189" s="239" t="s">
        <v>33</v>
      </c>
      <c r="D189" s="237"/>
      <c r="E189" s="237"/>
      <c r="F189" s="236"/>
      <c r="G189" s="237"/>
      <c r="H189" s="236"/>
      <c r="I189" s="236"/>
      <c r="J189" s="238"/>
      <c r="K189" s="317">
        <v>390.12</v>
      </c>
      <c r="L189" s="236"/>
      <c r="M189" s="236"/>
      <c r="N189" s="229"/>
    </row>
    <row r="190" spans="1:14" s="232" customFormat="1" ht="20.25" customHeight="1" x14ac:dyDescent="0.2">
      <c r="A190" s="415"/>
      <c r="B190" s="412"/>
      <c r="C190" s="239" t="s">
        <v>34</v>
      </c>
      <c r="D190" s="237"/>
      <c r="E190" s="237"/>
      <c r="F190" s="236"/>
      <c r="G190" s="237"/>
      <c r="H190" s="236"/>
      <c r="I190" s="236"/>
      <c r="J190" s="238"/>
      <c r="K190" s="317">
        <v>1635.02</v>
      </c>
      <c r="L190" s="236"/>
      <c r="M190" s="236"/>
      <c r="N190" s="229"/>
    </row>
    <row r="191" spans="1:14" s="232" customFormat="1" ht="42" customHeight="1" x14ac:dyDescent="0.2">
      <c r="A191" s="415"/>
      <c r="B191" s="412"/>
      <c r="C191" s="236" t="s">
        <v>537</v>
      </c>
      <c r="D191" s="237"/>
      <c r="E191" s="237"/>
      <c r="F191" s="236"/>
      <c r="G191" s="237"/>
      <c r="H191" s="236"/>
      <c r="I191" s="236"/>
      <c r="J191" s="238"/>
      <c r="K191" s="320">
        <v>955.41</v>
      </c>
      <c r="L191" s="236"/>
      <c r="M191" s="236"/>
      <c r="N191" s="229"/>
    </row>
    <row r="192" spans="1:14" s="232" customFormat="1" ht="49.5" customHeight="1" x14ac:dyDescent="0.2">
      <c r="A192" s="415"/>
      <c r="B192" s="412"/>
      <c r="C192" s="236" t="s">
        <v>538</v>
      </c>
      <c r="D192" s="237"/>
      <c r="E192" s="237"/>
      <c r="F192" s="236"/>
      <c r="G192" s="237"/>
      <c r="H192" s="236"/>
      <c r="I192" s="236"/>
      <c r="J192" s="238"/>
      <c r="K192" s="316">
        <v>155.54</v>
      </c>
      <c r="L192" s="236"/>
      <c r="M192" s="236"/>
      <c r="N192" s="229"/>
    </row>
    <row r="193" spans="1:14" s="232" customFormat="1" ht="28.7" customHeight="1" x14ac:dyDescent="0.2">
      <c r="A193" s="415"/>
      <c r="B193" s="412"/>
      <c r="C193" s="378" t="s">
        <v>650</v>
      </c>
      <c r="D193" s="237"/>
      <c r="E193" s="237"/>
      <c r="F193" s="236"/>
      <c r="G193" s="237"/>
      <c r="H193" s="236"/>
      <c r="I193" s="236"/>
      <c r="J193" s="238"/>
      <c r="K193" s="240">
        <v>1330.11</v>
      </c>
      <c r="L193" s="236"/>
      <c r="M193" s="236"/>
      <c r="N193" s="229"/>
    </row>
    <row r="194" spans="1:14" s="65" customFormat="1" ht="30.2" customHeight="1" x14ac:dyDescent="0.2">
      <c r="A194" s="418">
        <v>22</v>
      </c>
      <c r="B194" s="411" t="s">
        <v>262</v>
      </c>
      <c r="C194" s="93" t="s">
        <v>30</v>
      </c>
      <c r="D194" s="94" t="s">
        <v>263</v>
      </c>
      <c r="E194" s="410" t="s">
        <v>83</v>
      </c>
      <c r="F194" s="94" t="s">
        <v>407</v>
      </c>
      <c r="G194" s="410" t="s">
        <v>408</v>
      </c>
      <c r="H194" s="100"/>
      <c r="I194" s="94" t="s">
        <v>407</v>
      </c>
      <c r="J194" s="94">
        <v>195</v>
      </c>
      <c r="K194" s="316" t="s">
        <v>499</v>
      </c>
      <c r="L194" s="126">
        <v>199.45</v>
      </c>
      <c r="M194" s="126" t="s">
        <v>409</v>
      </c>
      <c r="N194" s="5" t="e">
        <f>K194-#REF!</f>
        <v>#VALUE!</v>
      </c>
    </row>
    <row r="195" spans="1:14" s="65" customFormat="1" ht="15" x14ac:dyDescent="0.2">
      <c r="A195" s="419"/>
      <c r="B195" s="412"/>
      <c r="C195" s="103" t="s">
        <v>17</v>
      </c>
      <c r="D195" s="94">
        <v>146.19999999999999</v>
      </c>
      <c r="E195" s="410"/>
      <c r="F195" s="94">
        <v>160</v>
      </c>
      <c r="G195" s="410"/>
      <c r="H195" s="98" t="e">
        <f>F195-#REF!</f>
        <v>#REF!</v>
      </c>
      <c r="I195" s="94">
        <v>160</v>
      </c>
      <c r="J195" s="94">
        <v>162.44</v>
      </c>
      <c r="K195" s="317">
        <v>145.35</v>
      </c>
      <c r="L195" s="126">
        <v>166.14</v>
      </c>
      <c r="M195" s="126">
        <v>162.44</v>
      </c>
      <c r="N195" s="5" t="e">
        <f>K195-#REF!</f>
        <v>#REF!</v>
      </c>
    </row>
    <row r="196" spans="1:14" s="65" customFormat="1" ht="15" x14ac:dyDescent="0.2">
      <c r="A196" s="419"/>
      <c r="B196" s="412"/>
      <c r="C196" s="103" t="s">
        <v>32</v>
      </c>
      <c r="D196" s="94">
        <v>593.64</v>
      </c>
      <c r="E196" s="410"/>
      <c r="F196" s="94">
        <v>160</v>
      </c>
      <c r="G196" s="410"/>
      <c r="H196" s="100"/>
      <c r="I196" s="94">
        <v>160</v>
      </c>
      <c r="J196" s="94">
        <v>364.29</v>
      </c>
      <c r="K196" s="317">
        <v>145.35</v>
      </c>
      <c r="L196" s="126">
        <v>166.14</v>
      </c>
      <c r="M196" s="126">
        <v>364.29</v>
      </c>
      <c r="N196" s="5" t="e">
        <f>K196-#REF!</f>
        <v>#REF!</v>
      </c>
    </row>
    <row r="197" spans="1:14" s="65" customFormat="1" ht="12.2" customHeight="1" x14ac:dyDescent="0.2">
      <c r="A197" s="419"/>
      <c r="B197" s="412"/>
      <c r="C197" s="103" t="s">
        <v>33</v>
      </c>
      <c r="D197" s="94">
        <v>345.67</v>
      </c>
      <c r="E197" s="410"/>
      <c r="F197" s="94">
        <v>374.88</v>
      </c>
      <c r="G197" s="410"/>
      <c r="H197" s="100"/>
      <c r="I197" s="94">
        <v>374.88</v>
      </c>
      <c r="J197" s="94">
        <v>380.59</v>
      </c>
      <c r="K197" s="317">
        <v>340.32</v>
      </c>
      <c r="L197" s="126">
        <v>389.27</v>
      </c>
      <c r="M197" s="126">
        <v>380.59</v>
      </c>
      <c r="N197" s="5" t="e">
        <f>K197-#REF!</f>
        <v>#REF!</v>
      </c>
    </row>
    <row r="198" spans="1:14" s="65" customFormat="1" ht="15" x14ac:dyDescent="0.2">
      <c r="A198" s="419"/>
      <c r="B198" s="412"/>
      <c r="C198" s="103" t="s">
        <v>34</v>
      </c>
      <c r="D198" s="94">
        <v>593.64</v>
      </c>
      <c r="E198" s="410"/>
      <c r="F198" s="94">
        <v>360.43</v>
      </c>
      <c r="G198" s="410"/>
      <c r="H198" s="100"/>
      <c r="I198" s="94">
        <v>360.43</v>
      </c>
      <c r="J198" s="94">
        <v>380.59</v>
      </c>
      <c r="K198" s="317">
        <v>327.2</v>
      </c>
      <c r="L198" s="126">
        <v>373.46</v>
      </c>
      <c r="M198" s="126">
        <v>380.59</v>
      </c>
      <c r="N198" s="5" t="e">
        <f>K198-#REF!</f>
        <v>#REF!</v>
      </c>
    </row>
    <row r="199" spans="1:14" s="232" customFormat="1" ht="113.25" customHeight="1" x14ac:dyDescent="0.2">
      <c r="A199" s="419"/>
      <c r="B199" s="412"/>
      <c r="C199" s="241" t="s">
        <v>539</v>
      </c>
      <c r="D199" s="237"/>
      <c r="E199" s="237"/>
      <c r="F199" s="237"/>
      <c r="G199" s="237"/>
      <c r="H199" s="216"/>
      <c r="I199" s="237"/>
      <c r="J199" s="237"/>
      <c r="K199" s="241">
        <v>137.91</v>
      </c>
      <c r="L199" s="237"/>
      <c r="M199" s="237"/>
      <c r="N199" s="229"/>
    </row>
    <row r="200" spans="1:14" s="232" customFormat="1" ht="15" x14ac:dyDescent="0.2">
      <c r="A200" s="419"/>
      <c r="B200" s="412"/>
      <c r="C200" s="239" t="s">
        <v>17</v>
      </c>
      <c r="D200" s="237"/>
      <c r="E200" s="237"/>
      <c r="F200" s="237"/>
      <c r="G200" s="237"/>
      <c r="H200" s="216"/>
      <c r="I200" s="237"/>
      <c r="J200" s="237"/>
      <c r="K200" s="318">
        <v>111.09</v>
      </c>
      <c r="L200" s="237"/>
      <c r="M200" s="237"/>
      <c r="N200" s="229"/>
    </row>
    <row r="201" spans="1:14" s="232" customFormat="1" ht="15" x14ac:dyDescent="0.2">
      <c r="A201" s="419"/>
      <c r="B201" s="412"/>
      <c r="C201" s="239" t="s">
        <v>32</v>
      </c>
      <c r="D201" s="237"/>
      <c r="E201" s="237"/>
      <c r="F201" s="237"/>
      <c r="G201" s="237"/>
      <c r="H201" s="216"/>
      <c r="I201" s="237"/>
      <c r="J201" s="237"/>
      <c r="K201" s="318">
        <v>0</v>
      </c>
      <c r="L201" s="237"/>
      <c r="M201" s="237"/>
      <c r="N201" s="229"/>
    </row>
    <row r="202" spans="1:14" s="232" customFormat="1" ht="15" x14ac:dyDescent="0.2">
      <c r="A202" s="419"/>
      <c r="B202" s="412"/>
      <c r="C202" s="239" t="s">
        <v>33</v>
      </c>
      <c r="D202" s="237"/>
      <c r="E202" s="237"/>
      <c r="F202" s="237"/>
      <c r="G202" s="237"/>
      <c r="H202" s="216"/>
      <c r="I202" s="237"/>
      <c r="J202" s="237"/>
      <c r="K202" s="318">
        <v>258.07</v>
      </c>
      <c r="L202" s="237"/>
      <c r="M202" s="237"/>
      <c r="N202" s="229"/>
    </row>
    <row r="203" spans="1:14" s="232" customFormat="1" ht="15" x14ac:dyDescent="0.2">
      <c r="A203" s="420"/>
      <c r="B203" s="413"/>
      <c r="C203" s="239" t="s">
        <v>34</v>
      </c>
      <c r="D203" s="237"/>
      <c r="E203" s="237"/>
      <c r="F203" s="237"/>
      <c r="G203" s="237"/>
      <c r="H203" s="216"/>
      <c r="I203" s="237"/>
      <c r="J203" s="237"/>
      <c r="K203" s="318">
        <v>291.02999999999997</v>
      </c>
      <c r="L203" s="237"/>
      <c r="M203" s="237"/>
      <c r="N203" s="229"/>
    </row>
    <row r="204" spans="1:14" s="65" customFormat="1" ht="59.25" hidden="1" customHeight="1" x14ac:dyDescent="0.2">
      <c r="A204" s="418">
        <v>23</v>
      </c>
      <c r="B204" s="411" t="s">
        <v>274</v>
      </c>
      <c r="C204" s="181" t="s">
        <v>410</v>
      </c>
      <c r="D204" s="155" t="s">
        <v>276</v>
      </c>
      <c r="E204" s="410" t="s">
        <v>37</v>
      </c>
      <c r="F204" s="74">
        <v>1.7390000000000001</v>
      </c>
      <c r="G204" s="410" t="s">
        <v>411</v>
      </c>
      <c r="H204" s="74"/>
      <c r="I204" s="74">
        <v>1.7390000000000001</v>
      </c>
      <c r="J204" s="74">
        <v>1.7390000000000001</v>
      </c>
      <c r="K204" s="233" t="s">
        <v>590</v>
      </c>
      <c r="L204" s="74">
        <v>1.6879999999999999</v>
      </c>
      <c r="M204" s="74">
        <v>1.6879999999999999</v>
      </c>
      <c r="N204" s="5" t="e">
        <f>K204-#REF!</f>
        <v>#VALUE!</v>
      </c>
    </row>
    <row r="205" spans="1:14" s="65" customFormat="1" ht="81.2" hidden="1" customHeight="1" x14ac:dyDescent="0.2">
      <c r="A205" s="419"/>
      <c r="B205" s="412"/>
      <c r="C205" s="182" t="s">
        <v>277</v>
      </c>
      <c r="D205" s="183"/>
      <c r="E205" s="410"/>
      <c r="F205" s="74"/>
      <c r="G205" s="410"/>
      <c r="H205" s="74"/>
      <c r="I205" s="74">
        <v>0.71299999999999997</v>
      </c>
      <c r="J205" s="74">
        <v>0.67100000000000004</v>
      </c>
      <c r="K205" s="233" t="s">
        <v>591</v>
      </c>
      <c r="L205" s="74"/>
      <c r="M205" s="74"/>
      <c r="N205" s="5" t="e">
        <f>K205-#REF!</f>
        <v>#VALUE!</v>
      </c>
    </row>
    <row r="206" spans="1:14" s="65" customFormat="1" ht="57.75" customHeight="1" x14ac:dyDescent="0.2">
      <c r="A206" s="419"/>
      <c r="B206" s="412"/>
      <c r="C206" s="182" t="s">
        <v>522</v>
      </c>
      <c r="D206" s="155">
        <v>1.139</v>
      </c>
      <c r="E206" s="410"/>
      <c r="F206" s="74">
        <v>0.71299999999999997</v>
      </c>
      <c r="G206" s="410"/>
      <c r="H206" s="74"/>
      <c r="I206" s="74"/>
      <c r="J206" s="74"/>
      <c r="K206" s="314" t="s">
        <v>592</v>
      </c>
      <c r="L206" s="74">
        <v>0.88800000000000001</v>
      </c>
      <c r="M206" s="74">
        <v>0.88800000000000001</v>
      </c>
      <c r="N206" s="5" t="e">
        <f>K206-#REF!</f>
        <v>#VALUE!</v>
      </c>
    </row>
    <row r="207" spans="1:14" s="65" customFormat="1" ht="21.75" customHeight="1" x14ac:dyDescent="0.2">
      <c r="A207" s="419"/>
      <c r="B207" s="412"/>
      <c r="C207" s="184" t="s">
        <v>17</v>
      </c>
      <c r="D207" s="183"/>
      <c r="E207" s="183"/>
      <c r="F207" s="74"/>
      <c r="G207" s="183"/>
      <c r="H207" s="74"/>
      <c r="I207" s="74"/>
      <c r="J207" s="74"/>
      <c r="K207" s="319">
        <v>253.09</v>
      </c>
      <c r="L207" s="74"/>
      <c r="M207" s="74"/>
      <c r="N207" s="5" t="e">
        <f>K207-#REF!</f>
        <v>#REF!</v>
      </c>
    </row>
    <row r="208" spans="1:14" s="65" customFormat="1" ht="20.25" customHeight="1" x14ac:dyDescent="0.2">
      <c r="A208" s="419"/>
      <c r="B208" s="412"/>
      <c r="C208" s="184" t="s">
        <v>33</v>
      </c>
      <c r="D208" s="183"/>
      <c r="E208" s="183"/>
      <c r="F208" s="74"/>
      <c r="G208" s="183"/>
      <c r="H208" s="74"/>
      <c r="I208" s="74"/>
      <c r="J208" s="74"/>
      <c r="K208" s="319">
        <v>730.05</v>
      </c>
      <c r="L208" s="74"/>
      <c r="M208" s="74"/>
      <c r="N208" s="5" t="e">
        <f>K208-#REF!</f>
        <v>#REF!</v>
      </c>
    </row>
    <row r="209" spans="1:14" s="65" customFormat="1" ht="17.25" customHeight="1" x14ac:dyDescent="0.2">
      <c r="A209" s="419"/>
      <c r="B209" s="412"/>
      <c r="C209" s="184" t="s">
        <v>34</v>
      </c>
      <c r="D209" s="183"/>
      <c r="E209" s="183"/>
      <c r="F209" s="74"/>
      <c r="G209" s="183"/>
      <c r="H209" s="74"/>
      <c r="I209" s="74"/>
      <c r="J209" s="74"/>
      <c r="K209" s="319">
        <v>1157.71</v>
      </c>
      <c r="L209" s="74"/>
      <c r="M209" s="74"/>
      <c r="N209" s="5" t="e">
        <f>K209-#REF!</f>
        <v>#REF!</v>
      </c>
    </row>
    <row r="210" spans="1:14" s="232" customFormat="1" ht="26.25" customHeight="1" x14ac:dyDescent="0.2">
      <c r="A210" s="420"/>
      <c r="B210" s="413"/>
      <c r="C210" s="236" t="s">
        <v>540</v>
      </c>
      <c r="D210" s="237"/>
      <c r="E210" s="237"/>
      <c r="F210" s="233"/>
      <c r="G210" s="237"/>
      <c r="H210" s="233"/>
      <c r="I210" s="233"/>
      <c r="J210" s="233"/>
      <c r="K210" s="314">
        <v>346.42</v>
      </c>
      <c r="L210" s="233"/>
      <c r="M210" s="233"/>
      <c r="N210" s="229" t="e">
        <f>K210-#REF!</f>
        <v>#REF!</v>
      </c>
    </row>
    <row r="211" spans="1:14" s="65" customFormat="1" ht="42.75" x14ac:dyDescent="0.2">
      <c r="A211" s="415">
        <v>24</v>
      </c>
      <c r="B211" s="410" t="s">
        <v>278</v>
      </c>
      <c r="C211" s="154" t="s">
        <v>284</v>
      </c>
      <c r="D211" s="155" t="s">
        <v>285</v>
      </c>
      <c r="E211" s="414" t="s">
        <v>27</v>
      </c>
      <c r="F211" s="154" t="s">
        <v>412</v>
      </c>
      <c r="G211" s="414" t="s">
        <v>354</v>
      </c>
      <c r="H211" s="154"/>
      <c r="I211" s="154" t="s">
        <v>412</v>
      </c>
      <c r="J211" s="154" t="s">
        <v>451</v>
      </c>
      <c r="K211" s="316" t="s">
        <v>634</v>
      </c>
      <c r="L211" s="154" t="s">
        <v>412</v>
      </c>
      <c r="M211" s="154" t="s">
        <v>412</v>
      </c>
      <c r="N211" s="5" t="e">
        <f>K211-#REF!</f>
        <v>#VALUE!</v>
      </c>
    </row>
    <row r="212" spans="1:14" s="65" customFormat="1" ht="15" x14ac:dyDescent="0.2">
      <c r="A212" s="415"/>
      <c r="B212" s="410"/>
      <c r="C212" s="157" t="s">
        <v>17</v>
      </c>
      <c r="D212" s="155">
        <v>121.04</v>
      </c>
      <c r="E212" s="414"/>
      <c r="F212" s="155">
        <v>121.04</v>
      </c>
      <c r="G212" s="414"/>
      <c r="H212" s="156" t="e">
        <f>F212-#REF!</f>
        <v>#REF!</v>
      </c>
      <c r="I212" s="155">
        <v>121.04</v>
      </c>
      <c r="J212" s="155">
        <v>133.13999999999999</v>
      </c>
      <c r="K212" s="317">
        <v>150.58000000000001</v>
      </c>
      <c r="L212" s="155">
        <v>121.04</v>
      </c>
      <c r="M212" s="155">
        <v>121.04</v>
      </c>
      <c r="N212" s="5" t="e">
        <f>K212-#REF!</f>
        <v>#REF!</v>
      </c>
    </row>
    <row r="213" spans="1:14" s="65" customFormat="1" ht="15" x14ac:dyDescent="0.2">
      <c r="A213" s="415"/>
      <c r="B213" s="410"/>
      <c r="C213" s="157" t="s">
        <v>32</v>
      </c>
      <c r="D213" s="155"/>
      <c r="E213" s="414"/>
      <c r="F213" s="155"/>
      <c r="G213" s="414"/>
      <c r="H213" s="155"/>
      <c r="I213" s="155"/>
      <c r="J213" s="155"/>
      <c r="K213" s="317"/>
      <c r="L213" s="155"/>
      <c r="M213" s="155"/>
      <c r="N213" s="5" t="e">
        <f>K213-#REF!</f>
        <v>#REF!</v>
      </c>
    </row>
    <row r="214" spans="1:14" s="65" customFormat="1" ht="15" x14ac:dyDescent="0.2">
      <c r="A214" s="415"/>
      <c r="B214" s="410"/>
      <c r="C214" s="157" t="s">
        <v>33</v>
      </c>
      <c r="D214" s="155">
        <v>528.11</v>
      </c>
      <c r="E214" s="414"/>
      <c r="F214" s="155">
        <v>540.5</v>
      </c>
      <c r="G214" s="414"/>
      <c r="H214" s="155"/>
      <c r="I214" s="155">
        <v>540.5</v>
      </c>
      <c r="J214" s="155">
        <v>698.55</v>
      </c>
      <c r="K214" s="317">
        <v>869.24</v>
      </c>
      <c r="L214" s="155">
        <v>540.5</v>
      </c>
      <c r="M214" s="155">
        <v>540.5</v>
      </c>
      <c r="N214" s="5" t="e">
        <f>K214-#REF!</f>
        <v>#REF!</v>
      </c>
    </row>
    <row r="215" spans="1:14" s="65" customFormat="1" ht="15" x14ac:dyDescent="0.2">
      <c r="A215" s="415"/>
      <c r="B215" s="410"/>
      <c r="C215" s="157" t="s">
        <v>34</v>
      </c>
      <c r="D215" s="155">
        <v>277.8</v>
      </c>
      <c r="E215" s="414"/>
      <c r="F215" s="155">
        <v>540.5</v>
      </c>
      <c r="G215" s="414"/>
      <c r="H215" s="155"/>
      <c r="I215" s="155">
        <v>540.5</v>
      </c>
      <c r="J215" s="155">
        <v>699.63</v>
      </c>
      <c r="K215" s="317">
        <v>893.35</v>
      </c>
      <c r="L215" s="155">
        <v>540.5</v>
      </c>
      <c r="M215" s="155">
        <v>540.5</v>
      </c>
      <c r="N215" s="5" t="e">
        <f>K215-#REF!</f>
        <v>#REF!</v>
      </c>
    </row>
    <row r="216" spans="1:14" s="65" customFormat="1" ht="31.5" hidden="1" customHeight="1" x14ac:dyDescent="0.2">
      <c r="A216" s="415"/>
      <c r="B216" s="410"/>
      <c r="C216" s="154" t="s">
        <v>26</v>
      </c>
      <c r="D216" s="154" t="s">
        <v>286</v>
      </c>
      <c r="E216" s="154" t="s">
        <v>27</v>
      </c>
      <c r="F216" s="154" t="s">
        <v>356</v>
      </c>
      <c r="G216" s="155" t="s">
        <v>357</v>
      </c>
      <c r="H216" s="154"/>
      <c r="I216" s="154" t="s">
        <v>356</v>
      </c>
      <c r="J216" s="154" t="s">
        <v>356</v>
      </c>
      <c r="K216" s="316" t="s">
        <v>356</v>
      </c>
      <c r="L216" s="154" t="s">
        <v>356</v>
      </c>
      <c r="M216" s="154" t="s">
        <v>356</v>
      </c>
      <c r="N216" s="5" t="e">
        <f>K216-#REF!</f>
        <v>#VALUE!</v>
      </c>
    </row>
    <row r="217" spans="1:14" s="65" customFormat="1" ht="41.25" customHeight="1" x14ac:dyDescent="0.2">
      <c r="A217" s="415"/>
      <c r="B217" s="410"/>
      <c r="C217" s="154" t="s">
        <v>413</v>
      </c>
      <c r="D217" s="154"/>
      <c r="E217" s="154"/>
      <c r="F217" s="154">
        <v>31.36</v>
      </c>
      <c r="G217" s="155" t="s">
        <v>414</v>
      </c>
      <c r="H217" s="154"/>
      <c r="I217" s="154">
        <v>31.36</v>
      </c>
      <c r="J217" s="154">
        <v>32.01</v>
      </c>
      <c r="K217" s="316">
        <v>29.05</v>
      </c>
      <c r="L217" s="154">
        <v>31.36</v>
      </c>
      <c r="M217" s="154">
        <v>31.36</v>
      </c>
      <c r="N217" s="5" t="e">
        <f>K217-#REF!</f>
        <v>#REF!</v>
      </c>
    </row>
    <row r="218" spans="1:14" s="65" customFormat="1" ht="48.75" hidden="1" customHeight="1" x14ac:dyDescent="0.2">
      <c r="A218" s="418">
        <v>25</v>
      </c>
      <c r="B218" s="411" t="s">
        <v>415</v>
      </c>
      <c r="C218" s="93" t="s">
        <v>275</v>
      </c>
      <c r="D218" s="93" t="s">
        <v>287</v>
      </c>
      <c r="E218" s="93" t="s">
        <v>288</v>
      </c>
      <c r="F218" s="93" t="s">
        <v>416</v>
      </c>
      <c r="G218" s="94" t="s">
        <v>417</v>
      </c>
      <c r="H218" s="93"/>
      <c r="I218" s="93" t="s">
        <v>416</v>
      </c>
      <c r="J218" s="80">
        <v>259</v>
      </c>
      <c r="K218" s="80">
        <v>244.35</v>
      </c>
      <c r="L218" s="93" t="s">
        <v>358</v>
      </c>
      <c r="M218" s="421" t="s">
        <v>358</v>
      </c>
      <c r="N218" s="5" t="e">
        <f>K218-#REF!</f>
        <v>#REF!</v>
      </c>
    </row>
    <row r="219" spans="1:14" s="65" customFormat="1" ht="57" hidden="1" customHeight="1" x14ac:dyDescent="0.2">
      <c r="A219" s="419"/>
      <c r="B219" s="412"/>
      <c r="C219" s="93" t="s">
        <v>26</v>
      </c>
      <c r="D219" s="93" t="s">
        <v>289</v>
      </c>
      <c r="E219" s="93" t="s">
        <v>290</v>
      </c>
      <c r="F219" s="93" t="s">
        <v>360</v>
      </c>
      <c r="G219" s="19" t="s">
        <v>361</v>
      </c>
      <c r="H219" s="93"/>
      <c r="I219" s="93" t="s">
        <v>360</v>
      </c>
      <c r="J219" s="78">
        <v>188.06</v>
      </c>
      <c r="K219" s="234">
        <v>188.06</v>
      </c>
      <c r="L219" s="93" t="s">
        <v>360</v>
      </c>
      <c r="M219" s="422"/>
      <c r="N219" s="5" t="e">
        <f>K219-#REF!</f>
        <v>#REF!</v>
      </c>
    </row>
    <row r="220" spans="1:14" s="65" customFormat="1" ht="15" hidden="1" x14ac:dyDescent="0.2">
      <c r="A220" s="419"/>
      <c r="B220" s="412"/>
      <c r="C220" s="103" t="s">
        <v>17</v>
      </c>
      <c r="D220" s="93"/>
      <c r="E220" s="93"/>
      <c r="F220" s="93">
        <v>198.06</v>
      </c>
      <c r="G220" s="19"/>
      <c r="H220" s="93"/>
      <c r="I220" s="93">
        <v>198.06</v>
      </c>
      <c r="J220" s="78">
        <v>201.3</v>
      </c>
      <c r="K220" s="234">
        <v>201.3</v>
      </c>
      <c r="L220" s="93">
        <v>188.06</v>
      </c>
      <c r="M220" s="422"/>
      <c r="N220" s="5" t="e">
        <f>K220-#REF!</f>
        <v>#REF!</v>
      </c>
    </row>
    <row r="221" spans="1:14" s="65" customFormat="1" ht="15" hidden="1" x14ac:dyDescent="0.2">
      <c r="A221" s="419"/>
      <c r="B221" s="412"/>
      <c r="C221" s="103" t="s">
        <v>33</v>
      </c>
      <c r="D221" s="93"/>
      <c r="E221" s="93"/>
      <c r="F221" s="93">
        <v>247.57</v>
      </c>
      <c r="G221" s="19"/>
      <c r="H221" s="93"/>
      <c r="I221" s="93">
        <v>247.57</v>
      </c>
      <c r="J221" s="79">
        <v>265</v>
      </c>
      <c r="K221" s="235">
        <v>265</v>
      </c>
      <c r="L221" s="93">
        <v>235.08</v>
      </c>
      <c r="M221" s="422"/>
      <c r="N221" s="5" t="e">
        <f>K221-#REF!</f>
        <v>#REF!</v>
      </c>
    </row>
    <row r="222" spans="1:14" s="65" customFormat="1" ht="15" hidden="1" x14ac:dyDescent="0.2">
      <c r="A222" s="420"/>
      <c r="B222" s="413"/>
      <c r="C222" s="103" t="s">
        <v>34</v>
      </c>
      <c r="D222" s="93"/>
      <c r="E222" s="93"/>
      <c r="F222" s="93">
        <v>383.4</v>
      </c>
      <c r="G222" s="19"/>
      <c r="H222" s="93"/>
      <c r="I222" s="93">
        <v>383.4</v>
      </c>
      <c r="J222" s="78">
        <v>444.98</v>
      </c>
      <c r="K222" s="234">
        <v>444.98</v>
      </c>
      <c r="L222" s="93">
        <v>364.08</v>
      </c>
      <c r="M222" s="423"/>
      <c r="N222" s="5" t="e">
        <f>K222-#REF!</f>
        <v>#REF!</v>
      </c>
    </row>
    <row r="223" spans="1:14" s="65" customFormat="1" ht="51.75" hidden="1" customHeight="1" x14ac:dyDescent="0.2">
      <c r="A223" s="187">
        <v>26</v>
      </c>
      <c r="B223" s="94" t="s">
        <v>418</v>
      </c>
      <c r="C223" s="93" t="s">
        <v>275</v>
      </c>
      <c r="D223" s="98"/>
      <c r="E223" s="98"/>
      <c r="F223" s="93" t="s">
        <v>419</v>
      </c>
      <c r="G223" s="94" t="s">
        <v>420</v>
      </c>
      <c r="H223" s="93"/>
      <c r="I223" s="93" t="s">
        <v>419</v>
      </c>
      <c r="J223" s="93" t="s">
        <v>419</v>
      </c>
      <c r="K223" s="316">
        <v>212.56</v>
      </c>
      <c r="L223" s="93" t="s">
        <v>421</v>
      </c>
      <c r="M223" s="93" t="s">
        <v>421</v>
      </c>
      <c r="N223" s="5" t="e">
        <f>K223-#REF!</f>
        <v>#REF!</v>
      </c>
    </row>
    <row r="224" spans="1:14" s="65" customFormat="1" ht="45.2" hidden="1" customHeight="1" x14ac:dyDescent="0.2">
      <c r="A224" s="186">
        <v>27</v>
      </c>
      <c r="B224" s="155" t="s">
        <v>487</v>
      </c>
      <c r="C224" s="154" t="s">
        <v>275</v>
      </c>
      <c r="D224" s="94"/>
      <c r="E224" s="94"/>
      <c r="F224" s="94"/>
      <c r="G224" s="94"/>
      <c r="H224" s="20"/>
      <c r="I224" s="94"/>
      <c r="J224" s="94"/>
      <c r="K224" s="316">
        <v>272.97000000000003</v>
      </c>
      <c r="L224" s="20"/>
      <c r="M224" s="20"/>
      <c r="N224" s="5"/>
    </row>
    <row r="225" spans="1:14" s="65" customFormat="1" ht="45.2" hidden="1" customHeight="1" x14ac:dyDescent="0.2">
      <c r="A225" s="437">
        <v>25</v>
      </c>
      <c r="B225" s="410" t="s">
        <v>463</v>
      </c>
      <c r="C225" s="93" t="s">
        <v>423</v>
      </c>
      <c r="D225" s="98"/>
      <c r="E225" s="98"/>
      <c r="F225" s="93">
        <v>360.35</v>
      </c>
      <c r="G225" s="410" t="s">
        <v>424</v>
      </c>
      <c r="H225" s="93"/>
      <c r="I225" s="80">
        <v>360.35</v>
      </c>
      <c r="J225" s="80">
        <v>360.35</v>
      </c>
      <c r="K225" s="80">
        <v>460</v>
      </c>
      <c r="L225" s="93">
        <v>216.31</v>
      </c>
      <c r="M225" s="93">
        <v>216.31</v>
      </c>
      <c r="N225" s="5" t="e">
        <f>K225-#REF!</f>
        <v>#REF!</v>
      </c>
    </row>
    <row r="226" spans="1:14" s="65" customFormat="1" ht="15" hidden="1" x14ac:dyDescent="0.2">
      <c r="A226" s="437"/>
      <c r="B226" s="410"/>
      <c r="C226" s="103" t="s">
        <v>17</v>
      </c>
      <c r="D226" s="98"/>
      <c r="E226" s="98"/>
      <c r="F226" s="93">
        <v>199.39</v>
      </c>
      <c r="G226" s="410"/>
      <c r="H226" s="98" t="e">
        <f>F226-#REF!</f>
        <v>#REF!</v>
      </c>
      <c r="I226" s="78">
        <v>153.38</v>
      </c>
      <c r="J226" s="78">
        <v>153.38</v>
      </c>
      <c r="K226" s="234">
        <v>196.17</v>
      </c>
      <c r="L226" s="93">
        <v>153.38</v>
      </c>
      <c r="M226" s="93">
        <v>153.38</v>
      </c>
      <c r="N226" s="5" t="e">
        <f>K226-#REF!</f>
        <v>#REF!</v>
      </c>
    </row>
    <row r="227" spans="1:14" s="65" customFormat="1" ht="15" hidden="1" x14ac:dyDescent="0.2">
      <c r="A227" s="437"/>
      <c r="B227" s="410"/>
      <c r="C227" s="103" t="s">
        <v>32</v>
      </c>
      <c r="D227" s="98"/>
      <c r="E227" s="98"/>
      <c r="F227" s="93">
        <v>0</v>
      </c>
      <c r="G227" s="410"/>
      <c r="H227" s="93"/>
      <c r="I227" s="78">
        <v>0</v>
      </c>
      <c r="J227" s="78">
        <v>0</v>
      </c>
      <c r="K227" s="234">
        <v>196.17</v>
      </c>
      <c r="L227" s="93">
        <v>0</v>
      </c>
      <c r="M227" s="93">
        <v>0</v>
      </c>
      <c r="N227" s="5" t="e">
        <f>K227-#REF!</f>
        <v>#REF!</v>
      </c>
    </row>
    <row r="228" spans="1:14" s="65" customFormat="1" ht="15" hidden="1" x14ac:dyDescent="0.2">
      <c r="A228" s="437"/>
      <c r="B228" s="410"/>
      <c r="C228" s="103" t="s">
        <v>33</v>
      </c>
      <c r="D228" s="98"/>
      <c r="E228" s="98"/>
      <c r="F228" s="93">
        <v>472.19</v>
      </c>
      <c r="G228" s="410"/>
      <c r="H228" s="93"/>
      <c r="I228" s="79">
        <v>472.19</v>
      </c>
      <c r="J228" s="79">
        <v>472.19</v>
      </c>
      <c r="K228" s="235">
        <v>603.92999999999995</v>
      </c>
      <c r="L228" s="93">
        <v>393.49</v>
      </c>
      <c r="M228" s="93">
        <v>393.49</v>
      </c>
      <c r="N228" s="5" t="e">
        <f>K228-#REF!</f>
        <v>#REF!</v>
      </c>
    </row>
    <row r="229" spans="1:14" s="65" customFormat="1" ht="15" hidden="1" x14ac:dyDescent="0.2">
      <c r="A229" s="437"/>
      <c r="B229" s="410"/>
      <c r="C229" s="103" t="s">
        <v>34</v>
      </c>
      <c r="D229" s="98"/>
      <c r="E229" s="98"/>
      <c r="F229" s="93">
        <v>522.08000000000004</v>
      </c>
      <c r="G229" s="410"/>
      <c r="H229" s="93"/>
      <c r="I229" s="78">
        <v>669.54</v>
      </c>
      <c r="J229" s="78">
        <v>669.54</v>
      </c>
      <c r="K229" s="234">
        <v>897.26</v>
      </c>
      <c r="L229" s="93">
        <v>406.4</v>
      </c>
      <c r="M229" s="93">
        <v>406.4</v>
      </c>
      <c r="N229" s="5" t="e">
        <f>K229-#REF!</f>
        <v>#REF!</v>
      </c>
    </row>
    <row r="230" spans="1:14" s="65" customFormat="1" ht="32.25" customHeight="1" x14ac:dyDescent="0.2">
      <c r="A230" s="434">
        <v>25</v>
      </c>
      <c r="B230" s="431" t="s">
        <v>471</v>
      </c>
      <c r="C230" s="62" t="s">
        <v>472</v>
      </c>
      <c r="D230" s="58"/>
      <c r="E230" s="58"/>
      <c r="F230" s="58"/>
      <c r="G230" s="58"/>
      <c r="H230" s="58"/>
      <c r="I230" s="58"/>
      <c r="J230" s="58"/>
      <c r="K230" s="271" t="s">
        <v>500</v>
      </c>
      <c r="N230" s="65" t="e">
        <f>K230-#REF!</f>
        <v>#VALUE!</v>
      </c>
    </row>
    <row r="231" spans="1:14" s="65" customFormat="1" ht="15" x14ac:dyDescent="0.2">
      <c r="A231" s="435"/>
      <c r="B231" s="432"/>
      <c r="C231" s="103" t="s">
        <v>17</v>
      </c>
      <c r="D231" s="104"/>
      <c r="E231" s="104"/>
      <c r="F231" s="104"/>
      <c r="G231" s="104"/>
      <c r="H231" s="148"/>
      <c r="I231" s="131"/>
      <c r="J231" s="109"/>
      <c r="K231" s="288">
        <v>60</v>
      </c>
    </row>
    <row r="232" spans="1:14" s="65" customFormat="1" ht="15" x14ac:dyDescent="0.2">
      <c r="A232" s="435"/>
      <c r="B232" s="432"/>
      <c r="C232" s="103" t="s">
        <v>33</v>
      </c>
      <c r="D232" s="104"/>
      <c r="E232" s="104"/>
      <c r="F232" s="104"/>
      <c r="G232" s="104"/>
      <c r="H232" s="148"/>
      <c r="I232" s="131"/>
      <c r="J232" s="109"/>
      <c r="K232" s="288">
        <v>97</v>
      </c>
    </row>
    <row r="233" spans="1:14" s="65" customFormat="1" ht="15" x14ac:dyDescent="0.2">
      <c r="A233" s="436"/>
      <c r="B233" s="433"/>
      <c r="C233" s="103" t="s">
        <v>34</v>
      </c>
      <c r="D233" s="104"/>
      <c r="E233" s="104"/>
      <c r="F233" s="104"/>
      <c r="G233" s="104"/>
      <c r="H233" s="148"/>
      <c r="I233" s="131"/>
      <c r="J233" s="109"/>
      <c r="K233" s="288">
        <v>140.68</v>
      </c>
    </row>
    <row r="234" spans="1:14" s="65" customFormat="1" ht="64.7" customHeight="1" x14ac:dyDescent="0.25">
      <c r="A234" s="188"/>
      <c r="B234" s="134"/>
      <c r="C234" s="62" t="s">
        <v>517</v>
      </c>
      <c r="D234" s="14"/>
      <c r="E234" s="14"/>
      <c r="F234" s="14"/>
      <c r="G234" s="14"/>
      <c r="I234" s="21"/>
      <c r="J234" s="21"/>
      <c r="K234" s="271" t="s">
        <v>670</v>
      </c>
    </row>
    <row r="235" spans="1:14" s="65" customFormat="1" x14ac:dyDescent="0.25">
      <c r="A235" s="178"/>
      <c r="B235" s="149"/>
      <c r="C235" s="150" t="s">
        <v>17</v>
      </c>
      <c r="D235" s="14"/>
      <c r="E235" s="14"/>
      <c r="F235" s="14"/>
      <c r="G235" s="14"/>
      <c r="I235" s="48"/>
      <c r="J235" s="48"/>
      <c r="K235" s="321">
        <v>132.51</v>
      </c>
    </row>
    <row r="236" spans="1:14" s="65" customFormat="1" x14ac:dyDescent="0.25">
      <c r="A236" s="172">
        <v>26</v>
      </c>
      <c r="B236" s="135" t="s">
        <v>524</v>
      </c>
      <c r="C236" s="151" t="s">
        <v>515</v>
      </c>
      <c r="D236" s="21"/>
      <c r="E236" s="21"/>
      <c r="F236" s="21"/>
      <c r="G236" s="21"/>
      <c r="H236" s="20"/>
      <c r="I236" s="21"/>
      <c r="J236" s="21"/>
      <c r="K236" s="288">
        <v>429.37</v>
      </c>
    </row>
    <row r="237" spans="1:14" s="65" customFormat="1" x14ac:dyDescent="0.25">
      <c r="A237" s="172"/>
      <c r="B237" s="135"/>
      <c r="C237" s="151" t="s">
        <v>516</v>
      </c>
      <c r="D237" s="21"/>
      <c r="E237" s="21"/>
      <c r="F237" s="21"/>
      <c r="G237" s="21"/>
      <c r="H237" s="20"/>
      <c r="I237" s="21"/>
      <c r="J237" s="21"/>
      <c r="K237" s="288">
        <v>985.49</v>
      </c>
    </row>
    <row r="238" spans="1:14" s="65" customFormat="1" ht="69.75" customHeight="1" x14ac:dyDescent="0.25">
      <c r="A238" s="179"/>
      <c r="B238" s="173"/>
      <c r="C238" s="62" t="s">
        <v>518</v>
      </c>
      <c r="D238" s="21"/>
      <c r="E238" s="21"/>
      <c r="F238" s="21"/>
      <c r="G238" s="21"/>
      <c r="H238" s="20"/>
      <c r="I238" s="21"/>
      <c r="J238" s="21"/>
      <c r="K238" s="271" t="s">
        <v>668</v>
      </c>
    </row>
    <row r="239" spans="1:14" s="65" customFormat="1" x14ac:dyDescent="0.25">
      <c r="A239" s="179"/>
      <c r="B239" s="174"/>
      <c r="C239" s="150" t="s">
        <v>17</v>
      </c>
      <c r="D239" s="21"/>
      <c r="E239" s="21"/>
      <c r="F239" s="21"/>
      <c r="G239" s="21"/>
      <c r="H239" s="20"/>
      <c r="I239" s="21"/>
      <c r="J239" s="21"/>
      <c r="K239" s="288">
        <v>231.45</v>
      </c>
    </row>
    <row r="240" spans="1:14" s="65" customFormat="1" x14ac:dyDescent="0.25">
      <c r="A240" s="179"/>
      <c r="B240" s="173"/>
      <c r="C240" s="151" t="s">
        <v>515</v>
      </c>
      <c r="D240" s="21"/>
      <c r="E240" s="21"/>
      <c r="F240" s="21"/>
      <c r="G240" s="21"/>
      <c r="H240" s="20"/>
      <c r="I240" s="21"/>
      <c r="J240" s="21"/>
      <c r="K240" s="288">
        <v>352.22</v>
      </c>
    </row>
    <row r="241" spans="1:11" s="65" customFormat="1" x14ac:dyDescent="0.25">
      <c r="A241" s="189"/>
      <c r="B241" s="175"/>
      <c r="C241" s="151" t="s">
        <v>516</v>
      </c>
      <c r="D241" s="21"/>
      <c r="E241" s="21"/>
      <c r="F241" s="21"/>
      <c r="G241" s="21"/>
      <c r="H241" s="20"/>
      <c r="I241" s="21"/>
      <c r="J241" s="21"/>
      <c r="K241" s="288">
        <v>2698.06</v>
      </c>
    </row>
    <row r="242" spans="1:11" s="65" customFormat="1" ht="18" customHeight="1" x14ac:dyDescent="0.25">
      <c r="A242" s="188"/>
      <c r="B242" s="426" t="s">
        <v>646</v>
      </c>
      <c r="C242" s="171"/>
      <c r="D242" s="14"/>
      <c r="E242" s="14"/>
      <c r="F242" s="14"/>
      <c r="G242" s="14"/>
      <c r="I242" s="424"/>
      <c r="J242" s="424"/>
      <c r="K242" s="429" t="s">
        <v>593</v>
      </c>
    </row>
    <row r="243" spans="1:11" s="65" customFormat="1" ht="29.25" x14ac:dyDescent="0.25">
      <c r="A243" s="172"/>
      <c r="B243" s="427"/>
      <c r="C243" s="176" t="s">
        <v>423</v>
      </c>
      <c r="D243" s="14"/>
      <c r="E243" s="14"/>
      <c r="F243" s="14"/>
      <c r="G243" s="14"/>
      <c r="I243" s="425"/>
      <c r="J243" s="425"/>
      <c r="K243" s="430"/>
    </row>
    <row r="244" spans="1:11" s="65" customFormat="1" x14ac:dyDescent="0.25">
      <c r="A244" s="172"/>
      <c r="B244" s="427"/>
      <c r="C244" s="150" t="s">
        <v>17</v>
      </c>
      <c r="D244" s="14"/>
      <c r="E244" s="14"/>
      <c r="F244" s="14"/>
      <c r="G244" s="14"/>
      <c r="I244" s="21"/>
      <c r="J244" s="21"/>
      <c r="K244" s="190">
        <v>141.13999999999999</v>
      </c>
    </row>
    <row r="245" spans="1:11" s="65" customFormat="1" x14ac:dyDescent="0.25">
      <c r="A245" s="172"/>
      <c r="B245" s="427"/>
      <c r="C245" s="151" t="s">
        <v>515</v>
      </c>
      <c r="D245" s="14"/>
      <c r="E245" s="14"/>
      <c r="F245" s="14"/>
      <c r="G245" s="14"/>
      <c r="I245" s="21"/>
      <c r="J245" s="21"/>
      <c r="K245" s="286">
        <v>218.99</v>
      </c>
    </row>
    <row r="246" spans="1:11" s="65" customFormat="1" x14ac:dyDescent="0.25">
      <c r="A246" s="292"/>
      <c r="B246" s="428"/>
      <c r="C246" s="151" t="s">
        <v>516</v>
      </c>
      <c r="D246" s="293"/>
      <c r="E246" s="293"/>
      <c r="F246" s="293"/>
      <c r="G246" s="293"/>
      <c r="H246" s="294"/>
      <c r="I246" s="264"/>
      <c r="J246" s="264"/>
      <c r="K246" s="286">
        <v>328.52</v>
      </c>
    </row>
    <row r="247" spans="1:11" s="65" customFormat="1" x14ac:dyDescent="0.25">
      <c r="B247" s="13"/>
      <c r="D247" s="14"/>
      <c r="E247" s="14"/>
      <c r="F247" s="14"/>
      <c r="G247" s="14"/>
      <c r="I247" s="14"/>
      <c r="J247" s="14"/>
      <c r="K247" s="14"/>
    </row>
    <row r="248" spans="1:11" s="65" customFormat="1" x14ac:dyDescent="0.25">
      <c r="B248" s="13"/>
      <c r="D248" s="14"/>
      <c r="E248" s="14"/>
      <c r="F248" s="14"/>
      <c r="G248" s="14"/>
      <c r="I248" s="14"/>
      <c r="J248" s="14"/>
      <c r="K248" s="14"/>
    </row>
    <row r="249" spans="1:11" s="65" customFormat="1" x14ac:dyDescent="0.25">
      <c r="B249" s="13"/>
      <c r="D249" s="14"/>
      <c r="E249" s="14"/>
      <c r="F249" s="14"/>
      <c r="G249" s="14"/>
      <c r="I249" s="14"/>
      <c r="J249" s="14"/>
      <c r="K249" s="14"/>
    </row>
    <row r="250" spans="1:11" s="65" customFormat="1" x14ac:dyDescent="0.25">
      <c r="B250" s="13"/>
      <c r="D250" s="14"/>
      <c r="E250" s="14"/>
      <c r="F250" s="14"/>
      <c r="G250" s="14"/>
      <c r="I250" s="14"/>
      <c r="J250" s="14"/>
      <c r="K250" s="14"/>
    </row>
    <row r="251" spans="1:11" s="65" customFormat="1" x14ac:dyDescent="0.25">
      <c r="B251" s="13"/>
      <c r="D251" s="14"/>
      <c r="E251" s="14"/>
      <c r="F251" s="14"/>
      <c r="G251" s="14"/>
      <c r="I251" s="14"/>
      <c r="J251" s="14"/>
      <c r="K251" s="14"/>
    </row>
    <row r="252" spans="1:11" s="65" customFormat="1" x14ac:dyDescent="0.25">
      <c r="B252" s="13"/>
      <c r="D252" s="14"/>
      <c r="E252" s="14"/>
      <c r="F252" s="14"/>
      <c r="G252" s="14"/>
      <c r="I252" s="14"/>
      <c r="J252" s="14"/>
      <c r="K252" s="14"/>
    </row>
    <row r="253" spans="1:11" s="65" customFormat="1" x14ac:dyDescent="0.25">
      <c r="B253" s="13"/>
      <c r="D253" s="14"/>
      <c r="E253" s="14"/>
      <c r="F253" s="14"/>
      <c r="G253" s="14"/>
      <c r="I253" s="14"/>
      <c r="J253" s="14"/>
      <c r="K253" s="14"/>
    </row>
    <row r="254" spans="1:11" s="65" customFormat="1" x14ac:dyDescent="0.25">
      <c r="B254" s="13"/>
      <c r="D254" s="14"/>
      <c r="E254" s="14"/>
      <c r="F254" s="14"/>
      <c r="G254" s="14"/>
      <c r="I254" s="14"/>
      <c r="J254" s="14"/>
      <c r="K254" s="14"/>
    </row>
    <row r="255" spans="1:11" s="65" customFormat="1" x14ac:dyDescent="0.25">
      <c r="B255" s="13"/>
      <c r="D255" s="14"/>
      <c r="E255" s="14"/>
      <c r="F255" s="14"/>
      <c r="G255" s="14"/>
      <c r="I255" s="14"/>
      <c r="J255" s="14"/>
      <c r="K255" s="14"/>
    </row>
    <row r="256" spans="1:11" s="65" customFormat="1" x14ac:dyDescent="0.25">
      <c r="B256" s="13"/>
      <c r="D256" s="14"/>
      <c r="E256" s="14"/>
      <c r="F256" s="14"/>
      <c r="G256" s="14"/>
      <c r="I256" s="14"/>
      <c r="J256" s="14"/>
      <c r="K256" s="14"/>
    </row>
    <row r="257" spans="2:11" s="65" customFormat="1" x14ac:dyDescent="0.25">
      <c r="B257" s="13"/>
      <c r="D257" s="14"/>
      <c r="E257" s="14"/>
      <c r="F257" s="14"/>
      <c r="G257" s="14"/>
      <c r="I257" s="14"/>
      <c r="J257" s="14"/>
      <c r="K257" s="14"/>
    </row>
    <row r="258" spans="2:11" s="65" customFormat="1" x14ac:dyDescent="0.25">
      <c r="B258" s="13"/>
      <c r="D258" s="14"/>
      <c r="E258" s="14"/>
      <c r="F258" s="14"/>
      <c r="G258" s="14"/>
      <c r="I258" s="14"/>
      <c r="J258" s="14"/>
      <c r="K258" s="14"/>
    </row>
    <row r="259" spans="2:11" s="65" customFormat="1" x14ac:dyDescent="0.25">
      <c r="B259" s="13"/>
      <c r="D259" s="14"/>
      <c r="E259" s="14"/>
      <c r="F259" s="14"/>
      <c r="G259" s="14"/>
      <c r="I259" s="14"/>
      <c r="J259" s="14"/>
      <c r="K259" s="14"/>
    </row>
    <row r="260" spans="2:11" s="65" customFormat="1" x14ac:dyDescent="0.25">
      <c r="B260" s="13"/>
      <c r="D260" s="14"/>
      <c r="E260" s="14"/>
      <c r="F260" s="14"/>
      <c r="G260" s="14"/>
      <c r="I260" s="14"/>
      <c r="J260" s="14"/>
      <c r="K260" s="14"/>
    </row>
    <row r="261" spans="2:11" s="65" customFormat="1" x14ac:dyDescent="0.25">
      <c r="B261" s="13"/>
      <c r="D261" s="14"/>
      <c r="E261" s="14"/>
      <c r="F261" s="14"/>
      <c r="G261" s="14"/>
      <c r="I261" s="14"/>
      <c r="J261" s="14"/>
      <c r="K261" s="14"/>
    </row>
    <row r="262" spans="2:11" s="65" customFormat="1" x14ac:dyDescent="0.25">
      <c r="B262" s="13"/>
      <c r="D262" s="14"/>
      <c r="E262" s="14"/>
      <c r="F262" s="14"/>
      <c r="G262" s="14"/>
      <c r="I262" s="14"/>
      <c r="J262" s="14"/>
      <c r="K262" s="14"/>
    </row>
    <row r="263" spans="2:11" s="65" customFormat="1" x14ac:dyDescent="0.25">
      <c r="B263" s="13"/>
      <c r="D263" s="14"/>
      <c r="E263" s="14"/>
      <c r="F263" s="14"/>
      <c r="G263" s="14"/>
      <c r="I263" s="14"/>
      <c r="J263" s="14"/>
      <c r="K263" s="14"/>
    </row>
    <row r="264" spans="2:11" s="65" customFormat="1" x14ac:dyDescent="0.25">
      <c r="B264" s="13"/>
      <c r="D264" s="14"/>
      <c r="E264" s="14"/>
      <c r="F264" s="14"/>
      <c r="G264" s="14"/>
      <c r="I264" s="14"/>
      <c r="J264" s="14"/>
      <c r="K264" s="14"/>
    </row>
    <row r="265" spans="2:11" s="65" customFormat="1" x14ac:dyDescent="0.25">
      <c r="B265" s="13"/>
      <c r="D265" s="14"/>
      <c r="E265" s="14"/>
      <c r="F265" s="14"/>
      <c r="G265" s="14"/>
      <c r="I265" s="14"/>
      <c r="J265" s="14"/>
      <c r="K265" s="14"/>
    </row>
  </sheetData>
  <mergeCells count="127">
    <mergeCell ref="B174:B175"/>
    <mergeCell ref="A174:A175"/>
    <mergeCell ref="K242:K243"/>
    <mergeCell ref="B230:B233"/>
    <mergeCell ref="A230:A233"/>
    <mergeCell ref="A225:A229"/>
    <mergeCell ref="B225:B229"/>
    <mergeCell ref="G225:G229"/>
    <mergeCell ref="B218:B222"/>
    <mergeCell ref="E194:E198"/>
    <mergeCell ref="G194:G198"/>
    <mergeCell ref="B194:B203"/>
    <mergeCell ref="A194:A203"/>
    <mergeCell ref="A186:A193"/>
    <mergeCell ref="G176:G178"/>
    <mergeCell ref="A181:A185"/>
    <mergeCell ref="B181:B185"/>
    <mergeCell ref="E181:E185"/>
    <mergeCell ref="G181:G185"/>
    <mergeCell ref="A176:A180"/>
    <mergeCell ref="B176:B180"/>
    <mergeCell ref="B186:B193"/>
    <mergeCell ref="M218:M222"/>
    <mergeCell ref="A218:A222"/>
    <mergeCell ref="I242:I243"/>
    <mergeCell ref="J242:J243"/>
    <mergeCell ref="E204:E206"/>
    <mergeCell ref="G204:G206"/>
    <mergeCell ref="A211:A217"/>
    <mergeCell ref="B211:B217"/>
    <mergeCell ref="E211:E215"/>
    <mergeCell ref="G211:G215"/>
    <mergeCell ref="B204:B210"/>
    <mergeCell ref="A204:A210"/>
    <mergeCell ref="B242:B246"/>
    <mergeCell ref="A169:A173"/>
    <mergeCell ref="B169:B173"/>
    <mergeCell ref="E169:E173"/>
    <mergeCell ref="G169:G173"/>
    <mergeCell ref="E164:E168"/>
    <mergeCell ref="G164:G168"/>
    <mergeCell ref="A150:A154"/>
    <mergeCell ref="B150:B154"/>
    <mergeCell ref="E150:E154"/>
    <mergeCell ref="G150:G154"/>
    <mergeCell ref="E155:E158"/>
    <mergeCell ref="G155:G158"/>
    <mergeCell ref="A155:A163"/>
    <mergeCell ref="B155:B163"/>
    <mergeCell ref="B164:B168"/>
    <mergeCell ref="A164:A168"/>
    <mergeCell ref="A130:A149"/>
    <mergeCell ref="B130:B149"/>
    <mergeCell ref="E130:E134"/>
    <mergeCell ref="G130:G134"/>
    <mergeCell ref="E135:E139"/>
    <mergeCell ref="G135:G139"/>
    <mergeCell ref="E140:E144"/>
    <mergeCell ref="G140:G144"/>
    <mergeCell ref="E145:E149"/>
    <mergeCell ref="G145:G149"/>
    <mergeCell ref="E126:E129"/>
    <mergeCell ref="G126:G129"/>
    <mergeCell ref="A116:A125"/>
    <mergeCell ref="B116:B125"/>
    <mergeCell ref="E116:E120"/>
    <mergeCell ref="G116:G120"/>
    <mergeCell ref="E121:E125"/>
    <mergeCell ref="G121:G125"/>
    <mergeCell ref="B126:B129"/>
    <mergeCell ref="A126:A129"/>
    <mergeCell ref="A111:A115"/>
    <mergeCell ref="B111:B115"/>
    <mergeCell ref="E111:E115"/>
    <mergeCell ref="G111:G115"/>
    <mergeCell ref="E103:E107"/>
    <mergeCell ref="G103:G107"/>
    <mergeCell ref="E69:E72"/>
    <mergeCell ref="G69:G84"/>
    <mergeCell ref="E73:E77"/>
    <mergeCell ref="A95:A102"/>
    <mergeCell ref="B95:B102"/>
    <mergeCell ref="A103:A110"/>
    <mergeCell ref="B103:B110"/>
    <mergeCell ref="B69:B94"/>
    <mergeCell ref="A69:A94"/>
    <mergeCell ref="A50:A68"/>
    <mergeCell ref="B50:B68"/>
    <mergeCell ref="E55:E58"/>
    <mergeCell ref="G55:G58"/>
    <mergeCell ref="E59:E63"/>
    <mergeCell ref="G59:G63"/>
    <mergeCell ref="E64:E68"/>
    <mergeCell ref="G64:G68"/>
    <mergeCell ref="A44:A48"/>
    <mergeCell ref="B44:B48"/>
    <mergeCell ref="E44:E48"/>
    <mergeCell ref="G44:G48"/>
    <mergeCell ref="A29:A43"/>
    <mergeCell ref="B29:B43"/>
    <mergeCell ref="E29:E33"/>
    <mergeCell ref="G29:G33"/>
    <mergeCell ref="E34:E35"/>
    <mergeCell ref="G34:G35"/>
    <mergeCell ref="E36:E38"/>
    <mergeCell ref="G36:G38"/>
    <mergeCell ref="E39:E43"/>
    <mergeCell ref="G39:G43"/>
    <mergeCell ref="A5:A6"/>
    <mergeCell ref="B5:B6"/>
    <mergeCell ref="C5:C6"/>
    <mergeCell ref="D5:E5"/>
    <mergeCell ref="F5:G5"/>
    <mergeCell ref="A2:K2"/>
    <mergeCell ref="A3:K3"/>
    <mergeCell ref="A4:K4"/>
    <mergeCell ref="G25:G28"/>
    <mergeCell ref="A16:A28"/>
    <mergeCell ref="B16:B28"/>
    <mergeCell ref="E16:E19"/>
    <mergeCell ref="G16:G24"/>
    <mergeCell ref="E20:E24"/>
    <mergeCell ref="E25:E28"/>
    <mergeCell ref="A7:A15"/>
    <mergeCell ref="B7:B15"/>
    <mergeCell ref="E7:E15"/>
    <mergeCell ref="G7:G15"/>
  </mergeCells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D143"/>
  <sheetViews>
    <sheetView topLeftCell="B46" zoomScale="90" zoomScaleNormal="90" zoomScaleSheetLayoutView="85" workbookViewId="0">
      <selection activeCell="T60" sqref="T60"/>
    </sheetView>
  </sheetViews>
  <sheetFormatPr defaultColWidth="9.140625" defaultRowHeight="18" x14ac:dyDescent="0.25"/>
  <cols>
    <col min="1" max="1" width="5.42578125" style="15" hidden="1" customWidth="1"/>
    <col min="2" max="2" width="27.7109375" style="16" customWidth="1"/>
    <col min="3" max="3" width="17.140625" style="15" customWidth="1"/>
    <col min="4" max="4" width="31.85546875" style="14" hidden="1" customWidth="1"/>
    <col min="5" max="5" width="18.28515625" style="14" hidden="1" customWidth="1"/>
    <col min="6" max="6" width="28.42578125" style="14" hidden="1" customWidth="1"/>
    <col min="7" max="7" width="31.42578125" style="14" hidden="1" customWidth="1"/>
    <col min="8" max="8" width="25.140625" style="15" hidden="1" customWidth="1"/>
    <col min="9" max="9" width="28.42578125" style="18" hidden="1" customWidth="1"/>
    <col min="10" max="10" width="25.140625" style="16" hidden="1" customWidth="1"/>
    <col min="11" max="12" width="25.7109375" style="16" hidden="1" customWidth="1"/>
    <col min="13" max="13" width="28.42578125" style="18" customWidth="1"/>
    <col min="14" max="14" width="0" style="15" hidden="1" customWidth="1"/>
    <col min="15" max="16384" width="9.140625" style="15"/>
  </cols>
  <sheetData>
    <row r="1" spans="1:14" s="65" customFormat="1" ht="15.75" x14ac:dyDescent="0.2">
      <c r="A1" s="1"/>
      <c r="B1" s="1"/>
      <c r="C1" s="1"/>
      <c r="D1" s="1"/>
      <c r="E1" s="1"/>
      <c r="F1" s="1"/>
      <c r="G1" s="17" t="s">
        <v>300</v>
      </c>
      <c r="I1" s="1"/>
      <c r="J1" s="13"/>
      <c r="K1" s="13"/>
      <c r="L1" s="13"/>
      <c r="M1" s="1"/>
    </row>
    <row r="2" spans="1:14" s="65" customFormat="1" ht="86.25" customHeight="1" x14ac:dyDescent="0.2">
      <c r="A2" s="409" t="s">
        <v>676</v>
      </c>
      <c r="B2" s="405"/>
      <c r="C2" s="405"/>
      <c r="D2" s="405"/>
      <c r="E2" s="405"/>
      <c r="F2" s="405"/>
      <c r="G2" s="405"/>
      <c r="H2" s="405"/>
      <c r="I2" s="405"/>
      <c r="J2" s="405"/>
      <c r="K2" s="405"/>
      <c r="L2" s="405"/>
      <c r="M2" s="405"/>
    </row>
    <row r="3" spans="1:14" s="65" customFormat="1" ht="28.7" customHeight="1" x14ac:dyDescent="0.2">
      <c r="A3" s="407" t="s">
        <v>2</v>
      </c>
      <c r="B3" s="407" t="s">
        <v>3</v>
      </c>
      <c r="C3" s="407" t="s">
        <v>4</v>
      </c>
      <c r="D3" s="407" t="s">
        <v>271</v>
      </c>
      <c r="E3" s="407"/>
      <c r="F3" s="407" t="s">
        <v>5</v>
      </c>
      <c r="G3" s="407"/>
      <c r="H3" s="93"/>
      <c r="I3" s="93" t="s">
        <v>5</v>
      </c>
      <c r="J3" s="93" t="s">
        <v>301</v>
      </c>
      <c r="K3" s="93" t="s">
        <v>8</v>
      </c>
      <c r="L3" s="93" t="s">
        <v>470</v>
      </c>
      <c r="M3" s="93" t="s">
        <v>677</v>
      </c>
    </row>
    <row r="4" spans="1:14" s="65" customFormat="1" ht="28.5" x14ac:dyDescent="0.2">
      <c r="A4" s="407"/>
      <c r="B4" s="407"/>
      <c r="C4" s="407"/>
      <c r="D4" s="93" t="s">
        <v>10</v>
      </c>
      <c r="E4" s="93" t="s">
        <v>273</v>
      </c>
      <c r="F4" s="93" t="s">
        <v>10</v>
      </c>
      <c r="G4" s="93" t="s">
        <v>273</v>
      </c>
      <c r="H4" s="93"/>
      <c r="I4" s="93" t="s">
        <v>10</v>
      </c>
      <c r="J4" s="93" t="s">
        <v>10</v>
      </c>
      <c r="K4" s="93" t="s">
        <v>10</v>
      </c>
      <c r="L4" s="93" t="s">
        <v>10</v>
      </c>
      <c r="M4" s="125" t="s">
        <v>450</v>
      </c>
    </row>
    <row r="5" spans="1:14" s="65" customFormat="1" ht="15.75" customHeight="1" x14ac:dyDescent="0.2">
      <c r="A5" s="410"/>
      <c r="B5" s="410" t="s">
        <v>303</v>
      </c>
      <c r="C5" s="158" t="s">
        <v>35</v>
      </c>
      <c r="D5" s="159" t="s">
        <v>36</v>
      </c>
      <c r="E5" s="410" t="s">
        <v>13</v>
      </c>
      <c r="F5" s="24" t="s">
        <v>304</v>
      </c>
      <c r="G5" s="410" t="s">
        <v>484</v>
      </c>
      <c r="H5" s="24"/>
      <c r="I5" s="24" t="s">
        <v>304</v>
      </c>
      <c r="J5" s="24" t="s">
        <v>305</v>
      </c>
      <c r="K5" s="24" t="s">
        <v>305</v>
      </c>
      <c r="L5" s="24">
        <v>72.900000000000006</v>
      </c>
      <c r="M5" s="258">
        <v>168.88</v>
      </c>
      <c r="N5" s="5" t="e">
        <f>M5-#REF!</f>
        <v>#REF!</v>
      </c>
    </row>
    <row r="6" spans="1:14" s="65" customFormat="1" ht="15" x14ac:dyDescent="0.2">
      <c r="A6" s="410"/>
      <c r="B6" s="410"/>
      <c r="C6" s="164" t="s">
        <v>17</v>
      </c>
      <c r="D6" s="159">
        <v>52.61</v>
      </c>
      <c r="E6" s="410"/>
      <c r="F6" s="162">
        <v>65.28</v>
      </c>
      <c r="G6" s="410"/>
      <c r="H6" s="162" t="e">
        <f>F6-#REF!</f>
        <v>#REF!</v>
      </c>
      <c r="I6" s="162">
        <v>65.28</v>
      </c>
      <c r="J6" s="101">
        <v>61.7</v>
      </c>
      <c r="K6" s="101">
        <v>61.7</v>
      </c>
      <c r="L6" s="101">
        <v>61.7</v>
      </c>
      <c r="M6" s="273">
        <v>104.73</v>
      </c>
      <c r="N6" s="5" t="e">
        <f>M6-#REF!</f>
        <v>#REF!</v>
      </c>
    </row>
    <row r="7" spans="1:14" s="65" customFormat="1" ht="15" x14ac:dyDescent="0.2">
      <c r="A7" s="410"/>
      <c r="B7" s="410"/>
      <c r="C7" s="164" t="s">
        <v>32</v>
      </c>
      <c r="D7" s="159">
        <v>74.09</v>
      </c>
      <c r="E7" s="410"/>
      <c r="F7" s="162">
        <v>65.28</v>
      </c>
      <c r="G7" s="410"/>
      <c r="H7" s="162"/>
      <c r="I7" s="162">
        <v>65.28</v>
      </c>
      <c r="J7" s="101">
        <v>61.7</v>
      </c>
      <c r="K7" s="101">
        <v>61.7</v>
      </c>
      <c r="L7" s="101">
        <v>61.7</v>
      </c>
      <c r="M7" s="361">
        <v>104.73</v>
      </c>
      <c r="N7" s="5" t="e">
        <f>M7-#REF!</f>
        <v>#REF!</v>
      </c>
    </row>
    <row r="8" spans="1:14" s="65" customFormat="1" ht="15.75" customHeight="1" x14ac:dyDescent="0.2">
      <c r="A8" s="410"/>
      <c r="B8" s="410"/>
      <c r="C8" s="164" t="s">
        <v>33</v>
      </c>
      <c r="D8" s="159">
        <v>90.16</v>
      </c>
      <c r="E8" s="410"/>
      <c r="F8" s="162">
        <v>81.099999999999994</v>
      </c>
      <c r="G8" s="410"/>
      <c r="H8" s="162"/>
      <c r="I8" s="162">
        <v>81.099999999999994</v>
      </c>
      <c r="J8" s="101">
        <v>76.650000000000006</v>
      </c>
      <c r="K8" s="101">
        <v>76.650000000000006</v>
      </c>
      <c r="L8" s="101">
        <v>84.32</v>
      </c>
      <c r="M8" s="273">
        <v>210.66</v>
      </c>
      <c r="N8" s="5" t="e">
        <f>M8-#REF!</f>
        <v>#REF!</v>
      </c>
    </row>
    <row r="9" spans="1:14" s="65" customFormat="1" ht="15" x14ac:dyDescent="0.2">
      <c r="A9" s="410"/>
      <c r="B9" s="410"/>
      <c r="C9" s="164" t="s">
        <v>34</v>
      </c>
      <c r="D9" s="159">
        <v>88.65</v>
      </c>
      <c r="E9" s="410"/>
      <c r="F9" s="162">
        <v>101.07</v>
      </c>
      <c r="G9" s="410"/>
      <c r="H9" s="162"/>
      <c r="I9" s="162">
        <v>101.07</v>
      </c>
      <c r="J9" s="101">
        <v>95.36</v>
      </c>
      <c r="K9" s="101">
        <v>95.36</v>
      </c>
      <c r="L9" s="101">
        <v>114.74</v>
      </c>
      <c r="M9" s="273">
        <v>710.09</v>
      </c>
      <c r="N9" s="5" t="e">
        <f>M9-#REF!</f>
        <v>#REF!</v>
      </c>
    </row>
    <row r="10" spans="1:14" s="65" customFormat="1" ht="34.5" customHeight="1" x14ac:dyDescent="0.2">
      <c r="A10" s="410">
        <v>2</v>
      </c>
      <c r="B10" s="410" t="s">
        <v>73</v>
      </c>
      <c r="C10" s="158" t="s">
        <v>74</v>
      </c>
      <c r="D10" s="158" t="s">
        <v>75</v>
      </c>
      <c r="E10" s="158" t="s">
        <v>76</v>
      </c>
      <c r="F10" s="158" t="s">
        <v>312</v>
      </c>
      <c r="G10" s="159" t="s">
        <v>313</v>
      </c>
      <c r="H10" s="158"/>
      <c r="I10" s="158" t="s">
        <v>312</v>
      </c>
      <c r="J10" s="93" t="s">
        <v>312</v>
      </c>
      <c r="K10" s="93" t="s">
        <v>312</v>
      </c>
      <c r="L10" s="93">
        <v>129.94</v>
      </c>
      <c r="M10" s="378" t="s">
        <v>630</v>
      </c>
      <c r="N10" s="5" t="e">
        <f>M10-#REF!</f>
        <v>#VALUE!</v>
      </c>
    </row>
    <row r="11" spans="1:14" s="65" customFormat="1" ht="36.75" customHeight="1" x14ac:dyDescent="0.2">
      <c r="A11" s="410"/>
      <c r="B11" s="410"/>
      <c r="C11" s="158" t="s">
        <v>77</v>
      </c>
      <c r="D11" s="160" t="s">
        <v>75</v>
      </c>
      <c r="E11" s="158" t="s">
        <v>78</v>
      </c>
      <c r="F11" s="160" t="s">
        <v>314</v>
      </c>
      <c r="G11" s="159" t="s">
        <v>315</v>
      </c>
      <c r="H11" s="160"/>
      <c r="I11" s="160" t="s">
        <v>314</v>
      </c>
      <c r="J11" s="96" t="s">
        <v>314</v>
      </c>
      <c r="K11" s="96" t="s">
        <v>314</v>
      </c>
      <c r="L11" s="96">
        <v>642.99</v>
      </c>
      <c r="M11" s="160" t="s">
        <v>675</v>
      </c>
      <c r="N11" s="5" t="e">
        <f>M11-#REF!</f>
        <v>#VALUE!</v>
      </c>
    </row>
    <row r="12" spans="1:14" s="65" customFormat="1" ht="36.75" customHeight="1" x14ac:dyDescent="0.2">
      <c r="A12" s="410"/>
      <c r="B12" s="410" t="s">
        <v>80</v>
      </c>
      <c r="C12" s="158" t="s">
        <v>77</v>
      </c>
      <c r="D12" s="159" t="s">
        <v>86</v>
      </c>
      <c r="E12" s="410" t="s">
        <v>83</v>
      </c>
      <c r="F12" s="158" t="s">
        <v>316</v>
      </c>
      <c r="G12" s="410"/>
      <c r="H12" s="158"/>
      <c r="I12" s="158" t="s">
        <v>316</v>
      </c>
      <c r="J12" s="93" t="s">
        <v>317</v>
      </c>
      <c r="K12" s="93" t="s">
        <v>317</v>
      </c>
      <c r="L12" s="82">
        <v>57.24</v>
      </c>
      <c r="M12" s="258">
        <v>73.150000000000006</v>
      </c>
      <c r="N12" s="5" t="e">
        <f>M12-#REF!</f>
        <v>#REF!</v>
      </c>
    </row>
    <row r="13" spans="1:14" s="65" customFormat="1" ht="24.75" customHeight="1" x14ac:dyDescent="0.2">
      <c r="A13" s="410"/>
      <c r="B13" s="410"/>
      <c r="C13" s="164" t="s">
        <v>17</v>
      </c>
      <c r="D13" s="159">
        <v>39.74</v>
      </c>
      <c r="E13" s="410"/>
      <c r="F13" s="163">
        <v>45.48</v>
      </c>
      <c r="G13" s="410"/>
      <c r="H13" s="162" t="e">
        <f>F13-#REF!</f>
        <v>#REF!</v>
      </c>
      <c r="I13" s="163">
        <v>45.48</v>
      </c>
      <c r="J13" s="102">
        <v>44.16</v>
      </c>
      <c r="K13" s="102">
        <v>44.16</v>
      </c>
      <c r="L13" s="82">
        <v>44.16</v>
      </c>
      <c r="M13" s="273">
        <v>61.38</v>
      </c>
      <c r="N13" s="5" t="e">
        <f>M13-#REF!</f>
        <v>#REF!</v>
      </c>
    </row>
    <row r="14" spans="1:14" s="65" customFormat="1" ht="15" x14ac:dyDescent="0.2">
      <c r="A14" s="410"/>
      <c r="B14" s="410"/>
      <c r="C14" s="164" t="s">
        <v>32</v>
      </c>
      <c r="D14" s="159">
        <v>84.49</v>
      </c>
      <c r="E14" s="410"/>
      <c r="F14" s="163">
        <v>94.86</v>
      </c>
      <c r="G14" s="410"/>
      <c r="H14" s="163"/>
      <c r="I14" s="163">
        <v>94.86</v>
      </c>
      <c r="J14" s="102">
        <v>93.93</v>
      </c>
      <c r="K14" s="102">
        <v>93.93</v>
      </c>
      <c r="L14" s="82">
        <v>94.86</v>
      </c>
      <c r="M14" s="273">
        <v>61.38</v>
      </c>
      <c r="N14" s="5" t="e">
        <f>M14-#REF!</f>
        <v>#REF!</v>
      </c>
    </row>
    <row r="15" spans="1:14" s="65" customFormat="1" ht="15" x14ac:dyDescent="0.2">
      <c r="A15" s="410"/>
      <c r="B15" s="410"/>
      <c r="C15" s="442" t="s">
        <v>33</v>
      </c>
      <c r="D15" s="159">
        <v>97.38</v>
      </c>
      <c r="E15" s="410"/>
      <c r="F15" s="441">
        <v>94.48</v>
      </c>
      <c r="G15" s="410"/>
      <c r="H15" s="163"/>
      <c r="I15" s="44">
        <v>94.48</v>
      </c>
      <c r="J15" s="441">
        <v>103.27</v>
      </c>
      <c r="K15" s="441">
        <v>103.27</v>
      </c>
      <c r="L15" s="82">
        <v>100.67</v>
      </c>
      <c r="M15" s="273">
        <v>126.83</v>
      </c>
      <c r="N15" s="5" t="e">
        <f>M15-#REF!</f>
        <v>#REF!</v>
      </c>
    </row>
    <row r="16" spans="1:14" s="65" customFormat="1" ht="27.2" customHeight="1" x14ac:dyDescent="0.2">
      <c r="A16" s="410"/>
      <c r="B16" s="410"/>
      <c r="C16" s="442"/>
      <c r="D16" s="159"/>
      <c r="E16" s="410"/>
      <c r="F16" s="441"/>
      <c r="G16" s="410"/>
      <c r="H16" s="163"/>
      <c r="I16" s="45"/>
      <c r="J16" s="441"/>
      <c r="K16" s="441"/>
      <c r="L16" s="82">
        <v>100.67</v>
      </c>
      <c r="M16" s="273">
        <v>172.2</v>
      </c>
      <c r="N16" s="5" t="e">
        <f>M16-#REF!</f>
        <v>#REF!</v>
      </c>
    </row>
    <row r="17" spans="1:14" s="65" customFormat="1" ht="30.2" customHeight="1" x14ac:dyDescent="0.2">
      <c r="A17" s="410"/>
      <c r="B17" s="410"/>
      <c r="C17" s="158" t="s">
        <v>74</v>
      </c>
      <c r="D17" s="159" t="s">
        <v>87</v>
      </c>
      <c r="E17" s="410" t="s">
        <v>83</v>
      </c>
      <c r="F17" s="158" t="s">
        <v>318</v>
      </c>
      <c r="G17" s="410"/>
      <c r="H17" s="158"/>
      <c r="I17" s="158" t="s">
        <v>318</v>
      </c>
      <c r="J17" s="93" t="s">
        <v>319</v>
      </c>
      <c r="K17" s="93" t="s">
        <v>319</v>
      </c>
      <c r="L17" s="82">
        <v>83.43</v>
      </c>
      <c r="M17" s="258">
        <v>113.16</v>
      </c>
      <c r="N17" s="5" t="e">
        <f>M17-#REF!</f>
        <v>#REF!</v>
      </c>
    </row>
    <row r="18" spans="1:14" s="65" customFormat="1" ht="15" x14ac:dyDescent="0.2">
      <c r="A18" s="410"/>
      <c r="B18" s="410"/>
      <c r="C18" s="164" t="s">
        <v>17</v>
      </c>
      <c r="D18" s="159">
        <v>58.3</v>
      </c>
      <c r="E18" s="410"/>
      <c r="F18" s="159">
        <v>66.459999999999994</v>
      </c>
      <c r="G18" s="410"/>
      <c r="H18" s="162" t="e">
        <f>F18-#REF!</f>
        <v>#REF!</v>
      </c>
      <c r="I18" s="159">
        <v>66.459999999999994</v>
      </c>
      <c r="J18" s="94">
        <v>66.08</v>
      </c>
      <c r="K18" s="94">
        <v>66.08</v>
      </c>
      <c r="L18" s="82">
        <v>66.08</v>
      </c>
      <c r="M18" s="273">
        <v>97.62</v>
      </c>
      <c r="N18" s="5" t="e">
        <f>M18-#REF!</f>
        <v>#REF!</v>
      </c>
    </row>
    <row r="19" spans="1:14" s="65" customFormat="1" ht="15" x14ac:dyDescent="0.2">
      <c r="A19" s="410"/>
      <c r="B19" s="410"/>
      <c r="C19" s="164" t="s">
        <v>32</v>
      </c>
      <c r="D19" s="159">
        <v>148.72999999999999</v>
      </c>
      <c r="E19" s="410"/>
      <c r="F19" s="159">
        <v>177.09</v>
      </c>
      <c r="G19" s="410"/>
      <c r="H19" s="159"/>
      <c r="I19" s="159">
        <v>177.09</v>
      </c>
      <c r="J19" s="94">
        <v>184.35</v>
      </c>
      <c r="K19" s="94">
        <v>184.35</v>
      </c>
      <c r="L19" s="82">
        <v>177.09</v>
      </c>
      <c r="M19" s="273">
        <v>67.62</v>
      </c>
      <c r="N19" s="5" t="e">
        <f>M19-#REF!</f>
        <v>#REF!</v>
      </c>
    </row>
    <row r="20" spans="1:14" s="65" customFormat="1" ht="15" x14ac:dyDescent="0.2">
      <c r="A20" s="410"/>
      <c r="B20" s="410"/>
      <c r="C20" s="164" t="s">
        <v>33</v>
      </c>
      <c r="D20" s="159">
        <v>115.07</v>
      </c>
      <c r="E20" s="410"/>
      <c r="F20" s="159">
        <v>177.76</v>
      </c>
      <c r="G20" s="410"/>
      <c r="H20" s="159"/>
      <c r="I20" s="159">
        <v>177.76</v>
      </c>
      <c r="J20" s="94">
        <v>209.79</v>
      </c>
      <c r="K20" s="94">
        <v>209.79</v>
      </c>
      <c r="L20" s="82">
        <v>179.99</v>
      </c>
      <c r="M20" s="273">
        <v>260.8</v>
      </c>
      <c r="N20" s="5" t="e">
        <f>M20-#REF!</f>
        <v>#REF!</v>
      </c>
    </row>
    <row r="21" spans="1:14" s="65" customFormat="1" ht="15" x14ac:dyDescent="0.2">
      <c r="A21" s="410"/>
      <c r="B21" s="410"/>
      <c r="C21" s="164" t="s">
        <v>34</v>
      </c>
      <c r="D21" s="159">
        <v>148.72999999999999</v>
      </c>
      <c r="E21" s="410"/>
      <c r="F21" s="159">
        <v>177.76</v>
      </c>
      <c r="G21" s="410"/>
      <c r="H21" s="159"/>
      <c r="I21" s="159">
        <v>177.76</v>
      </c>
      <c r="J21" s="94">
        <v>209.79</v>
      </c>
      <c r="K21" s="94">
        <v>209.79</v>
      </c>
      <c r="L21" s="82">
        <v>179.99</v>
      </c>
      <c r="M21" s="273">
        <v>267.45999999999998</v>
      </c>
      <c r="N21" s="5" t="e">
        <f>M21-#REF!</f>
        <v>#REF!</v>
      </c>
    </row>
    <row r="22" spans="1:14" s="65" customFormat="1" ht="51.75" customHeight="1" x14ac:dyDescent="0.2">
      <c r="A22" s="254"/>
      <c r="B22" s="411" t="s">
        <v>94</v>
      </c>
      <c r="C22" s="252" t="s">
        <v>77</v>
      </c>
      <c r="D22" s="253" t="s">
        <v>103</v>
      </c>
      <c r="E22" s="253" t="s">
        <v>104</v>
      </c>
      <c r="F22" s="253" t="s">
        <v>320</v>
      </c>
      <c r="G22" s="253" t="s">
        <v>321</v>
      </c>
      <c r="H22" s="253"/>
      <c r="I22" s="253" t="s">
        <v>320</v>
      </c>
      <c r="J22" s="253" t="s">
        <v>322</v>
      </c>
      <c r="K22" s="253" t="s">
        <v>323</v>
      </c>
      <c r="L22" s="253" t="s">
        <v>320</v>
      </c>
      <c r="M22" s="316" t="s">
        <v>483</v>
      </c>
      <c r="N22" s="5" t="e">
        <f>M22-#REF!</f>
        <v>#VALUE!</v>
      </c>
    </row>
    <row r="23" spans="1:14" s="250" customFormat="1" ht="18.75" customHeight="1" x14ac:dyDescent="0.2">
      <c r="A23" s="254"/>
      <c r="B23" s="412"/>
      <c r="C23" s="257" t="s">
        <v>17</v>
      </c>
      <c r="D23" s="253"/>
      <c r="E23" s="253"/>
      <c r="F23" s="253"/>
      <c r="G23" s="253"/>
      <c r="H23" s="253"/>
      <c r="I23" s="253"/>
      <c r="J23" s="253"/>
      <c r="K23" s="253"/>
      <c r="L23" s="253"/>
      <c r="M23" s="317">
        <v>156.76</v>
      </c>
      <c r="N23" s="251"/>
    </row>
    <row r="24" spans="1:14" s="250" customFormat="1" ht="24" customHeight="1" x14ac:dyDescent="0.2">
      <c r="A24" s="254"/>
      <c r="B24" s="412"/>
      <c r="C24" s="257" t="s">
        <v>33</v>
      </c>
      <c r="D24" s="253"/>
      <c r="E24" s="253"/>
      <c r="F24" s="253"/>
      <c r="G24" s="253"/>
      <c r="H24" s="253"/>
      <c r="I24" s="253"/>
      <c r="J24" s="253"/>
      <c r="K24" s="253"/>
      <c r="L24" s="253"/>
      <c r="M24" s="317">
        <v>184.02</v>
      </c>
      <c r="N24" s="251"/>
    </row>
    <row r="25" spans="1:14" s="250" customFormat="1" ht="15.75" customHeight="1" x14ac:dyDescent="0.2">
      <c r="A25" s="254"/>
      <c r="B25" s="413"/>
      <c r="C25" s="257" t="s">
        <v>34</v>
      </c>
      <c r="D25" s="253"/>
      <c r="E25" s="253"/>
      <c r="F25" s="253"/>
      <c r="G25" s="253"/>
      <c r="H25" s="253"/>
      <c r="I25" s="253"/>
      <c r="J25" s="253"/>
      <c r="K25" s="253"/>
      <c r="L25" s="253"/>
      <c r="M25" s="317">
        <v>251.02</v>
      </c>
      <c r="N25" s="251"/>
    </row>
    <row r="26" spans="1:14" s="65" customFormat="1" ht="33" customHeight="1" x14ac:dyDescent="0.2">
      <c r="A26" s="410"/>
      <c r="B26" s="410" t="s">
        <v>120</v>
      </c>
      <c r="C26" s="158" t="s">
        <v>127</v>
      </c>
      <c r="D26" s="159" t="s">
        <v>128</v>
      </c>
      <c r="E26" s="410" t="s">
        <v>29</v>
      </c>
      <c r="F26" s="158" t="s">
        <v>128</v>
      </c>
      <c r="G26" s="410" t="s">
        <v>326</v>
      </c>
      <c r="H26" s="158"/>
      <c r="I26" s="158" t="s">
        <v>128</v>
      </c>
      <c r="J26" s="93" t="s">
        <v>128</v>
      </c>
      <c r="K26" s="93" t="s">
        <v>128</v>
      </c>
      <c r="L26" s="93" t="s">
        <v>128</v>
      </c>
      <c r="M26" s="316" t="s">
        <v>501</v>
      </c>
      <c r="N26" s="5" t="e">
        <f>M26-#REF!</f>
        <v>#VALUE!</v>
      </c>
    </row>
    <row r="27" spans="1:14" s="65" customFormat="1" ht="28.7" customHeight="1" x14ac:dyDescent="0.2">
      <c r="A27" s="410"/>
      <c r="B27" s="410"/>
      <c r="C27" s="164" t="s">
        <v>17</v>
      </c>
      <c r="D27" s="159">
        <v>74.010000000000005</v>
      </c>
      <c r="E27" s="410"/>
      <c r="F27" s="159">
        <v>74.010000000000005</v>
      </c>
      <c r="G27" s="410"/>
      <c r="H27" s="162" t="e">
        <f>F27-#REF!</f>
        <v>#REF!</v>
      </c>
      <c r="I27" s="159">
        <v>74.010000000000005</v>
      </c>
      <c r="J27" s="94">
        <v>74.010000000000005</v>
      </c>
      <c r="K27" s="94">
        <v>74.010000000000005</v>
      </c>
      <c r="L27" s="94">
        <v>74.010000000000005</v>
      </c>
      <c r="M27" s="317">
        <v>157.65</v>
      </c>
      <c r="N27" s="5" t="e">
        <f>M27-#REF!</f>
        <v>#REF!</v>
      </c>
    </row>
    <row r="28" spans="1:14" s="65" customFormat="1" ht="15" x14ac:dyDescent="0.2">
      <c r="A28" s="410"/>
      <c r="B28" s="410"/>
      <c r="C28" s="164" t="s">
        <v>32</v>
      </c>
      <c r="D28" s="159">
        <v>76.47</v>
      </c>
      <c r="E28" s="410"/>
      <c r="F28" s="159">
        <v>76.47</v>
      </c>
      <c r="G28" s="410"/>
      <c r="H28" s="159"/>
      <c r="I28" s="159">
        <v>76.47</v>
      </c>
      <c r="J28" s="94">
        <v>76.47</v>
      </c>
      <c r="K28" s="94">
        <v>76.47</v>
      </c>
      <c r="L28" s="94">
        <v>76.47</v>
      </c>
      <c r="M28" s="317">
        <v>157.65</v>
      </c>
      <c r="N28" s="5" t="e">
        <f>M28-#REF!</f>
        <v>#REF!</v>
      </c>
    </row>
    <row r="29" spans="1:14" s="65" customFormat="1" ht="15" x14ac:dyDescent="0.2">
      <c r="A29" s="410"/>
      <c r="B29" s="410"/>
      <c r="C29" s="164" t="s">
        <v>33</v>
      </c>
      <c r="D29" s="159">
        <v>85.1</v>
      </c>
      <c r="E29" s="410"/>
      <c r="F29" s="159">
        <v>85.1</v>
      </c>
      <c r="G29" s="410"/>
      <c r="H29" s="159"/>
      <c r="I29" s="159">
        <v>85.1</v>
      </c>
      <c r="J29" s="94">
        <v>85.1</v>
      </c>
      <c r="K29" s="94">
        <v>85.1</v>
      </c>
      <c r="L29" s="94">
        <v>85.1</v>
      </c>
      <c r="M29" s="317">
        <v>241.68</v>
      </c>
      <c r="N29" s="5" t="e">
        <f>M29-#REF!</f>
        <v>#REF!</v>
      </c>
    </row>
    <row r="30" spans="1:14" s="65" customFormat="1" ht="15" x14ac:dyDescent="0.2">
      <c r="A30" s="410"/>
      <c r="B30" s="410"/>
      <c r="C30" s="164" t="s">
        <v>34</v>
      </c>
      <c r="D30" s="159" t="s">
        <v>90</v>
      </c>
      <c r="E30" s="410"/>
      <c r="F30" s="159" t="s">
        <v>90</v>
      </c>
      <c r="G30" s="410"/>
      <c r="H30" s="159"/>
      <c r="I30" s="159" t="s">
        <v>90</v>
      </c>
      <c r="J30" s="94" t="s">
        <v>90</v>
      </c>
      <c r="K30" s="94" t="s">
        <v>90</v>
      </c>
      <c r="L30" s="94" t="s">
        <v>90</v>
      </c>
      <c r="M30" s="317">
        <v>1085.6400000000001</v>
      </c>
      <c r="N30" s="5" t="e">
        <f>M30-#REF!</f>
        <v>#REF!</v>
      </c>
    </row>
    <row r="31" spans="1:14" s="65" customFormat="1" ht="31.5" customHeight="1" x14ac:dyDescent="0.2">
      <c r="A31" s="410"/>
      <c r="B31" s="410" t="s">
        <v>131</v>
      </c>
      <c r="C31" s="158" t="s">
        <v>77</v>
      </c>
      <c r="D31" s="159" t="s">
        <v>137</v>
      </c>
      <c r="E31" s="410" t="s">
        <v>83</v>
      </c>
      <c r="F31" s="158" t="s">
        <v>327</v>
      </c>
      <c r="G31" s="410" t="s">
        <v>139</v>
      </c>
      <c r="H31" s="158"/>
      <c r="I31" s="158" t="s">
        <v>327</v>
      </c>
      <c r="J31" s="158" t="s">
        <v>327</v>
      </c>
      <c r="K31" s="158" t="s">
        <v>327</v>
      </c>
      <c r="L31" s="158" t="s">
        <v>327</v>
      </c>
      <c r="M31" s="316" t="s">
        <v>612</v>
      </c>
      <c r="N31" s="5" t="e">
        <f>M31-#REF!</f>
        <v>#VALUE!</v>
      </c>
    </row>
    <row r="32" spans="1:14" s="65" customFormat="1" ht="15" x14ac:dyDescent="0.2">
      <c r="A32" s="410"/>
      <c r="B32" s="410"/>
      <c r="C32" s="164" t="s">
        <v>17</v>
      </c>
      <c r="D32" s="159">
        <v>41.5</v>
      </c>
      <c r="E32" s="410"/>
      <c r="F32" s="159">
        <v>46.99</v>
      </c>
      <c r="G32" s="410"/>
      <c r="H32" s="162" t="e">
        <f>F32-#REF!</f>
        <v>#REF!</v>
      </c>
      <c r="I32" s="159">
        <v>46.99</v>
      </c>
      <c r="J32" s="159">
        <v>46.99</v>
      </c>
      <c r="K32" s="159">
        <v>46.99</v>
      </c>
      <c r="L32" s="159">
        <v>46.99</v>
      </c>
      <c r="M32" s="317">
        <v>52.8</v>
      </c>
      <c r="N32" s="5" t="e">
        <f>M32-#REF!</f>
        <v>#REF!</v>
      </c>
    </row>
    <row r="33" spans="1:14" s="65" customFormat="1" ht="15" x14ac:dyDescent="0.2">
      <c r="A33" s="410"/>
      <c r="B33" s="410"/>
      <c r="C33" s="164" t="s">
        <v>32</v>
      </c>
      <c r="D33" s="159">
        <v>61.27</v>
      </c>
      <c r="E33" s="410"/>
      <c r="F33" s="27">
        <v>61.25</v>
      </c>
      <c r="G33" s="410"/>
      <c r="H33" s="27"/>
      <c r="I33" s="27">
        <v>61.25</v>
      </c>
      <c r="J33" s="27">
        <v>61.25</v>
      </c>
      <c r="K33" s="27">
        <v>61.25</v>
      </c>
      <c r="L33" s="27">
        <v>61.25</v>
      </c>
      <c r="M33" s="27" t="s">
        <v>90</v>
      </c>
      <c r="N33" s="5" t="e">
        <f>M33-#REF!</f>
        <v>#VALUE!</v>
      </c>
    </row>
    <row r="34" spans="1:14" s="65" customFormat="1" ht="15" x14ac:dyDescent="0.2">
      <c r="A34" s="410"/>
      <c r="B34" s="410"/>
      <c r="C34" s="164" t="s">
        <v>33</v>
      </c>
      <c r="D34" s="159">
        <v>57.2</v>
      </c>
      <c r="E34" s="410"/>
      <c r="F34" s="27">
        <v>58.27</v>
      </c>
      <c r="G34" s="410"/>
      <c r="H34" s="27"/>
      <c r="I34" s="27">
        <v>58.27</v>
      </c>
      <c r="J34" s="27">
        <v>58.27</v>
      </c>
      <c r="K34" s="27">
        <v>58.27</v>
      </c>
      <c r="L34" s="27">
        <v>58.27</v>
      </c>
      <c r="M34" s="27">
        <v>75.63</v>
      </c>
      <c r="N34" s="5" t="e">
        <f>M34-#REF!</f>
        <v>#REF!</v>
      </c>
    </row>
    <row r="35" spans="1:14" s="65" customFormat="1" ht="20.25" customHeight="1" x14ac:dyDescent="0.25">
      <c r="A35" s="410"/>
      <c r="B35" s="410"/>
      <c r="C35" s="164" t="s">
        <v>34</v>
      </c>
      <c r="D35" s="159">
        <v>61.27</v>
      </c>
      <c r="E35" s="410"/>
      <c r="F35" s="163">
        <v>61.25</v>
      </c>
      <c r="G35" s="410"/>
      <c r="H35" s="163"/>
      <c r="I35" s="163">
        <v>61.25</v>
      </c>
      <c r="J35" s="163">
        <v>61.25</v>
      </c>
      <c r="K35" s="163">
        <v>61.25</v>
      </c>
      <c r="L35" s="163">
        <v>61.25</v>
      </c>
      <c r="M35" s="322">
        <v>342.94</v>
      </c>
      <c r="N35" s="5" t="e">
        <f>M35-#REF!</f>
        <v>#REF!</v>
      </c>
    </row>
    <row r="36" spans="1:14" s="250" customFormat="1" ht="33.75" customHeight="1" x14ac:dyDescent="0.25">
      <c r="A36" s="253"/>
      <c r="B36" s="411" t="s">
        <v>528</v>
      </c>
      <c r="C36" s="252" t="s">
        <v>77</v>
      </c>
      <c r="D36" s="253"/>
      <c r="E36" s="253"/>
      <c r="F36" s="256"/>
      <c r="G36" s="253"/>
      <c r="H36" s="256"/>
      <c r="I36" s="259" t="s">
        <v>542</v>
      </c>
      <c r="J36" s="256"/>
      <c r="K36" s="256"/>
      <c r="L36" s="273">
        <v>84.96</v>
      </c>
      <c r="M36" s="258">
        <v>155.31</v>
      </c>
      <c r="N36" s="251"/>
    </row>
    <row r="37" spans="1:14" s="250" customFormat="1" ht="20.25" customHeight="1" x14ac:dyDescent="0.2">
      <c r="A37" s="253"/>
      <c r="B37" s="412"/>
      <c r="C37" s="257" t="s">
        <v>17</v>
      </c>
      <c r="D37" s="253"/>
      <c r="E37" s="253"/>
      <c r="F37" s="256"/>
      <c r="G37" s="253"/>
      <c r="H37" s="256"/>
      <c r="I37" s="260">
        <v>64.98</v>
      </c>
      <c r="J37" s="256"/>
      <c r="K37" s="256"/>
      <c r="L37" s="273">
        <v>63.2</v>
      </c>
      <c r="M37" s="273">
        <v>96.31</v>
      </c>
      <c r="N37" s="251"/>
    </row>
    <row r="38" spans="1:14" s="250" customFormat="1" ht="20.25" customHeight="1" x14ac:dyDescent="0.2">
      <c r="A38" s="253"/>
      <c r="B38" s="412"/>
      <c r="C38" s="257" t="s">
        <v>32</v>
      </c>
      <c r="D38" s="253"/>
      <c r="E38" s="253"/>
      <c r="F38" s="256"/>
      <c r="G38" s="253"/>
      <c r="H38" s="256"/>
      <c r="I38" s="260">
        <v>64.98</v>
      </c>
      <c r="J38" s="256"/>
      <c r="K38" s="256"/>
      <c r="L38" s="273">
        <v>63.2</v>
      </c>
      <c r="M38" s="273">
        <v>96.31</v>
      </c>
      <c r="N38" s="251"/>
    </row>
    <row r="39" spans="1:14" s="250" customFormat="1" ht="20.25" customHeight="1" x14ac:dyDescent="0.2">
      <c r="A39" s="253"/>
      <c r="B39" s="412"/>
      <c r="C39" s="257" t="s">
        <v>33</v>
      </c>
      <c r="D39" s="253"/>
      <c r="E39" s="253"/>
      <c r="F39" s="256"/>
      <c r="G39" s="253"/>
      <c r="H39" s="256"/>
      <c r="I39" s="260">
        <v>92.25</v>
      </c>
      <c r="J39" s="256"/>
      <c r="K39" s="256"/>
      <c r="L39" s="273">
        <v>92.25</v>
      </c>
      <c r="M39" s="273">
        <v>144.44999999999999</v>
      </c>
      <c r="N39" s="251"/>
    </row>
    <row r="40" spans="1:14" s="250" customFormat="1" ht="20.25" customHeight="1" x14ac:dyDescent="0.2">
      <c r="A40" s="253"/>
      <c r="B40" s="412"/>
      <c r="C40" s="257" t="s">
        <v>34</v>
      </c>
      <c r="D40" s="253"/>
      <c r="E40" s="253"/>
      <c r="F40" s="256"/>
      <c r="G40" s="253"/>
      <c r="H40" s="256"/>
      <c r="I40" s="260">
        <v>119.9</v>
      </c>
      <c r="J40" s="256"/>
      <c r="K40" s="256"/>
      <c r="L40" s="273">
        <v>123.6</v>
      </c>
      <c r="M40" s="273">
        <v>335.52</v>
      </c>
      <c r="N40" s="251"/>
    </row>
    <row r="41" spans="1:14" s="250" customFormat="1" ht="33" customHeight="1" x14ac:dyDescent="0.2">
      <c r="A41" s="253"/>
      <c r="B41" s="412"/>
      <c r="C41" s="252" t="s">
        <v>159</v>
      </c>
      <c r="D41" s="253"/>
      <c r="E41" s="253"/>
      <c r="F41" s="256"/>
      <c r="G41" s="253"/>
      <c r="H41" s="256"/>
      <c r="I41" s="259" t="s">
        <v>543</v>
      </c>
      <c r="J41" s="256"/>
      <c r="K41" s="256"/>
      <c r="L41" s="262">
        <v>60.38</v>
      </c>
      <c r="M41" s="316">
        <v>106.34</v>
      </c>
      <c r="N41" s="251"/>
    </row>
    <row r="42" spans="1:14" s="250" customFormat="1" ht="20.25" customHeight="1" x14ac:dyDescent="0.2">
      <c r="A42" s="253"/>
      <c r="B42" s="412"/>
      <c r="C42" s="257" t="s">
        <v>17</v>
      </c>
      <c r="D42" s="253"/>
      <c r="E42" s="253"/>
      <c r="F42" s="256"/>
      <c r="G42" s="253"/>
      <c r="H42" s="256"/>
      <c r="I42" s="260">
        <v>52.23</v>
      </c>
      <c r="J42" s="256"/>
      <c r="K42" s="256"/>
      <c r="L42" s="263">
        <v>52.23</v>
      </c>
      <c r="M42" s="317">
        <v>95.71</v>
      </c>
      <c r="N42" s="251"/>
    </row>
    <row r="43" spans="1:14" s="250" customFormat="1" ht="20.25" customHeight="1" x14ac:dyDescent="0.2">
      <c r="A43" s="253"/>
      <c r="B43" s="412"/>
      <c r="C43" s="257" t="s">
        <v>32</v>
      </c>
      <c r="D43" s="253"/>
      <c r="E43" s="253"/>
      <c r="F43" s="256"/>
      <c r="G43" s="253"/>
      <c r="H43" s="256"/>
      <c r="I43" s="260">
        <v>52.23</v>
      </c>
      <c r="J43" s="256"/>
      <c r="K43" s="256"/>
      <c r="L43" s="263">
        <v>52.23</v>
      </c>
      <c r="M43" s="317">
        <v>95.71</v>
      </c>
      <c r="N43" s="251"/>
    </row>
    <row r="44" spans="1:14" s="250" customFormat="1" ht="20.25" customHeight="1" x14ac:dyDescent="0.2">
      <c r="A44" s="253"/>
      <c r="B44" s="412"/>
      <c r="C44" s="257" t="s">
        <v>33</v>
      </c>
      <c r="D44" s="253"/>
      <c r="E44" s="253"/>
      <c r="F44" s="256"/>
      <c r="G44" s="253"/>
      <c r="H44" s="256"/>
      <c r="I44" s="260">
        <v>65.510000000000005</v>
      </c>
      <c r="J44" s="256"/>
      <c r="K44" s="256"/>
      <c r="L44" s="263">
        <v>63.28</v>
      </c>
      <c r="M44" s="317">
        <v>107.34</v>
      </c>
      <c r="N44" s="251"/>
    </row>
    <row r="45" spans="1:14" s="250" customFormat="1" ht="20.25" customHeight="1" x14ac:dyDescent="0.2">
      <c r="A45" s="253"/>
      <c r="B45" s="413"/>
      <c r="C45" s="257" t="s">
        <v>34</v>
      </c>
      <c r="D45" s="253"/>
      <c r="E45" s="253"/>
      <c r="F45" s="256"/>
      <c r="G45" s="253"/>
      <c r="H45" s="256"/>
      <c r="I45" s="260">
        <v>71.849999999999994</v>
      </c>
      <c r="J45" s="256"/>
      <c r="K45" s="256"/>
      <c r="L45" s="263">
        <v>66.59</v>
      </c>
      <c r="M45" s="317">
        <v>114.47</v>
      </c>
      <c r="N45" s="251"/>
    </row>
    <row r="46" spans="1:14" s="65" customFormat="1" ht="28.5" x14ac:dyDescent="0.2">
      <c r="A46" s="410"/>
      <c r="B46" s="410" t="s">
        <v>337</v>
      </c>
      <c r="C46" s="252" t="s">
        <v>77</v>
      </c>
      <c r="D46" s="159" t="s">
        <v>187</v>
      </c>
      <c r="E46" s="410" t="s">
        <v>83</v>
      </c>
      <c r="F46" s="158">
        <v>146.85</v>
      </c>
      <c r="G46" s="410"/>
      <c r="H46" s="158"/>
      <c r="I46" s="158">
        <v>146.85</v>
      </c>
      <c r="J46" s="158">
        <v>138.63999999999999</v>
      </c>
      <c r="K46" s="158" t="s">
        <v>338</v>
      </c>
      <c r="L46" s="82">
        <v>146.85</v>
      </c>
      <c r="M46" s="258" t="s">
        <v>613</v>
      </c>
      <c r="N46" s="5" t="e">
        <f>M46-#REF!</f>
        <v>#VALUE!</v>
      </c>
    </row>
    <row r="47" spans="1:14" s="65" customFormat="1" ht="15" x14ac:dyDescent="0.2">
      <c r="A47" s="410"/>
      <c r="B47" s="410"/>
      <c r="C47" s="257" t="s">
        <v>17</v>
      </c>
      <c r="D47" s="159">
        <v>108.1</v>
      </c>
      <c r="E47" s="410"/>
      <c r="F47" s="159">
        <v>112.32</v>
      </c>
      <c r="G47" s="410"/>
      <c r="H47" s="162" t="e">
        <f>F47-#REF!</f>
        <v>#REF!</v>
      </c>
      <c r="I47" s="159">
        <v>112.32</v>
      </c>
      <c r="J47" s="159">
        <v>106.53</v>
      </c>
      <c r="K47" s="159">
        <v>113.78</v>
      </c>
      <c r="L47" s="82">
        <v>106.53</v>
      </c>
      <c r="M47" s="273">
        <v>205.32</v>
      </c>
      <c r="N47" s="5" t="e">
        <f>M47-#REF!</f>
        <v>#REF!</v>
      </c>
    </row>
    <row r="48" spans="1:14" s="65" customFormat="1" ht="15" x14ac:dyDescent="0.2">
      <c r="A48" s="410"/>
      <c r="B48" s="410"/>
      <c r="C48" s="257" t="s">
        <v>32</v>
      </c>
      <c r="D48" s="159">
        <v>173</v>
      </c>
      <c r="E48" s="410"/>
      <c r="F48" s="159">
        <v>0</v>
      </c>
      <c r="G48" s="410"/>
      <c r="H48" s="159"/>
      <c r="I48" s="159">
        <v>0</v>
      </c>
      <c r="J48" s="159">
        <v>0</v>
      </c>
      <c r="K48" s="159">
        <v>0</v>
      </c>
      <c r="L48" s="82">
        <v>0</v>
      </c>
      <c r="M48" s="273">
        <v>205.32</v>
      </c>
      <c r="N48" s="5" t="e">
        <f>M48-#REF!</f>
        <v>#REF!</v>
      </c>
    </row>
    <row r="49" spans="1:186" s="65" customFormat="1" ht="12.75" customHeight="1" x14ac:dyDescent="0.2">
      <c r="A49" s="410"/>
      <c r="B49" s="410"/>
      <c r="C49" s="257" t="s">
        <v>33</v>
      </c>
      <c r="D49" s="159">
        <v>132.02000000000001</v>
      </c>
      <c r="E49" s="410"/>
      <c r="F49" s="159">
        <v>149.87</v>
      </c>
      <c r="G49" s="410"/>
      <c r="H49" s="159"/>
      <c r="I49" s="159">
        <v>149.87</v>
      </c>
      <c r="J49" s="159">
        <v>142.13999999999999</v>
      </c>
      <c r="K49" s="159">
        <v>151.81</v>
      </c>
      <c r="L49" s="82">
        <v>147.83000000000001</v>
      </c>
      <c r="M49" s="273">
        <v>298.2</v>
      </c>
      <c r="N49" s="5" t="e">
        <f>M49-#REF!</f>
        <v>#REF!</v>
      </c>
    </row>
    <row r="50" spans="1:186" s="65" customFormat="1" ht="21" customHeight="1" x14ac:dyDescent="0.2">
      <c r="A50" s="410"/>
      <c r="B50" s="410"/>
      <c r="C50" s="257" t="s">
        <v>34</v>
      </c>
      <c r="D50" s="159">
        <v>173</v>
      </c>
      <c r="E50" s="410"/>
      <c r="F50" s="159">
        <v>329.78</v>
      </c>
      <c r="G50" s="410"/>
      <c r="H50" s="159"/>
      <c r="I50" s="159">
        <v>329.78</v>
      </c>
      <c r="J50" s="159">
        <v>314.22000000000003</v>
      </c>
      <c r="K50" s="159">
        <v>335.59</v>
      </c>
      <c r="L50" s="82">
        <v>379.61</v>
      </c>
      <c r="M50" s="273">
        <v>906.39</v>
      </c>
      <c r="N50" s="5" t="e">
        <f>M50-#REF!</f>
        <v>#REF!</v>
      </c>
    </row>
    <row r="51" spans="1:186" s="65" customFormat="1" ht="142.5" x14ac:dyDescent="0.2">
      <c r="A51" s="410"/>
      <c r="B51" s="411" t="s">
        <v>188</v>
      </c>
      <c r="C51" s="252" t="s">
        <v>196</v>
      </c>
      <c r="D51" s="159" t="s">
        <v>197</v>
      </c>
      <c r="E51" s="410" t="s">
        <v>195</v>
      </c>
      <c r="F51" s="158" t="s">
        <v>197</v>
      </c>
      <c r="G51" s="410" t="s">
        <v>341</v>
      </c>
      <c r="H51" s="158"/>
      <c r="I51" s="158" t="s">
        <v>197</v>
      </c>
      <c r="J51" s="158" t="s">
        <v>197</v>
      </c>
      <c r="K51" s="158" t="s">
        <v>197</v>
      </c>
      <c r="L51" s="158" t="s">
        <v>197</v>
      </c>
      <c r="M51" s="316" t="s">
        <v>197</v>
      </c>
      <c r="N51" s="5" t="e">
        <f>M51-#REF!</f>
        <v>#VALUE!</v>
      </c>
    </row>
    <row r="52" spans="1:186" s="65" customFormat="1" ht="15.75" customHeight="1" x14ac:dyDescent="0.2">
      <c r="A52" s="410"/>
      <c r="B52" s="412"/>
      <c r="C52" s="164" t="s">
        <v>17</v>
      </c>
      <c r="D52" s="159">
        <v>88.52</v>
      </c>
      <c r="E52" s="410"/>
      <c r="F52" s="159">
        <v>88.52</v>
      </c>
      <c r="G52" s="410"/>
      <c r="H52" s="162" t="e">
        <f>F52-#REF!</f>
        <v>#REF!</v>
      </c>
      <c r="I52" s="159">
        <v>88.52</v>
      </c>
      <c r="J52" s="159">
        <v>89.52</v>
      </c>
      <c r="K52" s="159">
        <v>90.52</v>
      </c>
      <c r="L52" s="159">
        <v>88.52</v>
      </c>
      <c r="M52" s="317">
        <v>88.52</v>
      </c>
      <c r="N52" s="5" t="e">
        <f>M52-#REF!</f>
        <v>#REF!</v>
      </c>
    </row>
    <row r="53" spans="1:186" s="65" customFormat="1" ht="15.75" customHeight="1" x14ac:dyDescent="0.2">
      <c r="A53" s="410"/>
      <c r="B53" s="412"/>
      <c r="C53" s="164" t="s">
        <v>32</v>
      </c>
      <c r="D53" s="159" t="s">
        <v>90</v>
      </c>
      <c r="E53" s="410"/>
      <c r="F53" s="159" t="s">
        <v>90</v>
      </c>
      <c r="G53" s="410"/>
      <c r="H53" s="159"/>
      <c r="I53" s="159" t="s">
        <v>90</v>
      </c>
      <c r="J53" s="159" t="s">
        <v>90</v>
      </c>
      <c r="K53" s="159" t="s">
        <v>90</v>
      </c>
      <c r="L53" s="159" t="s">
        <v>90</v>
      </c>
      <c r="M53" s="317" t="s">
        <v>90</v>
      </c>
      <c r="N53" s="5" t="e">
        <f>M53-#REF!</f>
        <v>#VALUE!</v>
      </c>
    </row>
    <row r="54" spans="1:186" s="65" customFormat="1" ht="15.75" customHeight="1" x14ac:dyDescent="0.2">
      <c r="A54" s="410"/>
      <c r="B54" s="412"/>
      <c r="C54" s="164" t="s">
        <v>33</v>
      </c>
      <c r="D54" s="159">
        <v>104.58</v>
      </c>
      <c r="E54" s="410"/>
      <c r="F54" s="159">
        <v>104.58</v>
      </c>
      <c r="G54" s="410"/>
      <c r="H54" s="159"/>
      <c r="I54" s="159">
        <v>104.58</v>
      </c>
      <c r="J54" s="159">
        <v>104.58</v>
      </c>
      <c r="K54" s="159">
        <v>104.58</v>
      </c>
      <c r="L54" s="159">
        <v>104.58</v>
      </c>
      <c r="M54" s="317">
        <v>104.58</v>
      </c>
      <c r="N54" s="5" t="e">
        <f>M54-#REF!</f>
        <v>#REF!</v>
      </c>
    </row>
    <row r="55" spans="1:186" s="65" customFormat="1" ht="31.5" customHeight="1" x14ac:dyDescent="0.2">
      <c r="A55" s="410"/>
      <c r="B55" s="413"/>
      <c r="C55" s="164" t="s">
        <v>34</v>
      </c>
      <c r="D55" s="159">
        <v>102.28</v>
      </c>
      <c r="E55" s="410"/>
      <c r="F55" s="159">
        <v>102.28</v>
      </c>
      <c r="G55" s="410"/>
      <c r="H55" s="159"/>
      <c r="I55" s="159">
        <v>102.28</v>
      </c>
      <c r="J55" s="159">
        <v>102.28</v>
      </c>
      <c r="K55" s="159">
        <v>102.28</v>
      </c>
      <c r="L55" s="159">
        <v>102.28</v>
      </c>
      <c r="M55" s="317">
        <v>102.28</v>
      </c>
      <c r="N55" s="5" t="e">
        <f>M55-#REF!</f>
        <v>#REF!</v>
      </c>
    </row>
    <row r="56" spans="1:186" s="167" customFormat="1" ht="42.75" customHeight="1" x14ac:dyDescent="0.2">
      <c r="A56" s="159"/>
      <c r="B56" s="411" t="s">
        <v>232</v>
      </c>
      <c r="C56" s="158" t="s">
        <v>77</v>
      </c>
      <c r="D56" s="158" t="s">
        <v>241</v>
      </c>
      <c r="E56" s="158" t="s">
        <v>142</v>
      </c>
      <c r="F56" s="158" t="s">
        <v>343</v>
      </c>
      <c r="G56" s="159" t="s">
        <v>344</v>
      </c>
      <c r="H56" s="158"/>
      <c r="I56" s="158" t="s">
        <v>343</v>
      </c>
      <c r="J56" s="158" t="s">
        <v>343</v>
      </c>
      <c r="K56" s="158" t="s">
        <v>343</v>
      </c>
      <c r="L56" s="158">
        <v>85.81</v>
      </c>
      <c r="M56" s="316" t="s">
        <v>678</v>
      </c>
      <c r="N56" s="168" t="e">
        <f>M56-#REF!</f>
        <v>#VALUE!</v>
      </c>
      <c r="O56" s="65"/>
      <c r="P56" s="65"/>
      <c r="Q56" s="65"/>
      <c r="R56" s="65"/>
      <c r="S56" s="65"/>
      <c r="T56" s="65"/>
      <c r="U56" s="65"/>
      <c r="V56" s="65"/>
      <c r="W56" s="65"/>
      <c r="X56" s="65"/>
      <c r="Y56" s="65"/>
      <c r="Z56" s="65"/>
      <c r="AA56" s="65"/>
      <c r="AB56" s="65"/>
      <c r="AC56" s="65"/>
      <c r="AD56" s="65"/>
      <c r="AE56" s="65"/>
      <c r="AF56" s="65"/>
      <c r="AG56" s="65"/>
      <c r="AH56" s="65"/>
      <c r="AI56" s="65"/>
      <c r="AJ56" s="65"/>
      <c r="AK56" s="65"/>
      <c r="AL56" s="65"/>
      <c r="AM56" s="65"/>
      <c r="AN56" s="65"/>
      <c r="AO56" s="65"/>
      <c r="AP56" s="65"/>
      <c r="AQ56" s="65"/>
      <c r="AR56" s="65"/>
      <c r="AS56" s="65"/>
      <c r="AT56" s="65"/>
      <c r="AU56" s="65"/>
      <c r="AV56" s="65"/>
      <c r="AW56" s="65"/>
      <c r="AX56" s="65"/>
      <c r="AY56" s="65"/>
      <c r="AZ56" s="65"/>
      <c r="BA56" s="65"/>
      <c r="BB56" s="65"/>
      <c r="BC56" s="65"/>
      <c r="BD56" s="65"/>
      <c r="BE56" s="65"/>
      <c r="BF56" s="65"/>
      <c r="BG56" s="65"/>
      <c r="BH56" s="65"/>
      <c r="BI56" s="65"/>
      <c r="BJ56" s="65"/>
      <c r="BK56" s="65"/>
      <c r="BL56" s="65"/>
      <c r="BM56" s="65"/>
      <c r="BN56" s="65"/>
      <c r="BO56" s="65"/>
      <c r="BP56" s="65"/>
      <c r="BQ56" s="65"/>
      <c r="BR56" s="65"/>
      <c r="BS56" s="65"/>
      <c r="BT56" s="65"/>
      <c r="BU56" s="65"/>
      <c r="BV56" s="65"/>
      <c r="BW56" s="65"/>
      <c r="BX56" s="65"/>
      <c r="BY56" s="65"/>
      <c r="BZ56" s="65"/>
      <c r="CA56" s="65"/>
      <c r="CB56" s="65"/>
      <c r="CC56" s="65"/>
      <c r="CD56" s="65"/>
      <c r="CE56" s="65"/>
      <c r="CF56" s="65"/>
      <c r="CG56" s="65"/>
      <c r="CH56" s="65"/>
      <c r="CI56" s="65"/>
      <c r="CJ56" s="65"/>
      <c r="CK56" s="65"/>
      <c r="CL56" s="65"/>
      <c r="CM56" s="65"/>
      <c r="CN56" s="65"/>
      <c r="CO56" s="65"/>
      <c r="CP56" s="65"/>
      <c r="CQ56" s="65"/>
      <c r="CR56" s="65"/>
      <c r="CS56" s="65"/>
      <c r="CT56" s="65"/>
      <c r="CU56" s="65"/>
      <c r="CV56" s="65"/>
      <c r="CW56" s="65"/>
      <c r="CX56" s="65"/>
      <c r="CY56" s="65"/>
      <c r="CZ56" s="65"/>
      <c r="DA56" s="65"/>
      <c r="DB56" s="65"/>
      <c r="DC56" s="65"/>
      <c r="DD56" s="65"/>
      <c r="DE56" s="65"/>
      <c r="DF56" s="65"/>
      <c r="DG56" s="65"/>
      <c r="DH56" s="65"/>
      <c r="DI56" s="65"/>
      <c r="DJ56" s="65"/>
      <c r="DK56" s="65"/>
      <c r="DL56" s="65"/>
      <c r="DM56" s="65"/>
      <c r="DN56" s="65"/>
      <c r="DO56" s="65"/>
      <c r="DP56" s="65"/>
      <c r="DQ56" s="65"/>
      <c r="DR56" s="65"/>
      <c r="DS56" s="65"/>
      <c r="DT56" s="65"/>
      <c r="DU56" s="65"/>
      <c r="DV56" s="65"/>
      <c r="DW56" s="65"/>
      <c r="DX56" s="65"/>
      <c r="DY56" s="65"/>
      <c r="DZ56" s="65"/>
      <c r="EA56" s="65"/>
      <c r="EB56" s="65"/>
      <c r="EC56" s="65"/>
      <c r="ED56" s="65"/>
      <c r="EE56" s="65"/>
      <c r="EF56" s="65"/>
      <c r="EG56" s="65"/>
      <c r="EH56" s="65"/>
      <c r="EI56" s="65"/>
      <c r="EJ56" s="65"/>
      <c r="EK56" s="65"/>
      <c r="EL56" s="65"/>
      <c r="EM56" s="65"/>
      <c r="EN56" s="65"/>
      <c r="EO56" s="65"/>
      <c r="EP56" s="65"/>
      <c r="EQ56" s="65"/>
      <c r="ER56" s="65"/>
      <c r="ES56" s="65"/>
      <c r="ET56" s="65"/>
      <c r="EU56" s="65"/>
      <c r="EV56" s="65"/>
      <c r="EW56" s="65"/>
      <c r="EX56" s="65"/>
      <c r="EY56" s="65"/>
      <c r="EZ56" s="65"/>
      <c r="FA56" s="65"/>
      <c r="FB56" s="65"/>
      <c r="FC56" s="65"/>
      <c r="FD56" s="65"/>
      <c r="FE56" s="65"/>
      <c r="FF56" s="65"/>
      <c r="FG56" s="65"/>
      <c r="FH56" s="65"/>
      <c r="FI56" s="65"/>
      <c r="FJ56" s="65"/>
      <c r="FK56" s="65"/>
      <c r="FL56" s="65"/>
      <c r="FM56" s="65"/>
      <c r="FN56" s="65"/>
      <c r="FO56" s="65"/>
      <c r="FP56" s="65"/>
      <c r="FQ56" s="65"/>
      <c r="FR56" s="65"/>
      <c r="FS56" s="65"/>
      <c r="FT56" s="65"/>
      <c r="FU56" s="65"/>
      <c r="FV56" s="65"/>
      <c r="FW56" s="65"/>
      <c r="FX56" s="65"/>
      <c r="FY56" s="65"/>
      <c r="FZ56" s="65"/>
      <c r="GA56" s="65"/>
      <c r="GB56" s="65"/>
      <c r="GC56" s="65"/>
      <c r="GD56" s="65"/>
    </row>
    <row r="57" spans="1:186" s="167" customFormat="1" ht="18.75" customHeight="1" x14ac:dyDescent="0.2">
      <c r="A57" s="263"/>
      <c r="B57" s="412"/>
      <c r="C57" s="274" t="s">
        <v>17</v>
      </c>
      <c r="D57" s="262"/>
      <c r="E57" s="262"/>
      <c r="F57" s="262"/>
      <c r="G57" s="263"/>
      <c r="H57" s="262"/>
      <c r="I57" s="262"/>
      <c r="J57" s="262"/>
      <c r="K57" s="262"/>
      <c r="L57" s="262"/>
      <c r="M57" s="317">
        <v>157.05000000000001</v>
      </c>
      <c r="N57" s="168"/>
      <c r="O57" s="261"/>
      <c r="P57" s="261"/>
      <c r="Q57" s="261"/>
      <c r="R57" s="261"/>
      <c r="S57" s="261"/>
      <c r="T57" s="261"/>
      <c r="U57" s="261"/>
      <c r="V57" s="261"/>
      <c r="W57" s="261"/>
      <c r="X57" s="261"/>
      <c r="Y57" s="261"/>
      <c r="Z57" s="261"/>
      <c r="AA57" s="261"/>
      <c r="AB57" s="261"/>
      <c r="AC57" s="261"/>
      <c r="AD57" s="261"/>
      <c r="AE57" s="261"/>
      <c r="AF57" s="261"/>
      <c r="AG57" s="261"/>
      <c r="AH57" s="261"/>
      <c r="AI57" s="261"/>
      <c r="AJ57" s="261"/>
      <c r="AK57" s="261"/>
      <c r="AL57" s="261"/>
      <c r="AM57" s="261"/>
      <c r="AN57" s="261"/>
      <c r="AO57" s="261"/>
      <c r="AP57" s="261"/>
      <c r="AQ57" s="261"/>
      <c r="AR57" s="261"/>
      <c r="AS57" s="261"/>
      <c r="AT57" s="261"/>
      <c r="AU57" s="261"/>
      <c r="AV57" s="261"/>
      <c r="AW57" s="261"/>
      <c r="AX57" s="261"/>
      <c r="AY57" s="261"/>
      <c r="AZ57" s="261"/>
      <c r="BA57" s="261"/>
      <c r="BB57" s="261"/>
      <c r="BC57" s="261"/>
      <c r="BD57" s="261"/>
      <c r="BE57" s="261"/>
      <c r="BF57" s="261"/>
      <c r="BG57" s="261"/>
      <c r="BH57" s="261"/>
      <c r="BI57" s="261"/>
      <c r="BJ57" s="261"/>
      <c r="BK57" s="261"/>
      <c r="BL57" s="261"/>
      <c r="BM57" s="261"/>
      <c r="BN57" s="261"/>
      <c r="BO57" s="261"/>
      <c r="BP57" s="261"/>
      <c r="BQ57" s="261"/>
      <c r="BR57" s="261"/>
      <c r="BS57" s="261"/>
      <c r="BT57" s="261"/>
      <c r="BU57" s="261"/>
      <c r="BV57" s="261"/>
      <c r="BW57" s="261"/>
      <c r="BX57" s="261"/>
      <c r="BY57" s="261"/>
      <c r="BZ57" s="261"/>
      <c r="CA57" s="261"/>
      <c r="CB57" s="261"/>
      <c r="CC57" s="261"/>
      <c r="CD57" s="261"/>
      <c r="CE57" s="261"/>
      <c r="CF57" s="261"/>
      <c r="CG57" s="261"/>
      <c r="CH57" s="261"/>
      <c r="CI57" s="261"/>
      <c r="CJ57" s="261"/>
      <c r="CK57" s="261"/>
      <c r="CL57" s="261"/>
      <c r="CM57" s="261"/>
      <c r="CN57" s="261"/>
      <c r="CO57" s="261"/>
      <c r="CP57" s="261"/>
      <c r="CQ57" s="261"/>
      <c r="CR57" s="261"/>
      <c r="CS57" s="261"/>
      <c r="CT57" s="261"/>
      <c r="CU57" s="261"/>
      <c r="CV57" s="261"/>
      <c r="CW57" s="261"/>
      <c r="CX57" s="261"/>
      <c r="CY57" s="261"/>
      <c r="CZ57" s="261"/>
      <c r="DA57" s="261"/>
      <c r="DB57" s="261"/>
      <c r="DC57" s="261"/>
      <c r="DD57" s="261"/>
      <c r="DE57" s="261"/>
      <c r="DF57" s="261"/>
      <c r="DG57" s="261"/>
      <c r="DH57" s="261"/>
      <c r="DI57" s="261"/>
      <c r="DJ57" s="261"/>
      <c r="DK57" s="261"/>
      <c r="DL57" s="261"/>
      <c r="DM57" s="261"/>
      <c r="DN57" s="261"/>
      <c r="DO57" s="261"/>
      <c r="DP57" s="261"/>
      <c r="DQ57" s="261"/>
      <c r="DR57" s="261"/>
      <c r="DS57" s="261"/>
      <c r="DT57" s="261"/>
      <c r="DU57" s="261"/>
      <c r="DV57" s="261"/>
      <c r="DW57" s="261"/>
      <c r="DX57" s="261"/>
      <c r="DY57" s="261"/>
      <c r="DZ57" s="261"/>
      <c r="EA57" s="261"/>
      <c r="EB57" s="261"/>
      <c r="EC57" s="261"/>
      <c r="ED57" s="261"/>
      <c r="EE57" s="261"/>
      <c r="EF57" s="261"/>
      <c r="EG57" s="261"/>
      <c r="EH57" s="261"/>
      <c r="EI57" s="261"/>
      <c r="EJ57" s="261"/>
      <c r="EK57" s="261"/>
      <c r="EL57" s="261"/>
      <c r="EM57" s="261"/>
      <c r="EN57" s="261"/>
      <c r="EO57" s="261"/>
      <c r="EP57" s="261"/>
      <c r="EQ57" s="261"/>
      <c r="ER57" s="261"/>
      <c r="ES57" s="261"/>
      <c r="ET57" s="261"/>
      <c r="EU57" s="261"/>
      <c r="EV57" s="261"/>
      <c r="EW57" s="261"/>
      <c r="EX57" s="261"/>
      <c r="EY57" s="261"/>
      <c r="EZ57" s="261"/>
      <c r="FA57" s="261"/>
      <c r="FB57" s="261"/>
      <c r="FC57" s="261"/>
      <c r="FD57" s="261"/>
      <c r="FE57" s="261"/>
      <c r="FF57" s="261"/>
      <c r="FG57" s="261"/>
      <c r="FH57" s="261"/>
      <c r="FI57" s="261"/>
      <c r="FJ57" s="261"/>
      <c r="FK57" s="261"/>
      <c r="FL57" s="261"/>
      <c r="FM57" s="261"/>
      <c r="FN57" s="261"/>
      <c r="FO57" s="261"/>
      <c r="FP57" s="261"/>
      <c r="FQ57" s="261"/>
      <c r="FR57" s="261"/>
      <c r="FS57" s="261"/>
      <c r="FT57" s="261"/>
      <c r="FU57" s="261"/>
      <c r="FV57" s="261"/>
      <c r="FW57" s="261"/>
      <c r="FX57" s="261"/>
      <c r="FY57" s="261"/>
      <c r="FZ57" s="261"/>
      <c r="GA57" s="261"/>
      <c r="GB57" s="261"/>
      <c r="GC57" s="261"/>
      <c r="GD57" s="261"/>
    </row>
    <row r="58" spans="1:186" s="167" customFormat="1" ht="14.25" customHeight="1" x14ac:dyDescent="0.2">
      <c r="A58" s="263"/>
      <c r="B58" s="412"/>
      <c r="C58" s="274" t="s">
        <v>33</v>
      </c>
      <c r="D58" s="262"/>
      <c r="E58" s="262"/>
      <c r="F58" s="262"/>
      <c r="G58" s="263"/>
      <c r="H58" s="262"/>
      <c r="I58" s="262"/>
      <c r="J58" s="262"/>
      <c r="K58" s="262"/>
      <c r="L58" s="262"/>
      <c r="M58" s="317">
        <v>196.47</v>
      </c>
      <c r="N58" s="168"/>
      <c r="O58" s="261"/>
      <c r="P58" s="261"/>
      <c r="Q58" s="261"/>
      <c r="R58" s="261"/>
      <c r="S58" s="261"/>
      <c r="T58" s="261"/>
      <c r="U58" s="261"/>
      <c r="V58" s="261"/>
      <c r="W58" s="261"/>
      <c r="X58" s="261"/>
      <c r="Y58" s="261"/>
      <c r="Z58" s="261"/>
      <c r="AA58" s="261"/>
      <c r="AB58" s="261"/>
      <c r="AC58" s="261"/>
      <c r="AD58" s="261"/>
      <c r="AE58" s="261"/>
      <c r="AF58" s="261"/>
      <c r="AG58" s="261"/>
      <c r="AH58" s="261"/>
      <c r="AI58" s="261"/>
      <c r="AJ58" s="261"/>
      <c r="AK58" s="261"/>
      <c r="AL58" s="261"/>
      <c r="AM58" s="261"/>
      <c r="AN58" s="261"/>
      <c r="AO58" s="261"/>
      <c r="AP58" s="261"/>
      <c r="AQ58" s="261"/>
      <c r="AR58" s="261"/>
      <c r="AS58" s="261"/>
      <c r="AT58" s="261"/>
      <c r="AU58" s="261"/>
      <c r="AV58" s="261"/>
      <c r="AW58" s="261"/>
      <c r="AX58" s="261"/>
      <c r="AY58" s="261"/>
      <c r="AZ58" s="261"/>
      <c r="BA58" s="261"/>
      <c r="BB58" s="261"/>
      <c r="BC58" s="261"/>
      <c r="BD58" s="261"/>
      <c r="BE58" s="261"/>
      <c r="BF58" s="261"/>
      <c r="BG58" s="261"/>
      <c r="BH58" s="261"/>
      <c r="BI58" s="261"/>
      <c r="BJ58" s="261"/>
      <c r="BK58" s="261"/>
      <c r="BL58" s="261"/>
      <c r="BM58" s="261"/>
      <c r="BN58" s="261"/>
      <c r="BO58" s="261"/>
      <c r="BP58" s="261"/>
      <c r="BQ58" s="261"/>
      <c r="BR58" s="261"/>
      <c r="BS58" s="261"/>
      <c r="BT58" s="261"/>
      <c r="BU58" s="261"/>
      <c r="BV58" s="261"/>
      <c r="BW58" s="261"/>
      <c r="BX58" s="261"/>
      <c r="BY58" s="261"/>
      <c r="BZ58" s="261"/>
      <c r="CA58" s="261"/>
      <c r="CB58" s="261"/>
      <c r="CC58" s="261"/>
      <c r="CD58" s="261"/>
      <c r="CE58" s="261"/>
      <c r="CF58" s="261"/>
      <c r="CG58" s="261"/>
      <c r="CH58" s="261"/>
      <c r="CI58" s="261"/>
      <c r="CJ58" s="261"/>
      <c r="CK58" s="261"/>
      <c r="CL58" s="261"/>
      <c r="CM58" s="261"/>
      <c r="CN58" s="261"/>
      <c r="CO58" s="261"/>
      <c r="CP58" s="261"/>
      <c r="CQ58" s="261"/>
      <c r="CR58" s="261"/>
      <c r="CS58" s="261"/>
      <c r="CT58" s="261"/>
      <c r="CU58" s="261"/>
      <c r="CV58" s="261"/>
      <c r="CW58" s="261"/>
      <c r="CX58" s="261"/>
      <c r="CY58" s="261"/>
      <c r="CZ58" s="261"/>
      <c r="DA58" s="261"/>
      <c r="DB58" s="261"/>
      <c r="DC58" s="261"/>
      <c r="DD58" s="261"/>
      <c r="DE58" s="261"/>
      <c r="DF58" s="261"/>
      <c r="DG58" s="261"/>
      <c r="DH58" s="261"/>
      <c r="DI58" s="261"/>
      <c r="DJ58" s="261"/>
      <c r="DK58" s="261"/>
      <c r="DL58" s="261"/>
      <c r="DM58" s="261"/>
      <c r="DN58" s="261"/>
      <c r="DO58" s="261"/>
      <c r="DP58" s="261"/>
      <c r="DQ58" s="261"/>
      <c r="DR58" s="261"/>
      <c r="DS58" s="261"/>
      <c r="DT58" s="261"/>
      <c r="DU58" s="261"/>
      <c r="DV58" s="261"/>
      <c r="DW58" s="261"/>
      <c r="DX58" s="261"/>
      <c r="DY58" s="261"/>
      <c r="DZ58" s="261"/>
      <c r="EA58" s="261"/>
      <c r="EB58" s="261"/>
      <c r="EC58" s="261"/>
      <c r="ED58" s="261"/>
      <c r="EE58" s="261"/>
      <c r="EF58" s="261"/>
      <c r="EG58" s="261"/>
      <c r="EH58" s="261"/>
      <c r="EI58" s="261"/>
      <c r="EJ58" s="261"/>
      <c r="EK58" s="261"/>
      <c r="EL58" s="261"/>
      <c r="EM58" s="261"/>
      <c r="EN58" s="261"/>
      <c r="EO58" s="261"/>
      <c r="EP58" s="261"/>
      <c r="EQ58" s="261"/>
      <c r="ER58" s="261"/>
      <c r="ES58" s="261"/>
      <c r="ET58" s="261"/>
      <c r="EU58" s="261"/>
      <c r="EV58" s="261"/>
      <c r="EW58" s="261"/>
      <c r="EX58" s="261"/>
      <c r="EY58" s="261"/>
      <c r="EZ58" s="261"/>
      <c r="FA58" s="261"/>
      <c r="FB58" s="261"/>
      <c r="FC58" s="261"/>
      <c r="FD58" s="261"/>
      <c r="FE58" s="261"/>
      <c r="FF58" s="261"/>
      <c r="FG58" s="261"/>
      <c r="FH58" s="261"/>
      <c r="FI58" s="261"/>
      <c r="FJ58" s="261"/>
      <c r="FK58" s="261"/>
      <c r="FL58" s="261"/>
      <c r="FM58" s="261"/>
      <c r="FN58" s="261"/>
      <c r="FO58" s="261"/>
      <c r="FP58" s="261"/>
      <c r="FQ58" s="261"/>
      <c r="FR58" s="261"/>
      <c r="FS58" s="261"/>
      <c r="FT58" s="261"/>
      <c r="FU58" s="261"/>
      <c r="FV58" s="261"/>
      <c r="FW58" s="261"/>
      <c r="FX58" s="261"/>
      <c r="FY58" s="261"/>
      <c r="FZ58" s="261"/>
      <c r="GA58" s="261"/>
      <c r="GB58" s="261"/>
      <c r="GC58" s="261"/>
      <c r="GD58" s="261"/>
    </row>
    <row r="59" spans="1:186" s="167" customFormat="1" ht="17.25" customHeight="1" x14ac:dyDescent="0.2">
      <c r="A59" s="263"/>
      <c r="B59" s="413"/>
      <c r="C59" s="274" t="s">
        <v>34</v>
      </c>
      <c r="D59" s="262"/>
      <c r="E59" s="262"/>
      <c r="F59" s="262"/>
      <c r="G59" s="263"/>
      <c r="H59" s="262"/>
      <c r="I59" s="262"/>
      <c r="J59" s="262"/>
      <c r="K59" s="262"/>
      <c r="L59" s="262"/>
      <c r="M59" s="317">
        <v>666.41</v>
      </c>
      <c r="N59" s="168"/>
      <c r="O59" s="261"/>
      <c r="P59" s="261"/>
      <c r="Q59" s="261"/>
      <c r="R59" s="261"/>
      <c r="S59" s="261"/>
      <c r="T59" s="261"/>
      <c r="U59" s="261"/>
      <c r="V59" s="261"/>
      <c r="W59" s="261"/>
      <c r="X59" s="261"/>
      <c r="Y59" s="261"/>
      <c r="Z59" s="261"/>
      <c r="AA59" s="261"/>
      <c r="AB59" s="261"/>
      <c r="AC59" s="261"/>
      <c r="AD59" s="261"/>
      <c r="AE59" s="261"/>
      <c r="AF59" s="261"/>
      <c r="AG59" s="261"/>
      <c r="AH59" s="261"/>
      <c r="AI59" s="261"/>
      <c r="AJ59" s="261"/>
      <c r="AK59" s="261"/>
      <c r="AL59" s="261"/>
      <c r="AM59" s="261"/>
      <c r="AN59" s="261"/>
      <c r="AO59" s="261"/>
      <c r="AP59" s="261"/>
      <c r="AQ59" s="261"/>
      <c r="AR59" s="261"/>
      <c r="AS59" s="261"/>
      <c r="AT59" s="261"/>
      <c r="AU59" s="261"/>
      <c r="AV59" s="261"/>
      <c r="AW59" s="261"/>
      <c r="AX59" s="261"/>
      <c r="AY59" s="261"/>
      <c r="AZ59" s="261"/>
      <c r="BA59" s="261"/>
      <c r="BB59" s="261"/>
      <c r="BC59" s="261"/>
      <c r="BD59" s="261"/>
      <c r="BE59" s="261"/>
      <c r="BF59" s="261"/>
      <c r="BG59" s="261"/>
      <c r="BH59" s="261"/>
      <c r="BI59" s="261"/>
      <c r="BJ59" s="261"/>
      <c r="BK59" s="261"/>
      <c r="BL59" s="261"/>
      <c r="BM59" s="261"/>
      <c r="BN59" s="261"/>
      <c r="BO59" s="261"/>
      <c r="BP59" s="261"/>
      <c r="BQ59" s="261"/>
      <c r="BR59" s="261"/>
      <c r="BS59" s="261"/>
      <c r="BT59" s="261"/>
      <c r="BU59" s="261"/>
      <c r="BV59" s="261"/>
      <c r="BW59" s="261"/>
      <c r="BX59" s="261"/>
      <c r="BY59" s="261"/>
      <c r="BZ59" s="261"/>
      <c r="CA59" s="261"/>
      <c r="CB59" s="261"/>
      <c r="CC59" s="261"/>
      <c r="CD59" s="261"/>
      <c r="CE59" s="261"/>
      <c r="CF59" s="261"/>
      <c r="CG59" s="261"/>
      <c r="CH59" s="261"/>
      <c r="CI59" s="261"/>
      <c r="CJ59" s="261"/>
      <c r="CK59" s="261"/>
      <c r="CL59" s="261"/>
      <c r="CM59" s="261"/>
      <c r="CN59" s="261"/>
      <c r="CO59" s="261"/>
      <c r="CP59" s="261"/>
      <c r="CQ59" s="261"/>
      <c r="CR59" s="261"/>
      <c r="CS59" s="261"/>
      <c r="CT59" s="261"/>
      <c r="CU59" s="261"/>
      <c r="CV59" s="261"/>
      <c r="CW59" s="261"/>
      <c r="CX59" s="261"/>
      <c r="CY59" s="261"/>
      <c r="CZ59" s="261"/>
      <c r="DA59" s="261"/>
      <c r="DB59" s="261"/>
      <c r="DC59" s="261"/>
      <c r="DD59" s="261"/>
      <c r="DE59" s="261"/>
      <c r="DF59" s="261"/>
      <c r="DG59" s="261"/>
      <c r="DH59" s="261"/>
      <c r="DI59" s="261"/>
      <c r="DJ59" s="261"/>
      <c r="DK59" s="261"/>
      <c r="DL59" s="261"/>
      <c r="DM59" s="261"/>
      <c r="DN59" s="261"/>
      <c r="DO59" s="261"/>
      <c r="DP59" s="261"/>
      <c r="DQ59" s="261"/>
      <c r="DR59" s="261"/>
      <c r="DS59" s="261"/>
      <c r="DT59" s="261"/>
      <c r="DU59" s="261"/>
      <c r="DV59" s="261"/>
      <c r="DW59" s="261"/>
      <c r="DX59" s="261"/>
      <c r="DY59" s="261"/>
      <c r="DZ59" s="261"/>
      <c r="EA59" s="261"/>
      <c r="EB59" s="261"/>
      <c r="EC59" s="261"/>
      <c r="ED59" s="261"/>
      <c r="EE59" s="261"/>
      <c r="EF59" s="261"/>
      <c r="EG59" s="261"/>
      <c r="EH59" s="261"/>
      <c r="EI59" s="261"/>
      <c r="EJ59" s="261"/>
      <c r="EK59" s="261"/>
      <c r="EL59" s="261"/>
      <c r="EM59" s="261"/>
      <c r="EN59" s="261"/>
      <c r="EO59" s="261"/>
      <c r="EP59" s="261"/>
      <c r="EQ59" s="261"/>
      <c r="ER59" s="261"/>
      <c r="ES59" s="261"/>
      <c r="ET59" s="261"/>
      <c r="EU59" s="261"/>
      <c r="EV59" s="261"/>
      <c r="EW59" s="261"/>
      <c r="EX59" s="261"/>
      <c r="EY59" s="261"/>
      <c r="EZ59" s="261"/>
      <c r="FA59" s="261"/>
      <c r="FB59" s="261"/>
      <c r="FC59" s="261"/>
      <c r="FD59" s="261"/>
      <c r="FE59" s="261"/>
      <c r="FF59" s="261"/>
      <c r="FG59" s="261"/>
      <c r="FH59" s="261"/>
      <c r="FI59" s="261"/>
      <c r="FJ59" s="261"/>
      <c r="FK59" s="261"/>
      <c r="FL59" s="261"/>
      <c r="FM59" s="261"/>
      <c r="FN59" s="261"/>
      <c r="FO59" s="261"/>
      <c r="FP59" s="261"/>
      <c r="FQ59" s="261"/>
      <c r="FR59" s="261"/>
      <c r="FS59" s="261"/>
      <c r="FT59" s="261"/>
      <c r="FU59" s="261"/>
      <c r="FV59" s="261"/>
      <c r="FW59" s="261"/>
      <c r="FX59" s="261"/>
      <c r="FY59" s="261"/>
      <c r="FZ59" s="261"/>
      <c r="GA59" s="261"/>
      <c r="GB59" s="261"/>
      <c r="GC59" s="261"/>
      <c r="GD59" s="261"/>
    </row>
    <row r="60" spans="1:186" s="65" customFormat="1" ht="31.5" customHeight="1" x14ac:dyDescent="0.2">
      <c r="A60" s="410"/>
      <c r="B60" s="446" t="s">
        <v>255</v>
      </c>
      <c r="C60" s="93" t="s">
        <v>77</v>
      </c>
      <c r="D60" s="94" t="s">
        <v>256</v>
      </c>
      <c r="E60" s="414" t="s">
        <v>37</v>
      </c>
      <c r="F60" s="93" t="s">
        <v>345</v>
      </c>
      <c r="G60" s="414" t="s">
        <v>346</v>
      </c>
      <c r="H60" s="93"/>
      <c r="I60" s="105">
        <v>146.36000000000001</v>
      </c>
      <c r="J60" s="93" t="s">
        <v>345</v>
      </c>
      <c r="K60" s="93" t="s">
        <v>345</v>
      </c>
      <c r="L60" s="105">
        <v>146.36000000000001</v>
      </c>
      <c r="M60" s="258" t="s">
        <v>658</v>
      </c>
      <c r="N60" s="5" t="e">
        <f>M60-#REF!</f>
        <v>#VALUE!</v>
      </c>
    </row>
    <row r="61" spans="1:186" s="65" customFormat="1" ht="15.75" customHeight="1" x14ac:dyDescent="0.2">
      <c r="A61" s="410"/>
      <c r="B61" s="447"/>
      <c r="C61" s="103" t="s">
        <v>17</v>
      </c>
      <c r="D61" s="94" t="s">
        <v>257</v>
      </c>
      <c r="E61" s="414"/>
      <c r="F61" s="94">
        <v>85.11</v>
      </c>
      <c r="G61" s="414"/>
      <c r="H61" s="101" t="e">
        <f>F61-#REF!</f>
        <v>#REF!</v>
      </c>
      <c r="I61" s="82">
        <v>87.66</v>
      </c>
      <c r="J61" s="94" t="s">
        <v>347</v>
      </c>
      <c r="K61" s="94" t="s">
        <v>347</v>
      </c>
      <c r="L61" s="82">
        <v>85.11</v>
      </c>
      <c r="M61" s="273">
        <v>158.37</v>
      </c>
      <c r="N61" s="5" t="e">
        <f>M61-#REF!</f>
        <v>#REF!</v>
      </c>
    </row>
    <row r="62" spans="1:186" s="65" customFormat="1" ht="15.75" customHeight="1" x14ac:dyDescent="0.2">
      <c r="A62" s="410"/>
      <c r="B62" s="447"/>
      <c r="C62" s="103" t="s">
        <v>32</v>
      </c>
      <c r="D62" s="94" t="s">
        <v>257</v>
      </c>
      <c r="E62" s="414"/>
      <c r="F62" s="94" t="s">
        <v>348</v>
      </c>
      <c r="G62" s="414"/>
      <c r="H62" s="94"/>
      <c r="I62" s="82">
        <v>111.76</v>
      </c>
      <c r="J62" s="94" t="s">
        <v>348</v>
      </c>
      <c r="K62" s="94" t="s">
        <v>348</v>
      </c>
      <c r="L62" s="82">
        <v>111.76</v>
      </c>
      <c r="M62" s="273">
        <v>158.37</v>
      </c>
      <c r="N62" s="5" t="e">
        <f>M62-#REF!</f>
        <v>#REF!</v>
      </c>
    </row>
    <row r="63" spans="1:186" s="65" customFormat="1" ht="15.75" customHeight="1" x14ac:dyDescent="0.2">
      <c r="A63" s="410"/>
      <c r="B63" s="447"/>
      <c r="C63" s="103" t="s">
        <v>33</v>
      </c>
      <c r="D63" s="94" t="s">
        <v>257</v>
      </c>
      <c r="E63" s="414"/>
      <c r="F63" s="94" t="s">
        <v>349</v>
      </c>
      <c r="G63" s="414"/>
      <c r="H63" s="94"/>
      <c r="I63" s="82">
        <v>139.33000000000001</v>
      </c>
      <c r="J63" s="94" t="s">
        <v>349</v>
      </c>
      <c r="K63" s="94" t="s">
        <v>349</v>
      </c>
      <c r="L63" s="82">
        <v>139.33000000000001</v>
      </c>
      <c r="M63" s="273">
        <v>258.85000000000002</v>
      </c>
      <c r="N63" s="5" t="e">
        <f>M63-#REF!</f>
        <v>#REF!</v>
      </c>
    </row>
    <row r="64" spans="1:186" s="65" customFormat="1" ht="22.5" customHeight="1" x14ac:dyDescent="0.2">
      <c r="A64" s="410"/>
      <c r="B64" s="447"/>
      <c r="C64" s="103" t="s">
        <v>34</v>
      </c>
      <c r="D64" s="94" t="s">
        <v>257</v>
      </c>
      <c r="E64" s="414"/>
      <c r="F64" s="94" t="s">
        <v>350</v>
      </c>
      <c r="G64" s="414"/>
      <c r="H64" s="94"/>
      <c r="I64" s="82">
        <v>440.43</v>
      </c>
      <c r="J64" s="94" t="s">
        <v>350</v>
      </c>
      <c r="K64" s="94" t="s">
        <v>350</v>
      </c>
      <c r="L64" s="82">
        <v>452.44</v>
      </c>
      <c r="M64" s="273">
        <v>1246.1099999999999</v>
      </c>
      <c r="N64" s="5" t="e">
        <f>M64-#REF!</f>
        <v>#REF!</v>
      </c>
    </row>
    <row r="65" spans="1:113" s="65" customFormat="1" ht="26.25" customHeight="1" x14ac:dyDescent="0.2">
      <c r="A65" s="410"/>
      <c r="B65" s="410" t="s">
        <v>262</v>
      </c>
      <c r="C65" s="160" t="s">
        <v>265</v>
      </c>
      <c r="D65" s="159" t="s">
        <v>266</v>
      </c>
      <c r="E65" s="161" t="s">
        <v>264</v>
      </c>
      <c r="F65" s="160" t="s">
        <v>351</v>
      </c>
      <c r="G65" s="161"/>
      <c r="H65" s="160"/>
      <c r="I65" s="160" t="s">
        <v>351</v>
      </c>
      <c r="J65" s="160" t="s">
        <v>351</v>
      </c>
      <c r="K65" s="160" t="s">
        <v>351</v>
      </c>
      <c r="L65" s="160" t="s">
        <v>351</v>
      </c>
      <c r="M65" s="160" t="s">
        <v>351</v>
      </c>
      <c r="N65" s="5" t="e">
        <f>M65-#REF!</f>
        <v>#VALUE!</v>
      </c>
    </row>
    <row r="66" spans="1:113" s="65" customFormat="1" ht="15" customHeight="1" x14ac:dyDescent="0.2">
      <c r="A66" s="410"/>
      <c r="B66" s="410"/>
      <c r="C66" s="164" t="s">
        <v>17</v>
      </c>
      <c r="D66" s="159"/>
      <c r="E66" s="159"/>
      <c r="F66" s="159">
        <v>100.17</v>
      </c>
      <c r="G66" s="410" t="s">
        <v>353</v>
      </c>
      <c r="H66" s="162" t="e">
        <f>F66-#REF!</f>
        <v>#REF!</v>
      </c>
      <c r="I66" s="159">
        <v>100.17</v>
      </c>
      <c r="J66" s="159">
        <v>100.17</v>
      </c>
      <c r="K66" s="159">
        <v>100.17</v>
      </c>
      <c r="L66" s="159">
        <v>100.17</v>
      </c>
      <c r="M66" s="317">
        <v>100.17</v>
      </c>
      <c r="N66" s="5" t="e">
        <f>M66-#REF!</f>
        <v>#REF!</v>
      </c>
    </row>
    <row r="67" spans="1:113" s="65" customFormat="1" ht="15" x14ac:dyDescent="0.2">
      <c r="A67" s="410"/>
      <c r="B67" s="410"/>
      <c r="C67" s="164" t="s">
        <v>32</v>
      </c>
      <c r="D67" s="159"/>
      <c r="E67" s="159"/>
      <c r="F67" s="159"/>
      <c r="G67" s="410"/>
      <c r="H67" s="159"/>
      <c r="I67" s="159"/>
      <c r="J67" s="159"/>
      <c r="K67" s="159"/>
      <c r="L67" s="159"/>
      <c r="M67" s="317"/>
      <c r="N67" s="5" t="e">
        <f>M67-#REF!</f>
        <v>#REF!</v>
      </c>
    </row>
    <row r="68" spans="1:113" s="65" customFormat="1" ht="15" x14ac:dyDescent="0.2">
      <c r="A68" s="410"/>
      <c r="B68" s="410"/>
      <c r="C68" s="164" t="s">
        <v>33</v>
      </c>
      <c r="D68" s="159"/>
      <c r="E68" s="159"/>
      <c r="F68" s="159">
        <v>117.28</v>
      </c>
      <c r="G68" s="410"/>
      <c r="H68" s="159"/>
      <c r="I68" s="159">
        <v>117.28</v>
      </c>
      <c r="J68" s="159">
        <v>117.28</v>
      </c>
      <c r="K68" s="159">
        <v>117.28</v>
      </c>
      <c r="L68" s="159">
        <v>117.28</v>
      </c>
      <c r="M68" s="317">
        <v>117.28</v>
      </c>
      <c r="N68" s="5" t="e">
        <f>M68-#REF!</f>
        <v>#REF!</v>
      </c>
    </row>
    <row r="69" spans="1:113" s="65" customFormat="1" ht="15" x14ac:dyDescent="0.2">
      <c r="A69" s="410"/>
      <c r="B69" s="410"/>
      <c r="C69" s="164" t="s">
        <v>34</v>
      </c>
      <c r="D69" s="159"/>
      <c r="E69" s="159"/>
      <c r="F69" s="159">
        <v>137.09</v>
      </c>
      <c r="G69" s="410"/>
      <c r="H69" s="159"/>
      <c r="I69" s="159">
        <v>137.09</v>
      </c>
      <c r="J69" s="159">
        <v>137.09</v>
      </c>
      <c r="K69" s="159">
        <v>137.09</v>
      </c>
      <c r="L69" s="159">
        <v>137.09</v>
      </c>
      <c r="M69" s="317">
        <v>137.09</v>
      </c>
      <c r="N69" s="5" t="e">
        <f>M69-#REF!</f>
        <v>#REF!</v>
      </c>
    </row>
    <row r="70" spans="1:113" s="261" customFormat="1" ht="28.7" customHeight="1" x14ac:dyDescent="0.2">
      <c r="A70" s="374"/>
      <c r="B70" s="448" t="s">
        <v>278</v>
      </c>
      <c r="C70" s="160" t="s">
        <v>77</v>
      </c>
      <c r="D70" s="370"/>
      <c r="E70" s="370"/>
      <c r="F70" s="371"/>
      <c r="G70" s="370"/>
      <c r="H70" s="371"/>
      <c r="I70" s="371"/>
      <c r="J70" s="371"/>
      <c r="K70" s="371"/>
      <c r="L70" s="371"/>
      <c r="M70" s="160">
        <v>515.26</v>
      </c>
      <c r="N70" s="251"/>
    </row>
    <row r="71" spans="1:113" s="261" customFormat="1" ht="13.5" customHeight="1" x14ac:dyDescent="0.2">
      <c r="A71" s="374"/>
      <c r="B71" s="448"/>
      <c r="C71" s="373" t="s">
        <v>17</v>
      </c>
      <c r="D71" s="370"/>
      <c r="E71" s="370"/>
      <c r="F71" s="371"/>
      <c r="G71" s="370"/>
      <c r="H71" s="371"/>
      <c r="I71" s="371"/>
      <c r="J71" s="371"/>
      <c r="K71" s="371"/>
      <c r="L71" s="371"/>
      <c r="M71" s="371">
        <v>361.27</v>
      </c>
      <c r="N71" s="251"/>
    </row>
    <row r="72" spans="1:113" s="261" customFormat="1" ht="13.5" customHeight="1" x14ac:dyDescent="0.2">
      <c r="A72" s="374"/>
      <c r="B72" s="449"/>
      <c r="C72" s="373" t="s">
        <v>33</v>
      </c>
      <c r="D72" s="370"/>
      <c r="E72" s="370"/>
      <c r="F72" s="371"/>
      <c r="G72" s="370"/>
      <c r="H72" s="371"/>
      <c r="I72" s="371"/>
      <c r="J72" s="371"/>
      <c r="K72" s="371"/>
      <c r="L72" s="371"/>
      <c r="M72" s="371">
        <v>525.38</v>
      </c>
      <c r="N72" s="251"/>
    </row>
    <row r="73" spans="1:113" s="169" customFormat="1" ht="18" customHeight="1" x14ac:dyDescent="0.25">
      <c r="B73" s="438" t="s">
        <v>452</v>
      </c>
      <c r="C73" s="49" t="s">
        <v>77</v>
      </c>
      <c r="D73" s="21"/>
      <c r="E73" s="21"/>
      <c r="F73" s="21"/>
      <c r="G73" s="21"/>
      <c r="H73" s="52"/>
      <c r="I73" s="51">
        <v>105.12</v>
      </c>
      <c r="J73" s="81"/>
      <c r="K73" s="81"/>
      <c r="L73" s="81">
        <v>11.32</v>
      </c>
      <c r="M73" s="86" t="s">
        <v>614</v>
      </c>
      <c r="N73" s="65"/>
      <c r="O73" s="65"/>
      <c r="P73" s="65"/>
      <c r="Q73" s="65"/>
      <c r="R73" s="65"/>
      <c r="S73" s="65"/>
      <c r="T73" s="65"/>
      <c r="U73" s="65"/>
      <c r="V73" s="65"/>
      <c r="W73" s="65"/>
      <c r="X73" s="65"/>
      <c r="Y73" s="65"/>
      <c r="Z73" s="65"/>
      <c r="AA73" s="65"/>
      <c r="AB73" s="65"/>
      <c r="AC73" s="65"/>
      <c r="AD73" s="65"/>
      <c r="AE73" s="65"/>
      <c r="AF73" s="65"/>
      <c r="AG73" s="65"/>
      <c r="AH73" s="65"/>
      <c r="AI73" s="65"/>
      <c r="AJ73" s="65"/>
      <c r="AK73" s="65"/>
      <c r="AL73" s="65"/>
      <c r="AM73" s="65"/>
      <c r="AN73" s="65"/>
      <c r="AO73" s="65"/>
      <c r="AP73" s="65"/>
      <c r="AQ73" s="65"/>
      <c r="AR73" s="65"/>
      <c r="AS73" s="65"/>
      <c r="AT73" s="65"/>
      <c r="AU73" s="65"/>
      <c r="AV73" s="65"/>
      <c r="AW73" s="65"/>
      <c r="AX73" s="65"/>
      <c r="AY73" s="65"/>
      <c r="AZ73" s="65"/>
      <c r="BA73" s="65"/>
      <c r="BB73" s="65"/>
      <c r="BC73" s="65"/>
      <c r="BD73" s="65"/>
      <c r="BE73" s="65"/>
      <c r="BF73" s="65"/>
      <c r="BG73" s="65"/>
      <c r="BH73" s="65"/>
      <c r="BI73" s="65"/>
      <c r="BJ73" s="65"/>
      <c r="BK73" s="65"/>
      <c r="BL73" s="65"/>
      <c r="BM73" s="65"/>
      <c r="BN73" s="65"/>
      <c r="BO73" s="65"/>
      <c r="BP73" s="65"/>
      <c r="BQ73" s="65"/>
      <c r="BR73" s="65"/>
      <c r="BS73" s="65"/>
      <c r="BT73" s="65"/>
      <c r="BU73" s="65"/>
      <c r="BV73" s="65"/>
      <c r="BW73" s="65"/>
      <c r="BX73" s="65"/>
      <c r="BY73" s="65"/>
      <c r="BZ73" s="65"/>
      <c r="CA73" s="65"/>
      <c r="CB73" s="65"/>
      <c r="CC73" s="65"/>
      <c r="CD73" s="65"/>
      <c r="CE73" s="65"/>
      <c r="CF73" s="65"/>
      <c r="CG73" s="65"/>
      <c r="CH73" s="65"/>
      <c r="CI73" s="65"/>
      <c r="CJ73" s="65"/>
      <c r="CK73" s="65"/>
      <c r="CL73" s="65"/>
      <c r="CM73" s="65"/>
      <c r="CN73" s="65"/>
      <c r="CO73" s="65"/>
      <c r="CP73" s="65"/>
      <c r="CQ73" s="65"/>
      <c r="CR73" s="65"/>
      <c r="CS73" s="65"/>
      <c r="CT73" s="65"/>
      <c r="CU73" s="65"/>
      <c r="CV73" s="65"/>
      <c r="CW73" s="65"/>
      <c r="CX73" s="65"/>
      <c r="CY73" s="65"/>
      <c r="CZ73" s="65"/>
      <c r="DA73" s="65"/>
      <c r="DB73" s="65"/>
      <c r="DC73" s="65"/>
      <c r="DD73" s="65"/>
      <c r="DE73" s="65"/>
      <c r="DF73" s="65"/>
      <c r="DG73" s="65"/>
      <c r="DH73" s="65"/>
      <c r="DI73" s="65"/>
    </row>
    <row r="74" spans="1:113" s="169" customFormat="1" x14ac:dyDescent="0.25">
      <c r="B74" s="439"/>
      <c r="C74" s="50" t="s">
        <v>17</v>
      </c>
      <c r="D74" s="21"/>
      <c r="E74" s="21"/>
      <c r="F74" s="21"/>
      <c r="G74" s="21"/>
      <c r="H74" s="52"/>
      <c r="I74" s="51">
        <v>96.33</v>
      </c>
      <c r="J74" s="81"/>
      <c r="K74" s="81"/>
      <c r="L74" s="81">
        <v>99.22</v>
      </c>
      <c r="M74" s="286">
        <v>101.49</v>
      </c>
      <c r="N74" s="65"/>
      <c r="O74" s="65"/>
      <c r="P74" s="65"/>
      <c r="Q74" s="65"/>
      <c r="R74" s="65"/>
      <c r="S74" s="65"/>
      <c r="T74" s="65"/>
      <c r="U74" s="65"/>
      <c r="V74" s="65"/>
      <c r="W74" s="65"/>
      <c r="X74" s="65"/>
      <c r="Y74" s="65"/>
      <c r="Z74" s="65"/>
      <c r="AA74" s="65"/>
      <c r="AB74" s="65"/>
      <c r="AC74" s="65"/>
      <c r="AD74" s="65"/>
      <c r="AE74" s="65"/>
      <c r="AF74" s="65"/>
      <c r="AG74" s="65"/>
      <c r="AH74" s="65"/>
      <c r="AI74" s="65"/>
      <c r="AJ74" s="65"/>
      <c r="AK74" s="65"/>
      <c r="AL74" s="65"/>
      <c r="AM74" s="65"/>
      <c r="AN74" s="65"/>
      <c r="AO74" s="65"/>
      <c r="AP74" s="65"/>
      <c r="AQ74" s="65"/>
      <c r="AR74" s="65"/>
      <c r="AS74" s="65"/>
      <c r="AT74" s="65"/>
      <c r="AU74" s="65"/>
      <c r="AV74" s="65"/>
      <c r="AW74" s="65"/>
      <c r="AX74" s="65"/>
      <c r="AY74" s="65"/>
      <c r="AZ74" s="65"/>
      <c r="BA74" s="65"/>
      <c r="BB74" s="65"/>
      <c r="BC74" s="65"/>
      <c r="BD74" s="65"/>
      <c r="BE74" s="65"/>
      <c r="BF74" s="65"/>
      <c r="BG74" s="65"/>
      <c r="BH74" s="65"/>
      <c r="BI74" s="65"/>
      <c r="BJ74" s="65"/>
      <c r="BK74" s="65"/>
      <c r="BL74" s="65"/>
      <c r="BM74" s="65"/>
      <c r="BN74" s="65"/>
      <c r="BO74" s="65"/>
      <c r="BP74" s="65"/>
      <c r="BQ74" s="65"/>
      <c r="BR74" s="65"/>
      <c r="BS74" s="65"/>
      <c r="BT74" s="65"/>
      <c r="BU74" s="65"/>
      <c r="BV74" s="65"/>
      <c r="BW74" s="65"/>
      <c r="BX74" s="65"/>
      <c r="BY74" s="65"/>
      <c r="BZ74" s="65"/>
      <c r="CA74" s="65"/>
      <c r="CB74" s="65"/>
      <c r="CC74" s="65"/>
      <c r="CD74" s="65"/>
      <c r="CE74" s="65"/>
      <c r="CF74" s="65"/>
      <c r="CG74" s="65"/>
      <c r="CH74" s="65"/>
      <c r="CI74" s="65"/>
      <c r="CJ74" s="65"/>
      <c r="CK74" s="65"/>
      <c r="CL74" s="65"/>
      <c r="CM74" s="65"/>
      <c r="CN74" s="65"/>
      <c r="CO74" s="65"/>
      <c r="CP74" s="65"/>
      <c r="CQ74" s="65"/>
      <c r="CR74" s="65"/>
      <c r="CS74" s="65"/>
      <c r="CT74" s="65"/>
      <c r="CU74" s="65"/>
      <c r="CV74" s="65"/>
      <c r="CW74" s="65"/>
      <c r="CX74" s="65"/>
      <c r="CY74" s="65"/>
      <c r="CZ74" s="65"/>
      <c r="DA74" s="65"/>
      <c r="DB74" s="65"/>
      <c r="DC74" s="65"/>
      <c r="DD74" s="65"/>
      <c r="DE74" s="65"/>
      <c r="DF74" s="65"/>
      <c r="DG74" s="65"/>
      <c r="DH74" s="65"/>
      <c r="DI74" s="65"/>
    </row>
    <row r="75" spans="1:113" s="169" customFormat="1" x14ac:dyDescent="0.25">
      <c r="B75" s="439"/>
      <c r="C75" s="50" t="s">
        <v>32</v>
      </c>
      <c r="D75" s="21"/>
      <c r="E75" s="21"/>
      <c r="F75" s="21"/>
      <c r="G75" s="21"/>
      <c r="H75" s="52"/>
      <c r="I75" s="51">
        <v>96.33</v>
      </c>
      <c r="J75" s="81"/>
      <c r="K75" s="81"/>
      <c r="L75" s="81">
        <v>99.22</v>
      </c>
      <c r="M75" s="286">
        <v>101.49</v>
      </c>
      <c r="N75" s="65"/>
      <c r="O75" s="65"/>
      <c r="P75" s="65"/>
      <c r="Q75" s="65"/>
      <c r="R75" s="65"/>
      <c r="S75" s="65"/>
      <c r="T75" s="65"/>
      <c r="U75" s="65"/>
      <c r="V75" s="65"/>
      <c r="W75" s="65"/>
      <c r="X75" s="65"/>
      <c r="Y75" s="65"/>
      <c r="Z75" s="65"/>
      <c r="AA75" s="65"/>
      <c r="AB75" s="65"/>
      <c r="AC75" s="65"/>
      <c r="AD75" s="65"/>
      <c r="AE75" s="65"/>
      <c r="AF75" s="65"/>
      <c r="AG75" s="65"/>
      <c r="AH75" s="65"/>
      <c r="AI75" s="65"/>
      <c r="AJ75" s="65"/>
      <c r="AK75" s="65"/>
      <c r="AL75" s="65"/>
      <c r="AM75" s="65"/>
      <c r="AN75" s="65"/>
      <c r="AO75" s="65"/>
      <c r="AP75" s="65"/>
      <c r="AQ75" s="65"/>
      <c r="AR75" s="65"/>
      <c r="AS75" s="65"/>
      <c r="AT75" s="65"/>
      <c r="AU75" s="65"/>
      <c r="AV75" s="65"/>
      <c r="AW75" s="65"/>
      <c r="AX75" s="65"/>
      <c r="AY75" s="65"/>
      <c r="AZ75" s="65"/>
      <c r="BA75" s="65"/>
      <c r="BB75" s="65"/>
      <c r="BC75" s="65"/>
      <c r="BD75" s="65"/>
      <c r="BE75" s="65"/>
      <c r="BF75" s="65"/>
      <c r="BG75" s="65"/>
      <c r="BH75" s="65"/>
      <c r="BI75" s="65"/>
      <c r="BJ75" s="65"/>
      <c r="BK75" s="65"/>
      <c r="BL75" s="65"/>
      <c r="BM75" s="65"/>
      <c r="BN75" s="65"/>
      <c r="BO75" s="65"/>
      <c r="BP75" s="65"/>
      <c r="BQ75" s="65"/>
      <c r="BR75" s="65"/>
      <c r="BS75" s="65"/>
      <c r="BT75" s="65"/>
      <c r="BU75" s="65"/>
      <c r="BV75" s="65"/>
      <c r="BW75" s="65"/>
      <c r="BX75" s="65"/>
      <c r="BY75" s="65"/>
      <c r="BZ75" s="65"/>
      <c r="CA75" s="65"/>
      <c r="CB75" s="65"/>
      <c r="CC75" s="65"/>
      <c r="CD75" s="65"/>
      <c r="CE75" s="65"/>
      <c r="CF75" s="65"/>
      <c r="CG75" s="65"/>
      <c r="CH75" s="65"/>
      <c r="CI75" s="65"/>
      <c r="CJ75" s="65"/>
      <c r="CK75" s="65"/>
      <c r="CL75" s="65"/>
      <c r="CM75" s="65"/>
      <c r="CN75" s="65"/>
      <c r="CO75" s="65"/>
      <c r="CP75" s="65"/>
      <c r="CQ75" s="65"/>
      <c r="CR75" s="65"/>
      <c r="CS75" s="65"/>
      <c r="CT75" s="65"/>
      <c r="CU75" s="65"/>
      <c r="CV75" s="65"/>
      <c r="CW75" s="65"/>
      <c r="CX75" s="65"/>
      <c r="CY75" s="65"/>
      <c r="CZ75" s="65"/>
      <c r="DA75" s="65"/>
      <c r="DB75" s="65"/>
      <c r="DC75" s="65"/>
      <c r="DD75" s="65"/>
      <c r="DE75" s="65"/>
      <c r="DF75" s="65"/>
      <c r="DG75" s="65"/>
      <c r="DH75" s="65"/>
      <c r="DI75" s="65"/>
    </row>
    <row r="76" spans="1:113" s="169" customFormat="1" x14ac:dyDescent="0.25">
      <c r="B76" s="439"/>
      <c r="C76" s="50" t="s">
        <v>33</v>
      </c>
      <c r="D76" s="21"/>
      <c r="E76" s="21"/>
      <c r="F76" s="21"/>
      <c r="G76" s="21"/>
      <c r="H76" s="52"/>
      <c r="I76" s="51">
        <v>109.99</v>
      </c>
      <c r="J76" s="81"/>
      <c r="K76" s="81"/>
      <c r="L76" s="81">
        <v>115.37</v>
      </c>
      <c r="M76" s="85">
        <v>118.01</v>
      </c>
      <c r="N76" s="65"/>
      <c r="O76" s="65"/>
      <c r="P76" s="65"/>
      <c r="Q76" s="65"/>
      <c r="R76" s="65"/>
      <c r="S76" s="65"/>
      <c r="T76" s="65"/>
      <c r="U76" s="65"/>
      <c r="V76" s="65"/>
      <c r="W76" s="65"/>
      <c r="X76" s="65"/>
      <c r="Y76" s="65"/>
      <c r="Z76" s="65"/>
      <c r="AA76" s="65"/>
      <c r="AB76" s="65"/>
      <c r="AC76" s="65"/>
      <c r="AD76" s="65"/>
      <c r="AE76" s="65"/>
      <c r="AF76" s="65"/>
      <c r="AG76" s="65"/>
      <c r="AH76" s="65"/>
      <c r="AI76" s="65"/>
      <c r="AJ76" s="65"/>
      <c r="AK76" s="65"/>
      <c r="AL76" s="65"/>
      <c r="AM76" s="65"/>
      <c r="AN76" s="65"/>
      <c r="AO76" s="65"/>
      <c r="AP76" s="65"/>
      <c r="AQ76" s="65"/>
      <c r="AR76" s="65"/>
      <c r="AS76" s="65"/>
      <c r="AT76" s="65"/>
      <c r="AU76" s="65"/>
      <c r="AV76" s="65"/>
      <c r="AW76" s="65"/>
      <c r="AX76" s="65"/>
      <c r="AY76" s="65"/>
      <c r="AZ76" s="65"/>
      <c r="BA76" s="65"/>
      <c r="BB76" s="65"/>
      <c r="BC76" s="65"/>
      <c r="BD76" s="65"/>
      <c r="BE76" s="65"/>
      <c r="BF76" s="65"/>
      <c r="BG76" s="65"/>
      <c r="BH76" s="65"/>
      <c r="BI76" s="65"/>
      <c r="BJ76" s="65"/>
      <c r="BK76" s="65"/>
      <c r="BL76" s="65"/>
      <c r="BM76" s="65"/>
      <c r="BN76" s="65"/>
      <c r="BO76" s="65"/>
      <c r="BP76" s="65"/>
      <c r="BQ76" s="65"/>
      <c r="BR76" s="65"/>
      <c r="BS76" s="65"/>
      <c r="BT76" s="65"/>
      <c r="BU76" s="65"/>
      <c r="BV76" s="65"/>
      <c r="BW76" s="65"/>
      <c r="BX76" s="65"/>
      <c r="BY76" s="65"/>
      <c r="BZ76" s="65"/>
      <c r="CA76" s="65"/>
      <c r="CB76" s="65"/>
      <c r="CC76" s="65"/>
      <c r="CD76" s="65"/>
      <c r="CE76" s="65"/>
      <c r="CF76" s="65"/>
      <c r="CG76" s="65"/>
      <c r="CH76" s="65"/>
      <c r="CI76" s="65"/>
      <c r="CJ76" s="65"/>
      <c r="CK76" s="65"/>
      <c r="CL76" s="65"/>
      <c r="CM76" s="65"/>
      <c r="CN76" s="65"/>
      <c r="CO76" s="65"/>
      <c r="CP76" s="65"/>
      <c r="CQ76" s="65"/>
      <c r="CR76" s="65"/>
      <c r="CS76" s="65"/>
      <c r="CT76" s="65"/>
      <c r="CU76" s="65"/>
      <c r="CV76" s="65"/>
      <c r="CW76" s="65"/>
      <c r="CX76" s="65"/>
      <c r="CY76" s="65"/>
      <c r="CZ76" s="65"/>
      <c r="DA76" s="65"/>
      <c r="DB76" s="65"/>
      <c r="DC76" s="65"/>
      <c r="DD76" s="65"/>
      <c r="DE76" s="65"/>
      <c r="DF76" s="65"/>
      <c r="DG76" s="65"/>
      <c r="DH76" s="65"/>
      <c r="DI76" s="65"/>
    </row>
    <row r="77" spans="1:113" s="169" customFormat="1" x14ac:dyDescent="0.25">
      <c r="B77" s="440"/>
      <c r="C77" s="50" t="s">
        <v>34</v>
      </c>
      <c r="D77" s="21"/>
      <c r="E77" s="21"/>
      <c r="F77" s="21"/>
      <c r="G77" s="21"/>
      <c r="H77" s="52"/>
      <c r="I77" s="51">
        <v>109.82</v>
      </c>
      <c r="J77" s="81"/>
      <c r="K77" s="81"/>
      <c r="L77" s="81">
        <v>115.56</v>
      </c>
      <c r="M77" s="85">
        <v>72.33</v>
      </c>
      <c r="N77" s="65"/>
      <c r="O77" s="65"/>
      <c r="P77" s="65"/>
      <c r="Q77" s="65"/>
      <c r="R77" s="65"/>
      <c r="S77" s="65"/>
      <c r="T77" s="65"/>
      <c r="U77" s="65"/>
      <c r="V77" s="65"/>
      <c r="W77" s="65"/>
      <c r="X77" s="65"/>
      <c r="Y77" s="65"/>
      <c r="Z77" s="65"/>
      <c r="AA77" s="65"/>
      <c r="AB77" s="65"/>
      <c r="AC77" s="65"/>
      <c r="AD77" s="65"/>
      <c r="AE77" s="65"/>
      <c r="AF77" s="65"/>
      <c r="AG77" s="65"/>
      <c r="AH77" s="65"/>
      <c r="AI77" s="65"/>
      <c r="AJ77" s="65"/>
      <c r="AK77" s="65"/>
      <c r="AL77" s="65"/>
      <c r="AM77" s="65"/>
      <c r="AN77" s="65"/>
      <c r="AO77" s="65"/>
      <c r="AP77" s="65"/>
      <c r="AQ77" s="65"/>
      <c r="AR77" s="65"/>
      <c r="AS77" s="65"/>
      <c r="AT77" s="65"/>
      <c r="AU77" s="65"/>
      <c r="AV77" s="65"/>
      <c r="AW77" s="65"/>
      <c r="AX77" s="65"/>
      <c r="AY77" s="65"/>
      <c r="AZ77" s="65"/>
      <c r="BA77" s="65"/>
      <c r="BB77" s="65"/>
      <c r="BC77" s="65"/>
      <c r="BD77" s="65"/>
      <c r="BE77" s="65"/>
      <c r="BF77" s="65"/>
      <c r="BG77" s="65"/>
      <c r="BH77" s="65"/>
      <c r="BI77" s="65"/>
      <c r="BJ77" s="65"/>
      <c r="BK77" s="65"/>
      <c r="BL77" s="65"/>
      <c r="BM77" s="65"/>
      <c r="BN77" s="65"/>
      <c r="BO77" s="65"/>
      <c r="BP77" s="65"/>
      <c r="BQ77" s="65"/>
      <c r="BR77" s="65"/>
      <c r="BS77" s="65"/>
      <c r="BT77" s="65"/>
      <c r="BU77" s="65"/>
      <c r="BV77" s="65"/>
      <c r="BW77" s="65"/>
      <c r="BX77" s="65"/>
      <c r="BY77" s="65"/>
      <c r="BZ77" s="65"/>
      <c r="CA77" s="65"/>
      <c r="CB77" s="65"/>
      <c r="CC77" s="65"/>
      <c r="CD77" s="65"/>
      <c r="CE77" s="65"/>
      <c r="CF77" s="65"/>
      <c r="CG77" s="65"/>
      <c r="CH77" s="65"/>
      <c r="CI77" s="65"/>
      <c r="CJ77" s="65"/>
      <c r="CK77" s="65"/>
      <c r="CL77" s="65"/>
      <c r="CM77" s="65"/>
      <c r="CN77" s="65"/>
      <c r="CO77" s="65"/>
      <c r="CP77" s="65"/>
      <c r="CQ77" s="65"/>
      <c r="CR77" s="65"/>
      <c r="CS77" s="65"/>
      <c r="CT77" s="65"/>
      <c r="CU77" s="65"/>
      <c r="CV77" s="65"/>
      <c r="CW77" s="65"/>
      <c r="CX77" s="65"/>
      <c r="CY77" s="65"/>
      <c r="CZ77" s="65"/>
      <c r="DA77" s="65"/>
      <c r="DB77" s="65"/>
      <c r="DC77" s="65"/>
      <c r="DD77" s="65"/>
      <c r="DE77" s="65"/>
      <c r="DF77" s="65"/>
      <c r="DG77" s="65"/>
      <c r="DH77" s="65"/>
      <c r="DI77" s="65"/>
    </row>
    <row r="78" spans="1:113" s="65" customFormat="1" ht="30.2" customHeight="1" x14ac:dyDescent="0.25">
      <c r="B78" s="411" t="s">
        <v>212</v>
      </c>
      <c r="C78" s="49" t="s">
        <v>77</v>
      </c>
      <c r="D78" s="21"/>
      <c r="E78" s="21"/>
      <c r="F78" s="21"/>
      <c r="G78" s="21"/>
      <c r="H78" s="20"/>
      <c r="I78" s="81">
        <v>169.94</v>
      </c>
      <c r="J78" s="81"/>
      <c r="K78" s="81"/>
      <c r="L78" s="81">
        <v>169.94</v>
      </c>
      <c r="M78" s="49" t="s">
        <v>615</v>
      </c>
    </row>
    <row r="79" spans="1:113" s="65" customFormat="1" x14ac:dyDescent="0.25">
      <c r="B79" s="412"/>
      <c r="C79" s="50" t="s">
        <v>17</v>
      </c>
      <c r="D79" s="21"/>
      <c r="E79" s="21"/>
      <c r="F79" s="21"/>
      <c r="G79" s="21"/>
      <c r="H79" s="20"/>
      <c r="I79" s="81">
        <v>86.2</v>
      </c>
      <c r="J79" s="81"/>
      <c r="K79" s="81"/>
      <c r="L79" s="81">
        <v>86.2</v>
      </c>
      <c r="M79" s="85">
        <v>112.06</v>
      </c>
    </row>
    <row r="80" spans="1:113" s="65" customFormat="1" x14ac:dyDescent="0.25">
      <c r="B80" s="412"/>
      <c r="C80" s="50" t="s">
        <v>32</v>
      </c>
      <c r="D80" s="21"/>
      <c r="E80" s="21"/>
      <c r="F80" s="21"/>
      <c r="G80" s="21"/>
      <c r="H80" s="20"/>
      <c r="I80" s="81">
        <v>0</v>
      </c>
      <c r="J80" s="81"/>
      <c r="K80" s="81"/>
      <c r="L80" s="81">
        <v>0</v>
      </c>
      <c r="M80" s="85">
        <v>112.06</v>
      </c>
    </row>
    <row r="81" spans="2:13" s="65" customFormat="1" x14ac:dyDescent="0.25">
      <c r="B81" s="412"/>
      <c r="C81" s="50" t="s">
        <v>33</v>
      </c>
      <c r="D81" s="14"/>
      <c r="E81" s="14"/>
      <c r="F81" s="14"/>
      <c r="G81" s="14"/>
      <c r="I81" s="81">
        <v>246.25</v>
      </c>
      <c r="J81" s="81"/>
      <c r="K81" s="81"/>
      <c r="L81" s="81">
        <v>246.25</v>
      </c>
      <c r="M81" s="85">
        <v>241.76</v>
      </c>
    </row>
    <row r="82" spans="2:13" s="65" customFormat="1" x14ac:dyDescent="0.25">
      <c r="B82" s="412"/>
      <c r="C82" s="87" t="s">
        <v>34</v>
      </c>
      <c r="D82" s="14"/>
      <c r="E82" s="14"/>
      <c r="F82" s="14"/>
      <c r="G82" s="14"/>
      <c r="I82" s="47">
        <v>164.45</v>
      </c>
      <c r="J82" s="47"/>
      <c r="K82" s="47"/>
      <c r="L82" s="47">
        <v>164.45</v>
      </c>
      <c r="M82" s="88">
        <v>362.02</v>
      </c>
    </row>
    <row r="83" spans="2:13" s="65" customFormat="1" ht="25.5" customHeight="1" x14ac:dyDescent="0.25">
      <c r="B83" s="410" t="s">
        <v>112</v>
      </c>
      <c r="C83" s="92" t="s">
        <v>77</v>
      </c>
      <c r="D83" s="21"/>
      <c r="E83" s="21"/>
      <c r="F83" s="21"/>
      <c r="G83" s="21"/>
      <c r="H83" s="20"/>
      <c r="I83" s="22"/>
      <c r="J83" s="81"/>
      <c r="K83" s="81"/>
      <c r="L83" s="81"/>
      <c r="M83" s="86" t="s">
        <v>616</v>
      </c>
    </row>
    <row r="84" spans="2:13" s="65" customFormat="1" x14ac:dyDescent="0.25">
      <c r="B84" s="410"/>
      <c r="C84" s="50" t="s">
        <v>17</v>
      </c>
      <c r="D84" s="21"/>
      <c r="E84" s="21"/>
      <c r="F84" s="21"/>
      <c r="G84" s="21"/>
      <c r="H84" s="20"/>
      <c r="I84" s="22"/>
      <c r="J84" s="81"/>
      <c r="K84" s="81"/>
      <c r="L84" s="81"/>
      <c r="M84" s="286">
        <v>156.06</v>
      </c>
    </row>
    <row r="85" spans="2:13" s="65" customFormat="1" x14ac:dyDescent="0.25">
      <c r="B85" s="410"/>
      <c r="C85" s="50" t="s">
        <v>32</v>
      </c>
      <c r="D85" s="21"/>
      <c r="E85" s="21"/>
      <c r="F85" s="21"/>
      <c r="G85" s="21"/>
      <c r="H85" s="20"/>
      <c r="I85" s="22"/>
      <c r="J85" s="81"/>
      <c r="K85" s="81"/>
      <c r="L85" s="81"/>
      <c r="M85" s="286">
        <v>156.06</v>
      </c>
    </row>
    <row r="86" spans="2:13" s="65" customFormat="1" x14ac:dyDescent="0.25">
      <c r="B86" s="410"/>
      <c r="C86" s="50" t="s">
        <v>33</v>
      </c>
      <c r="D86" s="21"/>
      <c r="E86" s="21"/>
      <c r="F86" s="21"/>
      <c r="G86" s="21"/>
      <c r="H86" s="20"/>
      <c r="I86" s="22"/>
      <c r="J86" s="81"/>
      <c r="K86" s="81"/>
      <c r="L86" s="81"/>
      <c r="M86" s="286">
        <v>235.92</v>
      </c>
    </row>
    <row r="87" spans="2:13" s="65" customFormat="1" x14ac:dyDescent="0.25">
      <c r="B87" s="410"/>
      <c r="C87" s="50" t="s">
        <v>34</v>
      </c>
      <c r="D87" s="21"/>
      <c r="E87" s="21"/>
      <c r="F87" s="21"/>
      <c r="G87" s="21"/>
      <c r="H87" s="20"/>
      <c r="I87" s="22"/>
      <c r="J87" s="81"/>
      <c r="K87" s="81"/>
      <c r="L87" s="81"/>
      <c r="M87" s="286">
        <v>405.32</v>
      </c>
    </row>
    <row r="88" spans="2:13" s="65" customFormat="1" x14ac:dyDescent="0.25">
      <c r="B88" s="145"/>
      <c r="C88" s="152" t="s">
        <v>77</v>
      </c>
      <c r="D88" s="142"/>
      <c r="E88" s="142"/>
      <c r="F88" s="142"/>
      <c r="G88" s="142"/>
      <c r="H88" s="141"/>
      <c r="I88" s="22"/>
      <c r="J88" s="140"/>
      <c r="K88" s="140"/>
      <c r="L88" s="81"/>
      <c r="M88" s="326" t="s">
        <v>667</v>
      </c>
    </row>
    <row r="89" spans="2:13" s="65" customFormat="1" x14ac:dyDescent="0.25">
      <c r="B89" s="146"/>
      <c r="C89" s="153" t="s">
        <v>17</v>
      </c>
      <c r="D89" s="144"/>
      <c r="E89" s="144"/>
      <c r="F89" s="144"/>
      <c r="G89" s="144"/>
      <c r="H89" s="76"/>
      <c r="I89" s="22"/>
      <c r="J89" s="143"/>
      <c r="K89" s="143"/>
      <c r="L89" s="81"/>
      <c r="M89" s="85">
        <v>81.02</v>
      </c>
    </row>
    <row r="90" spans="2:13" s="65" customFormat="1" x14ac:dyDescent="0.25">
      <c r="B90" s="135" t="s">
        <v>524</v>
      </c>
      <c r="C90" s="153" t="s">
        <v>32</v>
      </c>
      <c r="D90" s="144"/>
      <c r="E90" s="144"/>
      <c r="F90" s="144"/>
      <c r="G90" s="144"/>
      <c r="H90" s="76"/>
      <c r="I90" s="22"/>
      <c r="J90" s="143"/>
      <c r="K90" s="143"/>
      <c r="L90" s="81"/>
      <c r="M90" s="85">
        <v>81.02</v>
      </c>
    </row>
    <row r="91" spans="2:13" s="65" customFormat="1" x14ac:dyDescent="0.25">
      <c r="B91" s="146"/>
      <c r="C91" s="153" t="s">
        <v>515</v>
      </c>
      <c r="D91" s="144"/>
      <c r="E91" s="144"/>
      <c r="F91" s="144"/>
      <c r="G91" s="144"/>
      <c r="H91" s="76"/>
      <c r="I91" s="22"/>
      <c r="J91" s="143"/>
      <c r="K91" s="143"/>
      <c r="L91" s="81"/>
      <c r="M91" s="85">
        <v>148.35</v>
      </c>
    </row>
    <row r="92" spans="2:13" s="65" customFormat="1" x14ac:dyDescent="0.25">
      <c r="B92" s="147"/>
      <c r="C92" s="153" t="s">
        <v>516</v>
      </c>
      <c r="D92" s="144"/>
      <c r="E92" s="144"/>
      <c r="F92" s="144"/>
      <c r="G92" s="144"/>
      <c r="H92" s="76"/>
      <c r="I92" s="177"/>
      <c r="J92" s="143"/>
      <c r="K92" s="143"/>
      <c r="L92" s="47"/>
      <c r="M92" s="88">
        <v>1587.76</v>
      </c>
    </row>
    <row r="93" spans="2:13" s="65" customFormat="1" x14ac:dyDescent="0.25">
      <c r="B93" s="443" t="s">
        <v>520</v>
      </c>
      <c r="C93" s="180" t="s">
        <v>521</v>
      </c>
      <c r="D93" s="14"/>
      <c r="E93" s="14"/>
      <c r="F93" s="14"/>
      <c r="G93" s="14"/>
      <c r="I93" s="22"/>
      <c r="J93" s="81"/>
      <c r="K93" s="81"/>
      <c r="L93" s="81"/>
      <c r="M93" s="86" t="s">
        <v>617</v>
      </c>
    </row>
    <row r="94" spans="2:13" s="65" customFormat="1" x14ac:dyDescent="0.25">
      <c r="B94" s="444"/>
      <c r="C94" s="153" t="s">
        <v>17</v>
      </c>
      <c r="D94" s="14"/>
      <c r="E94" s="14"/>
      <c r="F94" s="14"/>
      <c r="G94" s="14"/>
      <c r="I94" s="22"/>
      <c r="J94" s="81"/>
      <c r="K94" s="81"/>
      <c r="L94" s="81"/>
      <c r="M94" s="286">
        <v>98.23</v>
      </c>
    </row>
    <row r="95" spans="2:13" s="65" customFormat="1" x14ac:dyDescent="0.25">
      <c r="B95" s="444"/>
      <c r="C95" s="153" t="s">
        <v>32</v>
      </c>
      <c r="D95" s="14"/>
      <c r="E95" s="14"/>
      <c r="F95" s="14"/>
      <c r="G95" s="14"/>
      <c r="I95" s="22"/>
      <c r="J95" s="81"/>
      <c r="K95" s="81"/>
      <c r="L95" s="81"/>
      <c r="M95" s="286">
        <v>98.23</v>
      </c>
    </row>
    <row r="96" spans="2:13" s="65" customFormat="1" x14ac:dyDescent="0.25">
      <c r="B96" s="444"/>
      <c r="C96" s="153" t="s">
        <v>515</v>
      </c>
      <c r="D96" s="14"/>
      <c r="E96" s="14"/>
      <c r="F96" s="14"/>
      <c r="G96" s="14"/>
      <c r="I96" s="22"/>
      <c r="J96" s="81"/>
      <c r="K96" s="81"/>
      <c r="L96" s="81"/>
      <c r="M96" s="286">
        <v>209.91</v>
      </c>
    </row>
    <row r="97" spans="2:13" s="65" customFormat="1" x14ac:dyDescent="0.25">
      <c r="B97" s="445"/>
      <c r="C97" s="153" t="s">
        <v>34</v>
      </c>
      <c r="D97" s="14"/>
      <c r="E97" s="14"/>
      <c r="F97" s="14"/>
      <c r="G97" s="14"/>
      <c r="I97" s="22"/>
      <c r="J97" s="81"/>
      <c r="K97" s="81"/>
      <c r="L97" s="81"/>
      <c r="M97" s="286">
        <v>1696.32</v>
      </c>
    </row>
    <row r="98" spans="2:13" s="65" customFormat="1" x14ac:dyDescent="0.25">
      <c r="B98" s="13"/>
      <c r="D98" s="14"/>
      <c r="E98" s="14"/>
      <c r="F98" s="14"/>
      <c r="G98" s="14"/>
      <c r="I98" s="18"/>
      <c r="J98" s="13"/>
      <c r="K98" s="13"/>
      <c r="L98" s="13"/>
      <c r="M98" s="18"/>
    </row>
    <row r="99" spans="2:13" s="65" customFormat="1" x14ac:dyDescent="0.25">
      <c r="B99" s="13"/>
      <c r="D99" s="14"/>
      <c r="E99" s="14"/>
      <c r="F99" s="14"/>
      <c r="G99" s="14"/>
      <c r="I99" s="18"/>
      <c r="J99" s="13"/>
      <c r="K99" s="13"/>
      <c r="L99" s="13"/>
      <c r="M99" s="18"/>
    </row>
    <row r="100" spans="2:13" s="65" customFormat="1" x14ac:dyDescent="0.25">
      <c r="B100" s="13"/>
      <c r="D100" s="14"/>
      <c r="E100" s="14"/>
      <c r="F100" s="14"/>
      <c r="G100" s="14"/>
      <c r="I100" s="18"/>
      <c r="J100" s="13"/>
      <c r="K100" s="13"/>
      <c r="L100" s="13"/>
      <c r="M100" s="18"/>
    </row>
    <row r="101" spans="2:13" s="65" customFormat="1" x14ac:dyDescent="0.25">
      <c r="B101" s="13"/>
      <c r="D101" s="14"/>
      <c r="E101" s="14"/>
      <c r="F101" s="14"/>
      <c r="G101" s="14"/>
      <c r="I101" s="18"/>
      <c r="J101" s="13"/>
      <c r="K101" s="13"/>
      <c r="L101" s="13"/>
      <c r="M101" s="18"/>
    </row>
    <row r="102" spans="2:13" s="65" customFormat="1" x14ac:dyDescent="0.25">
      <c r="B102" s="13"/>
      <c r="D102" s="14"/>
      <c r="E102" s="14"/>
      <c r="F102" s="14"/>
      <c r="G102" s="14"/>
      <c r="I102" s="18"/>
      <c r="J102" s="13"/>
      <c r="K102" s="13"/>
      <c r="L102" s="13"/>
      <c r="M102" s="18"/>
    </row>
    <row r="103" spans="2:13" s="65" customFormat="1" x14ac:dyDescent="0.25">
      <c r="B103" s="13"/>
      <c r="D103" s="14"/>
      <c r="E103" s="14"/>
      <c r="F103" s="14"/>
      <c r="G103" s="14"/>
      <c r="I103" s="18"/>
      <c r="J103" s="13"/>
      <c r="K103" s="13"/>
      <c r="L103" s="13"/>
      <c r="M103" s="18"/>
    </row>
    <row r="104" spans="2:13" s="65" customFormat="1" x14ac:dyDescent="0.25">
      <c r="B104" s="13"/>
      <c r="D104" s="14"/>
      <c r="E104" s="14"/>
      <c r="F104" s="14"/>
      <c r="G104" s="14"/>
      <c r="I104" s="18"/>
      <c r="J104" s="13"/>
      <c r="K104" s="13"/>
      <c r="L104" s="13"/>
      <c r="M104" s="18"/>
    </row>
    <row r="105" spans="2:13" s="65" customFormat="1" x14ac:dyDescent="0.25">
      <c r="B105" s="13"/>
      <c r="D105" s="14"/>
      <c r="E105" s="14"/>
      <c r="F105" s="14"/>
      <c r="G105" s="14"/>
      <c r="I105" s="18"/>
      <c r="J105" s="13"/>
      <c r="K105" s="13"/>
      <c r="L105" s="13"/>
      <c r="M105" s="18"/>
    </row>
    <row r="106" spans="2:13" s="65" customFormat="1" x14ac:dyDescent="0.25">
      <c r="B106" s="13"/>
      <c r="D106" s="14"/>
      <c r="E106" s="14"/>
      <c r="F106" s="14"/>
      <c r="G106" s="14"/>
      <c r="I106" s="18"/>
      <c r="J106" s="13"/>
      <c r="K106" s="13"/>
      <c r="L106" s="13"/>
      <c r="M106" s="18"/>
    </row>
    <row r="107" spans="2:13" s="65" customFormat="1" x14ac:dyDescent="0.25">
      <c r="B107" s="13"/>
      <c r="D107" s="14"/>
      <c r="E107" s="14"/>
      <c r="F107" s="14"/>
      <c r="G107" s="14"/>
      <c r="I107" s="18"/>
      <c r="J107" s="13"/>
      <c r="K107" s="13"/>
      <c r="L107" s="13"/>
      <c r="M107" s="18"/>
    </row>
    <row r="108" spans="2:13" s="65" customFormat="1" x14ac:dyDescent="0.25">
      <c r="B108" s="13"/>
      <c r="D108" s="14"/>
      <c r="E108" s="14"/>
      <c r="F108" s="14"/>
      <c r="G108" s="14"/>
      <c r="I108" s="18"/>
      <c r="J108" s="13"/>
      <c r="K108" s="13"/>
      <c r="L108" s="13"/>
      <c r="M108" s="18"/>
    </row>
    <row r="109" spans="2:13" s="65" customFormat="1" x14ac:dyDescent="0.25">
      <c r="B109" s="13"/>
      <c r="D109" s="14"/>
      <c r="E109" s="14"/>
      <c r="F109" s="14"/>
      <c r="G109" s="14"/>
      <c r="I109" s="18"/>
      <c r="J109" s="13"/>
      <c r="K109" s="13"/>
      <c r="L109" s="13"/>
      <c r="M109" s="18"/>
    </row>
    <row r="110" spans="2:13" s="65" customFormat="1" x14ac:dyDescent="0.25">
      <c r="B110" s="13"/>
      <c r="D110" s="14"/>
      <c r="E110" s="14"/>
      <c r="F110" s="14"/>
      <c r="G110" s="14"/>
      <c r="I110" s="18"/>
      <c r="J110" s="13"/>
      <c r="K110" s="13"/>
      <c r="L110" s="13"/>
      <c r="M110" s="18"/>
    </row>
    <row r="111" spans="2:13" s="65" customFormat="1" x14ac:dyDescent="0.25">
      <c r="B111" s="13"/>
      <c r="D111" s="14"/>
      <c r="E111" s="14"/>
      <c r="F111" s="14"/>
      <c r="G111" s="14"/>
      <c r="I111" s="18"/>
      <c r="J111" s="13"/>
      <c r="K111" s="13"/>
      <c r="L111" s="13"/>
      <c r="M111" s="18"/>
    </row>
    <row r="112" spans="2:13" s="65" customFormat="1" x14ac:dyDescent="0.25">
      <c r="B112" s="13"/>
      <c r="D112" s="14"/>
      <c r="E112" s="14"/>
      <c r="F112" s="14"/>
      <c r="G112" s="14"/>
      <c r="I112" s="18"/>
      <c r="J112" s="13"/>
      <c r="K112" s="13"/>
      <c r="L112" s="13"/>
      <c r="M112" s="18"/>
    </row>
    <row r="113" spans="2:13" s="65" customFormat="1" x14ac:dyDescent="0.25">
      <c r="B113" s="13"/>
      <c r="D113" s="14"/>
      <c r="E113" s="14"/>
      <c r="F113" s="14"/>
      <c r="G113" s="14"/>
      <c r="I113" s="18"/>
      <c r="J113" s="13"/>
      <c r="K113" s="13"/>
      <c r="L113" s="13"/>
      <c r="M113" s="18"/>
    </row>
    <row r="114" spans="2:13" s="65" customFormat="1" x14ac:dyDescent="0.25">
      <c r="B114" s="13"/>
      <c r="D114" s="14"/>
      <c r="E114" s="14"/>
      <c r="F114" s="14"/>
      <c r="G114" s="14"/>
      <c r="I114" s="18"/>
      <c r="J114" s="13"/>
      <c r="K114" s="13"/>
      <c r="L114" s="13"/>
      <c r="M114" s="18"/>
    </row>
    <row r="115" spans="2:13" s="65" customFormat="1" x14ac:dyDescent="0.25">
      <c r="B115" s="13"/>
      <c r="D115" s="14"/>
      <c r="E115" s="14"/>
      <c r="F115" s="14"/>
      <c r="G115" s="14"/>
      <c r="I115" s="18"/>
      <c r="J115" s="13"/>
      <c r="K115" s="13"/>
      <c r="L115" s="13"/>
      <c r="M115" s="18"/>
    </row>
    <row r="116" spans="2:13" s="65" customFormat="1" x14ac:dyDescent="0.25">
      <c r="B116" s="13"/>
      <c r="D116" s="14"/>
      <c r="E116" s="14"/>
      <c r="F116" s="14"/>
      <c r="G116" s="14"/>
      <c r="I116" s="18"/>
      <c r="J116" s="13"/>
      <c r="K116" s="13"/>
      <c r="L116" s="13"/>
      <c r="M116" s="18"/>
    </row>
    <row r="117" spans="2:13" s="65" customFormat="1" x14ac:dyDescent="0.25">
      <c r="B117" s="13"/>
      <c r="D117" s="14"/>
      <c r="E117" s="14"/>
      <c r="F117" s="14"/>
      <c r="G117" s="14"/>
      <c r="I117" s="18"/>
      <c r="J117" s="13"/>
      <c r="K117" s="13"/>
      <c r="L117" s="13"/>
      <c r="M117" s="18"/>
    </row>
    <row r="118" spans="2:13" s="65" customFormat="1" x14ac:dyDescent="0.25">
      <c r="B118" s="13"/>
      <c r="D118" s="14"/>
      <c r="E118" s="14"/>
      <c r="F118" s="14"/>
      <c r="G118" s="14"/>
      <c r="I118" s="18"/>
      <c r="J118" s="13"/>
      <c r="K118" s="13"/>
      <c r="L118" s="13"/>
      <c r="M118" s="18"/>
    </row>
    <row r="119" spans="2:13" s="65" customFormat="1" x14ac:dyDescent="0.25">
      <c r="B119" s="13"/>
      <c r="D119" s="14"/>
      <c r="E119" s="14"/>
      <c r="F119" s="14"/>
      <c r="G119" s="14"/>
      <c r="I119" s="18"/>
      <c r="J119" s="13"/>
      <c r="K119" s="13"/>
      <c r="L119" s="13"/>
      <c r="M119" s="18"/>
    </row>
    <row r="120" spans="2:13" s="65" customFormat="1" x14ac:dyDescent="0.25">
      <c r="B120" s="13"/>
      <c r="D120" s="14"/>
      <c r="E120" s="14"/>
      <c r="F120" s="14"/>
      <c r="G120" s="14"/>
      <c r="I120" s="18"/>
      <c r="J120" s="13"/>
      <c r="K120" s="13"/>
      <c r="L120" s="13"/>
      <c r="M120" s="18"/>
    </row>
    <row r="121" spans="2:13" s="65" customFormat="1" x14ac:dyDescent="0.25">
      <c r="B121" s="13"/>
      <c r="D121" s="14"/>
      <c r="E121" s="14"/>
      <c r="F121" s="14"/>
      <c r="G121" s="14"/>
      <c r="I121" s="18"/>
      <c r="J121" s="13"/>
      <c r="K121" s="13"/>
      <c r="L121" s="13"/>
      <c r="M121" s="18"/>
    </row>
    <row r="122" spans="2:13" s="65" customFormat="1" x14ac:dyDescent="0.25">
      <c r="B122" s="13"/>
      <c r="D122" s="14"/>
      <c r="E122" s="14"/>
      <c r="F122" s="14"/>
      <c r="G122" s="14"/>
      <c r="I122" s="18"/>
      <c r="J122" s="13"/>
      <c r="K122" s="13"/>
      <c r="L122" s="13"/>
      <c r="M122" s="18"/>
    </row>
    <row r="123" spans="2:13" s="65" customFormat="1" x14ac:dyDescent="0.25">
      <c r="B123" s="13"/>
      <c r="D123" s="14"/>
      <c r="E123" s="14"/>
      <c r="F123" s="14"/>
      <c r="G123" s="14"/>
      <c r="I123" s="18"/>
      <c r="J123" s="13"/>
      <c r="K123" s="13"/>
      <c r="L123" s="13"/>
      <c r="M123" s="18"/>
    </row>
    <row r="124" spans="2:13" s="65" customFormat="1" x14ac:dyDescent="0.25">
      <c r="B124" s="13"/>
      <c r="D124" s="14"/>
      <c r="E124" s="14"/>
      <c r="F124" s="14"/>
      <c r="G124" s="14"/>
      <c r="I124" s="18"/>
      <c r="J124" s="13"/>
      <c r="K124" s="13"/>
      <c r="L124" s="13"/>
      <c r="M124" s="18"/>
    </row>
    <row r="125" spans="2:13" s="65" customFormat="1" x14ac:dyDescent="0.25">
      <c r="B125" s="13"/>
      <c r="D125" s="14"/>
      <c r="E125" s="14"/>
      <c r="F125" s="14"/>
      <c r="G125" s="14"/>
      <c r="I125" s="18"/>
      <c r="J125" s="13"/>
      <c r="K125" s="13"/>
      <c r="L125" s="13"/>
      <c r="M125" s="18"/>
    </row>
    <row r="126" spans="2:13" s="65" customFormat="1" x14ac:dyDescent="0.25">
      <c r="B126" s="13"/>
      <c r="D126" s="14"/>
      <c r="E126" s="14"/>
      <c r="F126" s="14"/>
      <c r="G126" s="14"/>
      <c r="I126" s="18"/>
      <c r="J126" s="13"/>
      <c r="K126" s="13"/>
      <c r="L126" s="13"/>
      <c r="M126" s="18"/>
    </row>
    <row r="127" spans="2:13" s="65" customFormat="1" x14ac:dyDescent="0.25">
      <c r="B127" s="13"/>
      <c r="D127" s="14"/>
      <c r="E127" s="14"/>
      <c r="F127" s="14"/>
      <c r="G127" s="14"/>
      <c r="I127" s="18"/>
      <c r="J127" s="13"/>
      <c r="K127" s="13"/>
      <c r="L127" s="13"/>
      <c r="M127" s="18"/>
    </row>
    <row r="128" spans="2:13" s="65" customFormat="1" x14ac:dyDescent="0.25">
      <c r="B128" s="13"/>
      <c r="D128" s="14"/>
      <c r="E128" s="14"/>
      <c r="F128" s="14"/>
      <c r="G128" s="14"/>
      <c r="I128" s="18"/>
      <c r="J128" s="13"/>
      <c r="K128" s="13"/>
      <c r="L128" s="13"/>
      <c r="M128" s="18"/>
    </row>
    <row r="129" spans="2:13" s="65" customFormat="1" x14ac:dyDescent="0.25">
      <c r="B129" s="13"/>
      <c r="D129" s="14"/>
      <c r="E129" s="14"/>
      <c r="F129" s="14"/>
      <c r="G129" s="14"/>
      <c r="I129" s="18"/>
      <c r="J129" s="13"/>
      <c r="K129" s="13"/>
      <c r="L129" s="13"/>
      <c r="M129" s="18"/>
    </row>
    <row r="130" spans="2:13" s="65" customFormat="1" x14ac:dyDescent="0.25">
      <c r="B130" s="13"/>
      <c r="D130" s="14"/>
      <c r="E130" s="14"/>
      <c r="F130" s="14"/>
      <c r="G130" s="14"/>
      <c r="I130" s="18"/>
      <c r="J130" s="13"/>
      <c r="K130" s="13"/>
      <c r="L130" s="13"/>
      <c r="M130" s="18"/>
    </row>
    <row r="131" spans="2:13" s="65" customFormat="1" x14ac:dyDescent="0.25">
      <c r="B131" s="13"/>
      <c r="D131" s="14"/>
      <c r="E131" s="14"/>
      <c r="F131" s="14"/>
      <c r="G131" s="14"/>
      <c r="I131" s="18"/>
      <c r="J131" s="13"/>
      <c r="K131" s="13"/>
      <c r="L131" s="13"/>
      <c r="M131" s="18"/>
    </row>
    <row r="132" spans="2:13" s="65" customFormat="1" x14ac:dyDescent="0.25">
      <c r="B132" s="13"/>
      <c r="D132" s="14"/>
      <c r="E132" s="14"/>
      <c r="F132" s="14"/>
      <c r="G132" s="14"/>
      <c r="I132" s="18"/>
      <c r="J132" s="13"/>
      <c r="K132" s="13"/>
      <c r="L132" s="13"/>
      <c r="M132" s="18"/>
    </row>
    <row r="133" spans="2:13" s="65" customFormat="1" x14ac:dyDescent="0.25">
      <c r="B133" s="13"/>
      <c r="D133" s="14"/>
      <c r="E133" s="14"/>
      <c r="F133" s="14"/>
      <c r="G133" s="14"/>
      <c r="I133" s="18"/>
      <c r="J133" s="13"/>
      <c r="K133" s="13"/>
      <c r="L133" s="13"/>
      <c r="M133" s="18"/>
    </row>
    <row r="134" spans="2:13" s="65" customFormat="1" x14ac:dyDescent="0.25">
      <c r="B134" s="13"/>
      <c r="D134" s="14"/>
      <c r="E134" s="14"/>
      <c r="F134" s="14"/>
      <c r="G134" s="14"/>
      <c r="I134" s="18"/>
      <c r="J134" s="13"/>
      <c r="K134" s="13"/>
      <c r="L134" s="13"/>
      <c r="M134" s="18"/>
    </row>
    <row r="135" spans="2:13" s="65" customFormat="1" x14ac:dyDescent="0.25">
      <c r="B135" s="13"/>
      <c r="D135" s="14"/>
      <c r="E135" s="14"/>
      <c r="F135" s="14"/>
      <c r="G135" s="14"/>
      <c r="I135" s="18"/>
      <c r="J135" s="13"/>
      <c r="K135" s="13"/>
      <c r="L135" s="13"/>
      <c r="M135" s="18"/>
    </row>
    <row r="136" spans="2:13" s="65" customFormat="1" x14ac:dyDescent="0.25">
      <c r="B136" s="13"/>
      <c r="D136" s="14"/>
      <c r="E136" s="14"/>
      <c r="F136" s="14"/>
      <c r="G136" s="14"/>
      <c r="I136" s="18"/>
      <c r="J136" s="13"/>
      <c r="K136" s="13"/>
      <c r="L136" s="13"/>
      <c r="M136" s="18"/>
    </row>
    <row r="137" spans="2:13" s="65" customFormat="1" x14ac:dyDescent="0.25">
      <c r="B137" s="13"/>
      <c r="D137" s="14"/>
      <c r="E137" s="14"/>
      <c r="F137" s="14"/>
      <c r="G137" s="14"/>
      <c r="I137" s="18"/>
      <c r="J137" s="13"/>
      <c r="K137" s="13"/>
      <c r="L137" s="13"/>
      <c r="M137" s="18"/>
    </row>
    <row r="138" spans="2:13" s="65" customFormat="1" x14ac:dyDescent="0.25">
      <c r="B138" s="13"/>
      <c r="D138" s="14"/>
      <c r="E138" s="14"/>
      <c r="F138" s="14"/>
      <c r="G138" s="14"/>
      <c r="I138" s="18"/>
      <c r="J138" s="13"/>
      <c r="K138" s="13"/>
      <c r="L138" s="13"/>
      <c r="M138" s="18"/>
    </row>
    <row r="139" spans="2:13" s="65" customFormat="1" x14ac:dyDescent="0.25">
      <c r="B139" s="13"/>
      <c r="D139" s="14"/>
      <c r="E139" s="14"/>
      <c r="F139" s="14"/>
      <c r="G139" s="14"/>
      <c r="I139" s="18"/>
      <c r="J139" s="13"/>
      <c r="K139" s="13"/>
      <c r="L139" s="13"/>
      <c r="M139" s="18"/>
    </row>
    <row r="140" spans="2:13" s="65" customFormat="1" x14ac:dyDescent="0.25">
      <c r="B140" s="13"/>
      <c r="D140" s="14"/>
      <c r="E140" s="14"/>
      <c r="F140" s="14"/>
      <c r="G140" s="14"/>
      <c r="I140" s="18"/>
      <c r="J140" s="13"/>
      <c r="K140" s="13"/>
      <c r="L140" s="13"/>
      <c r="M140" s="18"/>
    </row>
    <row r="141" spans="2:13" s="65" customFormat="1" x14ac:dyDescent="0.25">
      <c r="B141" s="13"/>
      <c r="D141" s="14"/>
      <c r="E141" s="14"/>
      <c r="F141" s="14"/>
      <c r="G141" s="14"/>
      <c r="I141" s="18"/>
      <c r="J141" s="13"/>
      <c r="K141" s="13"/>
      <c r="L141" s="13"/>
      <c r="M141" s="18"/>
    </row>
    <row r="142" spans="2:13" s="65" customFormat="1" x14ac:dyDescent="0.25">
      <c r="B142" s="13"/>
      <c r="D142" s="14"/>
      <c r="E142" s="14"/>
      <c r="F142" s="14"/>
      <c r="G142" s="14"/>
      <c r="I142" s="18"/>
      <c r="J142" s="13"/>
      <c r="K142" s="13"/>
      <c r="L142" s="13"/>
      <c r="M142" s="18"/>
    </row>
    <row r="143" spans="2:13" s="65" customFormat="1" x14ac:dyDescent="0.25">
      <c r="B143" s="13"/>
      <c r="D143" s="14"/>
      <c r="E143" s="14"/>
      <c r="F143" s="14"/>
      <c r="G143" s="14"/>
      <c r="I143" s="18"/>
      <c r="J143" s="13"/>
      <c r="K143" s="13"/>
      <c r="L143" s="13"/>
      <c r="M143" s="18"/>
    </row>
  </sheetData>
  <mergeCells count="52">
    <mergeCell ref="B93:B97"/>
    <mergeCell ref="A51:A55"/>
    <mergeCell ref="B51:B55"/>
    <mergeCell ref="E51:E55"/>
    <mergeCell ref="G51:G55"/>
    <mergeCell ref="A60:A64"/>
    <mergeCell ref="B60:B64"/>
    <mergeCell ref="E60:E64"/>
    <mergeCell ref="G60:G64"/>
    <mergeCell ref="B78:B82"/>
    <mergeCell ref="B83:B87"/>
    <mergeCell ref="B56:B59"/>
    <mergeCell ref="A65:A69"/>
    <mergeCell ref="B65:B69"/>
    <mergeCell ref="B70:B72"/>
    <mergeCell ref="G66:G69"/>
    <mergeCell ref="E17:E21"/>
    <mergeCell ref="A46:A50"/>
    <mergeCell ref="B46:B50"/>
    <mergeCell ref="G46:G50"/>
    <mergeCell ref="E46:E50"/>
    <mergeCell ref="A31:A35"/>
    <mergeCell ref="B31:B35"/>
    <mergeCell ref="E31:E35"/>
    <mergeCell ref="G31:G35"/>
    <mergeCell ref="B36:B45"/>
    <mergeCell ref="G12:G21"/>
    <mergeCell ref="E12:E16"/>
    <mergeCell ref="C15:C16"/>
    <mergeCell ref="F15:F16"/>
    <mergeCell ref="E26:E30"/>
    <mergeCell ref="G26:G30"/>
    <mergeCell ref="B22:B25"/>
    <mergeCell ref="B10:B11"/>
    <mergeCell ref="A12:A21"/>
    <mergeCell ref="B12:B21"/>
    <mergeCell ref="A26:A30"/>
    <mergeCell ref="B26:B30"/>
    <mergeCell ref="A2:M2"/>
    <mergeCell ref="B73:B77"/>
    <mergeCell ref="A3:A4"/>
    <mergeCell ref="B3:B4"/>
    <mergeCell ref="C3:C4"/>
    <mergeCell ref="D3:E3"/>
    <mergeCell ref="F3:G3"/>
    <mergeCell ref="G5:G9"/>
    <mergeCell ref="A5:A9"/>
    <mergeCell ref="B5:B9"/>
    <mergeCell ref="E5:E9"/>
    <mergeCell ref="J15:J16"/>
    <mergeCell ref="K15:K16"/>
    <mergeCell ref="A10:A11"/>
  </mergeCells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38"/>
  <sheetViews>
    <sheetView topLeftCell="B274" zoomScale="80" zoomScaleNormal="80" zoomScaleSheetLayoutView="85" workbookViewId="0">
      <selection activeCell="Q297" sqref="Q297"/>
    </sheetView>
  </sheetViews>
  <sheetFormatPr defaultColWidth="9.140625" defaultRowHeight="15" x14ac:dyDescent="0.25"/>
  <cols>
    <col min="1" max="1" width="7" style="285" hidden="1" customWidth="1"/>
    <col min="2" max="2" width="44.5703125" style="114" customWidth="1"/>
    <col min="3" max="3" width="27.7109375" style="114" customWidth="1"/>
    <col min="4" max="4" width="40.42578125" style="285" hidden="1" customWidth="1"/>
    <col min="5" max="5" width="31.85546875" style="285" hidden="1" customWidth="1"/>
    <col min="6" max="6" width="91.5703125" style="285" hidden="1" customWidth="1"/>
    <col min="7" max="7" width="192.140625" style="285" hidden="1" customWidth="1"/>
    <col min="8" max="9" width="35.42578125" style="285" hidden="1" customWidth="1"/>
    <col min="10" max="10" width="33.85546875" style="114" hidden="1" customWidth="1"/>
    <col min="11" max="11" width="32" style="285" hidden="1" customWidth="1"/>
    <col min="12" max="12" width="37.28515625" style="285" hidden="1" customWidth="1"/>
    <col min="13" max="13" width="44.42578125" style="285" hidden="1" customWidth="1"/>
    <col min="14" max="14" width="29.85546875" style="285" hidden="1" customWidth="1"/>
    <col min="15" max="15" width="36.28515625" style="112" customWidth="1"/>
    <col min="16" max="16" width="0" style="285" hidden="1" customWidth="1"/>
    <col min="17" max="17" width="28.28515625" style="285" customWidth="1"/>
    <col min="18" max="16384" width="9.140625" style="285"/>
  </cols>
  <sheetData>
    <row r="1" spans="1:17" x14ac:dyDescent="0.25">
      <c r="A1" s="112"/>
      <c r="B1" s="112"/>
      <c r="C1" s="112"/>
      <c r="D1" s="112"/>
      <c r="E1" s="112"/>
      <c r="F1" s="112"/>
      <c r="G1" s="112"/>
      <c r="J1" s="112"/>
    </row>
    <row r="2" spans="1:17" ht="14.25" customHeight="1" x14ac:dyDescent="0.25">
      <c r="A2" s="404" t="s">
        <v>0</v>
      </c>
      <c r="B2" s="404"/>
      <c r="C2" s="404"/>
      <c r="D2" s="404"/>
      <c r="E2" s="404"/>
      <c r="F2" s="404"/>
      <c r="G2" s="404"/>
      <c r="H2" s="404"/>
      <c r="I2" s="404"/>
      <c r="J2" s="404"/>
      <c r="K2" s="404"/>
      <c r="L2" s="404"/>
      <c r="M2" s="404"/>
      <c r="N2" s="404"/>
      <c r="O2" s="404"/>
    </row>
    <row r="3" spans="1:17" ht="14.25" customHeight="1" x14ac:dyDescent="0.25">
      <c r="A3" s="404" t="s">
        <v>1</v>
      </c>
      <c r="B3" s="404"/>
      <c r="C3" s="404"/>
      <c r="D3" s="404"/>
      <c r="E3" s="404"/>
      <c r="F3" s="404"/>
      <c r="G3" s="404"/>
      <c r="H3" s="404"/>
      <c r="I3" s="404"/>
      <c r="J3" s="404"/>
      <c r="K3" s="404"/>
      <c r="L3" s="404"/>
      <c r="M3" s="404"/>
      <c r="N3" s="404"/>
      <c r="O3" s="404"/>
    </row>
    <row r="4" spans="1:17" ht="27.95" customHeight="1" x14ac:dyDescent="0.25">
      <c r="A4" s="405" t="s">
        <v>665</v>
      </c>
      <c r="B4" s="405"/>
      <c r="C4" s="405"/>
      <c r="D4" s="405"/>
      <c r="E4" s="405"/>
      <c r="F4" s="405"/>
      <c r="G4" s="405"/>
      <c r="H4" s="405"/>
      <c r="I4" s="405"/>
      <c r="J4" s="405"/>
      <c r="K4" s="405"/>
      <c r="L4" s="405"/>
      <c r="M4" s="405"/>
      <c r="N4" s="405"/>
      <c r="O4" s="405"/>
    </row>
    <row r="5" spans="1:17" ht="14.25" customHeight="1" x14ac:dyDescent="0.25">
      <c r="A5" s="407" t="s">
        <v>2</v>
      </c>
      <c r="B5" s="407" t="s">
        <v>3</v>
      </c>
      <c r="C5" s="421" t="s">
        <v>4</v>
      </c>
      <c r="D5" s="107" t="s">
        <v>5</v>
      </c>
      <c r="E5" s="107" t="s">
        <v>5</v>
      </c>
      <c r="F5" s="107" t="s">
        <v>5</v>
      </c>
      <c r="G5" s="107" t="s">
        <v>5</v>
      </c>
      <c r="H5" s="329" t="s">
        <v>6</v>
      </c>
      <c r="I5" s="329"/>
      <c r="J5" s="107" t="s">
        <v>5</v>
      </c>
      <c r="K5" s="329" t="s">
        <v>7</v>
      </c>
      <c r="L5" s="329" t="s">
        <v>8</v>
      </c>
      <c r="M5" s="329" t="s">
        <v>9</v>
      </c>
      <c r="N5" s="329" t="s">
        <v>469</v>
      </c>
      <c r="O5" s="329" t="s">
        <v>666</v>
      </c>
    </row>
    <row r="6" spans="1:17" ht="28.5" x14ac:dyDescent="0.25">
      <c r="A6" s="407"/>
      <c r="B6" s="407"/>
      <c r="C6" s="423"/>
      <c r="D6" s="329" t="s">
        <v>10</v>
      </c>
      <c r="E6" s="329" t="s">
        <v>10</v>
      </c>
      <c r="F6" s="329" t="s">
        <v>10</v>
      </c>
      <c r="G6" s="329" t="s">
        <v>10</v>
      </c>
      <c r="H6" s="329" t="s">
        <v>10</v>
      </c>
      <c r="I6" s="329"/>
      <c r="J6" s="329" t="s">
        <v>10</v>
      </c>
      <c r="K6" s="329" t="s">
        <v>10</v>
      </c>
      <c r="L6" s="329" t="s">
        <v>10</v>
      </c>
      <c r="M6" s="329" t="s">
        <v>10</v>
      </c>
      <c r="N6" s="329" t="s">
        <v>10</v>
      </c>
      <c r="O6" s="329" t="s">
        <v>10</v>
      </c>
      <c r="Q6" s="285" t="s">
        <v>560</v>
      </c>
    </row>
    <row r="7" spans="1:17" ht="57" x14ac:dyDescent="0.25">
      <c r="A7" s="411">
        <v>1</v>
      </c>
      <c r="B7" s="411" t="s">
        <v>11</v>
      </c>
      <c r="C7" s="329" t="s">
        <v>12</v>
      </c>
      <c r="D7" s="336">
        <v>4129.8900000000003</v>
      </c>
      <c r="E7" s="411" t="s">
        <v>13</v>
      </c>
      <c r="F7" s="329" t="s">
        <v>14</v>
      </c>
      <c r="G7" s="411" t="s">
        <v>15</v>
      </c>
      <c r="H7" s="336" t="s">
        <v>16</v>
      </c>
      <c r="I7" s="336"/>
      <c r="J7" s="336">
        <v>4129.8900000000003</v>
      </c>
      <c r="K7" s="336" t="s">
        <v>16</v>
      </c>
      <c r="L7" s="336" t="s">
        <v>16</v>
      </c>
      <c r="N7" s="288">
        <v>4760.8900000000003</v>
      </c>
      <c r="O7" s="329" t="s">
        <v>652</v>
      </c>
      <c r="P7" s="279" t="e">
        <f>O7-H7</f>
        <v>#VALUE!</v>
      </c>
    </row>
    <row r="8" spans="1:17" x14ac:dyDescent="0.25">
      <c r="A8" s="412"/>
      <c r="B8" s="412"/>
      <c r="C8" s="91" t="s">
        <v>17</v>
      </c>
      <c r="D8" s="28">
        <v>1852.6</v>
      </c>
      <c r="E8" s="412"/>
      <c r="F8" s="28">
        <v>1611.98</v>
      </c>
      <c r="G8" s="412"/>
      <c r="H8" s="28">
        <v>1677.9</v>
      </c>
      <c r="I8" s="28">
        <f>D8-H8</f>
        <v>174.69999999999982</v>
      </c>
      <c r="J8" s="28">
        <v>1852.6</v>
      </c>
      <c r="K8" s="28">
        <v>1677.9</v>
      </c>
      <c r="L8" s="28">
        <v>1677.9</v>
      </c>
      <c r="N8" s="334">
        <v>2013.48</v>
      </c>
      <c r="O8" s="336">
        <v>3020.59</v>
      </c>
      <c r="P8" s="279">
        <f t="shared" ref="P8:P32" si="0">O8-H8</f>
        <v>1342.69</v>
      </c>
    </row>
    <row r="9" spans="1:17" x14ac:dyDescent="0.25">
      <c r="A9" s="412"/>
      <c r="B9" s="412"/>
      <c r="C9" s="28" t="s">
        <v>18</v>
      </c>
      <c r="D9" s="28">
        <v>1630.25</v>
      </c>
      <c r="E9" s="412"/>
      <c r="F9" s="28">
        <v>1337.37</v>
      </c>
      <c r="G9" s="412"/>
      <c r="H9" s="28">
        <v>1417.61</v>
      </c>
      <c r="I9" s="28">
        <f>D9-H9</f>
        <v>212.6400000000001</v>
      </c>
      <c r="J9" s="28">
        <v>1630.25</v>
      </c>
      <c r="K9" s="28">
        <v>1417.61</v>
      </c>
      <c r="L9" s="28">
        <v>1417.61</v>
      </c>
      <c r="N9" s="288">
        <v>1701.13</v>
      </c>
      <c r="O9" s="336">
        <v>2598.48</v>
      </c>
      <c r="P9" s="279">
        <f t="shared" si="0"/>
        <v>1180.8700000000001</v>
      </c>
    </row>
    <row r="10" spans="1:17" x14ac:dyDescent="0.25">
      <c r="A10" s="412"/>
      <c r="B10" s="412"/>
      <c r="C10" s="28" t="s">
        <v>19</v>
      </c>
      <c r="D10" s="28">
        <v>2876.38</v>
      </c>
      <c r="E10" s="412"/>
      <c r="F10" s="28">
        <v>2876.38</v>
      </c>
      <c r="G10" s="412"/>
      <c r="H10" s="28">
        <v>2876.38</v>
      </c>
      <c r="I10" s="28">
        <f>D10-H10</f>
        <v>0</v>
      </c>
      <c r="J10" s="28">
        <v>2876.38</v>
      </c>
      <c r="K10" s="28">
        <v>2876.38</v>
      </c>
      <c r="L10" s="28">
        <v>2876.38</v>
      </c>
      <c r="N10" s="288">
        <v>3451.66</v>
      </c>
      <c r="O10" s="336">
        <v>5272.5</v>
      </c>
      <c r="P10" s="279">
        <f t="shared" si="0"/>
        <v>2396.12</v>
      </c>
    </row>
    <row r="11" spans="1:17" ht="30" x14ac:dyDescent="0.25">
      <c r="A11" s="412"/>
      <c r="B11" s="412"/>
      <c r="C11" s="28" t="s">
        <v>485</v>
      </c>
      <c r="D11" s="28"/>
      <c r="E11" s="412"/>
      <c r="F11" s="28"/>
      <c r="G11" s="412"/>
      <c r="H11" s="28"/>
      <c r="I11" s="28"/>
      <c r="J11" s="28"/>
      <c r="K11" s="28"/>
      <c r="L11" s="28"/>
      <c r="N11" s="288"/>
      <c r="O11" s="336">
        <v>151.63999999999999</v>
      </c>
      <c r="P11" s="279"/>
    </row>
    <row r="12" spans="1:17" x14ac:dyDescent="0.25">
      <c r="A12" s="412"/>
      <c r="B12" s="412"/>
      <c r="C12" s="91" t="s">
        <v>20</v>
      </c>
      <c r="D12" s="28">
        <v>5186.5600000000004</v>
      </c>
      <c r="E12" s="412"/>
      <c r="F12" s="28">
        <v>4024.92</v>
      </c>
      <c r="G12" s="412"/>
      <c r="H12" s="28">
        <v>4565.22</v>
      </c>
      <c r="I12" s="28"/>
      <c r="J12" s="28">
        <v>5186.5600000000004</v>
      </c>
      <c r="K12" s="28">
        <v>4565.22</v>
      </c>
      <c r="L12" s="28">
        <v>4565.22</v>
      </c>
      <c r="N12" s="288">
        <v>5979.06</v>
      </c>
      <c r="O12" s="336">
        <v>8260.3799999999992</v>
      </c>
      <c r="P12" s="279">
        <f t="shared" si="0"/>
        <v>3695.1599999999989</v>
      </c>
    </row>
    <row r="13" spans="1:17" x14ac:dyDescent="0.25">
      <c r="A13" s="412"/>
      <c r="B13" s="412"/>
      <c r="C13" s="28" t="s">
        <v>21</v>
      </c>
      <c r="D13" s="28">
        <v>5075.8599999999997</v>
      </c>
      <c r="E13" s="412"/>
      <c r="F13" s="28">
        <v>3838.08</v>
      </c>
      <c r="G13" s="412"/>
      <c r="H13" s="28">
        <v>4413.79</v>
      </c>
      <c r="I13" s="28"/>
      <c r="J13" s="28">
        <v>5075.8599999999997</v>
      </c>
      <c r="K13" s="28">
        <v>4413.79</v>
      </c>
      <c r="L13" s="28">
        <v>4413.79</v>
      </c>
      <c r="N13" s="288">
        <v>5851.45</v>
      </c>
      <c r="O13" s="336">
        <v>8143.08</v>
      </c>
      <c r="P13" s="279">
        <f t="shared" si="0"/>
        <v>3729.29</v>
      </c>
    </row>
    <row r="14" spans="1:17" x14ac:dyDescent="0.25">
      <c r="A14" s="412"/>
      <c r="B14" s="412"/>
      <c r="C14" s="28" t="s">
        <v>22</v>
      </c>
      <c r="D14" s="28">
        <v>6875.18</v>
      </c>
      <c r="E14" s="412"/>
      <c r="F14" s="28">
        <v>6875.18</v>
      </c>
      <c r="G14" s="412"/>
      <c r="H14" s="28">
        <v>6875.18</v>
      </c>
      <c r="I14" s="28"/>
      <c r="J14" s="28">
        <v>6875.18</v>
      </c>
      <c r="K14" s="28">
        <v>6875.18</v>
      </c>
      <c r="L14" s="28">
        <v>6875.18</v>
      </c>
      <c r="N14" s="288">
        <v>7925.71</v>
      </c>
      <c r="O14" s="336">
        <v>10178.969999999999</v>
      </c>
      <c r="P14" s="279">
        <f t="shared" si="0"/>
        <v>3303.7899999999991</v>
      </c>
    </row>
    <row r="15" spans="1:17" x14ac:dyDescent="0.25">
      <c r="A15" s="412"/>
      <c r="B15" s="412"/>
      <c r="C15" s="91" t="s">
        <v>23</v>
      </c>
      <c r="D15" s="28">
        <v>12827.66</v>
      </c>
      <c r="E15" s="412"/>
      <c r="F15" s="28">
        <v>6313.01</v>
      </c>
      <c r="G15" s="412"/>
      <c r="H15" s="28">
        <v>14476.43</v>
      </c>
      <c r="I15" s="28"/>
      <c r="J15" s="28">
        <v>12827.66</v>
      </c>
      <c r="K15" s="28">
        <v>14476.43</v>
      </c>
      <c r="L15" s="28">
        <v>14476.43</v>
      </c>
      <c r="N15" s="288">
        <v>15350.91</v>
      </c>
      <c r="O15" s="336">
        <v>48711.199999999997</v>
      </c>
      <c r="P15" s="279">
        <f t="shared" si="0"/>
        <v>34234.769999999997</v>
      </c>
    </row>
    <row r="16" spans="1:17" x14ac:dyDescent="0.25">
      <c r="A16" s="412"/>
      <c r="B16" s="412"/>
      <c r="C16" s="28" t="s">
        <v>24</v>
      </c>
      <c r="D16" s="28">
        <v>12616.19</v>
      </c>
      <c r="E16" s="412"/>
      <c r="F16" s="28">
        <v>6157.49</v>
      </c>
      <c r="G16" s="412"/>
      <c r="H16" s="28">
        <v>14237.77</v>
      </c>
      <c r="I16" s="28"/>
      <c r="J16" s="28">
        <v>12616.19</v>
      </c>
      <c r="K16" s="28">
        <v>14237.77</v>
      </c>
      <c r="L16" s="28">
        <v>14237.77</v>
      </c>
      <c r="N16" s="288">
        <v>15097.83</v>
      </c>
      <c r="O16" s="336">
        <v>48073.39</v>
      </c>
      <c r="P16" s="279">
        <f t="shared" si="0"/>
        <v>33835.619999999995</v>
      </c>
    </row>
    <row r="17" spans="1:16" ht="15.75" customHeight="1" x14ac:dyDescent="0.25">
      <c r="A17" s="412"/>
      <c r="B17" s="412"/>
      <c r="C17" s="46" t="s">
        <v>25</v>
      </c>
      <c r="D17" s="28">
        <v>19241.5</v>
      </c>
      <c r="E17" s="413"/>
      <c r="F17" s="46">
        <v>11029.95</v>
      </c>
      <c r="G17" s="412"/>
      <c r="H17" s="28">
        <v>21714.639999999999</v>
      </c>
      <c r="I17" s="28"/>
      <c r="J17" s="28">
        <v>19241.5</v>
      </c>
      <c r="K17" s="28">
        <v>21714.639999999999</v>
      </c>
      <c r="L17" s="28">
        <v>21714.639999999999</v>
      </c>
      <c r="N17" s="288">
        <v>23026.53</v>
      </c>
      <c r="O17" s="336">
        <v>63906.32</v>
      </c>
      <c r="P17" s="279">
        <f t="shared" si="0"/>
        <v>42191.68</v>
      </c>
    </row>
    <row r="18" spans="1:16" ht="42.75" x14ac:dyDescent="0.25">
      <c r="A18" s="338">
        <v>2</v>
      </c>
      <c r="B18" s="411" t="s">
        <v>54</v>
      </c>
      <c r="C18" s="329" t="s">
        <v>55</v>
      </c>
      <c r="D18" s="329">
        <v>3258.39</v>
      </c>
      <c r="E18" s="329" t="s">
        <v>56</v>
      </c>
      <c r="F18" s="329" t="s">
        <v>57</v>
      </c>
      <c r="G18" s="7" t="s">
        <v>58</v>
      </c>
      <c r="H18" s="329" t="s">
        <v>59</v>
      </c>
      <c r="I18" s="329"/>
      <c r="J18" s="329">
        <v>3258.39</v>
      </c>
      <c r="K18" s="329" t="s">
        <v>59</v>
      </c>
      <c r="L18" s="329" t="s">
        <v>59</v>
      </c>
      <c r="N18" s="288">
        <v>3258.39</v>
      </c>
      <c r="O18" s="398" t="s">
        <v>660</v>
      </c>
      <c r="P18" s="279" t="e">
        <f t="shared" si="0"/>
        <v>#VALUE!</v>
      </c>
    </row>
    <row r="19" spans="1:16" x14ac:dyDescent="0.25">
      <c r="A19" s="351"/>
      <c r="B19" s="412"/>
      <c r="C19" s="272" t="s">
        <v>17</v>
      </c>
      <c r="D19" s="329"/>
      <c r="E19" s="329"/>
      <c r="F19" s="329"/>
      <c r="G19" s="165"/>
      <c r="H19" s="329"/>
      <c r="I19" s="329"/>
      <c r="J19" s="329"/>
      <c r="K19" s="329"/>
      <c r="L19" s="329"/>
      <c r="N19" s="288"/>
      <c r="O19" s="368">
        <v>7933.22</v>
      </c>
      <c r="P19" s="279"/>
    </row>
    <row r="20" spans="1:16" x14ac:dyDescent="0.25">
      <c r="A20" s="351"/>
      <c r="B20" s="412"/>
      <c r="C20" s="272" t="s">
        <v>18</v>
      </c>
      <c r="D20" s="329"/>
      <c r="E20" s="329"/>
      <c r="F20" s="329"/>
      <c r="G20" s="165"/>
      <c r="H20" s="329"/>
      <c r="I20" s="329"/>
      <c r="J20" s="329"/>
      <c r="K20" s="329"/>
      <c r="L20" s="329"/>
      <c r="N20" s="288"/>
      <c r="O20" s="368">
        <v>7832.73</v>
      </c>
      <c r="P20" s="279"/>
    </row>
    <row r="21" spans="1:16" x14ac:dyDescent="0.25">
      <c r="A21" s="351"/>
      <c r="B21" s="412"/>
      <c r="C21" s="272" t="s">
        <v>19</v>
      </c>
      <c r="D21" s="329"/>
      <c r="E21" s="329"/>
      <c r="F21" s="329"/>
      <c r="G21" s="165"/>
      <c r="H21" s="329"/>
      <c r="I21" s="329"/>
      <c r="J21" s="329"/>
      <c r="K21" s="329"/>
      <c r="L21" s="329"/>
      <c r="N21" s="288"/>
      <c r="O21" s="368">
        <v>9490.99</v>
      </c>
      <c r="P21" s="279"/>
    </row>
    <row r="22" spans="1:16" x14ac:dyDescent="0.25">
      <c r="A22" s="351"/>
      <c r="B22" s="412"/>
      <c r="C22" s="272" t="s">
        <v>515</v>
      </c>
      <c r="D22" s="329"/>
      <c r="E22" s="329"/>
      <c r="F22" s="329"/>
      <c r="G22" s="165"/>
      <c r="H22" s="329"/>
      <c r="I22" s="329"/>
      <c r="J22" s="329"/>
      <c r="K22" s="329"/>
      <c r="L22" s="329"/>
      <c r="N22" s="288"/>
      <c r="O22" s="368">
        <v>19009.150000000001</v>
      </c>
      <c r="P22" s="279"/>
    </row>
    <row r="23" spans="1:16" x14ac:dyDescent="0.25">
      <c r="A23" s="351"/>
      <c r="B23" s="412"/>
      <c r="C23" s="272" t="s">
        <v>21</v>
      </c>
      <c r="D23" s="329"/>
      <c r="E23" s="329"/>
      <c r="F23" s="329"/>
      <c r="G23" s="165"/>
      <c r="H23" s="329"/>
      <c r="I23" s="329"/>
      <c r="J23" s="329"/>
      <c r="K23" s="329"/>
      <c r="L23" s="329"/>
      <c r="N23" s="288"/>
      <c r="O23" s="368">
        <v>18774.39</v>
      </c>
      <c r="P23" s="279"/>
    </row>
    <row r="24" spans="1:16" x14ac:dyDescent="0.25">
      <c r="A24" s="351"/>
      <c r="B24" s="412"/>
      <c r="C24" s="272" t="s">
        <v>22</v>
      </c>
      <c r="D24" s="329"/>
      <c r="E24" s="329"/>
      <c r="F24" s="329"/>
      <c r="G24" s="165"/>
      <c r="H24" s="329"/>
      <c r="I24" s="329"/>
      <c r="J24" s="329"/>
      <c r="K24" s="329"/>
      <c r="L24" s="329"/>
      <c r="N24" s="288"/>
      <c r="O24" s="368">
        <v>27358.48</v>
      </c>
      <c r="P24" s="279"/>
    </row>
    <row r="25" spans="1:16" x14ac:dyDescent="0.25">
      <c r="A25" s="351"/>
      <c r="B25" s="412"/>
      <c r="C25" s="272" t="s">
        <v>23</v>
      </c>
      <c r="D25" s="329"/>
      <c r="E25" s="329"/>
      <c r="F25" s="329"/>
      <c r="G25" s="165"/>
      <c r="H25" s="329"/>
      <c r="I25" s="329"/>
      <c r="J25" s="329"/>
      <c r="K25" s="329"/>
      <c r="L25" s="329"/>
      <c r="N25" s="288"/>
      <c r="O25" s="368">
        <v>39671.93</v>
      </c>
      <c r="P25" s="279"/>
    </row>
    <row r="26" spans="1:16" x14ac:dyDescent="0.25">
      <c r="A26" s="351"/>
      <c r="B26" s="412"/>
      <c r="C26" s="272" t="s">
        <v>71</v>
      </c>
      <c r="D26" s="329"/>
      <c r="E26" s="329"/>
      <c r="F26" s="329"/>
      <c r="G26" s="165"/>
      <c r="H26" s="329"/>
      <c r="I26" s="329"/>
      <c r="J26" s="329"/>
      <c r="K26" s="329"/>
      <c r="L26" s="329"/>
      <c r="N26" s="288"/>
      <c r="O26" s="368">
        <v>29632.19</v>
      </c>
      <c r="P26" s="279"/>
    </row>
    <row r="27" spans="1:16" x14ac:dyDescent="0.25">
      <c r="A27" s="351"/>
      <c r="B27" s="413"/>
      <c r="C27" s="272" t="s">
        <v>72</v>
      </c>
      <c r="D27" s="329"/>
      <c r="E27" s="329"/>
      <c r="F27" s="329"/>
      <c r="G27" s="165"/>
      <c r="H27" s="329"/>
      <c r="I27" s="329"/>
      <c r="J27" s="329"/>
      <c r="K27" s="329"/>
      <c r="L27" s="329"/>
      <c r="N27" s="288"/>
      <c r="O27" s="368">
        <v>66926.16</v>
      </c>
      <c r="P27" s="279"/>
    </row>
    <row r="28" spans="1:16" ht="28.5" x14ac:dyDescent="0.25">
      <c r="A28" s="451">
        <v>3</v>
      </c>
      <c r="B28" s="411" t="s">
        <v>60</v>
      </c>
      <c r="C28" s="329" t="s">
        <v>61</v>
      </c>
      <c r="D28" s="329">
        <v>3988.2</v>
      </c>
      <c r="E28" s="329" t="s">
        <v>56</v>
      </c>
      <c r="F28" s="329" t="s">
        <v>62</v>
      </c>
      <c r="G28" s="411" t="s">
        <v>63</v>
      </c>
      <c r="H28" s="329" t="s">
        <v>64</v>
      </c>
      <c r="I28" s="329"/>
      <c r="J28" s="329">
        <v>3988.2</v>
      </c>
      <c r="K28" s="329" t="s">
        <v>64</v>
      </c>
      <c r="L28" s="329" t="s">
        <v>64</v>
      </c>
      <c r="N28" s="288">
        <v>4080.7</v>
      </c>
      <c r="O28" s="275" t="s">
        <v>653</v>
      </c>
      <c r="P28" s="279" t="e">
        <f t="shared" si="0"/>
        <v>#VALUE!</v>
      </c>
    </row>
    <row r="29" spans="1:16" ht="28.5" x14ac:dyDescent="0.25">
      <c r="A29" s="452"/>
      <c r="B29" s="412"/>
      <c r="C29" s="329" t="s">
        <v>66</v>
      </c>
      <c r="D29" s="329" t="s">
        <v>67</v>
      </c>
      <c r="E29" s="339"/>
      <c r="F29" s="329"/>
      <c r="G29" s="412"/>
      <c r="H29" s="329" t="s">
        <v>67</v>
      </c>
      <c r="I29" s="329"/>
      <c r="J29" s="329" t="s">
        <v>67</v>
      </c>
      <c r="K29" s="329" t="s">
        <v>67</v>
      </c>
      <c r="L29" s="329" t="s">
        <v>67</v>
      </c>
      <c r="N29" s="288"/>
      <c r="O29" s="282" t="s">
        <v>67</v>
      </c>
      <c r="P29" s="279" t="e">
        <f t="shared" si="0"/>
        <v>#VALUE!</v>
      </c>
    </row>
    <row r="30" spans="1:16" x14ac:dyDescent="0.25">
      <c r="A30" s="452"/>
      <c r="B30" s="412"/>
      <c r="C30" s="329" t="s">
        <v>68</v>
      </c>
      <c r="D30" s="329">
        <v>3974.05</v>
      </c>
      <c r="E30" s="339"/>
      <c r="F30" s="329"/>
      <c r="G30" s="412"/>
      <c r="H30" s="329">
        <v>3809.93</v>
      </c>
      <c r="I30" s="329"/>
      <c r="J30" s="329">
        <v>3974.05</v>
      </c>
      <c r="K30" s="329">
        <v>3809.93</v>
      </c>
      <c r="L30" s="329">
        <v>3809.93</v>
      </c>
      <c r="N30" s="288">
        <v>4066.21</v>
      </c>
      <c r="O30" s="282">
        <v>9138</v>
      </c>
      <c r="P30" s="279">
        <f t="shared" si="0"/>
        <v>5328.07</v>
      </c>
    </row>
    <row r="31" spans="1:16" x14ac:dyDescent="0.25">
      <c r="A31" s="452"/>
      <c r="B31" s="412"/>
      <c r="C31" s="329" t="s">
        <v>69</v>
      </c>
      <c r="D31" s="329">
        <v>5243.08</v>
      </c>
      <c r="E31" s="339"/>
      <c r="F31" s="329"/>
      <c r="G31" s="412"/>
      <c r="H31" s="329">
        <v>5026.5600000000004</v>
      </c>
      <c r="I31" s="329"/>
      <c r="J31" s="329">
        <v>5243.08</v>
      </c>
      <c r="K31" s="329">
        <v>5026.5600000000004</v>
      </c>
      <c r="L31" s="329">
        <v>5026.5600000000004</v>
      </c>
      <c r="N31" s="288">
        <v>6364.67</v>
      </c>
      <c r="O31" s="282">
        <v>11739.93</v>
      </c>
      <c r="P31" s="279">
        <f t="shared" si="0"/>
        <v>6713.37</v>
      </c>
    </row>
    <row r="32" spans="1:16" ht="28.5" x14ac:dyDescent="0.25">
      <c r="A32" s="453"/>
      <c r="B32" s="413"/>
      <c r="C32" s="395" t="s">
        <v>70</v>
      </c>
      <c r="D32" s="329">
        <v>3939.5</v>
      </c>
      <c r="E32" s="339"/>
      <c r="F32" s="329"/>
      <c r="G32" s="413"/>
      <c r="H32" s="329">
        <v>3776.81</v>
      </c>
      <c r="I32" s="329"/>
      <c r="J32" s="329">
        <v>3939.5</v>
      </c>
      <c r="K32" s="329">
        <v>3776.81</v>
      </c>
      <c r="L32" s="329">
        <v>3776.81</v>
      </c>
      <c r="N32" s="288">
        <v>4030.86</v>
      </c>
      <c r="O32" s="368">
        <v>4439.46</v>
      </c>
      <c r="P32" s="279">
        <f t="shared" si="0"/>
        <v>662.65000000000009</v>
      </c>
    </row>
    <row r="33" spans="1:18" ht="12.2" customHeight="1" x14ac:dyDescent="0.25">
      <c r="A33" s="412"/>
      <c r="B33" s="411" t="s">
        <v>94</v>
      </c>
      <c r="C33" s="421" t="s">
        <v>105</v>
      </c>
      <c r="D33" s="407" t="s">
        <v>106</v>
      </c>
      <c r="E33" s="407" t="s">
        <v>107</v>
      </c>
      <c r="F33" s="407" t="s">
        <v>106</v>
      </c>
      <c r="G33" s="411" t="s">
        <v>108</v>
      </c>
      <c r="H33" s="407" t="s">
        <v>106</v>
      </c>
      <c r="I33" s="329"/>
      <c r="J33" s="421" t="s">
        <v>106</v>
      </c>
      <c r="K33" s="407" t="s">
        <v>106</v>
      </c>
      <c r="L33" s="407" t="s">
        <v>106</v>
      </c>
      <c r="N33" s="431" t="s">
        <v>106</v>
      </c>
      <c r="O33" s="421">
        <v>7519.49</v>
      </c>
      <c r="P33" s="279" t="e">
        <f t="shared" ref="P33:P47" si="1">O33-H33</f>
        <v>#VALUE!</v>
      </c>
    </row>
    <row r="34" spans="1:18" ht="12.75" customHeight="1" x14ac:dyDescent="0.25">
      <c r="A34" s="412"/>
      <c r="B34" s="412"/>
      <c r="C34" s="422"/>
      <c r="D34" s="407"/>
      <c r="E34" s="407"/>
      <c r="F34" s="407"/>
      <c r="G34" s="412"/>
      <c r="H34" s="407"/>
      <c r="I34" s="329"/>
      <c r="J34" s="422"/>
      <c r="K34" s="407"/>
      <c r="L34" s="407"/>
      <c r="N34" s="432"/>
      <c r="O34" s="422"/>
      <c r="P34" s="279">
        <f t="shared" si="1"/>
        <v>0</v>
      </c>
    </row>
    <row r="35" spans="1:18" ht="12.75" customHeight="1" x14ac:dyDescent="0.25">
      <c r="A35" s="412"/>
      <c r="B35" s="412"/>
      <c r="C35" s="422"/>
      <c r="D35" s="407"/>
      <c r="E35" s="407"/>
      <c r="F35" s="407"/>
      <c r="G35" s="412"/>
      <c r="H35" s="407"/>
      <c r="I35" s="329"/>
      <c r="J35" s="422"/>
      <c r="K35" s="407"/>
      <c r="L35" s="407"/>
      <c r="N35" s="432"/>
      <c r="O35" s="422"/>
      <c r="P35" s="279">
        <f t="shared" si="1"/>
        <v>0</v>
      </c>
    </row>
    <row r="36" spans="1:18" ht="12.75" customHeight="1" x14ac:dyDescent="0.25">
      <c r="A36" s="412"/>
      <c r="B36" s="412"/>
      <c r="C36" s="422"/>
      <c r="D36" s="407"/>
      <c r="E36" s="407"/>
      <c r="F36" s="407"/>
      <c r="G36" s="412"/>
      <c r="H36" s="407"/>
      <c r="I36" s="329"/>
      <c r="J36" s="422"/>
      <c r="K36" s="407"/>
      <c r="L36" s="407"/>
      <c r="N36" s="432"/>
      <c r="O36" s="422"/>
      <c r="P36" s="279">
        <f t="shared" si="1"/>
        <v>0</v>
      </c>
    </row>
    <row r="37" spans="1:18" ht="125.25" customHeight="1" x14ac:dyDescent="0.25">
      <c r="A37" s="412"/>
      <c r="B37" s="412"/>
      <c r="C37" s="423"/>
      <c r="D37" s="407"/>
      <c r="E37" s="407"/>
      <c r="F37" s="407"/>
      <c r="G37" s="412"/>
      <c r="H37" s="407"/>
      <c r="I37" s="329"/>
      <c r="J37" s="423"/>
      <c r="K37" s="407"/>
      <c r="L37" s="407"/>
      <c r="N37" s="433"/>
      <c r="O37" s="423"/>
      <c r="P37" s="279">
        <f t="shared" si="1"/>
        <v>0</v>
      </c>
    </row>
    <row r="38" spans="1:18" ht="12.75" customHeight="1" x14ac:dyDescent="0.25">
      <c r="A38" s="412"/>
      <c r="B38" s="412"/>
      <c r="C38" s="28" t="s">
        <v>17</v>
      </c>
      <c r="D38" s="329"/>
      <c r="E38" s="329"/>
      <c r="F38" s="329"/>
      <c r="G38" s="412"/>
      <c r="H38" s="329"/>
      <c r="I38" s="329"/>
      <c r="J38" s="340"/>
      <c r="K38" s="329"/>
      <c r="L38" s="329"/>
      <c r="N38" s="335"/>
      <c r="O38" s="328">
        <v>5565.68</v>
      </c>
      <c r="P38" s="279"/>
    </row>
    <row r="39" spans="1:18" x14ac:dyDescent="0.25">
      <c r="A39" s="412"/>
      <c r="B39" s="412"/>
      <c r="C39" s="222" t="s">
        <v>18</v>
      </c>
      <c r="D39" s="329">
        <v>2453.77</v>
      </c>
      <c r="E39" s="329"/>
      <c r="F39" s="344">
        <f>2453.77</f>
        <v>2453.77</v>
      </c>
      <c r="G39" s="412"/>
      <c r="H39" s="329">
        <v>2453.77</v>
      </c>
      <c r="I39" s="28">
        <f>D39-H39</f>
        <v>0</v>
      </c>
      <c r="J39" s="329">
        <v>2453.77</v>
      </c>
      <c r="K39" s="329">
        <v>2453.77</v>
      </c>
      <c r="L39" s="329">
        <v>2453.77</v>
      </c>
      <c r="N39" s="271">
        <v>2453.77</v>
      </c>
      <c r="O39" s="282">
        <v>2821.84</v>
      </c>
      <c r="P39" s="279">
        <f t="shared" si="1"/>
        <v>368.07000000000016</v>
      </c>
      <c r="R39" s="133"/>
    </row>
    <row r="40" spans="1:18" x14ac:dyDescent="0.25">
      <c r="A40" s="412"/>
      <c r="B40" s="412"/>
      <c r="C40" s="222" t="s">
        <v>19</v>
      </c>
      <c r="D40" s="329">
        <v>4907.5200000000004</v>
      </c>
      <c r="E40" s="329"/>
      <c r="F40" s="344">
        <f>4907.52</f>
        <v>4907.5200000000004</v>
      </c>
      <c r="G40" s="412"/>
      <c r="H40" s="329">
        <v>4907.5200000000004</v>
      </c>
      <c r="I40" s="28">
        <f>D40-H40</f>
        <v>0</v>
      </c>
      <c r="J40" s="329">
        <v>4907.5200000000004</v>
      </c>
      <c r="K40" s="329">
        <v>4907.5200000000004</v>
      </c>
      <c r="L40" s="329">
        <v>4907.5200000000004</v>
      </c>
      <c r="N40" s="271">
        <v>4907.5200000000004</v>
      </c>
      <c r="O40" s="282">
        <v>5643.65</v>
      </c>
      <c r="P40" s="279">
        <f t="shared" si="1"/>
        <v>736.1299999999992</v>
      </c>
      <c r="R40" s="132"/>
    </row>
    <row r="41" spans="1:18" x14ac:dyDescent="0.25">
      <c r="A41" s="412"/>
      <c r="B41" s="412"/>
      <c r="C41" s="222" t="s">
        <v>21</v>
      </c>
      <c r="D41" s="329">
        <v>4034.46</v>
      </c>
      <c r="E41" s="329"/>
      <c r="F41" s="344">
        <f>4034.46</f>
        <v>4034.46</v>
      </c>
      <c r="G41" s="412"/>
      <c r="H41" s="329">
        <v>4034.46</v>
      </c>
      <c r="I41" s="329"/>
      <c r="J41" s="329">
        <v>4034.46</v>
      </c>
      <c r="K41" s="329">
        <v>4034.46</v>
      </c>
      <c r="L41" s="329">
        <v>4034.46</v>
      </c>
      <c r="N41" s="271">
        <v>4034.46</v>
      </c>
      <c r="O41" s="282">
        <v>9279.26</v>
      </c>
      <c r="P41" s="279">
        <f t="shared" si="1"/>
        <v>5244.8</v>
      </c>
    </row>
    <row r="42" spans="1:18" x14ac:dyDescent="0.25">
      <c r="A42" s="412"/>
      <c r="B42" s="412"/>
      <c r="C42" s="222" t="s">
        <v>22</v>
      </c>
      <c r="D42" s="329">
        <v>8068.92</v>
      </c>
      <c r="E42" s="329"/>
      <c r="F42" s="344">
        <f>8068.92</f>
        <v>8068.92</v>
      </c>
      <c r="G42" s="412"/>
      <c r="H42" s="329">
        <v>8068.92</v>
      </c>
      <c r="I42" s="329"/>
      <c r="J42" s="329">
        <v>8068.92</v>
      </c>
      <c r="K42" s="329">
        <v>8068.92</v>
      </c>
      <c r="L42" s="329">
        <v>8068.92</v>
      </c>
      <c r="N42" s="271">
        <v>8068.92</v>
      </c>
      <c r="O42" s="282">
        <v>9279.26</v>
      </c>
      <c r="P42" s="279">
        <f t="shared" si="1"/>
        <v>1210.3400000000001</v>
      </c>
    </row>
    <row r="43" spans="1:18" ht="30" x14ac:dyDescent="0.25">
      <c r="A43" s="412"/>
      <c r="B43" s="412"/>
      <c r="C43" s="342" t="s">
        <v>109</v>
      </c>
      <c r="D43" s="329">
        <v>172.97</v>
      </c>
      <c r="E43" s="329"/>
      <c r="F43" s="344">
        <v>172.97</v>
      </c>
      <c r="G43" s="413"/>
      <c r="H43" s="329">
        <v>172.97</v>
      </c>
      <c r="I43" s="329"/>
      <c r="J43" s="329">
        <v>172.97</v>
      </c>
      <c r="K43" s="329">
        <v>172.97</v>
      </c>
      <c r="L43" s="329">
        <v>172.97</v>
      </c>
      <c r="N43" s="271">
        <v>172.97</v>
      </c>
      <c r="O43" s="282">
        <v>198.91</v>
      </c>
      <c r="P43" s="279">
        <f t="shared" si="1"/>
        <v>25.939999999999998</v>
      </c>
    </row>
    <row r="44" spans="1:18" x14ac:dyDescent="0.25">
      <c r="A44" s="412"/>
      <c r="B44" s="412"/>
      <c r="C44" s="28" t="s">
        <v>23</v>
      </c>
      <c r="D44" s="329"/>
      <c r="E44" s="329"/>
      <c r="F44" s="344"/>
      <c r="G44" s="337"/>
      <c r="H44" s="329"/>
      <c r="I44" s="329"/>
      <c r="J44" s="329"/>
      <c r="K44" s="329"/>
      <c r="L44" s="329"/>
      <c r="N44" s="271"/>
      <c r="O44" s="282">
        <v>15695.77</v>
      </c>
      <c r="P44" s="279"/>
    </row>
    <row r="45" spans="1:18" x14ac:dyDescent="0.25">
      <c r="A45" s="412"/>
      <c r="B45" s="412"/>
      <c r="C45" s="28" t="s">
        <v>71</v>
      </c>
      <c r="D45" s="329"/>
      <c r="E45" s="329"/>
      <c r="F45" s="344"/>
      <c r="G45" s="337"/>
      <c r="H45" s="329"/>
      <c r="I45" s="329"/>
      <c r="J45" s="329"/>
      <c r="K45" s="329"/>
      <c r="L45" s="329"/>
      <c r="N45" s="271"/>
      <c r="O45" s="282">
        <v>7847.88</v>
      </c>
      <c r="P45" s="279"/>
    </row>
    <row r="46" spans="1:18" x14ac:dyDescent="0.25">
      <c r="A46" s="412"/>
      <c r="B46" s="412"/>
      <c r="C46" s="28" t="s">
        <v>72</v>
      </c>
      <c r="D46" s="329"/>
      <c r="E46" s="329"/>
      <c r="F46" s="344"/>
      <c r="G46" s="337"/>
      <c r="H46" s="329"/>
      <c r="I46" s="329"/>
      <c r="J46" s="329"/>
      <c r="K46" s="329"/>
      <c r="L46" s="329"/>
      <c r="N46" s="271"/>
      <c r="O46" s="282">
        <v>16454.080000000002</v>
      </c>
      <c r="P46" s="279"/>
    </row>
    <row r="47" spans="1:18" ht="78" customHeight="1" x14ac:dyDescent="0.25">
      <c r="A47" s="412"/>
      <c r="B47" s="412"/>
      <c r="C47" s="329" t="s">
        <v>544</v>
      </c>
      <c r="D47" s="329" t="s">
        <v>110</v>
      </c>
      <c r="E47" s="329" t="s">
        <v>107</v>
      </c>
      <c r="F47" s="329" t="s">
        <v>110</v>
      </c>
      <c r="G47" s="330" t="s">
        <v>111</v>
      </c>
      <c r="H47" s="329" t="s">
        <v>110</v>
      </c>
      <c r="I47" s="329"/>
      <c r="J47" s="329" t="s">
        <v>110</v>
      </c>
      <c r="K47" s="329" t="s">
        <v>110</v>
      </c>
      <c r="L47" s="329" t="s">
        <v>110</v>
      </c>
      <c r="N47" s="271" t="s">
        <v>110</v>
      </c>
      <c r="O47" s="275" t="s">
        <v>629</v>
      </c>
      <c r="P47" s="279" t="e">
        <f t="shared" si="1"/>
        <v>#VALUE!</v>
      </c>
    </row>
    <row r="48" spans="1:18" s="278" customFormat="1" ht="59.25" customHeight="1" x14ac:dyDescent="0.25">
      <c r="A48" s="277"/>
      <c r="B48" s="411" t="s">
        <v>453</v>
      </c>
      <c r="C48" s="329" t="s">
        <v>117</v>
      </c>
      <c r="D48" s="329"/>
      <c r="E48" s="329"/>
      <c r="F48" s="329"/>
      <c r="G48" s="329"/>
      <c r="H48" s="288">
        <v>6939.34</v>
      </c>
      <c r="I48" s="280"/>
      <c r="J48" s="329">
        <v>6939.34</v>
      </c>
      <c r="K48" s="280"/>
      <c r="L48" s="280"/>
      <c r="M48" s="281"/>
      <c r="N48" s="271">
        <v>8925.08</v>
      </c>
      <c r="O48" s="275" t="s">
        <v>503</v>
      </c>
      <c r="P48" s="279"/>
    </row>
    <row r="49" spans="1:16" s="278" customFormat="1" ht="18" customHeight="1" x14ac:dyDescent="0.25">
      <c r="A49" s="277"/>
      <c r="B49" s="422"/>
      <c r="C49" s="329" t="s">
        <v>18</v>
      </c>
      <c r="D49" s="329"/>
      <c r="E49" s="329"/>
      <c r="F49" s="329"/>
      <c r="G49" s="329"/>
      <c r="H49" s="288">
        <v>3859.17</v>
      </c>
      <c r="I49" s="280"/>
      <c r="J49" s="329">
        <v>3859.17</v>
      </c>
      <c r="K49" s="280"/>
      <c r="L49" s="280"/>
      <c r="M49" s="281"/>
      <c r="N49" s="271">
        <v>4052.13</v>
      </c>
      <c r="O49" s="275" t="s">
        <v>90</v>
      </c>
      <c r="P49" s="279"/>
    </row>
    <row r="50" spans="1:16" s="278" customFormat="1" ht="18.75" customHeight="1" x14ac:dyDescent="0.25">
      <c r="A50" s="277"/>
      <c r="B50" s="422"/>
      <c r="C50" s="329" t="s">
        <v>19</v>
      </c>
      <c r="D50" s="329"/>
      <c r="E50" s="329"/>
      <c r="F50" s="329"/>
      <c r="G50" s="329"/>
      <c r="H50" s="288">
        <v>2959.17</v>
      </c>
      <c r="I50" s="280"/>
      <c r="J50" s="329">
        <v>2959.17</v>
      </c>
      <c r="K50" s="280"/>
      <c r="L50" s="280"/>
      <c r="M50" s="281"/>
      <c r="N50" s="271">
        <v>4052.13</v>
      </c>
      <c r="O50" s="275">
        <v>4659.95</v>
      </c>
      <c r="P50" s="279"/>
    </row>
    <row r="51" spans="1:16" s="278" customFormat="1" ht="18" customHeight="1" x14ac:dyDescent="0.25">
      <c r="A51" s="277"/>
      <c r="B51" s="422"/>
      <c r="C51" s="329" t="s">
        <v>20</v>
      </c>
      <c r="D51" s="329"/>
      <c r="E51" s="329"/>
      <c r="F51" s="329"/>
      <c r="G51" s="329"/>
      <c r="H51" s="288">
        <v>6174.48</v>
      </c>
      <c r="I51" s="280"/>
      <c r="J51" s="329">
        <v>6174.48</v>
      </c>
      <c r="K51" s="280"/>
      <c r="L51" s="280"/>
      <c r="M51" s="281"/>
      <c r="N51" s="271">
        <v>6483.3</v>
      </c>
      <c r="O51" s="282">
        <v>8104</v>
      </c>
      <c r="P51" s="279"/>
    </row>
    <row r="52" spans="1:16" s="278" customFormat="1" ht="18" customHeight="1" x14ac:dyDescent="0.25">
      <c r="A52" s="277"/>
      <c r="B52" s="422"/>
      <c r="C52" s="329" t="s">
        <v>21</v>
      </c>
      <c r="D52" s="329"/>
      <c r="E52" s="329"/>
      <c r="F52" s="329"/>
      <c r="G52" s="329"/>
      <c r="H52" s="288">
        <v>8729.9500000000007</v>
      </c>
      <c r="I52" s="280"/>
      <c r="J52" s="329">
        <v>8729.9500000000007</v>
      </c>
      <c r="K52" s="280"/>
      <c r="L52" s="280"/>
      <c r="M52" s="281"/>
      <c r="N52" s="271">
        <v>6666.92</v>
      </c>
      <c r="O52" s="282">
        <v>5627.6</v>
      </c>
      <c r="P52" s="279"/>
    </row>
    <row r="53" spans="1:16" s="278" customFormat="1" ht="18" customHeight="1" x14ac:dyDescent="0.25">
      <c r="A53" s="277"/>
      <c r="B53" s="422"/>
      <c r="C53" s="329" t="s">
        <v>22</v>
      </c>
      <c r="D53" s="329"/>
      <c r="E53" s="329"/>
      <c r="F53" s="329"/>
      <c r="G53" s="329"/>
      <c r="H53" s="288">
        <v>5962.78</v>
      </c>
      <c r="I53" s="280"/>
      <c r="J53" s="329">
        <v>5962.78</v>
      </c>
      <c r="K53" s="280"/>
      <c r="L53" s="280"/>
      <c r="M53" s="281"/>
      <c r="N53" s="271">
        <v>4538.24</v>
      </c>
      <c r="O53" s="282">
        <v>8333.65</v>
      </c>
      <c r="P53" s="279"/>
    </row>
    <row r="54" spans="1:16" s="278" customFormat="1" ht="18" customHeight="1" x14ac:dyDescent="0.25">
      <c r="A54" s="277"/>
      <c r="B54" s="422"/>
      <c r="C54" s="329" t="s">
        <v>23</v>
      </c>
      <c r="D54" s="329"/>
      <c r="E54" s="329"/>
      <c r="F54" s="329"/>
      <c r="G54" s="329"/>
      <c r="H54" s="288">
        <v>10386.27</v>
      </c>
      <c r="I54" s="280"/>
      <c r="J54" s="329">
        <v>10386.27</v>
      </c>
      <c r="K54" s="280"/>
      <c r="L54" s="280"/>
      <c r="M54" s="281"/>
      <c r="N54" s="271">
        <v>11067.72</v>
      </c>
      <c r="O54" s="282">
        <v>8849.42</v>
      </c>
      <c r="P54" s="279"/>
    </row>
    <row r="55" spans="1:16" s="278" customFormat="1" ht="18" customHeight="1" x14ac:dyDescent="0.25">
      <c r="A55" s="277"/>
      <c r="B55" s="422"/>
      <c r="C55" s="329" t="s">
        <v>71</v>
      </c>
      <c r="D55" s="329"/>
      <c r="E55" s="329"/>
      <c r="F55" s="329"/>
      <c r="G55" s="329"/>
      <c r="H55" s="288">
        <v>15579.4</v>
      </c>
      <c r="I55" s="280"/>
      <c r="J55" s="329">
        <v>15579.4</v>
      </c>
      <c r="K55" s="280"/>
      <c r="L55" s="280"/>
      <c r="M55" s="281"/>
      <c r="N55" s="271">
        <v>14281.43</v>
      </c>
      <c r="O55" s="282">
        <v>6895.98</v>
      </c>
      <c r="P55" s="279"/>
    </row>
    <row r="56" spans="1:16" s="278" customFormat="1" ht="18" customHeight="1" x14ac:dyDescent="0.25">
      <c r="A56" s="277"/>
      <c r="B56" s="422"/>
      <c r="C56" s="329" t="s">
        <v>72</v>
      </c>
      <c r="D56" s="329"/>
      <c r="E56" s="329"/>
      <c r="F56" s="329"/>
      <c r="G56" s="329"/>
      <c r="H56" s="288">
        <v>9962.68</v>
      </c>
      <c r="I56" s="280"/>
      <c r="J56" s="329">
        <v>9962.68</v>
      </c>
      <c r="K56" s="280"/>
      <c r="L56" s="280"/>
      <c r="M56" s="281"/>
      <c r="N56" s="271">
        <v>5533.86</v>
      </c>
      <c r="O56" s="282">
        <v>10170.870000000001</v>
      </c>
      <c r="P56" s="279"/>
    </row>
    <row r="57" spans="1:16" ht="66.75" customHeight="1" x14ac:dyDescent="0.25">
      <c r="A57" s="411">
        <v>8</v>
      </c>
      <c r="B57" s="410" t="s">
        <v>112</v>
      </c>
      <c r="C57" s="340" t="s">
        <v>457</v>
      </c>
      <c r="D57" s="241" t="s">
        <v>113</v>
      </c>
      <c r="E57" s="53" t="s">
        <v>114</v>
      </c>
      <c r="F57" s="241">
        <v>6098.89</v>
      </c>
      <c r="G57" s="452" t="s">
        <v>115</v>
      </c>
      <c r="H57" s="241" t="s">
        <v>113</v>
      </c>
      <c r="I57" s="241"/>
      <c r="J57" s="241">
        <v>6439.3</v>
      </c>
      <c r="K57" s="241" t="s">
        <v>113</v>
      </c>
      <c r="L57" s="241" t="s">
        <v>113</v>
      </c>
      <c r="N57" s="288">
        <v>6439.3</v>
      </c>
      <c r="O57" s="352" t="s">
        <v>594</v>
      </c>
      <c r="P57" s="279" t="e">
        <f t="shared" ref="P57:P87" si="2">O57-H57</f>
        <v>#VALUE!</v>
      </c>
    </row>
    <row r="58" spans="1:16" x14ac:dyDescent="0.25">
      <c r="A58" s="412"/>
      <c r="B58" s="410"/>
      <c r="C58" s="344" t="s">
        <v>17</v>
      </c>
      <c r="D58" s="336">
        <v>4283.13</v>
      </c>
      <c r="E58" s="346"/>
      <c r="F58" s="344">
        <v>4283.13</v>
      </c>
      <c r="G58" s="452"/>
      <c r="H58" s="336">
        <v>4283.13</v>
      </c>
      <c r="I58" s="28">
        <f>D58-H58</f>
        <v>0</v>
      </c>
      <c r="J58" s="336"/>
      <c r="K58" s="336">
        <v>4283.13</v>
      </c>
      <c r="L58" s="336">
        <v>4283.13</v>
      </c>
      <c r="N58" s="288"/>
      <c r="O58" s="282">
        <v>4882.74</v>
      </c>
      <c r="P58" s="279">
        <f t="shared" si="2"/>
        <v>599.60999999999967</v>
      </c>
    </row>
    <row r="59" spans="1:16" x14ac:dyDescent="0.25">
      <c r="A59" s="412"/>
      <c r="B59" s="410"/>
      <c r="C59" s="344" t="s">
        <v>18</v>
      </c>
      <c r="D59" s="336"/>
      <c r="E59" s="346"/>
      <c r="F59" s="344"/>
      <c r="G59" s="452"/>
      <c r="H59" s="336"/>
      <c r="I59" s="28"/>
      <c r="J59" s="336">
        <v>2187.61</v>
      </c>
      <c r="K59" s="336"/>
      <c r="L59" s="336"/>
      <c r="N59" s="288">
        <v>2187.61</v>
      </c>
      <c r="O59" s="282"/>
      <c r="P59" s="279"/>
    </row>
    <row r="60" spans="1:16" x14ac:dyDescent="0.25">
      <c r="A60" s="412"/>
      <c r="B60" s="410"/>
      <c r="C60" s="344" t="s">
        <v>19</v>
      </c>
      <c r="D60" s="336"/>
      <c r="E60" s="346"/>
      <c r="F60" s="344"/>
      <c r="G60" s="452"/>
      <c r="H60" s="336"/>
      <c r="I60" s="28"/>
      <c r="J60" s="336">
        <v>4375.22</v>
      </c>
      <c r="K60" s="336"/>
      <c r="L60" s="336"/>
      <c r="N60" s="288">
        <v>4375.22</v>
      </c>
      <c r="O60" s="282">
        <v>4882.74</v>
      </c>
      <c r="P60" s="279"/>
    </row>
    <row r="61" spans="1:16" x14ac:dyDescent="0.25">
      <c r="A61" s="412"/>
      <c r="B61" s="410"/>
      <c r="C61" s="344" t="s">
        <v>20</v>
      </c>
      <c r="D61" s="336"/>
      <c r="E61" s="346"/>
      <c r="F61" s="344"/>
      <c r="G61" s="452"/>
      <c r="H61" s="336"/>
      <c r="I61" s="28"/>
      <c r="J61" s="336"/>
      <c r="K61" s="336"/>
      <c r="L61" s="336"/>
      <c r="N61" s="288"/>
      <c r="O61" s="282">
        <v>8314.34</v>
      </c>
      <c r="P61" s="279"/>
    </row>
    <row r="62" spans="1:16" x14ac:dyDescent="0.25">
      <c r="A62" s="412"/>
      <c r="B62" s="410"/>
      <c r="C62" s="344" t="s">
        <v>21</v>
      </c>
      <c r="D62" s="336"/>
      <c r="E62" s="346"/>
      <c r="F62" s="344"/>
      <c r="G62" s="452"/>
      <c r="H62" s="336"/>
      <c r="I62" s="28"/>
      <c r="J62" s="336">
        <v>3725.06</v>
      </c>
      <c r="K62" s="336"/>
      <c r="L62" s="336"/>
      <c r="N62" s="288">
        <v>3725.06</v>
      </c>
      <c r="O62" s="282"/>
      <c r="P62" s="279"/>
    </row>
    <row r="63" spans="1:16" x14ac:dyDescent="0.25">
      <c r="A63" s="412"/>
      <c r="B63" s="410"/>
      <c r="C63" s="344" t="s">
        <v>22</v>
      </c>
      <c r="D63" s="336"/>
      <c r="E63" s="346"/>
      <c r="F63" s="344"/>
      <c r="G63" s="452"/>
      <c r="H63" s="336"/>
      <c r="I63" s="28"/>
      <c r="J63" s="336">
        <v>7450.13</v>
      </c>
      <c r="K63" s="336"/>
      <c r="L63" s="336"/>
      <c r="N63" s="288">
        <v>7450.13</v>
      </c>
      <c r="O63" s="282">
        <v>8314.34</v>
      </c>
      <c r="P63" s="279"/>
    </row>
    <row r="64" spans="1:16" ht="30" x14ac:dyDescent="0.25">
      <c r="A64" s="412"/>
      <c r="B64" s="410"/>
      <c r="C64" s="344" t="s">
        <v>109</v>
      </c>
      <c r="D64" s="336"/>
      <c r="E64" s="346"/>
      <c r="F64" s="344"/>
      <c r="G64" s="452"/>
      <c r="H64" s="336"/>
      <c r="I64" s="28"/>
      <c r="J64" s="330">
        <v>125</v>
      </c>
      <c r="K64" s="330"/>
      <c r="L64" s="330"/>
      <c r="N64" s="333">
        <v>125</v>
      </c>
      <c r="O64" s="276">
        <v>139.5</v>
      </c>
      <c r="P64" s="279"/>
    </row>
    <row r="65" spans="1:16" x14ac:dyDescent="0.25">
      <c r="A65" s="412"/>
      <c r="B65" s="410"/>
      <c r="C65" s="336" t="s">
        <v>23</v>
      </c>
      <c r="D65" s="336"/>
      <c r="E65" s="346"/>
      <c r="F65" s="344"/>
      <c r="G65" s="452"/>
      <c r="H65" s="336"/>
      <c r="I65" s="28"/>
      <c r="J65" s="336"/>
      <c r="K65" s="336"/>
      <c r="L65" s="336"/>
      <c r="M65" s="287"/>
      <c r="N65" s="288"/>
      <c r="O65" s="336">
        <v>10576.38</v>
      </c>
      <c r="P65" s="279"/>
    </row>
    <row r="66" spans="1:16" x14ac:dyDescent="0.25">
      <c r="A66" s="412"/>
      <c r="B66" s="410"/>
      <c r="C66" s="336" t="s">
        <v>72</v>
      </c>
      <c r="D66" s="336"/>
      <c r="E66" s="346"/>
      <c r="F66" s="344"/>
      <c r="G66" s="452"/>
      <c r="H66" s="336"/>
      <c r="I66" s="28"/>
      <c r="J66" s="287"/>
      <c r="K66" s="287"/>
      <c r="L66" s="287"/>
      <c r="M66" s="287"/>
      <c r="N66" s="287"/>
      <c r="O66" s="286">
        <v>10576.38</v>
      </c>
      <c r="P66" s="279"/>
    </row>
    <row r="67" spans="1:16" ht="54.75" customHeight="1" x14ac:dyDescent="0.25">
      <c r="A67" s="454">
        <v>10</v>
      </c>
      <c r="B67" s="411" t="s">
        <v>120</v>
      </c>
      <c r="C67" s="329" t="s">
        <v>12</v>
      </c>
      <c r="D67" s="336">
        <v>7705.55</v>
      </c>
      <c r="E67" s="456" t="s">
        <v>121</v>
      </c>
      <c r="F67" s="329" t="s">
        <v>122</v>
      </c>
      <c r="G67" s="411" t="s">
        <v>123</v>
      </c>
      <c r="H67" s="336">
        <v>7705.55</v>
      </c>
      <c r="I67" s="336"/>
      <c r="J67" s="336">
        <v>7705.55</v>
      </c>
      <c r="K67" s="336" t="s">
        <v>122</v>
      </c>
      <c r="L67" s="336" t="s">
        <v>122</v>
      </c>
      <c r="N67" s="288">
        <v>7705.55</v>
      </c>
      <c r="O67" s="271" t="s">
        <v>638</v>
      </c>
      <c r="P67" s="279" t="e">
        <f t="shared" si="2"/>
        <v>#VALUE!</v>
      </c>
    </row>
    <row r="68" spans="1:16" ht="27.95" customHeight="1" x14ac:dyDescent="0.25">
      <c r="A68" s="455"/>
      <c r="B68" s="412"/>
      <c r="C68" s="344" t="s">
        <v>17</v>
      </c>
      <c r="D68" s="115"/>
      <c r="E68" s="457"/>
      <c r="F68" s="115"/>
      <c r="G68" s="412"/>
      <c r="H68" s="115"/>
      <c r="J68" s="115"/>
      <c r="N68" s="288"/>
      <c r="O68" s="288">
        <v>6446.51</v>
      </c>
      <c r="P68" s="279"/>
    </row>
    <row r="69" spans="1:16" ht="27.95" customHeight="1" x14ac:dyDescent="0.25">
      <c r="A69" s="455"/>
      <c r="B69" s="412"/>
      <c r="C69" s="344" t="s">
        <v>109</v>
      </c>
      <c r="D69" s="115"/>
      <c r="E69" s="457"/>
      <c r="F69" s="115"/>
      <c r="G69" s="412"/>
      <c r="H69" s="115"/>
      <c r="J69" s="115"/>
      <c r="N69" s="288"/>
      <c r="O69" s="288">
        <v>164.81</v>
      </c>
      <c r="P69" s="279"/>
    </row>
    <row r="70" spans="1:16" hidden="1" x14ac:dyDescent="0.25">
      <c r="A70" s="455"/>
      <c r="B70" s="412"/>
      <c r="C70" s="344" t="s">
        <v>18</v>
      </c>
      <c r="D70" s="344"/>
      <c r="E70" s="457"/>
      <c r="F70" s="344">
        <f>2583.69</f>
        <v>2583.69</v>
      </c>
      <c r="G70" s="412"/>
      <c r="H70" s="344"/>
      <c r="I70" s="28">
        <f>D70-H70</f>
        <v>0</v>
      </c>
      <c r="J70" s="344"/>
      <c r="K70" s="344">
        <f>2583.69</f>
        <v>2583.69</v>
      </c>
      <c r="L70" s="344">
        <f>2583.69</f>
        <v>2583.69</v>
      </c>
      <c r="N70" s="288"/>
      <c r="O70" s="288"/>
      <c r="P70" s="279">
        <f t="shared" si="2"/>
        <v>0</v>
      </c>
    </row>
    <row r="71" spans="1:16" hidden="1" x14ac:dyDescent="0.25">
      <c r="A71" s="455"/>
      <c r="B71" s="412"/>
      <c r="C71" s="344" t="s">
        <v>19</v>
      </c>
      <c r="D71" s="344">
        <v>4965.34</v>
      </c>
      <c r="E71" s="457"/>
      <c r="F71" s="344">
        <f>4684.28</f>
        <v>4684.28</v>
      </c>
      <c r="G71" s="412"/>
      <c r="H71" s="344">
        <v>4965.34</v>
      </c>
      <c r="I71" s="28">
        <f>D71-H71</f>
        <v>0</v>
      </c>
      <c r="J71" s="344">
        <v>4965.34</v>
      </c>
      <c r="K71" s="344">
        <f>4684.28</f>
        <v>4684.28</v>
      </c>
      <c r="L71" s="344">
        <f>4684.28</f>
        <v>4684.28</v>
      </c>
      <c r="N71" s="288">
        <v>4965.34</v>
      </c>
      <c r="O71" s="288"/>
      <c r="P71" s="279">
        <f t="shared" si="2"/>
        <v>-4965.34</v>
      </c>
    </row>
    <row r="72" spans="1:16" x14ac:dyDescent="0.25">
      <c r="A72" s="455"/>
      <c r="B72" s="412"/>
      <c r="C72" s="344" t="s">
        <v>20</v>
      </c>
      <c r="D72" s="344">
        <v>6057.32</v>
      </c>
      <c r="E72" s="457"/>
      <c r="F72" s="344"/>
      <c r="G72" s="412"/>
      <c r="H72" s="344">
        <v>6057.32</v>
      </c>
      <c r="I72" s="344"/>
      <c r="J72" s="344">
        <v>6057.32</v>
      </c>
      <c r="K72" s="344"/>
      <c r="L72" s="344"/>
      <c r="N72" s="288">
        <v>6057.32</v>
      </c>
      <c r="O72" s="288">
        <v>7531.92</v>
      </c>
      <c r="P72" s="279">
        <f t="shared" si="2"/>
        <v>1474.6000000000004</v>
      </c>
    </row>
    <row r="73" spans="1:16" x14ac:dyDescent="0.25">
      <c r="A73" s="455"/>
      <c r="B73" s="412"/>
      <c r="C73" s="344" t="s">
        <v>21</v>
      </c>
      <c r="D73" s="344">
        <v>4943.3900000000003</v>
      </c>
      <c r="E73" s="457"/>
      <c r="F73" s="344">
        <f>4482.49</f>
        <v>4482.49</v>
      </c>
      <c r="G73" s="412"/>
      <c r="H73" s="344">
        <v>4943.3900000000003</v>
      </c>
      <c r="I73" s="344"/>
      <c r="J73" s="344">
        <v>4943.3900000000003</v>
      </c>
      <c r="K73" s="344">
        <v>4619.99</v>
      </c>
      <c r="L73" s="344">
        <v>4619.99</v>
      </c>
      <c r="N73" s="288">
        <v>4943.3900000000003</v>
      </c>
      <c r="O73" s="288">
        <v>5974.18</v>
      </c>
      <c r="P73" s="279">
        <f t="shared" si="2"/>
        <v>1030.79</v>
      </c>
    </row>
    <row r="74" spans="1:16" x14ac:dyDescent="0.25">
      <c r="A74" s="455"/>
      <c r="B74" s="412"/>
      <c r="C74" s="344" t="s">
        <v>22</v>
      </c>
      <c r="D74" s="344">
        <v>6342.12</v>
      </c>
      <c r="E74" s="457"/>
      <c r="F74" s="344">
        <f>5478.59</f>
        <v>5478.59</v>
      </c>
      <c r="G74" s="412"/>
      <c r="H74" s="344">
        <v>6342.12</v>
      </c>
      <c r="I74" s="344"/>
      <c r="J74" s="344">
        <v>6342.12</v>
      </c>
      <c r="K74" s="344">
        <v>5646.45</v>
      </c>
      <c r="L74" s="344">
        <v>5646.45</v>
      </c>
      <c r="N74" s="288">
        <v>6342.12</v>
      </c>
      <c r="O74" s="288">
        <v>7664.58</v>
      </c>
      <c r="P74" s="279">
        <f t="shared" si="2"/>
        <v>1322.46</v>
      </c>
    </row>
    <row r="75" spans="1:16" x14ac:dyDescent="0.25">
      <c r="A75" s="455"/>
      <c r="B75" s="412"/>
      <c r="C75" s="344" t="s">
        <v>23</v>
      </c>
      <c r="D75" s="344">
        <v>11067.96</v>
      </c>
      <c r="E75" s="457"/>
      <c r="F75" s="344"/>
      <c r="G75" s="412"/>
      <c r="H75" s="344">
        <v>11067.96</v>
      </c>
      <c r="I75" s="344"/>
      <c r="J75" s="344">
        <v>11067.96</v>
      </c>
      <c r="K75" s="344"/>
      <c r="L75" s="344"/>
      <c r="N75" s="288">
        <v>11067.96</v>
      </c>
      <c r="O75" s="288">
        <v>13987.23</v>
      </c>
      <c r="P75" s="279">
        <f t="shared" si="2"/>
        <v>2919.2700000000004</v>
      </c>
    </row>
    <row r="76" spans="1:16" ht="27.2" customHeight="1" x14ac:dyDescent="0.25">
      <c r="A76" s="455"/>
      <c r="B76" s="412"/>
      <c r="C76" s="344" t="s">
        <v>71</v>
      </c>
      <c r="D76" s="344">
        <v>5523.39</v>
      </c>
      <c r="E76" s="457"/>
      <c r="F76" s="344"/>
      <c r="G76" s="412"/>
      <c r="H76" s="344">
        <v>5523.39</v>
      </c>
      <c r="I76" s="344"/>
      <c r="J76" s="344">
        <v>5523.39</v>
      </c>
      <c r="K76" s="344"/>
      <c r="L76" s="344"/>
      <c r="N76" s="288">
        <v>5523.39</v>
      </c>
      <c r="O76" s="288">
        <v>6993.62</v>
      </c>
      <c r="P76" s="279">
        <f t="shared" si="2"/>
        <v>1470.2299999999996</v>
      </c>
    </row>
    <row r="77" spans="1:16" x14ac:dyDescent="0.25">
      <c r="A77" s="455"/>
      <c r="B77" s="412"/>
      <c r="C77" s="344" t="s">
        <v>72</v>
      </c>
      <c r="D77" s="344">
        <v>12264.65</v>
      </c>
      <c r="E77" s="457"/>
      <c r="F77" s="344"/>
      <c r="G77" s="412"/>
      <c r="H77" s="344">
        <v>12264.65</v>
      </c>
      <c r="I77" s="344"/>
      <c r="J77" s="344">
        <v>12264.65</v>
      </c>
      <c r="K77" s="344"/>
      <c r="L77" s="344"/>
      <c r="N77" s="288">
        <v>12264.65</v>
      </c>
      <c r="O77" s="109">
        <v>14773.13</v>
      </c>
      <c r="P77" s="279">
        <f t="shared" si="2"/>
        <v>2508.4799999999996</v>
      </c>
    </row>
    <row r="78" spans="1:16" ht="57" x14ac:dyDescent="0.25">
      <c r="A78" s="410">
        <v>11</v>
      </c>
      <c r="B78" s="410" t="s">
        <v>131</v>
      </c>
      <c r="C78" s="329" t="s">
        <v>132</v>
      </c>
      <c r="D78" s="336" t="s">
        <v>133</v>
      </c>
      <c r="E78" s="411" t="s">
        <v>83</v>
      </c>
      <c r="F78" s="329" t="s">
        <v>133</v>
      </c>
      <c r="G78" s="411" t="s">
        <v>134</v>
      </c>
      <c r="H78" s="336" t="s">
        <v>133</v>
      </c>
      <c r="I78" s="336"/>
      <c r="J78" s="336" t="s">
        <v>133</v>
      </c>
      <c r="K78" s="336" t="s">
        <v>133</v>
      </c>
      <c r="L78" s="336" t="s">
        <v>133</v>
      </c>
      <c r="N78" s="288">
        <v>3680.88</v>
      </c>
      <c r="O78" s="275" t="s">
        <v>595</v>
      </c>
      <c r="P78" s="279" t="e">
        <f t="shared" si="2"/>
        <v>#VALUE!</v>
      </c>
    </row>
    <row r="79" spans="1:16" x14ac:dyDescent="0.25">
      <c r="A79" s="410"/>
      <c r="B79" s="410"/>
      <c r="C79" s="28" t="s">
        <v>17</v>
      </c>
      <c r="D79" s="342">
        <v>3102.37</v>
      </c>
      <c r="E79" s="412"/>
      <c r="F79" s="342">
        <v>3102.37</v>
      </c>
      <c r="G79" s="412"/>
      <c r="H79" s="342">
        <v>3102.37</v>
      </c>
      <c r="I79" s="28">
        <f>D79-H79</f>
        <v>0</v>
      </c>
      <c r="J79" s="342">
        <v>3102.37</v>
      </c>
      <c r="K79" s="342">
        <v>3102.37</v>
      </c>
      <c r="L79" s="342">
        <v>3102.37</v>
      </c>
      <c r="N79" s="288">
        <v>2652.43</v>
      </c>
      <c r="O79" s="269">
        <v>4317.3500000000004</v>
      </c>
      <c r="P79" s="279">
        <f t="shared" si="2"/>
        <v>1214.9800000000005</v>
      </c>
    </row>
    <row r="80" spans="1:16" x14ac:dyDescent="0.25">
      <c r="A80" s="410"/>
      <c r="B80" s="410"/>
      <c r="C80" s="28" t="s">
        <v>18</v>
      </c>
      <c r="D80" s="266">
        <v>1551.18</v>
      </c>
      <c r="E80" s="412"/>
      <c r="F80" s="342">
        <v>1551.18</v>
      </c>
      <c r="G80" s="412"/>
      <c r="H80" s="266">
        <v>1551.18</v>
      </c>
      <c r="I80" s="28">
        <f>D80-H80</f>
        <v>0</v>
      </c>
      <c r="J80" s="266">
        <v>1551.18</v>
      </c>
      <c r="K80" s="266">
        <v>1551.18</v>
      </c>
      <c r="L80" s="266">
        <v>1551.18</v>
      </c>
      <c r="N80" s="288">
        <v>1417.61</v>
      </c>
      <c r="O80" s="283">
        <v>2158.67</v>
      </c>
      <c r="P80" s="279">
        <f t="shared" si="2"/>
        <v>607.49</v>
      </c>
    </row>
    <row r="81" spans="1:16" x14ac:dyDescent="0.25">
      <c r="A81" s="410"/>
      <c r="B81" s="410"/>
      <c r="C81" s="28" t="s">
        <v>19</v>
      </c>
      <c r="D81" s="266"/>
      <c r="E81" s="412"/>
      <c r="F81" s="342"/>
      <c r="G81" s="412"/>
      <c r="H81" s="266"/>
      <c r="I81" s="28"/>
      <c r="J81" s="266"/>
      <c r="K81" s="266"/>
      <c r="L81" s="266"/>
      <c r="N81" s="288"/>
      <c r="O81" s="283">
        <v>4708.78</v>
      </c>
      <c r="P81" s="279"/>
    </row>
    <row r="82" spans="1:16" ht="30" x14ac:dyDescent="0.25">
      <c r="A82" s="410"/>
      <c r="B82" s="410"/>
      <c r="C82" s="28" t="s">
        <v>485</v>
      </c>
      <c r="D82" s="266"/>
      <c r="E82" s="412"/>
      <c r="F82" s="342"/>
      <c r="G82" s="412"/>
      <c r="H82" s="266"/>
      <c r="I82" s="28"/>
      <c r="J82" s="266"/>
      <c r="K82" s="266"/>
      <c r="L82" s="266"/>
      <c r="N82" s="288"/>
      <c r="O82" s="283">
        <v>165.28</v>
      </c>
      <c r="P82" s="279"/>
    </row>
    <row r="83" spans="1:16" x14ac:dyDescent="0.25">
      <c r="A83" s="410"/>
      <c r="B83" s="410"/>
      <c r="C83" s="28" t="s">
        <v>20</v>
      </c>
      <c r="D83" s="342">
        <v>5450.64</v>
      </c>
      <c r="E83" s="412"/>
      <c r="F83" s="342">
        <v>5450.64</v>
      </c>
      <c r="G83" s="412"/>
      <c r="H83" s="342">
        <v>5450.64</v>
      </c>
      <c r="I83" s="342"/>
      <c r="J83" s="342">
        <v>5450.64</v>
      </c>
      <c r="K83" s="342">
        <v>5450.64</v>
      </c>
      <c r="L83" s="342">
        <v>5450.64</v>
      </c>
      <c r="N83" s="288">
        <v>4368.91</v>
      </c>
      <c r="O83" s="269">
        <v>7716.75</v>
      </c>
      <c r="P83" s="279">
        <f t="shared" si="2"/>
        <v>2266.1099999999997</v>
      </c>
    </row>
    <row r="84" spans="1:16" x14ac:dyDescent="0.25">
      <c r="A84" s="410"/>
      <c r="B84" s="410"/>
      <c r="C84" s="28" t="s">
        <v>21</v>
      </c>
      <c r="D84" s="342">
        <v>3815.45</v>
      </c>
      <c r="E84" s="412"/>
      <c r="F84" s="342">
        <v>3815.45</v>
      </c>
      <c r="G84" s="412"/>
      <c r="H84" s="342">
        <v>3815.45</v>
      </c>
      <c r="I84" s="342"/>
      <c r="J84" s="342">
        <v>3815.45</v>
      </c>
      <c r="K84" s="342">
        <v>3815.45</v>
      </c>
      <c r="L84" s="342">
        <v>3815.45</v>
      </c>
      <c r="N84" s="288">
        <v>3058.24</v>
      </c>
      <c r="O84" s="269">
        <v>5401.73</v>
      </c>
      <c r="P84" s="279">
        <f t="shared" si="2"/>
        <v>1586.2799999999997</v>
      </c>
    </row>
    <row r="85" spans="1:16" x14ac:dyDescent="0.25">
      <c r="A85" s="410"/>
      <c r="B85" s="410"/>
      <c r="C85" s="28" t="s">
        <v>22</v>
      </c>
      <c r="D85" s="342">
        <v>6936.31</v>
      </c>
      <c r="E85" s="412"/>
      <c r="F85" s="342">
        <v>6936.31</v>
      </c>
      <c r="G85" s="412"/>
      <c r="H85" s="342">
        <v>6936.31</v>
      </c>
      <c r="I85" s="342"/>
      <c r="J85" s="342">
        <v>6936.31</v>
      </c>
      <c r="K85" s="342">
        <v>6936.31</v>
      </c>
      <c r="L85" s="342">
        <v>6936.31</v>
      </c>
      <c r="N85" s="288">
        <v>5634.09</v>
      </c>
      <c r="O85" s="269">
        <v>9951.4</v>
      </c>
      <c r="P85" s="279">
        <f t="shared" si="2"/>
        <v>3015.0899999999992</v>
      </c>
    </row>
    <row r="86" spans="1:16" x14ac:dyDescent="0.25">
      <c r="A86" s="410"/>
      <c r="B86" s="410"/>
      <c r="C86" s="28" t="s">
        <v>23</v>
      </c>
      <c r="D86" s="342">
        <v>9705.4500000000007</v>
      </c>
      <c r="E86" s="412"/>
      <c r="F86" s="342">
        <v>9705.4500000000007</v>
      </c>
      <c r="G86" s="412"/>
      <c r="H86" s="342">
        <v>9705.4500000000007</v>
      </c>
      <c r="I86" s="342"/>
      <c r="J86" s="342">
        <v>9705.4500000000007</v>
      </c>
      <c r="K86" s="342">
        <v>9705.4500000000007</v>
      </c>
      <c r="L86" s="342">
        <v>9705.4500000000007</v>
      </c>
      <c r="N86" s="288">
        <v>7072.75</v>
      </c>
      <c r="O86" s="269">
        <v>19297.16</v>
      </c>
      <c r="P86" s="279">
        <f t="shared" si="2"/>
        <v>9591.7099999999991</v>
      </c>
    </row>
    <row r="87" spans="1:16" x14ac:dyDescent="0.25">
      <c r="A87" s="410"/>
      <c r="B87" s="410"/>
      <c r="C87" s="28" t="s">
        <v>71</v>
      </c>
      <c r="D87" s="266">
        <v>4852.7299999999996</v>
      </c>
      <c r="E87" s="412"/>
      <c r="F87" s="342">
        <v>4852.7299999999996</v>
      </c>
      <c r="G87" s="412"/>
      <c r="H87" s="266">
        <v>4852.7299999999996</v>
      </c>
      <c r="I87" s="266"/>
      <c r="J87" s="266">
        <v>4852.7299999999996</v>
      </c>
      <c r="K87" s="266">
        <v>4852.7299999999996</v>
      </c>
      <c r="L87" s="266">
        <v>4852.7299999999996</v>
      </c>
      <c r="N87" s="288">
        <v>4728.42</v>
      </c>
      <c r="O87" s="283">
        <v>12900.92</v>
      </c>
      <c r="P87" s="279">
        <f t="shared" si="2"/>
        <v>8048.1900000000005</v>
      </c>
    </row>
    <row r="88" spans="1:16" x14ac:dyDescent="0.25">
      <c r="A88" s="410"/>
      <c r="B88" s="410"/>
      <c r="C88" s="28" t="s">
        <v>72</v>
      </c>
      <c r="D88" s="266"/>
      <c r="E88" s="412"/>
      <c r="F88" s="342"/>
      <c r="G88" s="412"/>
      <c r="H88" s="266"/>
      <c r="I88" s="266"/>
      <c r="J88" s="266">
        <v>14299.64</v>
      </c>
      <c r="K88" s="266">
        <v>14299.64</v>
      </c>
      <c r="L88" s="266">
        <v>14299.64</v>
      </c>
      <c r="N88" s="288">
        <v>10609.13</v>
      </c>
      <c r="O88" s="283">
        <v>28945.74</v>
      </c>
      <c r="P88" s="279"/>
    </row>
    <row r="89" spans="1:16" ht="57" x14ac:dyDescent="0.25">
      <c r="A89" s="411">
        <v>12</v>
      </c>
      <c r="B89" s="411" t="s">
        <v>140</v>
      </c>
      <c r="C89" s="329" t="s">
        <v>141</v>
      </c>
      <c r="D89" s="329">
        <v>5669.56</v>
      </c>
      <c r="E89" s="329" t="s">
        <v>142</v>
      </c>
      <c r="F89" s="344">
        <v>7248.85</v>
      </c>
      <c r="G89" s="411" t="s">
        <v>143</v>
      </c>
      <c r="H89" s="329">
        <v>5669.56</v>
      </c>
      <c r="I89" s="329"/>
      <c r="J89" s="329">
        <v>5669.56</v>
      </c>
      <c r="K89" s="329">
        <v>5669.56</v>
      </c>
      <c r="L89" s="329">
        <v>5669.56</v>
      </c>
      <c r="N89" s="271">
        <v>5751.92</v>
      </c>
      <c r="O89" s="275" t="s">
        <v>596</v>
      </c>
      <c r="P89" s="279" t="e">
        <f t="shared" ref="P89:P124" si="3">O89-H89</f>
        <v>#VALUE!</v>
      </c>
    </row>
    <row r="90" spans="1:16" x14ac:dyDescent="0.25">
      <c r="A90" s="412"/>
      <c r="B90" s="412"/>
      <c r="C90" s="336" t="s">
        <v>17</v>
      </c>
      <c r="D90" s="329"/>
      <c r="E90" s="329"/>
      <c r="F90" s="344"/>
      <c r="G90" s="412"/>
      <c r="H90" s="329"/>
      <c r="I90" s="329"/>
      <c r="J90" s="329"/>
      <c r="K90" s="329"/>
      <c r="L90" s="329"/>
      <c r="N90" s="271"/>
      <c r="O90" s="275">
        <v>5352.18</v>
      </c>
      <c r="P90" s="279"/>
    </row>
    <row r="91" spans="1:16" x14ac:dyDescent="0.25">
      <c r="A91" s="412"/>
      <c r="B91" s="412"/>
      <c r="C91" s="344" t="s">
        <v>18</v>
      </c>
      <c r="D91" s="329">
        <v>2120.71</v>
      </c>
      <c r="E91" s="329"/>
      <c r="F91" s="344">
        <f>3949.97</f>
        <v>3949.97</v>
      </c>
      <c r="G91" s="412"/>
      <c r="H91" s="329">
        <v>2120.71</v>
      </c>
      <c r="I91" s="28">
        <f>D91-H91</f>
        <v>0</v>
      </c>
      <c r="J91" s="329">
        <v>2120.71</v>
      </c>
      <c r="K91" s="329">
        <v>2120.71</v>
      </c>
      <c r="L91" s="329">
        <v>2120.71</v>
      </c>
      <c r="N91" s="271">
        <v>4172.79</v>
      </c>
      <c r="O91" s="282">
        <v>2676.05</v>
      </c>
      <c r="P91" s="279">
        <f t="shared" si="3"/>
        <v>555.34000000000015</v>
      </c>
    </row>
    <row r="92" spans="1:16" x14ac:dyDescent="0.25">
      <c r="A92" s="412"/>
      <c r="B92" s="412"/>
      <c r="C92" s="344" t="s">
        <v>19</v>
      </c>
      <c r="D92" s="329">
        <v>4255.42</v>
      </c>
      <c r="E92" s="329"/>
      <c r="F92" s="344">
        <f>4042.5</f>
        <v>4042.5</v>
      </c>
      <c r="G92" s="412"/>
      <c r="H92" s="329">
        <v>4255.42</v>
      </c>
      <c r="I92" s="28">
        <f>D92-H92</f>
        <v>0</v>
      </c>
      <c r="J92" s="329">
        <v>4255.42</v>
      </c>
      <c r="K92" s="329">
        <v>4255.42</v>
      </c>
      <c r="L92" s="329">
        <v>4255.42</v>
      </c>
      <c r="N92" s="271">
        <v>2068.75</v>
      </c>
      <c r="O92" s="282">
        <v>5400.14</v>
      </c>
      <c r="P92" s="279">
        <f t="shared" si="3"/>
        <v>1144.7200000000003</v>
      </c>
    </row>
    <row r="93" spans="1:16" ht="30" x14ac:dyDescent="0.25">
      <c r="A93" s="412"/>
      <c r="B93" s="412"/>
      <c r="C93" s="344" t="s">
        <v>109</v>
      </c>
      <c r="D93" s="329"/>
      <c r="E93" s="329"/>
      <c r="F93" s="344"/>
      <c r="G93" s="412"/>
      <c r="H93" s="329"/>
      <c r="I93" s="28"/>
      <c r="J93" s="329"/>
      <c r="K93" s="329"/>
      <c r="L93" s="329"/>
      <c r="N93" s="271">
        <v>155.44</v>
      </c>
      <c r="O93" s="282">
        <v>201.16</v>
      </c>
      <c r="P93" s="279"/>
    </row>
    <row r="94" spans="1:16" x14ac:dyDescent="0.25">
      <c r="A94" s="412"/>
      <c r="B94" s="412"/>
      <c r="C94" s="344" t="s">
        <v>20</v>
      </c>
      <c r="D94" s="329"/>
      <c r="E94" s="329"/>
      <c r="F94" s="344"/>
      <c r="G94" s="412"/>
      <c r="H94" s="329"/>
      <c r="I94" s="28"/>
      <c r="J94" s="329"/>
      <c r="K94" s="329"/>
      <c r="L94" s="329"/>
      <c r="N94" s="271">
        <v>9843.11</v>
      </c>
      <c r="O94" s="282">
        <v>13310.2</v>
      </c>
      <c r="P94" s="279"/>
    </row>
    <row r="95" spans="1:16" x14ac:dyDescent="0.25">
      <c r="A95" s="412"/>
      <c r="B95" s="412"/>
      <c r="C95" s="344" t="s">
        <v>21</v>
      </c>
      <c r="D95" s="329">
        <v>9677.94</v>
      </c>
      <c r="E95" s="329"/>
      <c r="F95" s="344">
        <v>6883.22</v>
      </c>
      <c r="G95" s="412"/>
      <c r="H95" s="329">
        <v>9677.94</v>
      </c>
      <c r="I95" s="329"/>
      <c r="J95" s="329">
        <v>9677.94</v>
      </c>
      <c r="K95" s="329">
        <v>9677.94</v>
      </c>
      <c r="L95" s="329">
        <v>9677.94</v>
      </c>
      <c r="N95" s="271">
        <v>8636.42</v>
      </c>
      <c r="O95" s="282">
        <v>11252.6</v>
      </c>
      <c r="P95" s="279">
        <f t="shared" si="3"/>
        <v>1574.6599999999999</v>
      </c>
    </row>
    <row r="96" spans="1:16" x14ac:dyDescent="0.25">
      <c r="A96" s="413"/>
      <c r="B96" s="412"/>
      <c r="C96" s="344" t="s">
        <v>22</v>
      </c>
      <c r="D96" s="329">
        <v>13117.415999999999</v>
      </c>
      <c r="E96" s="329"/>
      <c r="F96" s="344">
        <v>10046.780000000001</v>
      </c>
      <c r="G96" s="413"/>
      <c r="H96" s="329">
        <v>13117.415999999999</v>
      </c>
      <c r="I96" s="329"/>
      <c r="J96" s="329">
        <v>13117.415999999999</v>
      </c>
      <c r="K96" s="329">
        <v>13117.415999999999</v>
      </c>
      <c r="L96" s="329">
        <v>13117.415999999999</v>
      </c>
      <c r="N96" s="271">
        <v>12796.04</v>
      </c>
      <c r="O96" s="282">
        <v>17303.259999999998</v>
      </c>
      <c r="P96" s="279">
        <f t="shared" si="3"/>
        <v>4185.8439999999991</v>
      </c>
    </row>
    <row r="97" spans="1:16" x14ac:dyDescent="0.25">
      <c r="A97" s="331"/>
      <c r="B97" s="412"/>
      <c r="C97" s="28" t="s">
        <v>150</v>
      </c>
      <c r="D97" s="329"/>
      <c r="E97" s="329"/>
      <c r="F97" s="329"/>
      <c r="G97" s="329"/>
      <c r="H97" s="329"/>
      <c r="I97" s="329"/>
      <c r="J97" s="329"/>
      <c r="K97" s="329"/>
      <c r="L97" s="329"/>
      <c r="N97" s="271">
        <v>9922.86</v>
      </c>
      <c r="O97" s="282">
        <v>13465.68</v>
      </c>
      <c r="P97" s="279"/>
    </row>
    <row r="98" spans="1:16" x14ac:dyDescent="0.25">
      <c r="A98" s="331"/>
      <c r="B98" s="412"/>
      <c r="C98" s="28" t="s">
        <v>71</v>
      </c>
      <c r="D98" s="329"/>
      <c r="E98" s="329"/>
      <c r="F98" s="329"/>
      <c r="G98" s="329"/>
      <c r="H98" s="329"/>
      <c r="I98" s="329"/>
      <c r="J98" s="329"/>
      <c r="K98" s="329"/>
      <c r="L98" s="329"/>
      <c r="N98" s="271">
        <v>4961.43</v>
      </c>
      <c r="O98" s="282">
        <v>6734.14</v>
      </c>
      <c r="P98" s="279"/>
    </row>
    <row r="99" spans="1:16" x14ac:dyDescent="0.25">
      <c r="A99" s="331"/>
      <c r="B99" s="413"/>
      <c r="C99" s="28" t="s">
        <v>72</v>
      </c>
      <c r="D99" s="329"/>
      <c r="E99" s="329"/>
      <c r="F99" s="329"/>
      <c r="G99" s="329"/>
      <c r="H99" s="329"/>
      <c r="I99" s="329"/>
      <c r="J99" s="329"/>
      <c r="K99" s="329"/>
      <c r="L99" s="329"/>
      <c r="N99" s="271">
        <v>12271.53</v>
      </c>
      <c r="O99" s="109">
        <v>16741.14</v>
      </c>
      <c r="P99" s="279"/>
    </row>
    <row r="100" spans="1:16" ht="57" x14ac:dyDescent="0.25">
      <c r="A100" s="411">
        <v>15</v>
      </c>
      <c r="B100" s="411" t="s">
        <v>146</v>
      </c>
      <c r="C100" s="329" t="s">
        <v>12</v>
      </c>
      <c r="D100" s="329">
        <v>6062.32</v>
      </c>
      <c r="E100" s="329" t="s">
        <v>147</v>
      </c>
      <c r="F100" s="344">
        <v>7650.27</v>
      </c>
      <c r="G100" s="411" t="s">
        <v>148</v>
      </c>
      <c r="H100" s="329">
        <v>6062.32</v>
      </c>
      <c r="I100" s="329"/>
      <c r="J100" s="329">
        <v>6062.32</v>
      </c>
      <c r="K100" s="329">
        <v>6062.32</v>
      </c>
      <c r="L100" s="329" t="s">
        <v>149</v>
      </c>
      <c r="N100" s="288">
        <v>6357.82</v>
      </c>
      <c r="O100" s="275" t="s">
        <v>597</v>
      </c>
      <c r="P100" s="279" t="e">
        <f t="shared" si="3"/>
        <v>#VALUE!</v>
      </c>
    </row>
    <row r="101" spans="1:16" x14ac:dyDescent="0.25">
      <c r="A101" s="412"/>
      <c r="B101" s="412"/>
      <c r="C101" s="344" t="s">
        <v>17</v>
      </c>
      <c r="D101" s="329">
        <v>4059.47</v>
      </c>
      <c r="E101" s="329"/>
      <c r="F101" s="344">
        <f>5123</f>
        <v>5123</v>
      </c>
      <c r="G101" s="412"/>
      <c r="H101" s="329">
        <v>4059.47</v>
      </c>
      <c r="I101" s="28">
        <f>D101-H101</f>
        <v>0</v>
      </c>
      <c r="J101" s="329">
        <v>4059.47</v>
      </c>
      <c r="K101" s="329">
        <v>4059.47</v>
      </c>
      <c r="L101" s="329">
        <v>5123</v>
      </c>
      <c r="N101" s="288">
        <v>4257.7299999999996</v>
      </c>
      <c r="O101" s="282">
        <v>5123</v>
      </c>
      <c r="P101" s="279">
        <f t="shared" si="3"/>
        <v>1063.5300000000002</v>
      </c>
    </row>
    <row r="102" spans="1:16" x14ac:dyDescent="0.25">
      <c r="A102" s="412"/>
      <c r="B102" s="412"/>
      <c r="C102" s="344" t="s">
        <v>18</v>
      </c>
      <c r="D102" s="329"/>
      <c r="E102" s="329"/>
      <c r="F102" s="344"/>
      <c r="G102" s="412"/>
      <c r="H102" s="329"/>
      <c r="I102" s="329"/>
      <c r="J102" s="329"/>
      <c r="K102" s="329"/>
      <c r="L102" s="329"/>
      <c r="N102" s="288"/>
      <c r="O102" s="282" t="s">
        <v>90</v>
      </c>
      <c r="P102" s="279" t="e">
        <f t="shared" si="3"/>
        <v>#VALUE!</v>
      </c>
    </row>
    <row r="103" spans="1:16" x14ac:dyDescent="0.25">
      <c r="A103" s="412"/>
      <c r="B103" s="412"/>
      <c r="C103" s="344" t="s">
        <v>19</v>
      </c>
      <c r="D103" s="329">
        <v>4059.47</v>
      </c>
      <c r="E103" s="329"/>
      <c r="F103" s="344">
        <f>5123</f>
        <v>5123</v>
      </c>
      <c r="G103" s="412"/>
      <c r="H103" s="329">
        <v>4059.47</v>
      </c>
      <c r="I103" s="28">
        <f>D103-H103</f>
        <v>0</v>
      </c>
      <c r="J103" s="329">
        <v>4059.47</v>
      </c>
      <c r="K103" s="329">
        <v>4059.47</v>
      </c>
      <c r="L103" s="329">
        <v>5123</v>
      </c>
      <c r="N103" s="288">
        <v>4257.7299999999996</v>
      </c>
      <c r="O103" s="282">
        <v>5123</v>
      </c>
      <c r="P103" s="279">
        <f t="shared" si="3"/>
        <v>1063.5300000000002</v>
      </c>
    </row>
    <row r="104" spans="1:16" x14ac:dyDescent="0.25">
      <c r="A104" s="412"/>
      <c r="B104" s="412"/>
      <c r="C104" s="344" t="s">
        <v>20</v>
      </c>
      <c r="D104" s="329">
        <v>7987.39</v>
      </c>
      <c r="E104" s="329"/>
      <c r="F104" s="344">
        <f>9600</f>
        <v>9600</v>
      </c>
      <c r="G104" s="412"/>
      <c r="H104" s="329">
        <v>7987.39</v>
      </c>
      <c r="I104" s="329"/>
      <c r="J104" s="329">
        <v>7987.39</v>
      </c>
      <c r="K104" s="329">
        <v>7987.39</v>
      </c>
      <c r="L104" s="329">
        <v>9600</v>
      </c>
      <c r="N104" s="288">
        <v>8377.49</v>
      </c>
      <c r="O104" s="282">
        <v>10080</v>
      </c>
      <c r="P104" s="279">
        <f t="shared" si="3"/>
        <v>2092.6099999999997</v>
      </c>
    </row>
    <row r="105" spans="1:16" x14ac:dyDescent="0.25">
      <c r="A105" s="412"/>
      <c r="B105" s="412"/>
      <c r="C105" s="344" t="s">
        <v>21</v>
      </c>
      <c r="D105" s="329"/>
      <c r="E105" s="329"/>
      <c r="F105" s="344"/>
      <c r="G105" s="412"/>
      <c r="H105" s="329"/>
      <c r="I105" s="329"/>
      <c r="J105" s="329"/>
      <c r="K105" s="329"/>
      <c r="L105" s="329"/>
      <c r="N105" s="288"/>
      <c r="O105" s="282"/>
      <c r="P105" s="279">
        <f t="shared" si="3"/>
        <v>0</v>
      </c>
    </row>
    <row r="106" spans="1:16" x14ac:dyDescent="0.25">
      <c r="A106" s="412"/>
      <c r="B106" s="412"/>
      <c r="C106" s="344" t="s">
        <v>22</v>
      </c>
      <c r="D106" s="329">
        <v>7987.39</v>
      </c>
      <c r="E106" s="329"/>
      <c r="F106" s="344">
        <v>10080</v>
      </c>
      <c r="G106" s="412"/>
      <c r="H106" s="329">
        <v>7987.39</v>
      </c>
      <c r="I106" s="329"/>
      <c r="J106" s="329">
        <v>7987.39</v>
      </c>
      <c r="K106" s="329">
        <v>7987.39</v>
      </c>
      <c r="L106" s="329">
        <v>10080</v>
      </c>
      <c r="N106" s="288">
        <v>8377.49</v>
      </c>
      <c r="O106" s="282">
        <v>10080</v>
      </c>
      <c r="P106" s="279">
        <f t="shared" si="3"/>
        <v>2092.6099999999997</v>
      </c>
    </row>
    <row r="107" spans="1:16" x14ac:dyDescent="0.25">
      <c r="A107" s="412"/>
      <c r="B107" s="412"/>
      <c r="C107" s="344" t="s">
        <v>150</v>
      </c>
      <c r="D107" s="329">
        <v>7143.41</v>
      </c>
      <c r="E107" s="329"/>
      <c r="F107" s="344">
        <v>9014.9</v>
      </c>
      <c r="G107" s="412"/>
      <c r="H107" s="329">
        <v>7143.41</v>
      </c>
      <c r="I107" s="329"/>
      <c r="J107" s="329">
        <v>7143.41</v>
      </c>
      <c r="K107" s="329">
        <v>7143.41</v>
      </c>
      <c r="L107" s="329">
        <v>9014.9</v>
      </c>
      <c r="N107" s="288">
        <v>7492.28</v>
      </c>
      <c r="O107" s="282">
        <v>9014.9</v>
      </c>
      <c r="P107" s="279">
        <f t="shared" si="3"/>
        <v>1871.4899999999998</v>
      </c>
    </row>
    <row r="108" spans="1:16" x14ac:dyDescent="0.25">
      <c r="A108" s="412"/>
      <c r="B108" s="412"/>
      <c r="C108" s="344" t="s">
        <v>72</v>
      </c>
      <c r="D108" s="329">
        <v>7143.41</v>
      </c>
      <c r="E108" s="329"/>
      <c r="F108" s="344">
        <v>9014.9</v>
      </c>
      <c r="G108" s="412"/>
      <c r="H108" s="329">
        <v>7143.41</v>
      </c>
      <c r="I108" s="329"/>
      <c r="J108" s="329">
        <v>7143.41</v>
      </c>
      <c r="K108" s="329">
        <v>7143.41</v>
      </c>
      <c r="L108" s="329">
        <v>9014.9</v>
      </c>
      <c r="N108" s="288">
        <v>7492.28</v>
      </c>
      <c r="O108" s="282">
        <v>9014.9</v>
      </c>
      <c r="P108" s="279">
        <f t="shared" si="3"/>
        <v>1871.4899999999998</v>
      </c>
    </row>
    <row r="109" spans="1:16" ht="30" x14ac:dyDescent="0.25">
      <c r="A109" s="413"/>
      <c r="B109" s="413"/>
      <c r="C109" s="342" t="s">
        <v>109</v>
      </c>
      <c r="D109" s="329">
        <v>123.81</v>
      </c>
      <c r="E109" s="329"/>
      <c r="F109" s="344">
        <f>156.25</f>
        <v>156.25</v>
      </c>
      <c r="G109" s="413"/>
      <c r="H109" s="329">
        <v>123.81</v>
      </c>
      <c r="I109" s="329"/>
      <c r="J109" s="329">
        <v>123.81</v>
      </c>
      <c r="K109" s="329">
        <v>123.81</v>
      </c>
      <c r="L109" s="329">
        <v>156.25</v>
      </c>
      <c r="N109" s="288">
        <v>129.86000000000001</v>
      </c>
      <c r="O109" s="282">
        <v>156.25</v>
      </c>
      <c r="P109" s="279">
        <f t="shared" si="3"/>
        <v>32.44</v>
      </c>
    </row>
    <row r="110" spans="1:16" ht="57" x14ac:dyDescent="0.25">
      <c r="A110" s="381"/>
      <c r="B110" s="411" t="s">
        <v>151</v>
      </c>
      <c r="C110" s="329" t="s">
        <v>12</v>
      </c>
      <c r="D110" s="378"/>
      <c r="E110" s="378"/>
      <c r="F110" s="388"/>
      <c r="G110" s="381"/>
      <c r="H110" s="378"/>
      <c r="I110" s="378"/>
      <c r="J110" s="378"/>
      <c r="K110" s="378"/>
      <c r="L110" s="378"/>
      <c r="N110" s="288"/>
      <c r="O110" s="378" t="s">
        <v>651</v>
      </c>
      <c r="P110" s="279"/>
    </row>
    <row r="111" spans="1:16" x14ac:dyDescent="0.25">
      <c r="A111" s="381"/>
      <c r="B111" s="412"/>
      <c r="C111" s="388" t="s">
        <v>17</v>
      </c>
      <c r="D111" s="378"/>
      <c r="E111" s="378"/>
      <c r="F111" s="388"/>
      <c r="G111" s="381"/>
      <c r="H111" s="378"/>
      <c r="I111" s="378"/>
      <c r="J111" s="378"/>
      <c r="K111" s="378"/>
      <c r="L111" s="378"/>
      <c r="N111" s="288"/>
      <c r="O111" s="379">
        <v>4399.42</v>
      </c>
      <c r="P111" s="279"/>
    </row>
    <row r="112" spans="1:16" x14ac:dyDescent="0.25">
      <c r="A112" s="381"/>
      <c r="B112" s="412"/>
      <c r="C112" s="388" t="s">
        <v>20</v>
      </c>
      <c r="D112" s="378"/>
      <c r="E112" s="378"/>
      <c r="F112" s="388"/>
      <c r="G112" s="381"/>
      <c r="H112" s="378"/>
      <c r="I112" s="378"/>
      <c r="J112" s="378"/>
      <c r="K112" s="378"/>
      <c r="L112" s="378"/>
      <c r="N112" s="288"/>
      <c r="O112" s="379">
        <v>8458.57</v>
      </c>
      <c r="P112" s="279"/>
    </row>
    <row r="113" spans="1:16" ht="28.5" x14ac:dyDescent="0.25">
      <c r="A113" s="336">
        <v>16</v>
      </c>
      <c r="B113" s="413"/>
      <c r="C113" s="388" t="s">
        <v>150</v>
      </c>
      <c r="D113" s="329" t="s">
        <v>152</v>
      </c>
      <c r="E113" s="329" t="s">
        <v>147</v>
      </c>
      <c r="F113" s="329" t="s">
        <v>152</v>
      </c>
      <c r="G113" s="336" t="s">
        <v>153</v>
      </c>
      <c r="H113" s="329" t="s">
        <v>152</v>
      </c>
      <c r="I113" s="329"/>
      <c r="J113" s="329" t="s">
        <v>152</v>
      </c>
      <c r="K113" s="329" t="s">
        <v>152</v>
      </c>
      <c r="L113" s="329" t="s">
        <v>152</v>
      </c>
      <c r="N113" s="288">
        <v>8458.57</v>
      </c>
      <c r="O113" s="286">
        <v>10435.290000000001</v>
      </c>
      <c r="P113" s="279" t="e">
        <f>O110-H113</f>
        <v>#VALUE!</v>
      </c>
    </row>
    <row r="114" spans="1:16" s="278" customFormat="1" ht="63.2" customHeight="1" x14ac:dyDescent="0.25">
      <c r="A114" s="411">
        <v>17</v>
      </c>
      <c r="B114" s="458" t="s">
        <v>455</v>
      </c>
      <c r="C114" s="219" t="s">
        <v>545</v>
      </c>
      <c r="D114" s="219" t="s">
        <v>154</v>
      </c>
      <c r="E114" s="219" t="s">
        <v>155</v>
      </c>
      <c r="F114" s="219" t="s">
        <v>156</v>
      </c>
      <c r="G114" s="458" t="s">
        <v>157</v>
      </c>
      <c r="H114" s="219" t="s">
        <v>156</v>
      </c>
      <c r="I114" s="219"/>
      <c r="J114" s="219"/>
      <c r="K114" s="219" t="s">
        <v>154</v>
      </c>
      <c r="L114" s="219" t="s">
        <v>154</v>
      </c>
      <c r="M114" s="224"/>
      <c r="N114" s="226" t="s">
        <v>456</v>
      </c>
      <c r="O114" s="275">
        <v>6626.95</v>
      </c>
      <c r="P114" s="279" t="e">
        <f t="shared" si="3"/>
        <v>#VALUE!</v>
      </c>
    </row>
    <row r="115" spans="1:16" s="278" customFormat="1" x14ac:dyDescent="0.25">
      <c r="A115" s="412"/>
      <c r="B115" s="459"/>
      <c r="C115" s="223" t="s">
        <v>17</v>
      </c>
      <c r="D115" s="219">
        <v>3780.65</v>
      </c>
      <c r="E115" s="219"/>
      <c r="F115" s="348">
        <v>2563.4</v>
      </c>
      <c r="G115" s="459"/>
      <c r="H115" s="348">
        <v>2563.4</v>
      </c>
      <c r="I115" s="225">
        <f>D115-H115</f>
        <v>1217.25</v>
      </c>
      <c r="J115" s="348"/>
      <c r="K115" s="219">
        <v>3780.65</v>
      </c>
      <c r="L115" s="219">
        <v>3780.65</v>
      </c>
      <c r="M115" s="224"/>
      <c r="N115" s="220">
        <v>2435.23</v>
      </c>
      <c r="O115" s="282">
        <v>5177.4799999999996</v>
      </c>
      <c r="P115" s="279">
        <f t="shared" si="3"/>
        <v>2614.0799999999995</v>
      </c>
    </row>
    <row r="116" spans="1:16" s="278" customFormat="1" x14ac:dyDescent="0.25">
      <c r="A116" s="412"/>
      <c r="B116" s="459"/>
      <c r="C116" s="223" t="s">
        <v>18</v>
      </c>
      <c r="D116" s="219">
        <v>3568</v>
      </c>
      <c r="E116" s="219"/>
      <c r="F116" s="348">
        <v>2237.33</v>
      </c>
      <c r="G116" s="459"/>
      <c r="H116" s="348">
        <v>2237.33</v>
      </c>
      <c r="I116" s="225">
        <f>D116-H116</f>
        <v>1330.67</v>
      </c>
      <c r="J116" s="348"/>
      <c r="K116" s="219">
        <v>3568</v>
      </c>
      <c r="L116" s="219">
        <v>3568</v>
      </c>
      <c r="M116" s="224"/>
      <c r="N116" s="220">
        <v>2103.56</v>
      </c>
      <c r="O116" s="282">
        <v>4903.84</v>
      </c>
      <c r="P116" s="279">
        <f t="shared" si="3"/>
        <v>2666.51</v>
      </c>
    </row>
    <row r="117" spans="1:16" s="278" customFormat="1" x14ac:dyDescent="0.25">
      <c r="A117" s="412"/>
      <c r="B117" s="459"/>
      <c r="C117" s="223" t="s">
        <v>19</v>
      </c>
      <c r="D117" s="219">
        <v>4004.39</v>
      </c>
      <c r="E117" s="219"/>
      <c r="F117" s="348">
        <v>3076.08</v>
      </c>
      <c r="G117" s="459"/>
      <c r="H117" s="348">
        <v>3076.08</v>
      </c>
      <c r="I117" s="225">
        <f>D117-H117</f>
        <v>928.31</v>
      </c>
      <c r="J117" s="348"/>
      <c r="K117" s="219">
        <v>4004.39</v>
      </c>
      <c r="L117" s="219">
        <v>4004.39</v>
      </c>
      <c r="M117" s="224"/>
      <c r="N117" s="220">
        <v>2922.28</v>
      </c>
      <c r="O117" s="282">
        <v>5269.62</v>
      </c>
      <c r="P117" s="279">
        <f t="shared" si="3"/>
        <v>2193.54</v>
      </c>
    </row>
    <row r="118" spans="1:16" s="278" customFormat="1" ht="30" x14ac:dyDescent="0.25">
      <c r="A118" s="412"/>
      <c r="B118" s="459"/>
      <c r="C118" s="384" t="s">
        <v>109</v>
      </c>
      <c r="D118" s="364"/>
      <c r="E118" s="364"/>
      <c r="F118" s="387"/>
      <c r="G118" s="459"/>
      <c r="H118" s="387"/>
      <c r="I118" s="225"/>
      <c r="J118" s="387"/>
      <c r="K118" s="364"/>
      <c r="L118" s="364"/>
      <c r="M118" s="366"/>
      <c r="N118" s="365"/>
      <c r="O118" s="368">
        <v>181.27</v>
      </c>
      <c r="P118" s="279"/>
    </row>
    <row r="119" spans="1:16" s="278" customFormat="1" x14ac:dyDescent="0.25">
      <c r="A119" s="412"/>
      <c r="B119" s="459"/>
      <c r="C119" s="223" t="s">
        <v>20</v>
      </c>
      <c r="D119" s="219">
        <v>8975.5</v>
      </c>
      <c r="E119" s="219"/>
      <c r="F119" s="348">
        <v>5834.08</v>
      </c>
      <c r="G119" s="459"/>
      <c r="H119" s="348">
        <v>5834.08</v>
      </c>
      <c r="I119" s="219"/>
      <c r="J119" s="348"/>
      <c r="K119" s="219">
        <v>8975.5</v>
      </c>
      <c r="L119" s="219">
        <v>8975.5</v>
      </c>
      <c r="M119" s="224"/>
      <c r="N119" s="220">
        <v>5192.33</v>
      </c>
      <c r="O119" s="282">
        <v>10922.13</v>
      </c>
      <c r="P119" s="279">
        <f t="shared" si="3"/>
        <v>5088.0499999999993</v>
      </c>
    </row>
    <row r="120" spans="1:16" s="278" customFormat="1" x14ac:dyDescent="0.25">
      <c r="A120" s="412"/>
      <c r="B120" s="459"/>
      <c r="C120" s="223" t="s">
        <v>21</v>
      </c>
      <c r="D120" s="219">
        <v>8756</v>
      </c>
      <c r="E120" s="219"/>
      <c r="F120" s="348">
        <v>5418.93</v>
      </c>
      <c r="G120" s="459"/>
      <c r="H120" s="348">
        <v>5418.93</v>
      </c>
      <c r="I120" s="219"/>
      <c r="J120" s="348"/>
      <c r="K120" s="219">
        <v>8756</v>
      </c>
      <c r="L120" s="219">
        <v>8756</v>
      </c>
      <c r="M120" s="224"/>
      <c r="N120" s="220">
        <v>4948.6899999999996</v>
      </c>
      <c r="O120" s="282">
        <v>8734.6299999999992</v>
      </c>
      <c r="P120" s="279">
        <f t="shared" si="3"/>
        <v>3315.6999999999989</v>
      </c>
    </row>
    <row r="121" spans="1:16" s="278" customFormat="1" x14ac:dyDescent="0.25">
      <c r="A121" s="412"/>
      <c r="B121" s="459"/>
      <c r="C121" s="223" t="s">
        <v>22</v>
      </c>
      <c r="D121" s="219">
        <v>9547</v>
      </c>
      <c r="E121" s="219"/>
      <c r="F121" s="348">
        <v>7584.3</v>
      </c>
      <c r="G121" s="459"/>
      <c r="H121" s="348">
        <v>7584.3</v>
      </c>
      <c r="I121" s="219"/>
      <c r="J121" s="348"/>
      <c r="K121" s="219">
        <v>9547</v>
      </c>
      <c r="L121" s="219">
        <v>9547</v>
      </c>
      <c r="M121" s="224"/>
      <c r="N121" s="220">
        <v>6750.03</v>
      </c>
      <c r="O121" s="282">
        <v>12120.88</v>
      </c>
      <c r="P121" s="279">
        <f t="shared" si="3"/>
        <v>4536.579999999999</v>
      </c>
    </row>
    <row r="122" spans="1:16" s="278" customFormat="1" x14ac:dyDescent="0.25">
      <c r="A122" s="412"/>
      <c r="B122" s="459"/>
      <c r="C122" s="223" t="s">
        <v>23</v>
      </c>
      <c r="D122" s="219">
        <v>8339.48</v>
      </c>
      <c r="E122" s="219"/>
      <c r="F122" s="348">
        <v>5866.18</v>
      </c>
      <c r="G122" s="459"/>
      <c r="H122" s="348">
        <v>5866.18</v>
      </c>
      <c r="I122" s="219"/>
      <c r="J122" s="348"/>
      <c r="K122" s="219">
        <v>8339.48</v>
      </c>
      <c r="L122" s="219">
        <v>8339.48</v>
      </c>
      <c r="M122" s="224"/>
      <c r="N122" s="220">
        <v>6278.3</v>
      </c>
      <c r="O122" s="282">
        <v>17431.669999999998</v>
      </c>
      <c r="P122" s="279">
        <f t="shared" si="3"/>
        <v>11565.489999999998</v>
      </c>
    </row>
    <row r="123" spans="1:16" s="278" customFormat="1" x14ac:dyDescent="0.25">
      <c r="A123" s="412"/>
      <c r="B123" s="459"/>
      <c r="C123" s="223" t="s">
        <v>71</v>
      </c>
      <c r="D123" s="219">
        <v>8118</v>
      </c>
      <c r="E123" s="219"/>
      <c r="F123" s="348">
        <v>5053.97</v>
      </c>
      <c r="G123" s="459"/>
      <c r="H123" s="348">
        <v>5053.97</v>
      </c>
      <c r="I123" s="219"/>
      <c r="J123" s="348"/>
      <c r="K123" s="219">
        <v>8118</v>
      </c>
      <c r="L123" s="219">
        <v>8118</v>
      </c>
      <c r="M123" s="224"/>
      <c r="N123" s="220">
        <v>4962.76</v>
      </c>
      <c r="O123" s="282">
        <v>14825.9</v>
      </c>
      <c r="P123" s="279">
        <f t="shared" si="3"/>
        <v>9771.93</v>
      </c>
    </row>
    <row r="124" spans="1:16" s="278" customFormat="1" x14ac:dyDescent="0.25">
      <c r="A124" s="412"/>
      <c r="B124" s="459"/>
      <c r="C124" s="223" t="s">
        <v>72</v>
      </c>
      <c r="D124" s="219">
        <v>8848</v>
      </c>
      <c r="E124" s="219"/>
      <c r="F124" s="348">
        <v>8799.2800000000007</v>
      </c>
      <c r="G124" s="459"/>
      <c r="H124" s="348">
        <v>8799.2800000000007</v>
      </c>
      <c r="I124" s="219"/>
      <c r="J124" s="348"/>
      <c r="K124" s="219">
        <v>8848</v>
      </c>
      <c r="L124" s="219">
        <v>8848</v>
      </c>
      <c r="M124" s="224"/>
      <c r="N124" s="220">
        <v>9417.44</v>
      </c>
      <c r="O124" s="282">
        <v>26147.51</v>
      </c>
      <c r="P124" s="279">
        <f t="shared" si="3"/>
        <v>17348.229999999996</v>
      </c>
    </row>
    <row r="125" spans="1:16" s="278" customFormat="1" ht="55.15" customHeight="1" x14ac:dyDescent="0.25">
      <c r="A125" s="380"/>
      <c r="B125" s="459"/>
      <c r="C125" s="364" t="s">
        <v>556</v>
      </c>
      <c r="D125" s="364"/>
      <c r="E125" s="364"/>
      <c r="F125" s="387"/>
      <c r="G125" s="386"/>
      <c r="H125" s="387"/>
      <c r="I125" s="364"/>
      <c r="J125" s="387"/>
      <c r="K125" s="364"/>
      <c r="L125" s="364"/>
      <c r="M125" s="366"/>
      <c r="N125" s="365"/>
      <c r="O125" s="394">
        <v>9187.98</v>
      </c>
      <c r="P125" s="279"/>
    </row>
    <row r="126" spans="1:16" s="278" customFormat="1" x14ac:dyDescent="0.25">
      <c r="A126" s="380"/>
      <c r="B126" s="459"/>
      <c r="C126" s="223" t="s">
        <v>17</v>
      </c>
      <c r="D126" s="364"/>
      <c r="E126" s="364"/>
      <c r="F126" s="387"/>
      <c r="G126" s="386"/>
      <c r="H126" s="387"/>
      <c r="I126" s="364"/>
      <c r="J126" s="387"/>
      <c r="K126" s="364"/>
      <c r="L126" s="364"/>
      <c r="M126" s="366"/>
      <c r="N126" s="365"/>
      <c r="O126" s="368">
        <v>3504.25</v>
      </c>
      <c r="P126" s="279"/>
    </row>
    <row r="127" spans="1:16" s="278" customFormat="1" x14ac:dyDescent="0.25">
      <c r="A127" s="380"/>
      <c r="B127" s="459"/>
      <c r="C127" s="223" t="s">
        <v>18</v>
      </c>
      <c r="D127" s="364"/>
      <c r="E127" s="364"/>
      <c r="F127" s="387"/>
      <c r="G127" s="386"/>
      <c r="H127" s="387"/>
      <c r="I127" s="364"/>
      <c r="J127" s="387"/>
      <c r="K127" s="364"/>
      <c r="L127" s="364"/>
      <c r="M127" s="366"/>
      <c r="N127" s="365"/>
      <c r="O127" s="368">
        <v>3071.87</v>
      </c>
      <c r="P127" s="279"/>
    </row>
    <row r="128" spans="1:16" s="278" customFormat="1" x14ac:dyDescent="0.25">
      <c r="A128" s="380"/>
      <c r="B128" s="459"/>
      <c r="C128" s="223" t="s">
        <v>19</v>
      </c>
      <c r="D128" s="364"/>
      <c r="E128" s="364"/>
      <c r="F128" s="387"/>
      <c r="G128" s="386"/>
      <c r="H128" s="387"/>
      <c r="I128" s="364"/>
      <c r="J128" s="387"/>
      <c r="K128" s="364"/>
      <c r="L128" s="364"/>
      <c r="M128" s="366"/>
      <c r="N128" s="365"/>
      <c r="O128" s="368">
        <v>4231.8</v>
      </c>
      <c r="P128" s="279"/>
    </row>
    <row r="129" spans="1:16" s="278" customFormat="1" ht="30" x14ac:dyDescent="0.25">
      <c r="A129" s="380"/>
      <c r="B129" s="459"/>
      <c r="C129" s="384" t="s">
        <v>109</v>
      </c>
      <c r="D129" s="364"/>
      <c r="E129" s="364"/>
      <c r="F129" s="387"/>
      <c r="G129" s="386"/>
      <c r="H129" s="387"/>
      <c r="I129" s="364"/>
      <c r="J129" s="387"/>
      <c r="K129" s="364"/>
      <c r="L129" s="364"/>
      <c r="M129" s="366"/>
      <c r="N129" s="365"/>
      <c r="O129" s="368">
        <v>154.63</v>
      </c>
      <c r="P129" s="279"/>
    </row>
    <row r="130" spans="1:16" s="278" customFormat="1" x14ac:dyDescent="0.25">
      <c r="A130" s="380"/>
      <c r="B130" s="459"/>
      <c r="C130" s="223" t="s">
        <v>20</v>
      </c>
      <c r="D130" s="364"/>
      <c r="E130" s="364"/>
      <c r="F130" s="387"/>
      <c r="G130" s="386"/>
      <c r="H130" s="387"/>
      <c r="I130" s="364"/>
      <c r="J130" s="387"/>
      <c r="K130" s="364"/>
      <c r="L130" s="364"/>
      <c r="M130" s="366"/>
      <c r="N130" s="365"/>
      <c r="O130" s="368">
        <v>10067.91</v>
      </c>
      <c r="P130" s="279"/>
    </row>
    <row r="131" spans="1:16" s="278" customFormat="1" x14ac:dyDescent="0.25">
      <c r="A131" s="380"/>
      <c r="B131" s="459"/>
      <c r="C131" s="223" t="s">
        <v>21</v>
      </c>
      <c r="D131" s="364"/>
      <c r="E131" s="364"/>
      <c r="F131" s="387"/>
      <c r="G131" s="386"/>
      <c r="H131" s="387"/>
      <c r="I131" s="364"/>
      <c r="J131" s="387"/>
      <c r="K131" s="364"/>
      <c r="L131" s="364"/>
      <c r="M131" s="366"/>
      <c r="N131" s="365"/>
      <c r="O131" s="368">
        <v>9620.31</v>
      </c>
      <c r="P131" s="279"/>
    </row>
    <row r="132" spans="1:16" s="278" customFormat="1" x14ac:dyDescent="0.25">
      <c r="A132" s="380"/>
      <c r="B132" s="459"/>
      <c r="C132" s="223" t="s">
        <v>22</v>
      </c>
      <c r="D132" s="364"/>
      <c r="E132" s="364"/>
      <c r="F132" s="387"/>
      <c r="G132" s="386"/>
      <c r="H132" s="387"/>
      <c r="I132" s="364"/>
      <c r="J132" s="387"/>
      <c r="K132" s="364"/>
      <c r="L132" s="364"/>
      <c r="M132" s="366"/>
      <c r="N132" s="365"/>
      <c r="O132" s="368">
        <v>11015.39</v>
      </c>
      <c r="P132" s="279"/>
    </row>
    <row r="133" spans="1:16" s="278" customFormat="1" x14ac:dyDescent="0.25">
      <c r="A133" s="380"/>
      <c r="B133" s="459"/>
      <c r="C133" s="223" t="s">
        <v>23</v>
      </c>
      <c r="D133" s="364"/>
      <c r="E133" s="364"/>
      <c r="F133" s="387"/>
      <c r="G133" s="386"/>
      <c r="H133" s="387"/>
      <c r="I133" s="364"/>
      <c r="J133" s="387"/>
      <c r="K133" s="364"/>
      <c r="L133" s="364"/>
      <c r="M133" s="366"/>
      <c r="N133" s="365"/>
      <c r="O133" s="368">
        <v>40401.42</v>
      </c>
      <c r="P133" s="279"/>
    </row>
    <row r="134" spans="1:16" s="278" customFormat="1" x14ac:dyDescent="0.25">
      <c r="A134" s="380"/>
      <c r="B134" s="459"/>
      <c r="C134" s="223" t="s">
        <v>71</v>
      </c>
      <c r="D134" s="364"/>
      <c r="E134" s="364"/>
      <c r="F134" s="387"/>
      <c r="G134" s="386"/>
      <c r="H134" s="387"/>
      <c r="I134" s="364"/>
      <c r="J134" s="387"/>
      <c r="K134" s="364"/>
      <c r="L134" s="364"/>
      <c r="M134" s="366"/>
      <c r="N134" s="365"/>
      <c r="O134" s="368">
        <v>15226.9</v>
      </c>
      <c r="P134" s="279"/>
    </row>
    <row r="135" spans="1:16" s="278" customFormat="1" x14ac:dyDescent="0.25">
      <c r="A135" s="380"/>
      <c r="B135" s="459"/>
      <c r="C135" s="223" t="s">
        <v>72</v>
      </c>
      <c r="D135" s="364"/>
      <c r="E135" s="364"/>
      <c r="F135" s="387"/>
      <c r="G135" s="386"/>
      <c r="H135" s="387"/>
      <c r="I135" s="364"/>
      <c r="J135" s="387"/>
      <c r="K135" s="364"/>
      <c r="L135" s="364"/>
      <c r="M135" s="366"/>
      <c r="N135" s="365"/>
      <c r="O135" s="368">
        <v>44570.39</v>
      </c>
      <c r="P135" s="279"/>
    </row>
    <row r="136" spans="1:16" s="278" customFormat="1" ht="70.900000000000006" customHeight="1" x14ac:dyDescent="0.25">
      <c r="A136" s="337"/>
      <c r="B136" s="459"/>
      <c r="C136" s="329" t="s">
        <v>546</v>
      </c>
      <c r="D136" s="219"/>
      <c r="E136" s="219"/>
      <c r="F136" s="348"/>
      <c r="G136" s="347"/>
      <c r="H136" s="348"/>
      <c r="I136" s="219"/>
      <c r="J136" s="348"/>
      <c r="K136" s="219"/>
      <c r="L136" s="219"/>
      <c r="M136" s="224"/>
      <c r="N136" s="220"/>
      <c r="O136" s="275" t="s">
        <v>669</v>
      </c>
      <c r="P136" s="279"/>
    </row>
    <row r="137" spans="1:16" s="278" customFormat="1" x14ac:dyDescent="0.25">
      <c r="A137" s="337"/>
      <c r="B137" s="459"/>
      <c r="C137" s="267" t="s">
        <v>17</v>
      </c>
      <c r="D137" s="219"/>
      <c r="E137" s="219"/>
      <c r="F137" s="348"/>
      <c r="G137" s="347"/>
      <c r="H137" s="348"/>
      <c r="I137" s="219"/>
      <c r="J137" s="348"/>
      <c r="K137" s="219"/>
      <c r="L137" s="219"/>
      <c r="M137" s="224"/>
      <c r="N137" s="220"/>
      <c r="O137" s="282">
        <v>3509.14</v>
      </c>
      <c r="P137" s="279"/>
    </row>
    <row r="138" spans="1:16" s="278" customFormat="1" x14ac:dyDescent="0.25">
      <c r="A138" s="337"/>
      <c r="B138" s="459"/>
      <c r="C138" s="267" t="s">
        <v>18</v>
      </c>
      <c r="D138" s="219"/>
      <c r="E138" s="219"/>
      <c r="F138" s="348"/>
      <c r="G138" s="347"/>
      <c r="H138" s="348"/>
      <c r="I138" s="219"/>
      <c r="J138" s="348"/>
      <c r="K138" s="219"/>
      <c r="L138" s="219"/>
      <c r="M138" s="224"/>
      <c r="N138" s="220"/>
      <c r="O138" s="282">
        <v>3075.32</v>
      </c>
      <c r="P138" s="279"/>
    </row>
    <row r="139" spans="1:16" s="278" customFormat="1" x14ac:dyDescent="0.25">
      <c r="A139" s="337"/>
      <c r="B139" s="459"/>
      <c r="C139" s="267" t="s">
        <v>19</v>
      </c>
      <c r="D139" s="219"/>
      <c r="E139" s="219"/>
      <c r="F139" s="348"/>
      <c r="G139" s="347"/>
      <c r="H139" s="348"/>
      <c r="I139" s="219"/>
      <c r="J139" s="348"/>
      <c r="K139" s="219"/>
      <c r="L139" s="219"/>
      <c r="M139" s="224"/>
      <c r="N139" s="220"/>
      <c r="O139" s="282">
        <v>3641.86</v>
      </c>
      <c r="P139" s="279"/>
    </row>
    <row r="140" spans="1:16" s="278" customFormat="1" ht="30" x14ac:dyDescent="0.25">
      <c r="A140" s="337"/>
      <c r="B140" s="459"/>
      <c r="C140" s="336" t="s">
        <v>485</v>
      </c>
      <c r="D140" s="219"/>
      <c r="E140" s="219"/>
      <c r="F140" s="348"/>
      <c r="G140" s="347"/>
      <c r="H140" s="348"/>
      <c r="I140" s="219"/>
      <c r="J140" s="348"/>
      <c r="K140" s="219"/>
      <c r="L140" s="219"/>
      <c r="M140" s="224"/>
      <c r="N140" s="220"/>
      <c r="O140" s="282">
        <v>125.14</v>
      </c>
      <c r="P140" s="279"/>
    </row>
    <row r="141" spans="1:16" s="278" customFormat="1" x14ac:dyDescent="0.25">
      <c r="A141" s="360"/>
      <c r="B141" s="459"/>
      <c r="C141" s="367" t="s">
        <v>20</v>
      </c>
      <c r="D141" s="364"/>
      <c r="E141" s="364"/>
      <c r="F141" s="362"/>
      <c r="G141" s="363"/>
      <c r="H141" s="362"/>
      <c r="I141" s="364"/>
      <c r="J141" s="362"/>
      <c r="K141" s="364"/>
      <c r="L141" s="364"/>
      <c r="M141" s="366"/>
      <c r="N141" s="365"/>
      <c r="O141" s="368">
        <v>13368.7</v>
      </c>
      <c r="P141" s="279"/>
    </row>
    <row r="142" spans="1:16" s="278" customFormat="1" x14ac:dyDescent="0.25">
      <c r="A142" s="360"/>
      <c r="B142" s="459"/>
      <c r="C142" s="367" t="s">
        <v>21</v>
      </c>
      <c r="D142" s="364"/>
      <c r="E142" s="364"/>
      <c r="F142" s="362"/>
      <c r="G142" s="363"/>
      <c r="H142" s="362"/>
      <c r="I142" s="364"/>
      <c r="J142" s="362"/>
      <c r="K142" s="364"/>
      <c r="L142" s="364"/>
      <c r="M142" s="366"/>
      <c r="N142" s="365"/>
      <c r="O142" s="368">
        <v>12360.89</v>
      </c>
      <c r="P142" s="279"/>
    </row>
    <row r="143" spans="1:16" s="278" customFormat="1" x14ac:dyDescent="0.25">
      <c r="A143" s="360"/>
      <c r="B143" s="459"/>
      <c r="C143" s="367" t="s">
        <v>22</v>
      </c>
      <c r="D143" s="364"/>
      <c r="E143" s="364"/>
      <c r="F143" s="362"/>
      <c r="G143" s="363"/>
      <c r="H143" s="362"/>
      <c r="I143" s="364"/>
      <c r="J143" s="362"/>
      <c r="K143" s="364"/>
      <c r="L143" s="364"/>
      <c r="M143" s="366"/>
      <c r="N143" s="365"/>
      <c r="O143" s="368">
        <v>15325.11</v>
      </c>
      <c r="P143" s="279"/>
    </row>
    <row r="144" spans="1:16" s="278" customFormat="1" x14ac:dyDescent="0.25">
      <c r="A144" s="360"/>
      <c r="B144" s="459"/>
      <c r="C144" s="367" t="s">
        <v>23</v>
      </c>
      <c r="D144" s="364"/>
      <c r="E144" s="364"/>
      <c r="F144" s="362"/>
      <c r="G144" s="363"/>
      <c r="H144" s="362"/>
      <c r="I144" s="364"/>
      <c r="J144" s="362"/>
      <c r="K144" s="364"/>
      <c r="L144" s="364"/>
      <c r="M144" s="366"/>
      <c r="N144" s="365"/>
      <c r="O144" s="368">
        <v>50314.57</v>
      </c>
      <c r="P144" s="279"/>
    </row>
    <row r="145" spans="1:16" s="278" customFormat="1" x14ac:dyDescent="0.25">
      <c r="A145" s="360"/>
      <c r="B145" s="459"/>
      <c r="C145" s="367" t="s">
        <v>71</v>
      </c>
      <c r="D145" s="364"/>
      <c r="E145" s="364"/>
      <c r="F145" s="362"/>
      <c r="G145" s="363"/>
      <c r="H145" s="362"/>
      <c r="I145" s="364"/>
      <c r="J145" s="362"/>
      <c r="K145" s="364"/>
      <c r="L145" s="364"/>
      <c r="M145" s="366"/>
      <c r="N145" s="365"/>
      <c r="O145" s="368">
        <v>35220.199999999997</v>
      </c>
      <c r="P145" s="279"/>
    </row>
    <row r="146" spans="1:16" s="278" customFormat="1" x14ac:dyDescent="0.25">
      <c r="A146" s="360"/>
      <c r="B146" s="463"/>
      <c r="C146" s="367" t="s">
        <v>72</v>
      </c>
      <c r="D146" s="364"/>
      <c r="E146" s="364"/>
      <c r="F146" s="362"/>
      <c r="G146" s="363"/>
      <c r="H146" s="362"/>
      <c r="I146" s="364"/>
      <c r="J146" s="362"/>
      <c r="K146" s="364"/>
      <c r="L146" s="364"/>
      <c r="M146" s="366"/>
      <c r="N146" s="365"/>
      <c r="O146" s="368">
        <v>54847.85</v>
      </c>
      <c r="P146" s="279"/>
    </row>
    <row r="147" spans="1:16" ht="71.25" customHeight="1" x14ac:dyDescent="0.25">
      <c r="A147" s="410">
        <v>22</v>
      </c>
      <c r="B147" s="460" t="s">
        <v>161</v>
      </c>
      <c r="C147" s="219" t="s">
        <v>162</v>
      </c>
      <c r="D147" s="348">
        <v>6035.5</v>
      </c>
      <c r="E147" s="460" t="s">
        <v>163</v>
      </c>
      <c r="F147" s="223">
        <v>4797.2299999999996</v>
      </c>
      <c r="G147" s="461" t="s">
        <v>164</v>
      </c>
      <c r="H147" s="348">
        <v>6035.5</v>
      </c>
      <c r="I147" s="348"/>
      <c r="J147" s="348">
        <v>6035.5</v>
      </c>
      <c r="K147" s="348">
        <v>6035.5</v>
      </c>
      <c r="L147" s="348">
        <v>6035.5</v>
      </c>
      <c r="M147" s="227"/>
      <c r="N147" s="220">
        <v>7408.46</v>
      </c>
      <c r="O147" s="327" t="s">
        <v>639</v>
      </c>
      <c r="P147" s="279" t="e">
        <f t="shared" ref="P147:P169" si="4">O147-H147</f>
        <v>#VALUE!</v>
      </c>
    </row>
    <row r="148" spans="1:16" x14ac:dyDescent="0.25">
      <c r="A148" s="410"/>
      <c r="B148" s="460"/>
      <c r="C148" s="223" t="s">
        <v>165</v>
      </c>
      <c r="D148" s="348">
        <v>139.26</v>
      </c>
      <c r="E148" s="460"/>
      <c r="F148" s="223">
        <f>139.86</f>
        <v>139.86000000000001</v>
      </c>
      <c r="G148" s="462"/>
      <c r="H148" s="348">
        <v>139.26</v>
      </c>
      <c r="I148" s="348"/>
      <c r="J148" s="348">
        <v>139.26</v>
      </c>
      <c r="K148" s="348">
        <v>139.26</v>
      </c>
      <c r="L148" s="348">
        <v>139.26</v>
      </c>
      <c r="M148" s="227"/>
      <c r="N148" s="220">
        <v>139.26</v>
      </c>
      <c r="O148" s="221">
        <v>4536.91</v>
      </c>
      <c r="P148" s="279">
        <f t="shared" si="4"/>
        <v>4397.6499999999996</v>
      </c>
    </row>
    <row r="149" spans="1:16" x14ac:dyDescent="0.25">
      <c r="A149" s="410"/>
      <c r="B149" s="460"/>
      <c r="C149" s="223" t="s">
        <v>18</v>
      </c>
      <c r="D149" s="348"/>
      <c r="E149" s="460"/>
      <c r="F149" s="223">
        <v>0</v>
      </c>
      <c r="G149" s="462"/>
      <c r="H149" s="348"/>
      <c r="I149" s="348"/>
      <c r="J149" s="348"/>
      <c r="K149" s="348"/>
      <c r="L149" s="348"/>
      <c r="M149" s="227"/>
      <c r="N149" s="220"/>
      <c r="O149" s="221"/>
      <c r="P149" s="279">
        <f t="shared" si="4"/>
        <v>0</v>
      </c>
    </row>
    <row r="150" spans="1:16" x14ac:dyDescent="0.25">
      <c r="A150" s="410"/>
      <c r="B150" s="460"/>
      <c r="C150" s="223" t="s">
        <v>19</v>
      </c>
      <c r="D150" s="348">
        <v>3830.24</v>
      </c>
      <c r="E150" s="460"/>
      <c r="F150" s="223">
        <f>3613.43</f>
        <v>3613.43</v>
      </c>
      <c r="G150" s="462"/>
      <c r="H150" s="348">
        <v>3830.24</v>
      </c>
      <c r="I150" s="225">
        <f>D150-H150</f>
        <v>0</v>
      </c>
      <c r="J150" s="348">
        <v>3830.24</v>
      </c>
      <c r="K150" s="348">
        <v>3830.24</v>
      </c>
      <c r="L150" s="348">
        <v>3830.24</v>
      </c>
      <c r="M150" s="227"/>
      <c r="N150" s="220">
        <v>4213.26</v>
      </c>
      <c r="O150" s="221">
        <v>4536.91</v>
      </c>
      <c r="P150" s="279">
        <f t="shared" si="4"/>
        <v>706.67000000000007</v>
      </c>
    </row>
    <row r="151" spans="1:16" ht="30" x14ac:dyDescent="0.25">
      <c r="A151" s="410"/>
      <c r="B151" s="460"/>
      <c r="C151" s="223" t="s">
        <v>485</v>
      </c>
      <c r="D151" s="348"/>
      <c r="E151" s="460"/>
      <c r="F151" s="223"/>
      <c r="G151" s="462"/>
      <c r="H151" s="348"/>
      <c r="I151" s="225"/>
      <c r="J151" s="348"/>
      <c r="K151" s="348"/>
      <c r="L151" s="348"/>
      <c r="M151" s="227"/>
      <c r="N151" s="220"/>
      <c r="O151" s="221">
        <v>175.62</v>
      </c>
      <c r="P151" s="279"/>
    </row>
    <row r="152" spans="1:16" x14ac:dyDescent="0.25">
      <c r="A152" s="410"/>
      <c r="B152" s="460"/>
      <c r="C152" s="267" t="s">
        <v>33</v>
      </c>
      <c r="D152" s="348"/>
      <c r="E152" s="460"/>
      <c r="F152" s="223"/>
      <c r="G152" s="462"/>
      <c r="H152" s="348"/>
      <c r="I152" s="225"/>
      <c r="J152" s="348"/>
      <c r="K152" s="348"/>
      <c r="L152" s="348"/>
      <c r="M152" s="227"/>
      <c r="N152" s="220"/>
      <c r="O152" s="282">
        <v>11147.91</v>
      </c>
      <c r="P152" s="279"/>
    </row>
    <row r="153" spans="1:16" x14ac:dyDescent="0.25">
      <c r="A153" s="410"/>
      <c r="B153" s="460"/>
      <c r="C153" s="267" t="s">
        <v>21</v>
      </c>
      <c r="D153" s="348"/>
      <c r="E153" s="460"/>
      <c r="F153" s="223"/>
      <c r="G153" s="462"/>
      <c r="H153" s="348"/>
      <c r="I153" s="225"/>
      <c r="J153" s="348"/>
      <c r="K153" s="348"/>
      <c r="L153" s="348"/>
      <c r="M153" s="227"/>
      <c r="N153" s="220"/>
      <c r="O153" s="282">
        <v>8726.57</v>
      </c>
      <c r="P153" s="279"/>
    </row>
    <row r="154" spans="1:16" x14ac:dyDescent="0.25">
      <c r="A154" s="410"/>
      <c r="B154" s="460"/>
      <c r="C154" s="267" t="s">
        <v>22</v>
      </c>
      <c r="D154" s="348"/>
      <c r="E154" s="460"/>
      <c r="F154" s="223"/>
      <c r="G154" s="462"/>
      <c r="H154" s="348"/>
      <c r="I154" s="225"/>
      <c r="J154" s="348"/>
      <c r="K154" s="348"/>
      <c r="L154" s="348"/>
      <c r="M154" s="227"/>
      <c r="N154" s="220"/>
      <c r="O154" s="282">
        <v>11750.31</v>
      </c>
      <c r="P154" s="279"/>
    </row>
    <row r="155" spans="1:16" x14ac:dyDescent="0.25">
      <c r="A155" s="410"/>
      <c r="B155" s="460"/>
      <c r="C155" s="267" t="s">
        <v>160</v>
      </c>
      <c r="D155" s="348"/>
      <c r="E155" s="460"/>
      <c r="F155" s="223"/>
      <c r="G155" s="462"/>
      <c r="H155" s="348"/>
      <c r="I155" s="225"/>
      <c r="J155" s="348"/>
      <c r="K155" s="348"/>
      <c r="L155" s="348"/>
      <c r="M155" s="227"/>
      <c r="N155" s="220"/>
      <c r="O155" s="282">
        <v>15423.52</v>
      </c>
      <c r="P155" s="279"/>
    </row>
    <row r="156" spans="1:16" x14ac:dyDescent="0.25">
      <c r="A156" s="410"/>
      <c r="B156" s="460"/>
      <c r="C156" s="267" t="s">
        <v>71</v>
      </c>
      <c r="D156" s="348"/>
      <c r="E156" s="460"/>
      <c r="F156" s="223"/>
      <c r="G156" s="462"/>
      <c r="H156" s="348"/>
      <c r="I156" s="225"/>
      <c r="J156" s="348"/>
      <c r="K156" s="348"/>
      <c r="L156" s="348"/>
      <c r="M156" s="227"/>
      <c r="N156" s="220"/>
      <c r="O156" s="282">
        <v>12072.34</v>
      </c>
      <c r="P156" s="279"/>
    </row>
    <row r="157" spans="1:16" x14ac:dyDescent="0.25">
      <c r="A157" s="410"/>
      <c r="B157" s="460"/>
      <c r="C157" s="267" t="s">
        <v>72</v>
      </c>
      <c r="D157" s="348"/>
      <c r="E157" s="460"/>
      <c r="F157" s="223"/>
      <c r="G157" s="462"/>
      <c r="H157" s="348"/>
      <c r="I157" s="225"/>
      <c r="J157" s="348"/>
      <c r="K157" s="348"/>
      <c r="L157" s="348"/>
      <c r="M157" s="227"/>
      <c r="N157" s="220"/>
      <c r="O157" s="282">
        <v>18374.54</v>
      </c>
      <c r="P157" s="279"/>
    </row>
    <row r="158" spans="1:16" ht="57" x14ac:dyDescent="0.25">
      <c r="A158" s="410"/>
      <c r="B158" s="460"/>
      <c r="C158" s="329" t="s">
        <v>547</v>
      </c>
      <c r="D158" s="348"/>
      <c r="E158" s="460"/>
      <c r="F158" s="223"/>
      <c r="G158" s="462"/>
      <c r="H158" s="348"/>
      <c r="I158" s="225"/>
      <c r="J158" s="348"/>
      <c r="K158" s="348"/>
      <c r="L158" s="348"/>
      <c r="M158" s="227"/>
      <c r="N158" s="220"/>
      <c r="O158" s="275" t="s">
        <v>598</v>
      </c>
      <c r="P158" s="279"/>
    </row>
    <row r="159" spans="1:16" x14ac:dyDescent="0.25">
      <c r="A159" s="410"/>
      <c r="B159" s="460"/>
      <c r="C159" s="276" t="s">
        <v>17</v>
      </c>
      <c r="D159" s="348"/>
      <c r="E159" s="460"/>
      <c r="F159" s="223"/>
      <c r="G159" s="462"/>
      <c r="H159" s="348"/>
      <c r="I159" s="225"/>
      <c r="J159" s="348"/>
      <c r="K159" s="348"/>
      <c r="L159" s="348"/>
      <c r="M159" s="227"/>
      <c r="N159" s="220"/>
      <c r="O159" s="282">
        <v>3191.74</v>
      </c>
      <c r="P159" s="279"/>
    </row>
    <row r="160" spans="1:16" x14ac:dyDescent="0.25">
      <c r="A160" s="410"/>
      <c r="B160" s="460"/>
      <c r="C160" s="268" t="s">
        <v>581</v>
      </c>
      <c r="D160" s="348"/>
      <c r="E160" s="460"/>
      <c r="F160" s="223"/>
      <c r="G160" s="462"/>
      <c r="H160" s="348"/>
      <c r="I160" s="225"/>
      <c r="J160" s="348"/>
      <c r="K160" s="348"/>
      <c r="L160" s="348"/>
      <c r="M160" s="227"/>
      <c r="N160" s="220"/>
      <c r="O160" s="282">
        <v>2358.36</v>
      </c>
      <c r="P160" s="279"/>
    </row>
    <row r="161" spans="1:16" ht="30" x14ac:dyDescent="0.25">
      <c r="A161" s="410"/>
      <c r="B161" s="460"/>
      <c r="C161" s="269" t="s">
        <v>109</v>
      </c>
      <c r="D161" s="348"/>
      <c r="E161" s="460"/>
      <c r="F161" s="223"/>
      <c r="G161" s="462"/>
      <c r="H161" s="348"/>
      <c r="I161" s="225"/>
      <c r="J161" s="348"/>
      <c r="K161" s="348"/>
      <c r="L161" s="348"/>
      <c r="M161" s="227"/>
      <c r="N161" s="220"/>
      <c r="O161" s="282">
        <v>148.27000000000001</v>
      </c>
      <c r="P161" s="279"/>
    </row>
    <row r="162" spans="1:16" x14ac:dyDescent="0.25">
      <c r="A162" s="410"/>
      <c r="B162" s="460"/>
      <c r="C162" s="268" t="s">
        <v>19</v>
      </c>
      <c r="D162" s="348"/>
      <c r="E162" s="460"/>
      <c r="F162" s="223"/>
      <c r="G162" s="462"/>
      <c r="H162" s="348"/>
      <c r="I162" s="225"/>
      <c r="J162" s="348"/>
      <c r="K162" s="348"/>
      <c r="L162" s="348"/>
      <c r="M162" s="227"/>
      <c r="N162" s="220"/>
      <c r="O162" s="282">
        <v>3830.24</v>
      </c>
      <c r="P162" s="279"/>
    </row>
    <row r="163" spans="1:16" x14ac:dyDescent="0.25">
      <c r="A163" s="410"/>
      <c r="B163" s="460"/>
      <c r="C163" s="276" t="s">
        <v>515</v>
      </c>
      <c r="D163" s="348"/>
      <c r="E163" s="460"/>
      <c r="F163" s="223"/>
      <c r="G163" s="462"/>
      <c r="H163" s="348"/>
      <c r="I163" s="225"/>
      <c r="J163" s="348"/>
      <c r="K163" s="348"/>
      <c r="L163" s="348"/>
      <c r="M163" s="227"/>
      <c r="N163" s="220"/>
      <c r="O163" s="282">
        <v>8138.88</v>
      </c>
      <c r="P163" s="279"/>
    </row>
    <row r="164" spans="1:16" x14ac:dyDescent="0.25">
      <c r="A164" s="410"/>
      <c r="B164" s="460"/>
      <c r="C164" s="268" t="s">
        <v>21</v>
      </c>
      <c r="D164" s="348"/>
      <c r="E164" s="460"/>
      <c r="F164" s="223"/>
      <c r="G164" s="462"/>
      <c r="H164" s="348"/>
      <c r="I164" s="225"/>
      <c r="J164" s="348"/>
      <c r="K164" s="348"/>
      <c r="L164" s="348"/>
      <c r="M164" s="227"/>
      <c r="N164" s="220"/>
      <c r="O164" s="282">
        <v>6800</v>
      </c>
      <c r="P164" s="279"/>
    </row>
    <row r="165" spans="1:16" x14ac:dyDescent="0.25">
      <c r="A165" s="410"/>
      <c r="B165" s="460"/>
      <c r="C165" s="268" t="s">
        <v>22</v>
      </c>
      <c r="D165" s="348"/>
      <c r="E165" s="460"/>
      <c r="F165" s="223"/>
      <c r="G165" s="462"/>
      <c r="H165" s="348"/>
      <c r="I165" s="225"/>
      <c r="J165" s="348"/>
      <c r="K165" s="348"/>
      <c r="L165" s="348"/>
      <c r="M165" s="227"/>
      <c r="N165" s="220"/>
      <c r="O165" s="282">
        <v>9239.7900000000009</v>
      </c>
      <c r="P165" s="279"/>
    </row>
    <row r="166" spans="1:16" x14ac:dyDescent="0.25">
      <c r="A166" s="410"/>
      <c r="B166" s="460"/>
      <c r="C166" s="276" t="s">
        <v>150</v>
      </c>
      <c r="D166" s="348"/>
      <c r="E166" s="460"/>
      <c r="F166" s="223"/>
      <c r="G166" s="462"/>
      <c r="H166" s="348"/>
      <c r="I166" s="225"/>
      <c r="J166" s="348"/>
      <c r="K166" s="348"/>
      <c r="L166" s="348"/>
      <c r="M166" s="227"/>
      <c r="N166" s="220"/>
      <c r="O166" s="282">
        <v>19542.580000000002</v>
      </c>
      <c r="P166" s="279"/>
    </row>
    <row r="167" spans="1:16" x14ac:dyDescent="0.25">
      <c r="A167" s="410"/>
      <c r="B167" s="460"/>
      <c r="C167" s="272" t="s">
        <v>72</v>
      </c>
      <c r="D167" s="348"/>
      <c r="E167" s="460"/>
      <c r="F167" s="223"/>
      <c r="G167" s="462"/>
      <c r="H167" s="348"/>
      <c r="I167" s="225"/>
      <c r="J167" s="348"/>
      <c r="K167" s="348"/>
      <c r="L167" s="348"/>
      <c r="M167" s="227"/>
      <c r="N167" s="220"/>
      <c r="O167" s="336">
        <v>21082.13</v>
      </c>
      <c r="P167" s="279"/>
    </row>
    <row r="168" spans="1:16" x14ac:dyDescent="0.25">
      <c r="A168" s="410"/>
      <c r="B168" s="460"/>
      <c r="C168" s="223" t="s">
        <v>71</v>
      </c>
      <c r="D168" s="348">
        <v>8527.25</v>
      </c>
      <c r="E168" s="460"/>
      <c r="F168" s="223">
        <v>7415</v>
      </c>
      <c r="G168" s="462"/>
      <c r="H168" s="348">
        <v>8527.25</v>
      </c>
      <c r="I168" s="348"/>
      <c r="J168" s="348">
        <v>8527.25</v>
      </c>
      <c r="K168" s="348">
        <v>8527.25</v>
      </c>
      <c r="L168" s="348">
        <v>8527.25</v>
      </c>
      <c r="M168" s="227"/>
      <c r="N168" s="220">
        <v>10979.35</v>
      </c>
      <c r="O168" s="221">
        <v>9771.23</v>
      </c>
      <c r="P168" s="279">
        <f t="shared" si="4"/>
        <v>1243.9799999999996</v>
      </c>
    </row>
    <row r="169" spans="1:16" hidden="1" x14ac:dyDescent="0.25">
      <c r="A169" s="410"/>
      <c r="B169" s="460"/>
      <c r="C169" s="223" t="s">
        <v>72</v>
      </c>
      <c r="D169" s="348">
        <v>13045.7</v>
      </c>
      <c r="E169" s="460"/>
      <c r="F169" s="223">
        <v>9023.51</v>
      </c>
      <c r="G169" s="462"/>
      <c r="H169" s="348">
        <v>13045.7</v>
      </c>
      <c r="I169" s="348"/>
      <c r="J169" s="348">
        <v>13045.7</v>
      </c>
      <c r="K169" s="348">
        <v>13045.7</v>
      </c>
      <c r="L169" s="348">
        <v>13045.7</v>
      </c>
      <c r="M169" s="227"/>
      <c r="N169" s="220">
        <v>16796.990000000002</v>
      </c>
      <c r="O169" s="221">
        <v>21082.13</v>
      </c>
      <c r="P169" s="279">
        <f t="shared" si="4"/>
        <v>8036.43</v>
      </c>
    </row>
    <row r="170" spans="1:16" ht="58.5" customHeight="1" x14ac:dyDescent="0.25">
      <c r="A170" s="410">
        <v>25</v>
      </c>
      <c r="B170" s="410" t="s">
        <v>172</v>
      </c>
      <c r="C170" s="108" t="s">
        <v>12</v>
      </c>
      <c r="D170" s="336" t="s">
        <v>173</v>
      </c>
      <c r="E170" s="336" t="s">
        <v>174</v>
      </c>
      <c r="F170" s="329" t="s">
        <v>175</v>
      </c>
      <c r="G170" s="454" t="s">
        <v>176</v>
      </c>
      <c r="H170" s="336" t="s">
        <v>173</v>
      </c>
      <c r="I170" s="336"/>
      <c r="J170" s="336" t="s">
        <v>173</v>
      </c>
      <c r="K170" s="336" t="s">
        <v>173</v>
      </c>
      <c r="L170" s="336" t="s">
        <v>173</v>
      </c>
      <c r="M170" s="89"/>
      <c r="N170" s="288" t="s">
        <v>173</v>
      </c>
      <c r="O170" s="275" t="s">
        <v>636</v>
      </c>
      <c r="P170" s="279" t="e">
        <f t="shared" ref="P170:P210" si="5">O170-H170</f>
        <v>#VALUE!</v>
      </c>
    </row>
    <row r="171" spans="1:16" ht="49.5" hidden="1" customHeight="1" x14ac:dyDescent="0.25">
      <c r="A171" s="410"/>
      <c r="B171" s="410"/>
      <c r="C171" s="11"/>
      <c r="D171" s="336" t="s">
        <v>177</v>
      </c>
      <c r="E171" s="411" t="s">
        <v>37</v>
      </c>
      <c r="F171" s="329" t="s">
        <v>177</v>
      </c>
      <c r="G171" s="455"/>
      <c r="H171" s="336" t="s">
        <v>177</v>
      </c>
      <c r="I171" s="336"/>
      <c r="J171" s="336" t="s">
        <v>177</v>
      </c>
      <c r="K171" s="336" t="s">
        <v>178</v>
      </c>
      <c r="L171" s="336" t="s">
        <v>179</v>
      </c>
      <c r="M171" s="89"/>
      <c r="N171" s="288" t="s">
        <v>177</v>
      </c>
      <c r="O171" s="282" t="s">
        <v>177</v>
      </c>
      <c r="P171" s="279" t="e">
        <f t="shared" si="5"/>
        <v>#VALUE!</v>
      </c>
    </row>
    <row r="172" spans="1:16" ht="15.75" hidden="1" customHeight="1" x14ac:dyDescent="0.25">
      <c r="A172" s="410"/>
      <c r="B172" s="410"/>
      <c r="C172" s="11"/>
      <c r="D172" s="336">
        <v>172.32</v>
      </c>
      <c r="E172" s="412"/>
      <c r="F172" s="336">
        <v>172.32</v>
      </c>
      <c r="G172" s="455"/>
      <c r="H172" s="336">
        <v>172.32</v>
      </c>
      <c r="I172" s="336"/>
      <c r="J172" s="336">
        <v>172.32</v>
      </c>
      <c r="K172" s="336">
        <v>173.32</v>
      </c>
      <c r="L172" s="336">
        <v>174.32</v>
      </c>
      <c r="M172" s="89"/>
      <c r="N172" s="288">
        <v>172.32</v>
      </c>
      <c r="O172" s="282">
        <v>172.32</v>
      </c>
      <c r="P172" s="279">
        <f t="shared" si="5"/>
        <v>0</v>
      </c>
    </row>
    <row r="173" spans="1:16" ht="15.75" hidden="1" customHeight="1" x14ac:dyDescent="0.25">
      <c r="A173" s="410"/>
      <c r="B173" s="410"/>
      <c r="C173" s="11"/>
      <c r="D173" s="336" t="s">
        <v>90</v>
      </c>
      <c r="E173" s="412"/>
      <c r="F173" s="336" t="s">
        <v>90</v>
      </c>
      <c r="G173" s="455"/>
      <c r="H173" s="336" t="s">
        <v>90</v>
      </c>
      <c r="I173" s="336"/>
      <c r="J173" s="336" t="s">
        <v>90</v>
      </c>
      <c r="K173" s="336" t="s">
        <v>90</v>
      </c>
      <c r="L173" s="336" t="s">
        <v>90</v>
      </c>
      <c r="M173" s="89"/>
      <c r="N173" s="288" t="s">
        <v>90</v>
      </c>
      <c r="O173" s="282" t="s">
        <v>90</v>
      </c>
      <c r="P173" s="279" t="e">
        <f t="shared" si="5"/>
        <v>#VALUE!</v>
      </c>
    </row>
    <row r="174" spans="1:16" ht="15.75" hidden="1" customHeight="1" x14ac:dyDescent="0.25">
      <c r="A174" s="410"/>
      <c r="B174" s="410"/>
      <c r="C174" s="11"/>
      <c r="D174" s="336">
        <v>201.78</v>
      </c>
      <c r="E174" s="412"/>
      <c r="F174" s="336">
        <v>201.78</v>
      </c>
      <c r="G174" s="455"/>
      <c r="H174" s="336">
        <v>201.78</v>
      </c>
      <c r="I174" s="336"/>
      <c r="J174" s="336">
        <v>201.78</v>
      </c>
      <c r="K174" s="336">
        <v>201.78</v>
      </c>
      <c r="L174" s="336">
        <v>201.78</v>
      </c>
      <c r="M174" s="89"/>
      <c r="N174" s="288">
        <v>201.78</v>
      </c>
      <c r="O174" s="282">
        <v>201.78</v>
      </c>
      <c r="P174" s="279">
        <f t="shared" si="5"/>
        <v>0</v>
      </c>
    </row>
    <row r="175" spans="1:16" ht="15.75" hidden="1" customHeight="1" x14ac:dyDescent="0.25">
      <c r="A175" s="410"/>
      <c r="B175" s="410"/>
      <c r="C175" s="11"/>
      <c r="D175" s="336">
        <v>201.78</v>
      </c>
      <c r="E175" s="413"/>
      <c r="F175" s="336">
        <v>201.78</v>
      </c>
      <c r="G175" s="455"/>
      <c r="H175" s="336">
        <v>201.78</v>
      </c>
      <c r="I175" s="336"/>
      <c r="J175" s="336">
        <v>201.78</v>
      </c>
      <c r="K175" s="336">
        <v>201.78</v>
      </c>
      <c r="L175" s="336">
        <v>201.78</v>
      </c>
      <c r="M175" s="89"/>
      <c r="N175" s="288">
        <v>201.78</v>
      </c>
      <c r="O175" s="282">
        <v>201.78</v>
      </c>
      <c r="P175" s="279">
        <f t="shared" si="5"/>
        <v>0</v>
      </c>
    </row>
    <row r="176" spans="1:16" ht="47.45" hidden="1" customHeight="1" x14ac:dyDescent="0.25">
      <c r="A176" s="410"/>
      <c r="B176" s="410"/>
      <c r="C176" s="11"/>
      <c r="D176" s="336" t="s">
        <v>180</v>
      </c>
      <c r="E176" s="411" t="s">
        <v>27</v>
      </c>
      <c r="F176" s="329" t="s">
        <v>180</v>
      </c>
      <c r="G176" s="455"/>
      <c r="H176" s="336" t="s">
        <v>180</v>
      </c>
      <c r="I176" s="336"/>
      <c r="J176" s="336" t="s">
        <v>180</v>
      </c>
      <c r="K176" s="336" t="s">
        <v>181</v>
      </c>
      <c r="L176" s="336" t="s">
        <v>182</v>
      </c>
      <c r="M176" s="89"/>
      <c r="N176" s="288" t="s">
        <v>180</v>
      </c>
      <c r="O176" s="282" t="s">
        <v>180</v>
      </c>
      <c r="P176" s="279" t="e">
        <f t="shared" si="5"/>
        <v>#VALUE!</v>
      </c>
    </row>
    <row r="177" spans="1:21" ht="15.75" hidden="1" customHeight="1" x14ac:dyDescent="0.25">
      <c r="A177" s="410"/>
      <c r="B177" s="410"/>
      <c r="C177" s="11"/>
      <c r="D177" s="336">
        <v>178.3</v>
      </c>
      <c r="E177" s="412"/>
      <c r="F177" s="336">
        <v>178.3</v>
      </c>
      <c r="G177" s="455"/>
      <c r="H177" s="336">
        <v>178.3</v>
      </c>
      <c r="I177" s="336"/>
      <c r="J177" s="336">
        <v>178.3</v>
      </c>
      <c r="K177" s="336">
        <v>178.3</v>
      </c>
      <c r="L177" s="336">
        <v>178.3</v>
      </c>
      <c r="M177" s="89"/>
      <c r="N177" s="288">
        <v>178.3</v>
      </c>
      <c r="O177" s="282">
        <v>178.3</v>
      </c>
      <c r="P177" s="279">
        <f t="shared" si="5"/>
        <v>0</v>
      </c>
    </row>
    <row r="178" spans="1:21" ht="15.75" hidden="1" customHeight="1" x14ac:dyDescent="0.25">
      <c r="A178" s="410"/>
      <c r="B178" s="410"/>
      <c r="C178" s="11"/>
      <c r="D178" s="336">
        <v>206.52</v>
      </c>
      <c r="E178" s="412"/>
      <c r="F178" s="336">
        <v>206.52</v>
      </c>
      <c r="G178" s="455"/>
      <c r="H178" s="336">
        <v>206.52</v>
      </c>
      <c r="I178" s="336"/>
      <c r="J178" s="336">
        <v>206.52</v>
      </c>
      <c r="K178" s="336">
        <v>206.52</v>
      </c>
      <c r="L178" s="336">
        <v>206.52</v>
      </c>
      <c r="M178" s="89"/>
      <c r="N178" s="288">
        <v>206.52</v>
      </c>
      <c r="O178" s="282">
        <v>206.52</v>
      </c>
      <c r="P178" s="279">
        <f t="shared" si="5"/>
        <v>0</v>
      </c>
    </row>
    <row r="179" spans="1:21" ht="15.75" hidden="1" customHeight="1" x14ac:dyDescent="0.25">
      <c r="A179" s="410"/>
      <c r="B179" s="410"/>
      <c r="C179" s="11"/>
      <c r="D179" s="336">
        <v>232.75</v>
      </c>
      <c r="E179" s="412"/>
      <c r="F179" s="336">
        <v>232.75</v>
      </c>
      <c r="G179" s="455"/>
      <c r="H179" s="336">
        <v>232.75</v>
      </c>
      <c r="I179" s="336"/>
      <c r="J179" s="336">
        <v>232.75</v>
      </c>
      <c r="K179" s="336">
        <v>232.75</v>
      </c>
      <c r="L179" s="336">
        <v>232.75</v>
      </c>
      <c r="M179" s="89"/>
      <c r="N179" s="288">
        <v>232.75</v>
      </c>
      <c r="O179" s="282">
        <v>232.75</v>
      </c>
      <c r="P179" s="279">
        <f t="shared" si="5"/>
        <v>0</v>
      </c>
    </row>
    <row r="180" spans="1:21" ht="15.75" hidden="1" customHeight="1" x14ac:dyDescent="0.25">
      <c r="A180" s="410"/>
      <c r="B180" s="410"/>
      <c r="C180" s="11"/>
      <c r="D180" s="336">
        <v>232.75</v>
      </c>
      <c r="E180" s="413"/>
      <c r="F180" s="336">
        <v>232.75</v>
      </c>
      <c r="G180" s="455"/>
      <c r="H180" s="336">
        <v>232.75</v>
      </c>
      <c r="I180" s="336"/>
      <c r="J180" s="336">
        <v>232.75</v>
      </c>
      <c r="K180" s="336">
        <v>232.75</v>
      </c>
      <c r="L180" s="336">
        <v>232.75</v>
      </c>
      <c r="M180" s="89"/>
      <c r="N180" s="288">
        <v>232.75</v>
      </c>
      <c r="O180" s="282">
        <v>232.75</v>
      </c>
      <c r="P180" s="279">
        <f t="shared" si="5"/>
        <v>0</v>
      </c>
    </row>
    <row r="181" spans="1:21" ht="15.75" customHeight="1" x14ac:dyDescent="0.25">
      <c r="A181" s="410"/>
      <c r="B181" s="410"/>
      <c r="C181" s="336" t="s">
        <v>165</v>
      </c>
      <c r="D181" s="336"/>
      <c r="E181" s="331"/>
      <c r="F181" s="336"/>
      <c r="G181" s="455"/>
      <c r="H181" s="336"/>
      <c r="I181" s="336"/>
      <c r="J181" s="336"/>
      <c r="K181" s="336"/>
      <c r="L181" s="336"/>
      <c r="M181" s="89"/>
      <c r="N181" s="288"/>
      <c r="O181" s="282">
        <v>3768.98</v>
      </c>
      <c r="P181" s="279"/>
    </row>
    <row r="182" spans="1:21" ht="15.75" customHeight="1" x14ac:dyDescent="0.25">
      <c r="A182" s="410"/>
      <c r="B182" s="410"/>
      <c r="C182" s="29" t="s">
        <v>18</v>
      </c>
      <c r="D182" s="336"/>
      <c r="E182" s="331"/>
      <c r="F182" s="7"/>
      <c r="G182" s="455"/>
      <c r="H182" s="336"/>
      <c r="I182" s="336"/>
      <c r="J182" s="336"/>
      <c r="K182" s="336"/>
      <c r="L182" s="336"/>
      <c r="M182" s="89"/>
      <c r="N182" s="288"/>
      <c r="O182" s="282">
        <v>0</v>
      </c>
      <c r="P182" s="279">
        <f t="shared" si="5"/>
        <v>0</v>
      </c>
    </row>
    <row r="183" spans="1:21" ht="15.75" customHeight="1" x14ac:dyDescent="0.25">
      <c r="A183" s="410"/>
      <c r="B183" s="410"/>
      <c r="C183" s="29" t="s">
        <v>19</v>
      </c>
      <c r="D183" s="336">
        <v>3819.01</v>
      </c>
      <c r="E183" s="331"/>
      <c r="F183" s="7">
        <f>3819.01</f>
        <v>3819.01</v>
      </c>
      <c r="G183" s="455"/>
      <c r="H183" s="336">
        <v>3819.01</v>
      </c>
      <c r="I183" s="28">
        <f>D183-H183</f>
        <v>0</v>
      </c>
      <c r="J183" s="336">
        <v>3819.01</v>
      </c>
      <c r="K183" s="336">
        <v>3819.01</v>
      </c>
      <c r="L183" s="336">
        <v>3819.01</v>
      </c>
      <c r="M183" s="89"/>
      <c r="N183" s="288">
        <v>3819.01</v>
      </c>
      <c r="O183" s="282">
        <v>3768.98</v>
      </c>
      <c r="P183" s="279">
        <f t="shared" si="5"/>
        <v>-50.0300000000002</v>
      </c>
    </row>
    <row r="184" spans="1:21" ht="15.75" customHeight="1" x14ac:dyDescent="0.25">
      <c r="A184" s="410"/>
      <c r="B184" s="410"/>
      <c r="C184" s="29" t="s">
        <v>515</v>
      </c>
      <c r="D184" s="336"/>
      <c r="E184" s="331"/>
      <c r="F184" s="7"/>
      <c r="G184" s="455"/>
      <c r="H184" s="336"/>
      <c r="I184" s="28"/>
      <c r="J184" s="336"/>
      <c r="K184" s="336"/>
      <c r="L184" s="336"/>
      <c r="M184" s="89"/>
      <c r="N184" s="288"/>
      <c r="O184" s="282">
        <v>7733.37</v>
      </c>
      <c r="P184" s="279"/>
    </row>
    <row r="185" spans="1:21" ht="15.75" customHeight="1" x14ac:dyDescent="0.25">
      <c r="A185" s="410"/>
      <c r="B185" s="410"/>
      <c r="C185" s="29" t="s">
        <v>21</v>
      </c>
      <c r="D185" s="336"/>
      <c r="E185" s="331"/>
      <c r="F185" s="7"/>
      <c r="G185" s="455"/>
      <c r="H185" s="336"/>
      <c r="I185" s="336"/>
      <c r="J185" s="336"/>
      <c r="K185" s="336"/>
      <c r="L185" s="336"/>
      <c r="M185" s="89"/>
      <c r="N185" s="288"/>
      <c r="O185" s="282">
        <v>0</v>
      </c>
      <c r="P185" s="279">
        <f t="shared" si="5"/>
        <v>0</v>
      </c>
    </row>
    <row r="186" spans="1:21" ht="15.75" customHeight="1" x14ac:dyDescent="0.25">
      <c r="A186" s="410"/>
      <c r="B186" s="410"/>
      <c r="C186" s="29" t="s">
        <v>22</v>
      </c>
      <c r="D186" s="336">
        <v>7836.02</v>
      </c>
      <c r="E186" s="331"/>
      <c r="F186" s="7">
        <f>7836.02</f>
        <v>7836.02</v>
      </c>
      <c r="G186" s="455"/>
      <c r="H186" s="336">
        <v>7836.02</v>
      </c>
      <c r="I186" s="336"/>
      <c r="J186" s="336">
        <v>7836.02</v>
      </c>
      <c r="K186" s="336">
        <v>7836.02</v>
      </c>
      <c r="L186" s="336">
        <v>7836.02</v>
      </c>
      <c r="M186" s="89"/>
      <c r="N186" s="288">
        <v>7836.02</v>
      </c>
      <c r="O186" s="282">
        <v>7733.37</v>
      </c>
      <c r="P186" s="279">
        <f t="shared" si="5"/>
        <v>-102.65000000000055</v>
      </c>
    </row>
    <row r="187" spans="1:21" ht="32.25" customHeight="1" x14ac:dyDescent="0.25">
      <c r="A187" s="410"/>
      <c r="B187" s="410"/>
      <c r="C187" s="269" t="s">
        <v>109</v>
      </c>
      <c r="D187" s="336">
        <v>129.46</v>
      </c>
      <c r="E187" s="331"/>
      <c r="F187" s="7">
        <v>129.46</v>
      </c>
      <c r="G187" s="455"/>
      <c r="H187" s="336">
        <v>129.46</v>
      </c>
      <c r="I187" s="336"/>
      <c r="J187" s="336">
        <v>129.46</v>
      </c>
      <c r="K187" s="336">
        <v>129.46</v>
      </c>
      <c r="L187" s="336">
        <v>129.46</v>
      </c>
      <c r="M187" s="89"/>
      <c r="N187" s="288">
        <v>129.46</v>
      </c>
      <c r="O187" s="282">
        <v>127.76</v>
      </c>
      <c r="P187" s="279">
        <f t="shared" si="5"/>
        <v>-1.7000000000000028</v>
      </c>
    </row>
    <row r="188" spans="1:21" ht="15.75" customHeight="1" x14ac:dyDescent="0.25">
      <c r="A188" s="410"/>
      <c r="B188" s="410"/>
      <c r="C188" s="30" t="s">
        <v>23</v>
      </c>
      <c r="D188" s="115"/>
      <c r="E188" s="349"/>
      <c r="F188" s="31"/>
      <c r="G188" s="455"/>
      <c r="H188" s="336"/>
      <c r="I188" s="336"/>
      <c r="J188" s="336"/>
      <c r="K188" s="336"/>
      <c r="L188" s="336"/>
      <c r="M188" s="89"/>
      <c r="N188" s="288"/>
      <c r="O188" s="282">
        <v>8233.92</v>
      </c>
      <c r="P188" s="279">
        <f t="shared" si="5"/>
        <v>8233.92</v>
      </c>
    </row>
    <row r="189" spans="1:21" ht="15.75" customHeight="1" x14ac:dyDescent="0.25">
      <c r="A189" s="410"/>
      <c r="B189" s="410"/>
      <c r="C189" s="30" t="s">
        <v>71</v>
      </c>
      <c r="D189" s="115">
        <v>6806</v>
      </c>
      <c r="E189" s="349"/>
      <c r="F189" s="31"/>
      <c r="G189" s="455"/>
      <c r="H189" s="336">
        <v>6806</v>
      </c>
      <c r="I189" s="336"/>
      <c r="J189" s="336">
        <v>6806</v>
      </c>
      <c r="K189" s="336">
        <v>6806</v>
      </c>
      <c r="L189" s="336">
        <v>6806</v>
      </c>
      <c r="M189" s="89"/>
      <c r="N189" s="288">
        <v>6806</v>
      </c>
      <c r="O189" s="282">
        <v>6716.84</v>
      </c>
      <c r="P189" s="279">
        <f t="shared" si="5"/>
        <v>-89.159999999999854</v>
      </c>
    </row>
    <row r="190" spans="1:21" ht="15.75" customHeight="1" x14ac:dyDescent="0.25">
      <c r="A190" s="410"/>
      <c r="B190" s="410"/>
      <c r="C190" s="32" t="s">
        <v>72</v>
      </c>
      <c r="D190" s="115">
        <v>8343.2199999999993</v>
      </c>
      <c r="E190" s="349"/>
      <c r="F190" s="31"/>
      <c r="G190" s="464"/>
      <c r="H190" s="336">
        <v>8343.2199999999993</v>
      </c>
      <c r="I190" s="336"/>
      <c r="J190" s="336">
        <v>8343.2199999999993</v>
      </c>
      <c r="K190" s="336">
        <v>8343.2199999999993</v>
      </c>
      <c r="L190" s="336">
        <v>8343.2199999999993</v>
      </c>
      <c r="M190" s="89"/>
      <c r="N190" s="288">
        <v>8343.2199999999993</v>
      </c>
      <c r="O190" s="282">
        <v>8233.92</v>
      </c>
      <c r="P190" s="279">
        <f t="shared" si="5"/>
        <v>-109.29999999999927</v>
      </c>
    </row>
    <row r="191" spans="1:21" ht="57" x14ac:dyDescent="0.25">
      <c r="A191" s="454">
        <v>26</v>
      </c>
      <c r="B191" s="411" t="s">
        <v>183</v>
      </c>
      <c r="C191" s="329" t="s">
        <v>12</v>
      </c>
      <c r="D191" s="336">
        <v>7759.22</v>
      </c>
      <c r="E191" s="410" t="s">
        <v>83</v>
      </c>
      <c r="F191" s="329" t="s">
        <v>184</v>
      </c>
      <c r="G191" s="410" t="s">
        <v>185</v>
      </c>
      <c r="H191" s="336">
        <v>7524.78</v>
      </c>
      <c r="I191" s="336"/>
      <c r="J191" s="336">
        <v>7759.22</v>
      </c>
      <c r="K191" s="336">
        <v>7524.78</v>
      </c>
      <c r="L191" s="336">
        <v>7524.78</v>
      </c>
      <c r="M191" s="287"/>
      <c r="N191" s="288">
        <v>7759.22</v>
      </c>
      <c r="O191" s="315" t="s">
        <v>599</v>
      </c>
      <c r="P191" s="279" t="e">
        <f t="shared" si="5"/>
        <v>#VALUE!</v>
      </c>
      <c r="Q191" s="119"/>
      <c r="R191" s="119"/>
      <c r="S191" s="119"/>
      <c r="T191" s="119"/>
      <c r="U191" s="119"/>
    </row>
    <row r="192" spans="1:21" x14ac:dyDescent="0.25">
      <c r="A192" s="455"/>
      <c r="B192" s="412"/>
      <c r="C192" s="28" t="s">
        <v>17</v>
      </c>
      <c r="D192" s="28">
        <v>3806.95</v>
      </c>
      <c r="E192" s="410"/>
      <c r="F192" s="7">
        <v>3696.07</v>
      </c>
      <c r="G192" s="410"/>
      <c r="H192" s="28">
        <v>3696.07</v>
      </c>
      <c r="I192" s="28">
        <f>D192-H192</f>
        <v>110.87999999999965</v>
      </c>
      <c r="J192" s="28">
        <v>3806.95</v>
      </c>
      <c r="K192" s="28">
        <v>3696.07</v>
      </c>
      <c r="L192" s="28">
        <v>3696.07</v>
      </c>
      <c r="M192" s="287"/>
      <c r="N192" s="288">
        <v>3806.95</v>
      </c>
      <c r="O192" s="69">
        <v>5894.91</v>
      </c>
      <c r="P192" s="279">
        <f t="shared" si="5"/>
        <v>2198.8399999999997</v>
      </c>
      <c r="Q192" s="119"/>
      <c r="R192" s="119"/>
      <c r="S192" s="119"/>
      <c r="T192" s="119"/>
      <c r="U192" s="119"/>
    </row>
    <row r="193" spans="1:21" x14ac:dyDescent="0.25">
      <c r="A193" s="455"/>
      <c r="B193" s="412"/>
      <c r="C193" s="28" t="s">
        <v>18</v>
      </c>
      <c r="D193" s="28">
        <v>3297.31</v>
      </c>
      <c r="E193" s="410"/>
      <c r="F193" s="7">
        <f>3201.27</f>
        <v>3201.27</v>
      </c>
      <c r="G193" s="410"/>
      <c r="H193" s="28">
        <v>3201.27</v>
      </c>
      <c r="I193" s="28">
        <f>D193-H193</f>
        <v>96.039999999999964</v>
      </c>
      <c r="J193" s="28">
        <v>3297.31</v>
      </c>
      <c r="K193" s="28">
        <v>3201.27</v>
      </c>
      <c r="L193" s="28">
        <v>3201.27</v>
      </c>
      <c r="M193" s="287"/>
      <c r="N193" s="288">
        <v>3297.31</v>
      </c>
      <c r="O193" s="69">
        <v>5149.54</v>
      </c>
      <c r="P193" s="279">
        <f t="shared" si="5"/>
        <v>1948.27</v>
      </c>
      <c r="Q193" s="119"/>
      <c r="R193" s="119"/>
      <c r="S193" s="119"/>
      <c r="T193" s="119"/>
      <c r="U193" s="119"/>
    </row>
    <row r="194" spans="1:21" x14ac:dyDescent="0.25">
      <c r="A194" s="455"/>
      <c r="B194" s="412"/>
      <c r="C194" s="28" t="s">
        <v>19</v>
      </c>
      <c r="D194" s="28">
        <v>3859.38</v>
      </c>
      <c r="E194" s="410"/>
      <c r="F194" s="7">
        <v>3746.97</v>
      </c>
      <c r="G194" s="410"/>
      <c r="H194" s="28">
        <v>3746.97</v>
      </c>
      <c r="I194" s="28">
        <f>D194-H194</f>
        <v>112.41000000000031</v>
      </c>
      <c r="J194" s="28">
        <v>3859.38</v>
      </c>
      <c r="K194" s="28">
        <v>3746.97</v>
      </c>
      <c r="L194" s="28">
        <v>3746.97</v>
      </c>
      <c r="M194" s="287"/>
      <c r="N194" s="288">
        <v>3859.38</v>
      </c>
      <c r="O194" s="69">
        <v>6027.35</v>
      </c>
      <c r="P194" s="279">
        <f t="shared" si="5"/>
        <v>2280.3800000000006</v>
      </c>
      <c r="Q194" s="119"/>
      <c r="R194" s="119"/>
      <c r="S194" s="119"/>
      <c r="T194" s="119"/>
      <c r="U194" s="119"/>
    </row>
    <row r="195" spans="1:21" x14ac:dyDescent="0.25">
      <c r="A195" s="455"/>
      <c r="B195" s="412"/>
      <c r="C195" s="28" t="s">
        <v>644</v>
      </c>
      <c r="D195" s="28"/>
      <c r="E195" s="410"/>
      <c r="F195" s="7"/>
      <c r="G195" s="410"/>
      <c r="H195" s="28"/>
      <c r="I195" s="28"/>
      <c r="J195" s="28"/>
      <c r="K195" s="28"/>
      <c r="L195" s="28"/>
      <c r="M195" s="287"/>
      <c r="N195" s="288"/>
      <c r="O195" s="69">
        <v>227.17</v>
      </c>
      <c r="P195" s="279"/>
      <c r="Q195" s="119"/>
      <c r="R195" s="119"/>
      <c r="S195" s="119"/>
      <c r="T195" s="119"/>
      <c r="U195" s="119"/>
    </row>
    <row r="196" spans="1:21" x14ac:dyDescent="0.25">
      <c r="A196" s="455"/>
      <c r="B196" s="412"/>
      <c r="C196" s="28" t="s">
        <v>20</v>
      </c>
      <c r="D196" s="28">
        <v>11493.19</v>
      </c>
      <c r="E196" s="410"/>
      <c r="F196" s="7">
        <v>10741.3</v>
      </c>
      <c r="G196" s="410"/>
      <c r="H196" s="28">
        <v>10741.3</v>
      </c>
      <c r="I196" s="28"/>
      <c r="J196" s="28">
        <v>11493.19</v>
      </c>
      <c r="K196" s="28">
        <v>10741.3</v>
      </c>
      <c r="L196" s="28">
        <v>10741.3</v>
      </c>
      <c r="M196" s="287"/>
      <c r="N196" s="288">
        <v>11493.19</v>
      </c>
      <c r="O196" s="69">
        <v>18974.66</v>
      </c>
      <c r="P196" s="279">
        <f t="shared" si="5"/>
        <v>8233.36</v>
      </c>
      <c r="Q196" s="119"/>
      <c r="R196" s="119"/>
      <c r="S196" s="119"/>
      <c r="T196" s="119"/>
      <c r="U196" s="119"/>
    </row>
    <row r="197" spans="1:21" x14ac:dyDescent="0.25">
      <c r="A197" s="455"/>
      <c r="B197" s="412"/>
      <c r="C197" s="28" t="s">
        <v>21</v>
      </c>
      <c r="D197" s="28">
        <v>8956.2199999999993</v>
      </c>
      <c r="E197" s="410"/>
      <c r="F197" s="7">
        <v>8370.2900000000009</v>
      </c>
      <c r="G197" s="410"/>
      <c r="H197" s="28">
        <v>8370.2900000000009</v>
      </c>
      <c r="I197" s="28"/>
      <c r="J197" s="28">
        <v>8956.2199999999993</v>
      </c>
      <c r="K197" s="28">
        <v>8370.2900000000009</v>
      </c>
      <c r="L197" s="28">
        <v>8370.2900000000009</v>
      </c>
      <c r="M197" s="287"/>
      <c r="N197" s="288">
        <v>8956.2199999999993</v>
      </c>
      <c r="O197" s="69">
        <v>14883</v>
      </c>
      <c r="P197" s="279">
        <f t="shared" si="5"/>
        <v>6512.7099999999991</v>
      </c>
      <c r="Q197" s="119"/>
      <c r="R197" s="119"/>
      <c r="S197" s="119"/>
      <c r="T197" s="119"/>
      <c r="U197" s="119"/>
    </row>
    <row r="198" spans="1:21" x14ac:dyDescent="0.25">
      <c r="A198" s="455"/>
      <c r="B198" s="412"/>
      <c r="C198" s="28" t="s">
        <v>22</v>
      </c>
      <c r="D198" s="28">
        <v>15812.12</v>
      </c>
      <c r="E198" s="410"/>
      <c r="F198" s="7">
        <v>14777.68</v>
      </c>
      <c r="G198" s="410"/>
      <c r="H198" s="28">
        <v>14777.68</v>
      </c>
      <c r="I198" s="28"/>
      <c r="J198" s="28">
        <v>15812.12</v>
      </c>
      <c r="K198" s="28">
        <v>14777.68</v>
      </c>
      <c r="L198" s="28">
        <v>14777.68</v>
      </c>
      <c r="M198" s="287"/>
      <c r="N198" s="288">
        <v>15812.12</v>
      </c>
      <c r="O198" s="69">
        <v>26275.81</v>
      </c>
      <c r="P198" s="279">
        <f t="shared" si="5"/>
        <v>11498.130000000001</v>
      </c>
      <c r="Q198" s="119"/>
      <c r="R198" s="119"/>
      <c r="S198" s="119"/>
      <c r="T198" s="119"/>
      <c r="U198" s="119"/>
    </row>
    <row r="199" spans="1:21" x14ac:dyDescent="0.25">
      <c r="A199" s="455"/>
      <c r="B199" s="412"/>
      <c r="C199" s="28" t="s">
        <v>23</v>
      </c>
      <c r="D199" s="28">
        <v>24113.81</v>
      </c>
      <c r="E199" s="410"/>
      <c r="F199" s="7">
        <v>23903.54</v>
      </c>
      <c r="G199" s="410"/>
      <c r="H199" s="28">
        <v>23903.54</v>
      </c>
      <c r="I199" s="28"/>
      <c r="J199" s="28">
        <v>24113.81</v>
      </c>
      <c r="K199" s="28">
        <v>23903.54</v>
      </c>
      <c r="L199" s="28">
        <v>23903.54</v>
      </c>
      <c r="M199" s="287"/>
      <c r="N199" s="288">
        <v>24113.81</v>
      </c>
      <c r="O199" s="69">
        <v>38710.089999999997</v>
      </c>
      <c r="P199" s="279">
        <f t="shared" si="5"/>
        <v>14806.549999999996</v>
      </c>
      <c r="Q199" s="119"/>
      <c r="R199" s="119"/>
      <c r="S199" s="119"/>
      <c r="T199" s="119"/>
      <c r="U199" s="119"/>
    </row>
    <row r="200" spans="1:21" x14ac:dyDescent="0.25">
      <c r="A200" s="455"/>
      <c r="B200" s="412"/>
      <c r="C200" s="28" t="s">
        <v>71</v>
      </c>
      <c r="D200" s="28">
        <v>16233.47</v>
      </c>
      <c r="E200" s="410"/>
      <c r="F200" s="7">
        <v>16157.71</v>
      </c>
      <c r="G200" s="410"/>
      <c r="H200" s="28">
        <v>16157.71</v>
      </c>
      <c r="I200" s="28"/>
      <c r="J200" s="28">
        <v>16233.47</v>
      </c>
      <c r="K200" s="28">
        <v>16157.71</v>
      </c>
      <c r="L200" s="28">
        <v>16157.71</v>
      </c>
      <c r="M200" s="287"/>
      <c r="N200" s="288">
        <v>16233.47</v>
      </c>
      <c r="O200" s="69">
        <v>27251.85</v>
      </c>
      <c r="P200" s="279">
        <f t="shared" si="5"/>
        <v>11094.14</v>
      </c>
      <c r="Q200" s="119"/>
      <c r="R200" s="119"/>
      <c r="S200" s="119"/>
      <c r="T200" s="119"/>
      <c r="U200" s="119"/>
    </row>
    <row r="201" spans="1:21" x14ac:dyDescent="0.25">
      <c r="A201" s="455"/>
      <c r="B201" s="412"/>
      <c r="C201" s="28" t="s">
        <v>72</v>
      </c>
      <c r="D201" s="28"/>
      <c r="E201" s="410"/>
      <c r="F201" s="7"/>
      <c r="G201" s="410"/>
      <c r="H201" s="28"/>
      <c r="I201" s="28"/>
      <c r="J201" s="28">
        <v>28087.37</v>
      </c>
      <c r="K201" s="28">
        <v>27809.27</v>
      </c>
      <c r="L201" s="28">
        <v>27809.27</v>
      </c>
      <c r="M201" s="287"/>
      <c r="N201" s="288">
        <v>28087.37</v>
      </c>
      <c r="O201" s="69">
        <v>55631.98</v>
      </c>
      <c r="P201" s="279"/>
      <c r="Q201" s="119"/>
      <c r="R201" s="119"/>
      <c r="S201" s="119"/>
      <c r="T201" s="119"/>
      <c r="U201" s="119"/>
    </row>
    <row r="202" spans="1:21" ht="60.75" customHeight="1" x14ac:dyDescent="0.25">
      <c r="A202" s="411">
        <v>27</v>
      </c>
      <c r="B202" s="411" t="s">
        <v>188</v>
      </c>
      <c r="C202" s="329" t="s">
        <v>189</v>
      </c>
      <c r="D202" s="329" t="s">
        <v>190</v>
      </c>
      <c r="E202" s="329" t="s">
        <v>189</v>
      </c>
      <c r="F202" s="344">
        <v>4606.2</v>
      </c>
      <c r="G202" s="411" t="s">
        <v>191</v>
      </c>
      <c r="H202" s="329" t="s">
        <v>190</v>
      </c>
      <c r="I202" s="329"/>
      <c r="J202" s="329" t="s">
        <v>190</v>
      </c>
      <c r="K202" s="329" t="s">
        <v>190</v>
      </c>
      <c r="L202" s="329" t="s">
        <v>190</v>
      </c>
      <c r="N202" s="62" t="s">
        <v>190</v>
      </c>
      <c r="O202" s="275" t="s">
        <v>190</v>
      </c>
      <c r="P202" s="279" t="e">
        <f t="shared" si="5"/>
        <v>#VALUE!</v>
      </c>
    </row>
    <row r="203" spans="1:21" ht="41.25" customHeight="1" x14ac:dyDescent="0.25">
      <c r="A203" s="412"/>
      <c r="B203" s="412"/>
      <c r="C203" s="106" t="s">
        <v>192</v>
      </c>
      <c r="D203" s="329">
        <v>4606.2</v>
      </c>
      <c r="E203" s="329"/>
      <c r="F203" s="344">
        <v>1209.1600000000001</v>
      </c>
      <c r="G203" s="412"/>
      <c r="H203" s="329">
        <v>4606.2</v>
      </c>
      <c r="I203" s="329"/>
      <c r="J203" s="329">
        <v>5066.82</v>
      </c>
      <c r="K203" s="329">
        <v>4606.2</v>
      </c>
      <c r="L203" s="329">
        <v>4606.2</v>
      </c>
      <c r="N203" s="271">
        <v>5066.82</v>
      </c>
      <c r="O203" s="54">
        <v>8346.98</v>
      </c>
      <c r="P203" s="279">
        <f t="shared" si="5"/>
        <v>3740.7799999999997</v>
      </c>
    </row>
    <row r="204" spans="1:21" ht="22.5" customHeight="1" x14ac:dyDescent="0.25">
      <c r="A204" s="412"/>
      <c r="B204" s="412"/>
      <c r="C204" s="344" t="s">
        <v>17</v>
      </c>
      <c r="D204" s="329"/>
      <c r="E204" s="329"/>
      <c r="F204" s="344"/>
      <c r="G204" s="412"/>
      <c r="H204" s="329"/>
      <c r="I204" s="329"/>
      <c r="J204" s="329">
        <v>2498.3200000000002</v>
      </c>
      <c r="K204" s="329"/>
      <c r="L204" s="329"/>
      <c r="N204" s="271">
        <v>2498.3200000000002</v>
      </c>
      <c r="O204" s="109">
        <v>4002.1</v>
      </c>
      <c r="P204" s="279"/>
    </row>
    <row r="205" spans="1:21" ht="17.25" customHeight="1" x14ac:dyDescent="0.25">
      <c r="A205" s="412"/>
      <c r="B205" s="412"/>
      <c r="C205" s="344" t="s">
        <v>18</v>
      </c>
      <c r="D205" s="329">
        <v>1209.1600000000001</v>
      </c>
      <c r="E205" s="329"/>
      <c r="F205" s="344">
        <v>2415.35</v>
      </c>
      <c r="G205" s="412"/>
      <c r="H205" s="329">
        <v>1209.1600000000001</v>
      </c>
      <c r="I205" s="28">
        <f>D205-H205</f>
        <v>0</v>
      </c>
      <c r="J205" s="329">
        <v>1249.1600000000001</v>
      </c>
      <c r="K205" s="329">
        <v>1209.1600000000001</v>
      </c>
      <c r="L205" s="329">
        <v>1209.1600000000001</v>
      </c>
      <c r="N205" s="271">
        <v>1249.1600000000001</v>
      </c>
      <c r="O205" s="109">
        <v>2001.05</v>
      </c>
      <c r="P205" s="279">
        <f>O204-H205</f>
        <v>2792.9399999999996</v>
      </c>
    </row>
    <row r="206" spans="1:21" ht="17.25" customHeight="1" x14ac:dyDescent="0.25">
      <c r="A206" s="412"/>
      <c r="B206" s="412"/>
      <c r="C206" s="344" t="s">
        <v>19</v>
      </c>
      <c r="D206" s="329">
        <v>2415.35</v>
      </c>
      <c r="E206" s="329"/>
      <c r="F206" s="344">
        <v>5181.57</v>
      </c>
      <c r="G206" s="412"/>
      <c r="H206" s="329">
        <v>2415.35</v>
      </c>
      <c r="I206" s="28">
        <f>D206-H206</f>
        <v>0</v>
      </c>
      <c r="J206" s="329">
        <v>2536.75</v>
      </c>
      <c r="K206" s="329">
        <v>2415.35</v>
      </c>
      <c r="L206" s="329">
        <v>2415.35</v>
      </c>
      <c r="N206" s="271">
        <v>2536.75</v>
      </c>
      <c r="O206" s="109">
        <v>4015.42</v>
      </c>
      <c r="P206" s="279">
        <f>O205-H206</f>
        <v>-414.29999999999995</v>
      </c>
    </row>
    <row r="207" spans="1:21" ht="17.25" customHeight="1" x14ac:dyDescent="0.25">
      <c r="A207" s="412"/>
      <c r="B207" s="412"/>
      <c r="C207" s="377" t="s">
        <v>645</v>
      </c>
      <c r="D207" s="376"/>
      <c r="E207" s="376"/>
      <c r="F207" s="377"/>
      <c r="G207" s="412"/>
      <c r="H207" s="376"/>
      <c r="I207" s="28"/>
      <c r="J207" s="376"/>
      <c r="K207" s="376"/>
      <c r="L207" s="376"/>
      <c r="N207" s="271"/>
      <c r="O207" s="109">
        <v>157</v>
      </c>
      <c r="P207" s="279"/>
    </row>
    <row r="208" spans="1:21" ht="17.25" customHeight="1" x14ac:dyDescent="0.25">
      <c r="A208" s="412"/>
      <c r="B208" s="412"/>
      <c r="C208" s="344" t="s">
        <v>20</v>
      </c>
      <c r="D208" s="329"/>
      <c r="E208" s="329"/>
      <c r="F208" s="344"/>
      <c r="G208" s="412"/>
      <c r="H208" s="329"/>
      <c r="I208" s="28"/>
      <c r="J208" s="329">
        <v>6292.79</v>
      </c>
      <c r="K208" s="329"/>
      <c r="L208" s="329"/>
      <c r="N208" s="271">
        <v>6292.79</v>
      </c>
      <c r="O208" s="109">
        <v>10368.540000000001</v>
      </c>
      <c r="P208" s="279"/>
    </row>
    <row r="209" spans="1:16" ht="16.5" customHeight="1" x14ac:dyDescent="0.25">
      <c r="A209" s="412"/>
      <c r="B209" s="412"/>
      <c r="C209" s="344" t="s">
        <v>21</v>
      </c>
      <c r="D209" s="329">
        <v>5181.57</v>
      </c>
      <c r="E209" s="329"/>
      <c r="F209" s="344">
        <v>6377.8</v>
      </c>
      <c r="G209" s="412"/>
      <c r="H209" s="329">
        <v>5181.57</v>
      </c>
      <c r="I209" s="28"/>
      <c r="J209" s="329">
        <v>5260.13</v>
      </c>
      <c r="K209" s="329">
        <v>5181.57</v>
      </c>
      <c r="L209" s="329">
        <v>5181.57</v>
      </c>
      <c r="N209" s="271">
        <v>5260.13</v>
      </c>
      <c r="O209" s="109">
        <v>7816.29</v>
      </c>
      <c r="P209" s="279">
        <f>O206-H209</f>
        <v>-1166.1499999999996</v>
      </c>
    </row>
    <row r="210" spans="1:16" ht="18" customHeight="1" x14ac:dyDescent="0.25">
      <c r="A210" s="412"/>
      <c r="B210" s="412"/>
      <c r="C210" s="344" t="s">
        <v>22</v>
      </c>
      <c r="D210" s="329">
        <v>6377.8</v>
      </c>
      <c r="E210" s="329" t="s">
        <v>193</v>
      </c>
      <c r="F210" s="344">
        <v>94.44</v>
      </c>
      <c r="G210" s="412"/>
      <c r="H210" s="329">
        <v>6377.8</v>
      </c>
      <c r="I210" s="329"/>
      <c r="J210" s="329">
        <v>7551.34</v>
      </c>
      <c r="K210" s="329">
        <v>6377.8</v>
      </c>
      <c r="L210" s="329">
        <v>6377.8</v>
      </c>
      <c r="N210" s="271">
        <v>7551.34</v>
      </c>
      <c r="O210" s="109">
        <v>13479.11</v>
      </c>
      <c r="P210" s="279">
        <f t="shared" si="5"/>
        <v>7101.31</v>
      </c>
    </row>
    <row r="211" spans="1:16" ht="15" customHeight="1" x14ac:dyDescent="0.25">
      <c r="A211" s="337"/>
      <c r="B211" s="412"/>
      <c r="C211" s="336" t="s">
        <v>23</v>
      </c>
      <c r="D211" s="336"/>
      <c r="E211" s="337"/>
      <c r="F211" s="336"/>
      <c r="G211" s="412"/>
      <c r="H211" s="336"/>
      <c r="I211" s="336"/>
      <c r="J211" s="336">
        <v>11029.29</v>
      </c>
      <c r="K211" s="336"/>
      <c r="L211" s="336"/>
      <c r="N211" s="271">
        <v>11029.29</v>
      </c>
      <c r="O211" s="109">
        <v>18404.48</v>
      </c>
      <c r="P211" s="279"/>
    </row>
    <row r="212" spans="1:16" ht="15" customHeight="1" x14ac:dyDescent="0.25">
      <c r="A212" s="337"/>
      <c r="B212" s="412"/>
      <c r="C212" s="336" t="s">
        <v>71</v>
      </c>
      <c r="D212" s="336"/>
      <c r="E212" s="337"/>
      <c r="F212" s="336"/>
      <c r="G212" s="412"/>
      <c r="H212" s="336"/>
      <c r="I212" s="336"/>
      <c r="J212" s="336">
        <v>5514.65</v>
      </c>
      <c r="K212" s="336"/>
      <c r="L212" s="336"/>
      <c r="N212" s="271">
        <v>5514.65</v>
      </c>
      <c r="O212" s="109">
        <v>9223.91</v>
      </c>
      <c r="P212" s="279"/>
    </row>
    <row r="213" spans="1:16" ht="15" customHeight="1" x14ac:dyDescent="0.25">
      <c r="A213" s="337"/>
      <c r="B213" s="412"/>
      <c r="C213" s="336" t="s">
        <v>72</v>
      </c>
      <c r="D213" s="336"/>
      <c r="E213" s="337"/>
      <c r="F213" s="336"/>
      <c r="G213" s="412"/>
      <c r="H213" s="336"/>
      <c r="I213" s="336"/>
      <c r="J213" s="336">
        <v>11454.01</v>
      </c>
      <c r="K213" s="336"/>
      <c r="L213" s="336"/>
      <c r="N213" s="271">
        <v>11454.01</v>
      </c>
      <c r="O213" s="109">
        <v>19110.27</v>
      </c>
      <c r="P213" s="279"/>
    </row>
    <row r="214" spans="1:16" ht="69.75" customHeight="1" x14ac:dyDescent="0.25">
      <c r="A214" s="337"/>
      <c r="B214" s="412"/>
      <c r="C214" s="61" t="s">
        <v>468</v>
      </c>
      <c r="D214" s="336"/>
      <c r="E214" s="337"/>
      <c r="F214" s="336"/>
      <c r="G214" s="412"/>
      <c r="H214" s="336"/>
      <c r="I214" s="336"/>
      <c r="J214" s="329" t="s">
        <v>468</v>
      </c>
      <c r="K214" s="336" t="s">
        <v>468</v>
      </c>
      <c r="L214" s="336" t="s">
        <v>468</v>
      </c>
      <c r="M214" s="285" t="s">
        <v>468</v>
      </c>
      <c r="N214" s="62" t="s">
        <v>468</v>
      </c>
      <c r="O214" s="275" t="s">
        <v>468</v>
      </c>
      <c r="P214" s="279"/>
    </row>
    <row r="215" spans="1:16" ht="15" customHeight="1" x14ac:dyDescent="0.25">
      <c r="A215" s="337"/>
      <c r="B215" s="412"/>
      <c r="C215" s="61" t="s">
        <v>192</v>
      </c>
      <c r="D215" s="336"/>
      <c r="E215" s="337"/>
      <c r="F215" s="336"/>
      <c r="G215" s="412"/>
      <c r="H215" s="336"/>
      <c r="I215" s="336"/>
      <c r="J215" s="336"/>
      <c r="K215" s="336"/>
      <c r="L215" s="336"/>
      <c r="N215" s="287"/>
      <c r="O215" s="54" t="s">
        <v>600</v>
      </c>
      <c r="P215" s="279"/>
    </row>
    <row r="216" spans="1:16" ht="15" customHeight="1" x14ac:dyDescent="0.25">
      <c r="A216" s="337"/>
      <c r="B216" s="412"/>
      <c r="C216" s="342" t="s">
        <v>17</v>
      </c>
      <c r="D216" s="336"/>
      <c r="E216" s="337"/>
      <c r="F216" s="336"/>
      <c r="G216" s="412"/>
      <c r="H216" s="336"/>
      <c r="I216" s="336"/>
      <c r="J216" s="336"/>
      <c r="K216" s="336"/>
      <c r="L216" s="336"/>
      <c r="N216" s="287"/>
      <c r="O216" s="109">
        <v>3652.92</v>
      </c>
      <c r="P216" s="279"/>
    </row>
    <row r="217" spans="1:16" ht="15" customHeight="1" x14ac:dyDescent="0.25">
      <c r="A217" s="337"/>
      <c r="B217" s="412"/>
      <c r="C217" s="342" t="s">
        <v>19</v>
      </c>
      <c r="D217" s="336"/>
      <c r="E217" s="337"/>
      <c r="F217" s="336"/>
      <c r="G217" s="412"/>
      <c r="H217" s="336"/>
      <c r="I217" s="336"/>
      <c r="J217" s="336"/>
      <c r="K217" s="336"/>
      <c r="L217" s="336"/>
      <c r="N217" s="287"/>
      <c r="O217" s="109">
        <f>O216</f>
        <v>3652.92</v>
      </c>
      <c r="P217" s="279"/>
    </row>
    <row r="218" spans="1:16" ht="34.5" customHeight="1" x14ac:dyDescent="0.25">
      <c r="A218" s="337"/>
      <c r="B218" s="412"/>
      <c r="C218" s="342" t="s">
        <v>109</v>
      </c>
      <c r="D218" s="336"/>
      <c r="E218" s="337"/>
      <c r="F218" s="336"/>
      <c r="G218" s="412"/>
      <c r="H218" s="336"/>
      <c r="I218" s="336"/>
      <c r="J218" s="336"/>
      <c r="K218" s="336"/>
      <c r="L218" s="336"/>
      <c r="N218" s="287"/>
      <c r="O218" s="109">
        <v>142.83000000000001</v>
      </c>
      <c r="P218" s="279"/>
    </row>
    <row r="219" spans="1:16" ht="15" customHeight="1" x14ac:dyDescent="0.25">
      <c r="A219" s="337"/>
      <c r="B219" s="412"/>
      <c r="C219" s="342" t="s">
        <v>20</v>
      </c>
      <c r="D219" s="336"/>
      <c r="E219" s="337"/>
      <c r="F219" s="336"/>
      <c r="G219" s="412"/>
      <c r="H219" s="336"/>
      <c r="I219" s="336"/>
      <c r="J219" s="336"/>
      <c r="K219" s="336"/>
      <c r="L219" s="336"/>
      <c r="N219" s="287"/>
      <c r="O219" s="109">
        <v>5958.81</v>
      </c>
      <c r="P219" s="279"/>
    </row>
    <row r="220" spans="1:16" ht="15" customHeight="1" x14ac:dyDescent="0.25">
      <c r="A220" s="337"/>
      <c r="B220" s="412"/>
      <c r="C220" s="342" t="s">
        <v>21</v>
      </c>
      <c r="D220" s="336"/>
      <c r="E220" s="337"/>
      <c r="F220" s="336"/>
      <c r="G220" s="412"/>
      <c r="H220" s="336"/>
      <c r="I220" s="336"/>
      <c r="J220" s="336"/>
      <c r="K220" s="336"/>
      <c r="L220" s="336"/>
      <c r="N220" s="287"/>
      <c r="O220" s="109">
        <v>5808.15</v>
      </c>
      <c r="P220" s="279"/>
    </row>
    <row r="221" spans="1:16" ht="15" customHeight="1" x14ac:dyDescent="0.25">
      <c r="A221" s="337"/>
      <c r="B221" s="412"/>
      <c r="C221" s="112" t="s">
        <v>22</v>
      </c>
      <c r="D221" s="336"/>
      <c r="E221" s="337"/>
      <c r="F221" s="336"/>
      <c r="G221" s="412"/>
      <c r="H221" s="336"/>
      <c r="I221" s="336"/>
      <c r="J221" s="336"/>
      <c r="K221" s="336"/>
      <c r="L221" s="336"/>
      <c r="N221" s="287"/>
      <c r="O221" s="109">
        <v>7746.45</v>
      </c>
      <c r="P221" s="279"/>
    </row>
    <row r="222" spans="1:16" ht="15" customHeight="1" x14ac:dyDescent="0.25">
      <c r="A222" s="337"/>
      <c r="B222" s="412"/>
      <c r="C222" s="288" t="s">
        <v>23</v>
      </c>
      <c r="D222" s="336"/>
      <c r="E222" s="337"/>
      <c r="F222" s="336"/>
      <c r="G222" s="412"/>
      <c r="H222" s="336"/>
      <c r="I222" s="336"/>
      <c r="J222" s="336"/>
      <c r="K222" s="336"/>
      <c r="L222" s="336"/>
      <c r="N222" s="287"/>
      <c r="O222" s="109">
        <v>23723.7</v>
      </c>
      <c r="P222" s="279"/>
    </row>
    <row r="223" spans="1:16" ht="27.95" customHeight="1" x14ac:dyDescent="0.25">
      <c r="A223" s="337"/>
      <c r="B223" s="412"/>
      <c r="C223" s="288" t="s">
        <v>72</v>
      </c>
      <c r="D223" s="336"/>
      <c r="E223" s="337"/>
      <c r="F223" s="336"/>
      <c r="G223" s="412"/>
      <c r="H223" s="336"/>
      <c r="I223" s="336"/>
      <c r="J223" s="336"/>
      <c r="K223" s="336"/>
      <c r="L223" s="336"/>
      <c r="N223" s="287"/>
      <c r="O223" s="109">
        <v>23723.7</v>
      </c>
      <c r="P223" s="279"/>
    </row>
    <row r="224" spans="1:16" ht="79.5" customHeight="1" x14ac:dyDescent="0.25">
      <c r="A224" s="337"/>
      <c r="B224" s="412"/>
      <c r="C224" s="329" t="s">
        <v>559</v>
      </c>
      <c r="D224" s="336"/>
      <c r="E224" s="337"/>
      <c r="F224" s="336"/>
      <c r="G224" s="337"/>
      <c r="H224" s="336"/>
      <c r="I224" s="336"/>
      <c r="J224" s="336"/>
      <c r="K224" s="336"/>
      <c r="L224" s="336"/>
      <c r="N224" s="287"/>
      <c r="O224" s="275" t="s">
        <v>633</v>
      </c>
      <c r="P224" s="279"/>
    </row>
    <row r="225" spans="1:16" ht="18" customHeight="1" x14ac:dyDescent="0.25">
      <c r="A225" s="337"/>
      <c r="B225" s="412"/>
      <c r="C225" s="379" t="s">
        <v>17</v>
      </c>
      <c r="D225" s="379"/>
      <c r="E225" s="380"/>
      <c r="F225" s="379"/>
      <c r="G225" s="380"/>
      <c r="H225" s="379"/>
      <c r="I225" s="379"/>
      <c r="J225" s="379"/>
      <c r="K225" s="379"/>
      <c r="L225" s="379"/>
      <c r="N225" s="287"/>
      <c r="O225" s="368">
        <v>2609.19</v>
      </c>
      <c r="P225" s="279"/>
    </row>
    <row r="226" spans="1:16" ht="18" customHeight="1" x14ac:dyDescent="0.25">
      <c r="A226" s="337"/>
      <c r="B226" s="412"/>
      <c r="C226" s="379" t="s">
        <v>19</v>
      </c>
      <c r="D226" s="379"/>
      <c r="E226" s="380"/>
      <c r="F226" s="379"/>
      <c r="G226" s="380"/>
      <c r="H226" s="379"/>
      <c r="I226" s="379"/>
      <c r="J226" s="379"/>
      <c r="K226" s="379"/>
      <c r="L226" s="379"/>
      <c r="N226" s="287"/>
      <c r="O226" s="368">
        <v>2609.19</v>
      </c>
      <c r="P226" s="279"/>
    </row>
    <row r="227" spans="1:16" ht="15.75" customHeight="1" x14ac:dyDescent="0.25">
      <c r="A227" s="337"/>
      <c r="B227" s="412"/>
      <c r="C227" s="379" t="s">
        <v>515</v>
      </c>
      <c r="D227" s="379"/>
      <c r="E227" s="380"/>
      <c r="F227" s="379"/>
      <c r="G227" s="380"/>
      <c r="H227" s="379"/>
      <c r="I227" s="379"/>
      <c r="J227" s="379"/>
      <c r="K227" s="379"/>
      <c r="L227" s="379"/>
      <c r="N227" s="287"/>
      <c r="O227" s="368">
        <v>4348.6499999999996</v>
      </c>
      <c r="P227" s="279"/>
    </row>
    <row r="228" spans="1:16" ht="18" customHeight="1" x14ac:dyDescent="0.25">
      <c r="A228" s="337"/>
      <c r="B228" s="412"/>
      <c r="C228" s="379" t="s">
        <v>22</v>
      </c>
      <c r="D228" s="379"/>
      <c r="E228" s="380"/>
      <c r="F228" s="379"/>
      <c r="G228" s="380"/>
      <c r="H228" s="379"/>
      <c r="I228" s="379"/>
      <c r="J228" s="379"/>
      <c r="K228" s="379"/>
      <c r="L228" s="379"/>
      <c r="N228" s="287"/>
      <c r="O228" s="368">
        <v>4348.6499999999996</v>
      </c>
      <c r="P228" s="279"/>
    </row>
    <row r="229" spans="1:16" ht="14.25" customHeight="1" x14ac:dyDescent="0.25">
      <c r="A229" s="337"/>
      <c r="B229" s="412"/>
      <c r="C229" s="379" t="s">
        <v>23</v>
      </c>
      <c r="D229" s="379"/>
      <c r="E229" s="380"/>
      <c r="F229" s="379"/>
      <c r="G229" s="380"/>
      <c r="H229" s="379"/>
      <c r="I229" s="379"/>
      <c r="J229" s="379"/>
      <c r="K229" s="379"/>
      <c r="L229" s="379"/>
      <c r="N229" s="287"/>
      <c r="O229" s="368">
        <v>5874.43</v>
      </c>
      <c r="P229" s="279"/>
    </row>
    <row r="230" spans="1:16" ht="17.25" customHeight="1" x14ac:dyDescent="0.25">
      <c r="A230" s="337"/>
      <c r="B230" s="412"/>
      <c r="C230" s="379" t="s">
        <v>72</v>
      </c>
      <c r="D230" s="379"/>
      <c r="E230" s="380"/>
      <c r="F230" s="379"/>
      <c r="G230" s="380"/>
      <c r="H230" s="379"/>
      <c r="I230" s="379"/>
      <c r="J230" s="379"/>
      <c r="K230" s="379"/>
      <c r="L230" s="379"/>
      <c r="N230" s="287"/>
      <c r="O230" s="368">
        <v>5874.43</v>
      </c>
      <c r="P230" s="279"/>
    </row>
    <row r="231" spans="1:16" ht="27.95" customHeight="1" x14ac:dyDescent="0.25">
      <c r="A231" s="337"/>
      <c r="B231" s="412"/>
      <c r="C231" s="379" t="s">
        <v>109</v>
      </c>
      <c r="D231" s="379"/>
      <c r="E231" s="380"/>
      <c r="F231" s="379"/>
      <c r="G231" s="380"/>
      <c r="H231" s="379"/>
      <c r="I231" s="379"/>
      <c r="J231" s="379"/>
      <c r="K231" s="379"/>
      <c r="L231" s="379"/>
      <c r="N231" s="287"/>
      <c r="O231" s="368">
        <v>102.02</v>
      </c>
      <c r="P231" s="279"/>
    </row>
    <row r="232" spans="1:16" ht="57" x14ac:dyDescent="0.25">
      <c r="A232" s="410"/>
      <c r="B232" s="411" t="s">
        <v>206</v>
      </c>
      <c r="C232" s="170" t="s">
        <v>12</v>
      </c>
      <c r="D232" s="336" t="s">
        <v>208</v>
      </c>
      <c r="E232" s="336" t="s">
        <v>209</v>
      </c>
      <c r="F232" s="329" t="s">
        <v>210</v>
      </c>
      <c r="G232" s="410" t="s">
        <v>211</v>
      </c>
      <c r="H232" s="336" t="s">
        <v>208</v>
      </c>
      <c r="I232" s="336"/>
      <c r="J232" s="336" t="s">
        <v>208</v>
      </c>
      <c r="K232" s="336" t="s">
        <v>208</v>
      </c>
      <c r="L232" s="336" t="s">
        <v>208</v>
      </c>
      <c r="N232" s="288" t="s">
        <v>208</v>
      </c>
      <c r="O232" s="275" t="s">
        <v>637</v>
      </c>
      <c r="P232" s="279" t="e">
        <f t="shared" ref="P232:P268" si="6">O232-H232</f>
        <v>#VALUE!</v>
      </c>
    </row>
    <row r="233" spans="1:16" x14ac:dyDescent="0.25">
      <c r="A233" s="410"/>
      <c r="B233" s="412"/>
      <c r="C233" s="7" t="s">
        <v>19</v>
      </c>
      <c r="D233" s="336">
        <v>4075.19</v>
      </c>
      <c r="E233" s="336"/>
      <c r="F233" s="7">
        <v>4075.19</v>
      </c>
      <c r="G233" s="410"/>
      <c r="H233" s="336">
        <v>4075.19</v>
      </c>
      <c r="I233" s="28">
        <f>D233-H233</f>
        <v>0</v>
      </c>
      <c r="J233" s="336">
        <v>4075.19</v>
      </c>
      <c r="K233" s="336">
        <v>4075.19</v>
      </c>
      <c r="L233" s="336">
        <v>4075.19</v>
      </c>
      <c r="N233" s="288">
        <v>4075.19</v>
      </c>
      <c r="O233" s="282">
        <v>4075.19</v>
      </c>
      <c r="P233" s="279">
        <f t="shared" si="6"/>
        <v>0</v>
      </c>
    </row>
    <row r="234" spans="1:16" x14ac:dyDescent="0.25">
      <c r="A234" s="410"/>
      <c r="B234" s="412"/>
      <c r="C234" s="7" t="s">
        <v>72</v>
      </c>
      <c r="D234" s="336">
        <v>11614.14</v>
      </c>
      <c r="E234" s="336"/>
      <c r="F234" s="7">
        <v>11614.14</v>
      </c>
      <c r="G234" s="410"/>
      <c r="H234" s="336">
        <v>11614.14</v>
      </c>
      <c r="I234" s="336"/>
      <c r="J234" s="336">
        <v>11614.14</v>
      </c>
      <c r="K234" s="336">
        <v>11614.14</v>
      </c>
      <c r="L234" s="336">
        <v>11614.14</v>
      </c>
      <c r="N234" s="288">
        <v>11614.14</v>
      </c>
      <c r="O234" s="282">
        <v>11614.14</v>
      </c>
      <c r="P234" s="279">
        <f t="shared" si="6"/>
        <v>0</v>
      </c>
    </row>
    <row r="235" spans="1:16" ht="30" x14ac:dyDescent="0.25">
      <c r="A235" s="410"/>
      <c r="B235" s="413"/>
      <c r="C235" s="342" t="s">
        <v>109</v>
      </c>
      <c r="D235" s="336">
        <v>183.38</v>
      </c>
      <c r="E235" s="336"/>
      <c r="F235" s="7">
        <v>183.38</v>
      </c>
      <c r="G235" s="410"/>
      <c r="H235" s="336">
        <v>183.38</v>
      </c>
      <c r="I235" s="336"/>
      <c r="J235" s="336">
        <v>183.38</v>
      </c>
      <c r="K235" s="336">
        <v>183.38</v>
      </c>
      <c r="L235" s="336">
        <v>183.38</v>
      </c>
      <c r="N235" s="288">
        <v>183.38</v>
      </c>
      <c r="O235" s="282">
        <v>183.38</v>
      </c>
      <c r="P235" s="279">
        <f t="shared" si="6"/>
        <v>0</v>
      </c>
    </row>
    <row r="236" spans="1:16" ht="54.75" customHeight="1" x14ac:dyDescent="0.25">
      <c r="A236" s="410"/>
      <c r="B236" s="391"/>
      <c r="C236" s="106" t="s">
        <v>12</v>
      </c>
      <c r="D236" s="336">
        <v>5167.2700000000004</v>
      </c>
      <c r="E236" s="411" t="s">
        <v>215</v>
      </c>
      <c r="F236" s="344">
        <f>5171.29</f>
        <v>5171.29</v>
      </c>
      <c r="G236" s="410" t="s">
        <v>216</v>
      </c>
      <c r="H236" s="336" t="s">
        <v>217</v>
      </c>
      <c r="I236" s="336"/>
      <c r="J236" s="336">
        <v>5167.2700000000004</v>
      </c>
      <c r="K236" s="336" t="s">
        <v>217</v>
      </c>
      <c r="L236" s="336" t="s">
        <v>217</v>
      </c>
      <c r="M236" s="287"/>
      <c r="N236" s="288">
        <v>3971.08</v>
      </c>
      <c r="O236" s="329" t="s">
        <v>601</v>
      </c>
      <c r="P236" s="279" t="e">
        <f t="shared" si="6"/>
        <v>#VALUE!</v>
      </c>
    </row>
    <row r="237" spans="1:16" ht="18.75" customHeight="1" x14ac:dyDescent="0.25">
      <c r="A237" s="410"/>
      <c r="B237" s="392"/>
      <c r="C237" s="344" t="s">
        <v>18</v>
      </c>
      <c r="D237" s="336"/>
      <c r="E237" s="412"/>
      <c r="F237" s="344">
        <f>1990.92</f>
        <v>1990.92</v>
      </c>
      <c r="G237" s="410"/>
      <c r="H237" s="336">
        <v>1990.92</v>
      </c>
      <c r="I237" s="28">
        <f>D237-H237</f>
        <v>-1990.92</v>
      </c>
      <c r="J237" s="336"/>
      <c r="K237" s="336">
        <v>1990.92</v>
      </c>
      <c r="L237" s="336">
        <v>1990.92</v>
      </c>
      <c r="M237" s="287"/>
      <c r="N237" s="286"/>
      <c r="O237" s="336">
        <v>2056.92</v>
      </c>
      <c r="P237" s="279">
        <f t="shared" si="6"/>
        <v>66</v>
      </c>
    </row>
    <row r="238" spans="1:16" ht="17.25" customHeight="1" x14ac:dyDescent="0.25">
      <c r="A238" s="410"/>
      <c r="B238" s="392"/>
      <c r="C238" s="344" t="s">
        <v>19</v>
      </c>
      <c r="D238" s="336">
        <v>2413.42</v>
      </c>
      <c r="E238" s="413"/>
      <c r="F238" s="344">
        <f>2964.16</f>
        <v>2964.16</v>
      </c>
      <c r="G238" s="410"/>
      <c r="H238" s="336">
        <v>2964.16</v>
      </c>
      <c r="I238" s="28">
        <f>D238-H238</f>
        <v>-550.73999999999978</v>
      </c>
      <c r="J238" s="336">
        <v>2413.42</v>
      </c>
      <c r="K238" s="336">
        <v>2964.16</v>
      </c>
      <c r="L238" s="336">
        <v>2964.16</v>
      </c>
      <c r="M238" s="287"/>
      <c r="N238" s="286">
        <v>2230.73</v>
      </c>
      <c r="O238" s="336">
        <v>2056.92</v>
      </c>
      <c r="P238" s="279">
        <f t="shared" si="6"/>
        <v>-907.23999999999978</v>
      </c>
    </row>
    <row r="239" spans="1:16" ht="15" customHeight="1" x14ac:dyDescent="0.25">
      <c r="A239" s="410"/>
      <c r="B239" s="392"/>
      <c r="C239" s="341" t="s">
        <v>17</v>
      </c>
      <c r="D239" s="336">
        <v>165.2</v>
      </c>
      <c r="E239" s="411"/>
      <c r="F239" s="336">
        <v>165.2</v>
      </c>
      <c r="G239" s="410"/>
      <c r="H239" s="336">
        <v>165.2</v>
      </c>
      <c r="I239" s="336"/>
      <c r="J239" s="336">
        <v>165.2</v>
      </c>
      <c r="K239" s="336">
        <v>165.2</v>
      </c>
      <c r="L239" s="336">
        <v>165.2</v>
      </c>
      <c r="M239" s="287"/>
      <c r="N239" s="286"/>
      <c r="O239" s="336">
        <v>4765.3</v>
      </c>
      <c r="P239" s="279">
        <f t="shared" si="6"/>
        <v>4600.1000000000004</v>
      </c>
    </row>
    <row r="240" spans="1:16" ht="15" customHeight="1" x14ac:dyDescent="0.25">
      <c r="A240" s="410"/>
      <c r="B240" s="392"/>
      <c r="C240" s="341" t="s">
        <v>32</v>
      </c>
      <c r="D240" s="336">
        <v>282.60000000000002</v>
      </c>
      <c r="E240" s="412"/>
      <c r="F240" s="336">
        <v>282.60000000000002</v>
      </c>
      <c r="G240" s="410"/>
      <c r="H240" s="336">
        <v>282.60000000000002</v>
      </c>
      <c r="I240" s="336"/>
      <c r="J240" s="336">
        <v>282.60000000000002</v>
      </c>
      <c r="K240" s="336">
        <v>282.60000000000002</v>
      </c>
      <c r="L240" s="336">
        <v>282.60000000000002</v>
      </c>
      <c r="M240" s="287"/>
      <c r="N240" s="286"/>
      <c r="O240" s="336">
        <v>3574.07</v>
      </c>
      <c r="P240" s="279">
        <f t="shared" si="6"/>
        <v>3291.4700000000003</v>
      </c>
    </row>
    <row r="241" spans="1:17" ht="15" customHeight="1" x14ac:dyDescent="0.25">
      <c r="A241" s="410"/>
      <c r="B241" s="392"/>
      <c r="C241" s="341" t="s">
        <v>33</v>
      </c>
      <c r="D241" s="336">
        <v>384.82</v>
      </c>
      <c r="E241" s="412"/>
      <c r="F241" s="336">
        <v>384.82</v>
      </c>
      <c r="G241" s="410"/>
      <c r="H241" s="336">
        <v>384.82</v>
      </c>
      <c r="I241" s="336"/>
      <c r="J241" s="336">
        <v>384.82</v>
      </c>
      <c r="K241" s="336">
        <v>384.82</v>
      </c>
      <c r="L241" s="336">
        <v>384.82</v>
      </c>
      <c r="M241" s="287"/>
      <c r="N241" s="286"/>
      <c r="O241" s="336">
        <v>7969.79</v>
      </c>
      <c r="P241" s="279">
        <f t="shared" si="6"/>
        <v>7584.97</v>
      </c>
    </row>
    <row r="242" spans="1:17" ht="15" customHeight="1" x14ac:dyDescent="0.25">
      <c r="A242" s="410"/>
      <c r="B242" s="392"/>
      <c r="C242" s="341" t="s">
        <v>34</v>
      </c>
      <c r="D242" s="336">
        <v>282.60000000000002</v>
      </c>
      <c r="E242" s="413"/>
      <c r="F242" s="336">
        <v>282.60000000000002</v>
      </c>
      <c r="G242" s="410"/>
      <c r="H242" s="336">
        <v>282.60000000000002</v>
      </c>
      <c r="I242" s="336"/>
      <c r="J242" s="336">
        <v>282.60000000000002</v>
      </c>
      <c r="K242" s="336">
        <v>282.60000000000002</v>
      </c>
      <c r="L242" s="336">
        <v>282.60000000000002</v>
      </c>
      <c r="M242" s="287"/>
      <c r="N242" s="286"/>
      <c r="O242" s="336">
        <v>94.36</v>
      </c>
      <c r="P242" s="279">
        <f t="shared" si="6"/>
        <v>-188.24</v>
      </c>
    </row>
    <row r="243" spans="1:17" ht="15" customHeight="1" x14ac:dyDescent="0.25">
      <c r="A243" s="410"/>
      <c r="B243" s="392"/>
      <c r="C243" s="336" t="s">
        <v>20</v>
      </c>
      <c r="D243" s="336"/>
      <c r="E243" s="336"/>
      <c r="F243" s="336"/>
      <c r="G243" s="410"/>
      <c r="H243" s="336"/>
      <c r="I243" s="336"/>
      <c r="J243" s="336"/>
      <c r="K243" s="336"/>
      <c r="L243" s="336"/>
      <c r="M243" s="287"/>
      <c r="N243" s="286">
        <v>3971.08</v>
      </c>
      <c r="O243" s="379">
        <v>3767.64</v>
      </c>
      <c r="P243" s="279"/>
    </row>
    <row r="244" spans="1:17" ht="16.5" customHeight="1" x14ac:dyDescent="0.25">
      <c r="A244" s="410"/>
      <c r="B244" s="392"/>
      <c r="C244" s="344" t="s">
        <v>21</v>
      </c>
      <c r="D244" s="465">
        <v>5177.42</v>
      </c>
      <c r="E244" s="466"/>
      <c r="F244" s="344">
        <f>5035</f>
        <v>5035</v>
      </c>
      <c r="G244" s="410"/>
      <c r="H244" s="329">
        <v>5335</v>
      </c>
      <c r="I244" s="329"/>
      <c r="J244" s="329">
        <v>5177.42</v>
      </c>
      <c r="K244" s="329">
        <v>5335</v>
      </c>
      <c r="L244" s="329">
        <v>5335</v>
      </c>
      <c r="M244" s="287"/>
      <c r="N244" s="286">
        <v>3241.46</v>
      </c>
      <c r="O244" s="288">
        <v>3075.39</v>
      </c>
      <c r="P244" s="279">
        <f>O243-H244</f>
        <v>-1567.3600000000001</v>
      </c>
    </row>
    <row r="245" spans="1:17" ht="19.5" customHeight="1" x14ac:dyDescent="0.25">
      <c r="A245" s="410"/>
      <c r="B245" s="392"/>
      <c r="C245" s="344" t="s">
        <v>22</v>
      </c>
      <c r="D245" s="465">
        <v>6372.7</v>
      </c>
      <c r="E245" s="466"/>
      <c r="F245" s="344">
        <f>7030</f>
        <v>7030</v>
      </c>
      <c r="G245" s="410"/>
      <c r="H245" s="329">
        <v>7030</v>
      </c>
      <c r="I245" s="329"/>
      <c r="J245" s="329">
        <v>6372.7</v>
      </c>
      <c r="K245" s="329">
        <v>7030</v>
      </c>
      <c r="L245" s="329">
        <v>7030</v>
      </c>
      <c r="M245" s="287"/>
      <c r="N245" s="286">
        <v>4765.3</v>
      </c>
      <c r="O245" s="379">
        <v>4521.16</v>
      </c>
      <c r="P245" s="279">
        <f t="shared" si="6"/>
        <v>-2508.84</v>
      </c>
    </row>
    <row r="246" spans="1:17" ht="19.5" customHeight="1" x14ac:dyDescent="0.25">
      <c r="A246" s="410"/>
      <c r="B246" s="392"/>
      <c r="C246" s="344" t="s">
        <v>23</v>
      </c>
      <c r="D246" s="329"/>
      <c r="E246" s="329"/>
      <c r="F246" s="344"/>
      <c r="G246" s="410"/>
      <c r="H246" s="329"/>
      <c r="I246" s="329"/>
      <c r="J246" s="329"/>
      <c r="K246" s="329"/>
      <c r="L246" s="329"/>
      <c r="M246" s="287"/>
      <c r="N246" s="286">
        <v>7148.14</v>
      </c>
      <c r="O246" s="379">
        <v>6849.57</v>
      </c>
      <c r="P246" s="279"/>
    </row>
    <row r="247" spans="1:17" ht="27.95" customHeight="1" x14ac:dyDescent="0.25">
      <c r="A247" s="410"/>
      <c r="B247" s="392"/>
      <c r="C247" s="344" t="s">
        <v>71</v>
      </c>
      <c r="D247" s="329"/>
      <c r="E247" s="329"/>
      <c r="F247" s="344">
        <f>5813.1</f>
        <v>5813.1</v>
      </c>
      <c r="G247" s="410"/>
      <c r="H247" s="329">
        <v>5813.1</v>
      </c>
      <c r="I247" s="329"/>
      <c r="J247" s="329"/>
      <c r="K247" s="329">
        <v>5813.1</v>
      </c>
      <c r="L247" s="329">
        <v>5813.1</v>
      </c>
      <c r="M247" s="287"/>
      <c r="N247" s="286">
        <v>3574.07</v>
      </c>
      <c r="O247" s="379">
        <v>3424.78</v>
      </c>
      <c r="P247" s="279">
        <f t="shared" si="6"/>
        <v>-2388.3200000000002</v>
      </c>
    </row>
    <row r="248" spans="1:17" x14ac:dyDescent="0.25">
      <c r="A248" s="410"/>
      <c r="B248" s="392"/>
      <c r="C248" s="344" t="s">
        <v>72</v>
      </c>
      <c r="D248" s="329">
        <v>11490.91</v>
      </c>
      <c r="E248" s="329"/>
      <c r="F248" s="344">
        <f>7932.95</f>
        <v>7932.95</v>
      </c>
      <c r="G248" s="410"/>
      <c r="H248" s="329">
        <v>7932.95</v>
      </c>
      <c r="I248" s="329"/>
      <c r="J248" s="329">
        <v>11490.91</v>
      </c>
      <c r="K248" s="329">
        <v>7932.95</v>
      </c>
      <c r="L248" s="329">
        <v>7932.95</v>
      </c>
      <c r="M248" s="287"/>
      <c r="N248" s="286">
        <v>7969.79</v>
      </c>
      <c r="O248" s="393">
        <v>7636.9</v>
      </c>
      <c r="P248" s="279">
        <f t="shared" si="6"/>
        <v>-296.05000000000018</v>
      </c>
    </row>
    <row r="249" spans="1:17" ht="30" x14ac:dyDescent="0.25">
      <c r="A249" s="410"/>
      <c r="B249" s="392"/>
      <c r="C249" s="342" t="s">
        <v>109</v>
      </c>
      <c r="D249" s="329"/>
      <c r="E249" s="329"/>
      <c r="F249" s="344"/>
      <c r="G249" s="410"/>
      <c r="H249" s="329"/>
      <c r="I249" s="329"/>
      <c r="J249" s="329">
        <v>125.4</v>
      </c>
      <c r="K249" s="329">
        <v>125.4</v>
      </c>
      <c r="L249" s="329">
        <v>125.4</v>
      </c>
      <c r="M249" s="287"/>
      <c r="N249" s="288">
        <v>94.36</v>
      </c>
      <c r="O249" s="393">
        <v>94.36</v>
      </c>
      <c r="P249" s="279"/>
    </row>
    <row r="250" spans="1:17" ht="71.25" x14ac:dyDescent="0.25">
      <c r="A250" s="410"/>
      <c r="B250" s="392" t="s">
        <v>212</v>
      </c>
      <c r="C250" s="106" t="s">
        <v>570</v>
      </c>
      <c r="D250" s="329"/>
      <c r="E250" s="329"/>
      <c r="F250" s="344"/>
      <c r="G250" s="410"/>
      <c r="H250" s="329"/>
      <c r="I250" s="329"/>
      <c r="J250" s="329"/>
      <c r="K250" s="329"/>
      <c r="L250" s="329"/>
      <c r="M250" s="287"/>
      <c r="N250" s="288"/>
      <c r="O250" s="329" t="s">
        <v>602</v>
      </c>
      <c r="P250" s="279"/>
      <c r="Q250" s="112"/>
    </row>
    <row r="251" spans="1:17" x14ac:dyDescent="0.25">
      <c r="A251" s="410"/>
      <c r="B251" s="392"/>
      <c r="C251" s="344" t="s">
        <v>17</v>
      </c>
      <c r="D251" s="329"/>
      <c r="E251" s="329"/>
      <c r="F251" s="344"/>
      <c r="G251" s="410"/>
      <c r="H251" s="329"/>
      <c r="I251" s="329"/>
      <c r="J251" s="329"/>
      <c r="K251" s="329"/>
      <c r="L251" s="329"/>
      <c r="M251" s="287"/>
      <c r="N251" s="288"/>
      <c r="O251" s="393">
        <v>2351.66</v>
      </c>
      <c r="P251" s="279"/>
    </row>
    <row r="252" spans="1:17" x14ac:dyDescent="0.25">
      <c r="A252" s="410"/>
      <c r="B252" s="392"/>
      <c r="C252" s="344" t="s">
        <v>18</v>
      </c>
      <c r="D252" s="329"/>
      <c r="E252" s="329"/>
      <c r="F252" s="344"/>
      <c r="G252" s="410"/>
      <c r="H252" s="329"/>
      <c r="I252" s="329"/>
      <c r="J252" s="329"/>
      <c r="K252" s="329"/>
      <c r="L252" s="329"/>
      <c r="M252" s="287"/>
      <c r="N252" s="288"/>
      <c r="O252" s="393">
        <v>2345.3200000000002</v>
      </c>
      <c r="P252" s="279"/>
    </row>
    <row r="253" spans="1:17" x14ac:dyDescent="0.25">
      <c r="A253" s="410"/>
      <c r="B253" s="392"/>
      <c r="C253" s="344" t="s">
        <v>19</v>
      </c>
      <c r="D253" s="329"/>
      <c r="E253" s="329"/>
      <c r="F253" s="344"/>
      <c r="G253" s="410"/>
      <c r="H253" s="329"/>
      <c r="I253" s="329"/>
      <c r="J253" s="329"/>
      <c r="K253" s="329"/>
      <c r="L253" s="329"/>
      <c r="M253" s="287"/>
      <c r="N253" s="288"/>
      <c r="O253" s="393">
        <v>2821.99</v>
      </c>
      <c r="P253" s="279"/>
    </row>
    <row r="254" spans="1:17" x14ac:dyDescent="0.25">
      <c r="A254" s="410"/>
      <c r="B254" s="392"/>
      <c r="C254" s="336" t="s">
        <v>20</v>
      </c>
      <c r="D254" s="329"/>
      <c r="E254" s="329"/>
      <c r="F254" s="344"/>
      <c r="G254" s="410"/>
      <c r="H254" s="329"/>
      <c r="I254" s="329"/>
      <c r="J254" s="329"/>
      <c r="K254" s="329"/>
      <c r="L254" s="329"/>
      <c r="M254" s="287"/>
      <c r="N254" s="288"/>
      <c r="O254" s="393">
        <v>6213</v>
      </c>
      <c r="P254" s="279"/>
    </row>
    <row r="255" spans="1:17" x14ac:dyDescent="0.25">
      <c r="A255" s="410"/>
      <c r="B255" s="392"/>
      <c r="C255" s="344" t="s">
        <v>21</v>
      </c>
      <c r="D255" s="329"/>
      <c r="E255" s="329"/>
      <c r="F255" s="344"/>
      <c r="G255" s="410"/>
      <c r="H255" s="329"/>
      <c r="I255" s="329"/>
      <c r="J255" s="329"/>
      <c r="K255" s="329"/>
      <c r="L255" s="329"/>
      <c r="M255" s="287"/>
      <c r="N255" s="288"/>
      <c r="O255" s="393">
        <v>4349.1000000000004</v>
      </c>
      <c r="P255" s="279"/>
    </row>
    <row r="256" spans="1:17" x14ac:dyDescent="0.25">
      <c r="A256" s="410"/>
      <c r="B256" s="392"/>
      <c r="C256" s="344" t="s">
        <v>22</v>
      </c>
      <c r="D256" s="329"/>
      <c r="E256" s="329"/>
      <c r="F256" s="344"/>
      <c r="G256" s="410"/>
      <c r="H256" s="329"/>
      <c r="I256" s="329"/>
      <c r="J256" s="329"/>
      <c r="K256" s="329"/>
      <c r="L256" s="329"/>
      <c r="M256" s="287"/>
      <c r="N256" s="288"/>
      <c r="O256" s="393">
        <v>7716.78</v>
      </c>
      <c r="P256" s="279"/>
    </row>
    <row r="257" spans="1:16" x14ac:dyDescent="0.25">
      <c r="A257" s="410"/>
      <c r="B257" s="392"/>
      <c r="C257" s="344" t="s">
        <v>23</v>
      </c>
      <c r="D257" s="329">
        <v>125.4</v>
      </c>
      <c r="E257" s="329"/>
      <c r="F257" s="344">
        <v>125.4</v>
      </c>
      <c r="G257" s="410"/>
      <c r="H257" s="329">
        <v>125.4</v>
      </c>
      <c r="I257" s="329"/>
      <c r="J257" s="286"/>
      <c r="K257" s="287"/>
      <c r="L257" s="287"/>
      <c r="M257" s="287"/>
      <c r="N257" s="287"/>
      <c r="O257" s="286">
        <v>21800.98</v>
      </c>
      <c r="P257" s="279">
        <f>O246-H257</f>
        <v>6724.17</v>
      </c>
    </row>
    <row r="258" spans="1:16" x14ac:dyDescent="0.25">
      <c r="A258" s="410"/>
      <c r="B258" s="392"/>
      <c r="C258" s="344" t="s">
        <v>71</v>
      </c>
      <c r="D258" s="329"/>
      <c r="E258" s="329"/>
      <c r="F258" s="344"/>
      <c r="G258" s="410"/>
      <c r="H258" s="329"/>
      <c r="I258" s="329"/>
      <c r="J258" s="329"/>
      <c r="K258" s="329"/>
      <c r="L258" s="329"/>
      <c r="M258" s="287"/>
      <c r="N258" s="288"/>
      <c r="O258" s="393">
        <v>10900.49</v>
      </c>
      <c r="P258" s="279"/>
    </row>
    <row r="259" spans="1:16" x14ac:dyDescent="0.25">
      <c r="A259" s="410"/>
      <c r="B259" s="392"/>
      <c r="C259" s="344" t="s">
        <v>72</v>
      </c>
      <c r="D259" s="329"/>
      <c r="E259" s="329"/>
      <c r="F259" s="344"/>
      <c r="G259" s="410"/>
      <c r="H259" s="329"/>
      <c r="I259" s="329"/>
      <c r="J259" s="329"/>
      <c r="K259" s="329"/>
      <c r="L259" s="329"/>
      <c r="M259" s="287"/>
      <c r="N259" s="288"/>
      <c r="O259" s="393">
        <v>24882.06</v>
      </c>
      <c r="P259" s="279"/>
    </row>
    <row r="260" spans="1:16" ht="30" x14ac:dyDescent="0.25">
      <c r="A260" s="410"/>
      <c r="B260" s="392"/>
      <c r="C260" s="342" t="s">
        <v>109</v>
      </c>
      <c r="D260" s="329">
        <v>125.4</v>
      </c>
      <c r="E260" s="329"/>
      <c r="F260" s="344">
        <v>125.4</v>
      </c>
      <c r="G260" s="410"/>
      <c r="H260" s="329">
        <v>125.4</v>
      </c>
      <c r="I260" s="329"/>
      <c r="J260" s="286"/>
      <c r="K260" s="287"/>
      <c r="L260" s="287"/>
      <c r="M260" s="287"/>
      <c r="N260" s="287"/>
      <c r="O260" s="288">
        <v>119.37</v>
      </c>
      <c r="P260" s="279">
        <f>O249-H260</f>
        <v>-31.040000000000006</v>
      </c>
    </row>
    <row r="261" spans="1:16" ht="42.75" x14ac:dyDescent="0.25">
      <c r="A261" s="411">
        <v>31</v>
      </c>
      <c r="B261" s="411" t="s">
        <v>218</v>
      </c>
      <c r="C261" s="33" t="s">
        <v>168</v>
      </c>
      <c r="D261" s="344">
        <v>6247.47</v>
      </c>
      <c r="E261" s="329" t="s">
        <v>219</v>
      </c>
      <c r="F261" s="329" t="s">
        <v>220</v>
      </c>
      <c r="G261" s="467" t="s">
        <v>221</v>
      </c>
      <c r="H261" s="344">
        <v>6247.47</v>
      </c>
      <c r="I261" s="344"/>
      <c r="J261" s="344"/>
      <c r="K261" s="344">
        <v>6247.47</v>
      </c>
      <c r="L261" s="344">
        <v>6623.26</v>
      </c>
      <c r="N261" s="288">
        <v>1434.82</v>
      </c>
      <c r="O261" s="33" t="s">
        <v>603</v>
      </c>
      <c r="P261" s="279" t="e">
        <f t="shared" si="6"/>
        <v>#VALUE!</v>
      </c>
    </row>
    <row r="262" spans="1:16" x14ac:dyDescent="0.25">
      <c r="A262" s="412"/>
      <c r="B262" s="412"/>
      <c r="C262" s="33" t="s">
        <v>165</v>
      </c>
      <c r="D262" s="344"/>
      <c r="E262" s="339"/>
      <c r="F262" s="329"/>
      <c r="G262" s="467"/>
      <c r="H262" s="344"/>
      <c r="I262" s="344"/>
      <c r="J262" s="344"/>
      <c r="K262" s="344"/>
      <c r="L262" s="344"/>
      <c r="N262" s="288">
        <v>1200.8499999999999</v>
      </c>
      <c r="O262" s="34">
        <v>4750.26</v>
      </c>
      <c r="P262" s="279"/>
    </row>
    <row r="263" spans="1:16" x14ac:dyDescent="0.25">
      <c r="A263" s="412"/>
      <c r="B263" s="412"/>
      <c r="C263" s="34" t="s">
        <v>18</v>
      </c>
      <c r="D263" s="344">
        <v>4292.4399999999996</v>
      </c>
      <c r="E263" s="411" t="s">
        <v>27</v>
      </c>
      <c r="F263" s="344">
        <f>4550.63</f>
        <v>4550.63</v>
      </c>
      <c r="G263" s="467"/>
      <c r="H263" s="344">
        <v>4292.4399999999996</v>
      </c>
      <c r="I263" s="28">
        <f>D263-H263</f>
        <v>0</v>
      </c>
      <c r="J263" s="344"/>
      <c r="K263" s="344">
        <v>4292.4399999999996</v>
      </c>
      <c r="L263" s="344">
        <f>4550.63</f>
        <v>4550.63</v>
      </c>
      <c r="N263" s="288">
        <v>985.67</v>
      </c>
      <c r="O263" s="34">
        <v>3664.4</v>
      </c>
      <c r="P263" s="279">
        <f t="shared" si="6"/>
        <v>-628.03999999999951</v>
      </c>
    </row>
    <row r="264" spans="1:16" x14ac:dyDescent="0.25">
      <c r="A264" s="412"/>
      <c r="B264" s="412"/>
      <c r="C264" s="34" t="s">
        <v>19</v>
      </c>
      <c r="D264" s="344">
        <v>5629.19</v>
      </c>
      <c r="E264" s="412"/>
      <c r="F264" s="344">
        <f>5967.79</f>
        <v>5967.79</v>
      </c>
      <c r="G264" s="467"/>
      <c r="H264" s="344">
        <v>5629.19</v>
      </c>
      <c r="I264" s="28">
        <f>D264-H264</f>
        <v>0</v>
      </c>
      <c r="J264" s="344"/>
      <c r="K264" s="344">
        <v>5629.19</v>
      </c>
      <c r="L264" s="344">
        <f>5967.79</f>
        <v>5967.79</v>
      </c>
      <c r="N264" s="288">
        <v>1292.6199999999999</v>
      </c>
      <c r="O264" s="34">
        <v>4805.57</v>
      </c>
      <c r="P264" s="279">
        <f t="shared" si="6"/>
        <v>-823.61999999999989</v>
      </c>
    </row>
    <row r="265" spans="1:16" ht="30" x14ac:dyDescent="0.25">
      <c r="A265" s="412"/>
      <c r="B265" s="412"/>
      <c r="C265" s="34" t="s">
        <v>643</v>
      </c>
      <c r="D265" s="377"/>
      <c r="E265" s="412"/>
      <c r="F265" s="377"/>
      <c r="G265" s="467"/>
      <c r="H265" s="377"/>
      <c r="I265" s="28"/>
      <c r="J265" s="377"/>
      <c r="K265" s="377"/>
      <c r="L265" s="377"/>
      <c r="N265" s="288"/>
      <c r="O265" s="34">
        <v>109.28</v>
      </c>
      <c r="P265" s="279"/>
    </row>
    <row r="266" spans="1:16" x14ac:dyDescent="0.25">
      <c r="A266" s="412"/>
      <c r="B266" s="412"/>
      <c r="C266" s="34" t="s">
        <v>460</v>
      </c>
      <c r="D266" s="344"/>
      <c r="E266" s="412"/>
      <c r="F266" s="344"/>
      <c r="G266" s="467"/>
      <c r="H266" s="344"/>
      <c r="I266" s="28"/>
      <c r="J266" s="344"/>
      <c r="K266" s="344"/>
      <c r="L266" s="344"/>
      <c r="N266" s="288">
        <v>1531.4</v>
      </c>
      <c r="O266" s="270">
        <v>6811.25</v>
      </c>
      <c r="P266" s="279"/>
    </row>
    <row r="267" spans="1:16" x14ac:dyDescent="0.25">
      <c r="A267" s="412"/>
      <c r="B267" s="412"/>
      <c r="C267" s="34" t="s">
        <v>21</v>
      </c>
      <c r="D267" s="344">
        <v>4667.3500000000004</v>
      </c>
      <c r="E267" s="412"/>
      <c r="F267" s="344">
        <f>6360.38</f>
        <v>6360.38</v>
      </c>
      <c r="G267" s="467"/>
      <c r="H267" s="344">
        <v>4667.3500000000004</v>
      </c>
      <c r="I267" s="344"/>
      <c r="J267" s="344"/>
      <c r="K267" s="344">
        <v>4667.3500000000004</v>
      </c>
      <c r="L267" s="344">
        <f>6360.38</f>
        <v>6360.38</v>
      </c>
      <c r="N267" s="288">
        <v>1071.98</v>
      </c>
      <c r="O267" s="270">
        <v>4974.8999999999996</v>
      </c>
      <c r="P267" s="279">
        <f t="shared" si="6"/>
        <v>307.54999999999927</v>
      </c>
    </row>
    <row r="268" spans="1:16" x14ac:dyDescent="0.25">
      <c r="A268" s="412"/>
      <c r="B268" s="412"/>
      <c r="C268" s="34" t="s">
        <v>22</v>
      </c>
      <c r="D268" s="344">
        <v>8430.85</v>
      </c>
      <c r="E268" s="412"/>
      <c r="F268" s="344">
        <f>7741.85</f>
        <v>7741.85</v>
      </c>
      <c r="G268" s="467"/>
      <c r="H268" s="344">
        <v>8430.85</v>
      </c>
      <c r="I268" s="344"/>
      <c r="J268" s="344"/>
      <c r="K268" s="344">
        <v>8430.85</v>
      </c>
      <c r="L268" s="344">
        <f>7741.85</f>
        <v>7741.85</v>
      </c>
      <c r="N268" s="288">
        <v>1936.36</v>
      </c>
      <c r="O268" s="270">
        <v>8057.17</v>
      </c>
      <c r="P268" s="279">
        <f t="shared" si="6"/>
        <v>-373.68000000000029</v>
      </c>
    </row>
    <row r="269" spans="1:16" x14ac:dyDescent="0.25">
      <c r="A269" s="412"/>
      <c r="B269" s="412"/>
      <c r="C269" s="34" t="s">
        <v>465</v>
      </c>
      <c r="D269" s="344"/>
      <c r="E269" s="412"/>
      <c r="F269" s="344"/>
      <c r="G269" s="467"/>
      <c r="H269" s="344"/>
      <c r="I269" s="344"/>
      <c r="J269" s="344"/>
      <c r="K269" s="344"/>
      <c r="L269" s="344"/>
      <c r="N269" s="287"/>
      <c r="O269" s="270">
        <v>12013.78</v>
      </c>
      <c r="P269" s="279"/>
    </row>
    <row r="270" spans="1:16" x14ac:dyDescent="0.25">
      <c r="A270" s="412"/>
      <c r="B270" s="412"/>
      <c r="C270" s="34" t="s">
        <v>466</v>
      </c>
      <c r="D270" s="344"/>
      <c r="E270" s="412"/>
      <c r="F270" s="344"/>
      <c r="G270" s="467"/>
      <c r="H270" s="344"/>
      <c r="I270" s="344"/>
      <c r="J270" s="344"/>
      <c r="K270" s="344"/>
      <c r="L270" s="344"/>
      <c r="N270" s="287"/>
      <c r="O270" s="270">
        <v>8457</v>
      </c>
      <c r="P270" s="279"/>
    </row>
    <row r="271" spans="1:16" x14ac:dyDescent="0.25">
      <c r="A271" s="412"/>
      <c r="B271" s="412"/>
      <c r="C271" s="34" t="s">
        <v>467</v>
      </c>
      <c r="D271" s="344"/>
      <c r="E271" s="412"/>
      <c r="F271" s="344"/>
      <c r="G271" s="467"/>
      <c r="H271" s="344"/>
      <c r="I271" s="344"/>
      <c r="J271" s="344"/>
      <c r="K271" s="344"/>
      <c r="L271" s="344"/>
      <c r="N271" s="287"/>
      <c r="O271" s="270">
        <v>18023.599999999999</v>
      </c>
      <c r="P271" s="279"/>
    </row>
    <row r="272" spans="1:16" ht="51.75" customHeight="1" x14ac:dyDescent="0.25">
      <c r="A272" s="412"/>
      <c r="B272" s="412"/>
      <c r="C272" s="33" t="s">
        <v>222</v>
      </c>
      <c r="D272" s="344">
        <v>5526.05</v>
      </c>
      <c r="E272" s="329" t="s">
        <v>223</v>
      </c>
      <c r="F272" s="329" t="s">
        <v>224</v>
      </c>
      <c r="G272" s="468" t="s">
        <v>225</v>
      </c>
      <c r="H272" s="344">
        <v>5526.05</v>
      </c>
      <c r="I272" s="344"/>
      <c r="J272" s="344"/>
      <c r="K272" s="344">
        <v>5526.05</v>
      </c>
      <c r="L272" s="344">
        <f>5596.83</f>
        <v>5596.83</v>
      </c>
      <c r="N272" s="288">
        <v>1112.68</v>
      </c>
      <c r="O272" s="54" t="s">
        <v>654</v>
      </c>
      <c r="P272" s="279">
        <f>O273-H272</f>
        <v>-3874.86</v>
      </c>
    </row>
    <row r="273" spans="1:16" ht="18.75" customHeight="1" x14ac:dyDescent="0.25">
      <c r="A273" s="412"/>
      <c r="B273" s="412"/>
      <c r="C273" s="34" t="s">
        <v>165</v>
      </c>
      <c r="D273" s="344"/>
      <c r="E273" s="339"/>
      <c r="F273" s="344">
        <f>2261.9</f>
        <v>2261.9</v>
      </c>
      <c r="G273" s="469"/>
      <c r="H273" s="344"/>
      <c r="I273" s="28">
        <f>D273-H273</f>
        <v>0</v>
      </c>
      <c r="J273" s="344"/>
      <c r="K273" s="344"/>
      <c r="L273" s="344">
        <f>2261.9</f>
        <v>2261.9</v>
      </c>
      <c r="N273" s="288">
        <v>899.33</v>
      </c>
      <c r="O273" s="109">
        <v>1651.19</v>
      </c>
      <c r="P273" s="279" t="e">
        <f>#REF!-H273</f>
        <v>#REF!</v>
      </c>
    </row>
    <row r="274" spans="1:16" x14ac:dyDescent="0.25">
      <c r="A274" s="412"/>
      <c r="B274" s="412"/>
      <c r="C274" s="34" t="s">
        <v>18</v>
      </c>
      <c r="D274" s="344"/>
      <c r="E274" s="339"/>
      <c r="F274" s="344"/>
      <c r="G274" s="469"/>
      <c r="H274" s="344"/>
      <c r="I274" s="28"/>
      <c r="J274" s="344"/>
      <c r="K274" s="344"/>
      <c r="L274" s="344"/>
      <c r="N274" s="288"/>
      <c r="O274" s="109">
        <v>825.6</v>
      </c>
      <c r="P274" s="279"/>
    </row>
    <row r="275" spans="1:16" x14ac:dyDescent="0.25">
      <c r="A275" s="412"/>
      <c r="B275" s="412"/>
      <c r="C275" s="34" t="s">
        <v>19</v>
      </c>
      <c r="D275" s="344">
        <v>4297.62</v>
      </c>
      <c r="E275" s="339"/>
      <c r="F275" s="344">
        <f>4523.81</f>
        <v>4523.8100000000004</v>
      </c>
      <c r="G275" s="469"/>
      <c r="H275" s="344">
        <v>4297.62</v>
      </c>
      <c r="I275" s="28">
        <f>D275-H275</f>
        <v>0</v>
      </c>
      <c r="J275" s="344"/>
      <c r="K275" s="344">
        <v>4297.62</v>
      </c>
      <c r="L275" s="344">
        <f>4523.81</f>
        <v>4523.8100000000004</v>
      </c>
      <c r="N275" s="288">
        <v>899.33</v>
      </c>
      <c r="O275" s="109">
        <v>1651.19</v>
      </c>
      <c r="P275" s="279">
        <f>O274-H275</f>
        <v>-3472.02</v>
      </c>
    </row>
    <row r="276" spans="1:16" x14ac:dyDescent="0.25">
      <c r="A276" s="412"/>
      <c r="B276" s="412"/>
      <c r="C276" s="34" t="s">
        <v>460</v>
      </c>
      <c r="D276" s="344"/>
      <c r="E276" s="339"/>
      <c r="F276" s="344"/>
      <c r="G276" s="469"/>
      <c r="H276" s="344"/>
      <c r="I276" s="28"/>
      <c r="J276" s="344"/>
      <c r="K276" s="344"/>
      <c r="L276" s="344"/>
      <c r="N276" s="288">
        <v>1440.04</v>
      </c>
      <c r="O276" s="109">
        <v>3243.52</v>
      </c>
      <c r="P276" s="279"/>
    </row>
    <row r="277" spans="1:16" x14ac:dyDescent="0.25">
      <c r="A277" s="412"/>
      <c r="B277" s="412"/>
      <c r="C277" s="34" t="s">
        <v>21</v>
      </c>
      <c r="D277" s="344">
        <v>7410.97</v>
      </c>
      <c r="E277" s="339"/>
      <c r="F277" s="344">
        <f>4301.76</f>
        <v>4301.76</v>
      </c>
      <c r="G277" s="469"/>
      <c r="H277" s="344">
        <v>7410.97</v>
      </c>
      <c r="I277" s="344"/>
      <c r="J277" s="344"/>
      <c r="K277" s="344">
        <v>7410.97</v>
      </c>
      <c r="L277" s="344">
        <f>4301.76</f>
        <v>4301.76</v>
      </c>
      <c r="N277" s="288">
        <v>1440.04</v>
      </c>
      <c r="O277" s="109">
        <v>1621.76</v>
      </c>
      <c r="P277" s="279">
        <f t="shared" ref="P277:P323" si="7">O277-H277</f>
        <v>-5789.21</v>
      </c>
    </row>
    <row r="278" spans="1:16" hidden="1" x14ac:dyDescent="0.25">
      <c r="A278" s="412"/>
      <c r="B278" s="412"/>
      <c r="C278" s="34" t="s">
        <v>23</v>
      </c>
      <c r="D278" s="344"/>
      <c r="E278" s="339"/>
      <c r="F278" s="344">
        <f>8603.51</f>
        <v>8603.51</v>
      </c>
      <c r="G278" s="469"/>
      <c r="H278" s="344"/>
      <c r="I278" s="12"/>
      <c r="J278" s="344"/>
      <c r="L278" s="344">
        <f>8603.51</f>
        <v>8603.51</v>
      </c>
      <c r="N278" s="287"/>
      <c r="O278" s="109"/>
      <c r="P278" s="279">
        <f t="shared" si="7"/>
        <v>0</v>
      </c>
    </row>
    <row r="279" spans="1:16" ht="30" hidden="1" x14ac:dyDescent="0.25">
      <c r="A279" s="412"/>
      <c r="B279" s="413"/>
      <c r="C279" s="269" t="s">
        <v>50</v>
      </c>
      <c r="D279" s="344">
        <v>128.93</v>
      </c>
      <c r="E279" s="339"/>
      <c r="F279" s="344">
        <v>152</v>
      </c>
      <c r="G279" s="470"/>
      <c r="H279" s="344">
        <v>128.93</v>
      </c>
      <c r="I279" s="12"/>
      <c r="J279" s="344">
        <v>128.93</v>
      </c>
      <c r="N279" s="287"/>
      <c r="O279" s="109"/>
      <c r="P279" s="279">
        <f t="shared" si="7"/>
        <v>-128.93</v>
      </c>
    </row>
    <row r="280" spans="1:16" x14ac:dyDescent="0.25">
      <c r="A280" s="337"/>
      <c r="B280" s="337"/>
      <c r="C280" s="55" t="s">
        <v>22</v>
      </c>
      <c r="D280" s="344"/>
      <c r="E280" s="339"/>
      <c r="F280" s="344"/>
      <c r="G280" s="345"/>
      <c r="H280" s="344"/>
      <c r="I280" s="12"/>
      <c r="J280" s="344"/>
      <c r="N280" s="287"/>
      <c r="O280" s="109">
        <v>3243.52</v>
      </c>
      <c r="P280" s="279"/>
    </row>
    <row r="281" spans="1:16" x14ac:dyDescent="0.25">
      <c r="A281" s="337"/>
      <c r="B281" s="337"/>
      <c r="C281" s="55" t="s">
        <v>465</v>
      </c>
      <c r="D281" s="344"/>
      <c r="E281" s="339"/>
      <c r="F281" s="344"/>
      <c r="G281" s="345"/>
      <c r="H281" s="344"/>
      <c r="I281" s="12"/>
      <c r="J281" s="344"/>
      <c r="N281" s="287"/>
      <c r="O281" s="109">
        <v>4162.74</v>
      </c>
      <c r="P281" s="279"/>
    </row>
    <row r="282" spans="1:16" x14ac:dyDescent="0.25">
      <c r="A282" s="337"/>
      <c r="B282" s="337"/>
      <c r="C282" s="55" t="s">
        <v>466</v>
      </c>
      <c r="D282" s="344"/>
      <c r="E282" s="339"/>
      <c r="F282" s="344"/>
      <c r="G282" s="345"/>
      <c r="H282" s="344"/>
      <c r="I282" s="12"/>
      <c r="J282" s="344"/>
      <c r="N282" s="287"/>
      <c r="O282" s="109">
        <v>2081.37</v>
      </c>
      <c r="P282" s="279"/>
    </row>
    <row r="283" spans="1:16" x14ac:dyDescent="0.25">
      <c r="A283" s="337"/>
      <c r="B283" s="337"/>
      <c r="C283" s="55" t="s">
        <v>467</v>
      </c>
      <c r="D283" s="344"/>
      <c r="E283" s="339"/>
      <c r="F283" s="344"/>
      <c r="G283" s="345"/>
      <c r="H283" s="344"/>
      <c r="I283" s="12"/>
      <c r="J283" s="344"/>
      <c r="N283" s="287"/>
      <c r="O283" s="109">
        <v>4162.74</v>
      </c>
      <c r="P283" s="279"/>
    </row>
    <row r="284" spans="1:16" ht="30" x14ac:dyDescent="0.25">
      <c r="A284" s="337"/>
      <c r="B284" s="337"/>
      <c r="C284" s="55" t="s">
        <v>109</v>
      </c>
      <c r="D284" s="399"/>
      <c r="E284" s="397"/>
      <c r="F284" s="399"/>
      <c r="G284" s="400"/>
      <c r="H284" s="399"/>
      <c r="I284" s="12"/>
      <c r="J284" s="399"/>
      <c r="N284" s="288">
        <v>26.98</v>
      </c>
      <c r="O284" s="109">
        <v>69.349999999999994</v>
      </c>
      <c r="P284" s="279"/>
    </row>
    <row r="285" spans="1:16" ht="63.2" customHeight="1" x14ac:dyDescent="0.25">
      <c r="A285" s="412">
        <v>34</v>
      </c>
      <c r="B285" s="410" t="s">
        <v>232</v>
      </c>
      <c r="C285" s="329" t="s">
        <v>12</v>
      </c>
      <c r="D285" s="329" t="s">
        <v>233</v>
      </c>
      <c r="E285" s="340" t="s">
        <v>234</v>
      </c>
      <c r="F285" s="329" t="s">
        <v>233</v>
      </c>
      <c r="G285" s="411" t="s">
        <v>235</v>
      </c>
      <c r="H285" s="329" t="s">
        <v>233</v>
      </c>
      <c r="I285" s="329"/>
      <c r="J285" s="329" t="s">
        <v>233</v>
      </c>
      <c r="K285" s="329" t="s">
        <v>233</v>
      </c>
      <c r="L285" s="329" t="s">
        <v>233</v>
      </c>
      <c r="N285" s="288">
        <v>4668.8900000000003</v>
      </c>
      <c r="O285" s="275" t="s">
        <v>679</v>
      </c>
      <c r="P285" s="279" t="e">
        <f t="shared" si="7"/>
        <v>#VALUE!</v>
      </c>
    </row>
    <row r="286" spans="1:16" ht="15.75" hidden="1" customHeight="1" x14ac:dyDescent="0.25">
      <c r="A286" s="412"/>
      <c r="B286" s="410"/>
      <c r="C286" s="329" t="s">
        <v>30</v>
      </c>
      <c r="D286" s="329" t="s">
        <v>236</v>
      </c>
      <c r="E286" s="329" t="s">
        <v>237</v>
      </c>
      <c r="F286" s="329" t="s">
        <v>238</v>
      </c>
      <c r="G286" s="412"/>
      <c r="H286" s="329" t="s">
        <v>236</v>
      </c>
      <c r="I286" s="329"/>
      <c r="J286" s="329" t="s">
        <v>236</v>
      </c>
      <c r="K286" s="329" t="s">
        <v>239</v>
      </c>
      <c r="L286" s="329" t="s">
        <v>240</v>
      </c>
      <c r="N286" s="288" t="s">
        <v>236</v>
      </c>
      <c r="O286" s="275" t="s">
        <v>236</v>
      </c>
      <c r="P286" s="279" t="e">
        <f t="shared" si="7"/>
        <v>#VALUE!</v>
      </c>
    </row>
    <row r="287" spans="1:16" ht="15.75" hidden="1" customHeight="1" x14ac:dyDescent="0.25">
      <c r="A287" s="412"/>
      <c r="B287" s="410"/>
      <c r="C287" s="329" t="s">
        <v>77</v>
      </c>
      <c r="D287" s="329" t="s">
        <v>241</v>
      </c>
      <c r="E287" s="329" t="s">
        <v>142</v>
      </c>
      <c r="F287" s="329" t="s">
        <v>242</v>
      </c>
      <c r="G287" s="412"/>
      <c r="H287" s="329" t="s">
        <v>241</v>
      </c>
      <c r="I287" s="329"/>
      <c r="J287" s="329" t="s">
        <v>241</v>
      </c>
      <c r="K287" s="329" t="s">
        <v>243</v>
      </c>
      <c r="L287" s="329" t="s">
        <v>244</v>
      </c>
      <c r="N287" s="288" t="s">
        <v>241</v>
      </c>
      <c r="O287" s="275" t="s">
        <v>241</v>
      </c>
      <c r="P287" s="279" t="e">
        <f t="shared" si="7"/>
        <v>#VALUE!</v>
      </c>
    </row>
    <row r="288" spans="1:16" ht="15.75" customHeight="1" x14ac:dyDescent="0.25">
      <c r="A288" s="412"/>
      <c r="B288" s="410"/>
      <c r="C288" s="329" t="s">
        <v>17</v>
      </c>
      <c r="D288" s="329">
        <v>3696.34</v>
      </c>
      <c r="E288" s="339"/>
      <c r="F288" s="329"/>
      <c r="G288" s="412"/>
      <c r="H288" s="329">
        <v>3696.34</v>
      </c>
      <c r="I288" s="28">
        <f>D288-H288</f>
        <v>0</v>
      </c>
      <c r="J288" s="329">
        <v>3696.34</v>
      </c>
      <c r="K288" s="329">
        <v>3696.34</v>
      </c>
      <c r="L288" s="329">
        <v>3696.34</v>
      </c>
      <c r="N288" s="288">
        <v>3699.67</v>
      </c>
      <c r="O288" s="275">
        <v>7037.86</v>
      </c>
      <c r="P288" s="279">
        <f t="shared" si="7"/>
        <v>3341.5199999999995</v>
      </c>
    </row>
    <row r="289" spans="1:16" ht="15.75" customHeight="1" x14ac:dyDescent="0.25">
      <c r="A289" s="412"/>
      <c r="B289" s="410"/>
      <c r="C289" s="329" t="s">
        <v>18</v>
      </c>
      <c r="D289" s="329">
        <v>3274.24</v>
      </c>
      <c r="E289" s="339"/>
      <c r="F289" s="329"/>
      <c r="G289" s="412"/>
      <c r="H289" s="329">
        <v>3274.24</v>
      </c>
      <c r="I289" s="28">
        <f>D289-H289</f>
        <v>0</v>
      </c>
      <c r="J289" s="329">
        <v>3274.24</v>
      </c>
      <c r="K289" s="329">
        <v>3274.24</v>
      </c>
      <c r="L289" s="329">
        <v>3274.24</v>
      </c>
      <c r="N289" s="288">
        <v>3470.69</v>
      </c>
      <c r="O289" s="282">
        <v>5229.05</v>
      </c>
      <c r="P289" s="279">
        <f t="shared" si="7"/>
        <v>1954.8100000000004</v>
      </c>
    </row>
    <row r="290" spans="1:16" ht="15.75" customHeight="1" x14ac:dyDescent="0.25">
      <c r="A290" s="412"/>
      <c r="B290" s="410"/>
      <c r="C290" s="329" t="s">
        <v>19</v>
      </c>
      <c r="D290" s="329">
        <v>4435.6099999999997</v>
      </c>
      <c r="E290" s="339"/>
      <c r="F290" s="329"/>
      <c r="G290" s="412"/>
      <c r="H290" s="329">
        <v>4435.6099999999997</v>
      </c>
      <c r="I290" s="28">
        <f>D290-H290</f>
        <v>0</v>
      </c>
      <c r="J290" s="329">
        <v>4435.6099999999997</v>
      </c>
      <c r="K290" s="329">
        <v>4435.6099999999997</v>
      </c>
      <c r="L290" s="329">
        <v>4435.6099999999997</v>
      </c>
      <c r="N290" s="288">
        <v>4701.75</v>
      </c>
      <c r="O290" s="282">
        <v>7085.47</v>
      </c>
      <c r="P290" s="279">
        <f t="shared" si="7"/>
        <v>2649.8600000000006</v>
      </c>
    </row>
    <row r="291" spans="1:16" ht="15.75" customHeight="1" x14ac:dyDescent="0.25">
      <c r="A291" s="412"/>
      <c r="B291" s="410"/>
      <c r="C291" s="329" t="s">
        <v>20</v>
      </c>
      <c r="D291" s="329">
        <v>6149</v>
      </c>
      <c r="E291" s="339"/>
      <c r="F291" s="329"/>
      <c r="G291" s="412"/>
      <c r="H291" s="329">
        <v>6149</v>
      </c>
      <c r="I291" s="329"/>
      <c r="J291" s="329">
        <v>6149</v>
      </c>
      <c r="K291" s="329">
        <v>6149</v>
      </c>
      <c r="L291" s="329">
        <v>6149</v>
      </c>
      <c r="N291" s="288">
        <v>6383.35</v>
      </c>
      <c r="O291" s="282">
        <v>14614.49</v>
      </c>
      <c r="P291" s="279">
        <f t="shared" si="7"/>
        <v>8465.49</v>
      </c>
    </row>
    <row r="292" spans="1:16" ht="15.75" customHeight="1" x14ac:dyDescent="0.25">
      <c r="A292" s="412"/>
      <c r="B292" s="410"/>
      <c r="C292" s="329" t="s">
        <v>21</v>
      </c>
      <c r="D292" s="329">
        <v>4712.4399999999996</v>
      </c>
      <c r="E292" s="339"/>
      <c r="F292" s="329"/>
      <c r="G292" s="412"/>
      <c r="H292" s="329">
        <v>4712.4399999999996</v>
      </c>
      <c r="I292" s="329"/>
      <c r="J292" s="329">
        <v>4712.4399999999996</v>
      </c>
      <c r="K292" s="329">
        <v>4712.4399999999996</v>
      </c>
      <c r="L292" s="329">
        <v>4712.4399999999996</v>
      </c>
      <c r="N292" s="288">
        <v>5419.31</v>
      </c>
      <c r="O292" s="282">
        <v>9336.08</v>
      </c>
      <c r="P292" s="279">
        <f t="shared" si="7"/>
        <v>4623.6400000000003</v>
      </c>
    </row>
    <row r="293" spans="1:16" ht="15.75" customHeight="1" x14ac:dyDescent="0.25">
      <c r="A293" s="412"/>
      <c r="B293" s="410"/>
      <c r="C293" s="329" t="s">
        <v>22</v>
      </c>
      <c r="D293" s="329">
        <v>7993.7</v>
      </c>
      <c r="E293" s="339"/>
      <c r="F293" s="329"/>
      <c r="G293" s="412"/>
      <c r="H293" s="329">
        <v>7993.7</v>
      </c>
      <c r="I293" s="329"/>
      <c r="J293" s="329">
        <v>7993.7</v>
      </c>
      <c r="K293" s="329">
        <v>7993.7</v>
      </c>
      <c r="L293" s="329">
        <v>7993.7</v>
      </c>
      <c r="N293" s="288">
        <v>9192.76</v>
      </c>
      <c r="O293" s="282">
        <v>15819.34</v>
      </c>
      <c r="P293" s="279">
        <f t="shared" si="7"/>
        <v>7825.64</v>
      </c>
    </row>
    <row r="294" spans="1:16" ht="15.75" customHeight="1" x14ac:dyDescent="0.25">
      <c r="A294" s="412"/>
      <c r="B294" s="410"/>
      <c r="C294" s="329" t="s">
        <v>23</v>
      </c>
      <c r="D294" s="329">
        <v>7298.26</v>
      </c>
      <c r="E294" s="339"/>
      <c r="F294" s="329"/>
      <c r="G294" s="412"/>
      <c r="H294" s="329">
        <v>7298.26</v>
      </c>
      <c r="I294" s="329"/>
      <c r="J294" s="329">
        <v>7298.26</v>
      </c>
      <c r="K294" s="329">
        <v>7298.26</v>
      </c>
      <c r="L294" s="329">
        <v>7298.26</v>
      </c>
      <c r="N294" s="288">
        <v>9781.09</v>
      </c>
      <c r="O294" s="282">
        <v>37472.43</v>
      </c>
      <c r="P294" s="279">
        <f t="shared" si="7"/>
        <v>30174.17</v>
      </c>
    </row>
    <row r="295" spans="1:16" ht="15.75" customHeight="1" x14ac:dyDescent="0.25">
      <c r="A295" s="412"/>
      <c r="B295" s="410"/>
      <c r="C295" s="329" t="s">
        <v>71</v>
      </c>
      <c r="D295" s="329">
        <v>7149.63</v>
      </c>
      <c r="E295" s="339"/>
      <c r="F295" s="329"/>
      <c r="G295" s="412"/>
      <c r="H295" s="329">
        <v>7149.63</v>
      </c>
      <c r="I295" s="329"/>
      <c r="J295" s="329">
        <v>7149.63</v>
      </c>
      <c r="K295" s="329">
        <v>7149.63</v>
      </c>
      <c r="L295" s="329">
        <v>7149.63</v>
      </c>
      <c r="N295" s="288">
        <v>9781.09</v>
      </c>
      <c r="O295" s="282">
        <v>37472.43</v>
      </c>
      <c r="P295" s="279">
        <f t="shared" si="7"/>
        <v>30322.799999999999</v>
      </c>
    </row>
    <row r="296" spans="1:16" ht="15.75" customHeight="1" x14ac:dyDescent="0.25">
      <c r="A296" s="412"/>
      <c r="B296" s="410"/>
      <c r="C296" s="329" t="s">
        <v>72</v>
      </c>
      <c r="D296" s="329">
        <v>10947.38</v>
      </c>
      <c r="E296" s="339"/>
      <c r="F296" s="329"/>
      <c r="G296" s="412"/>
      <c r="H296" s="329">
        <v>10947.38</v>
      </c>
      <c r="I296" s="329"/>
      <c r="J296" s="329">
        <v>10947.38</v>
      </c>
      <c r="K296" s="329">
        <v>10947.38</v>
      </c>
      <c r="L296" s="329">
        <v>10947.38</v>
      </c>
      <c r="N296" s="288">
        <v>10947.38</v>
      </c>
      <c r="O296" s="275" t="s">
        <v>90</v>
      </c>
      <c r="P296" s="279" t="e">
        <f t="shared" si="7"/>
        <v>#VALUE!</v>
      </c>
    </row>
    <row r="297" spans="1:16" ht="57" x14ac:dyDescent="0.25">
      <c r="A297" s="412">
        <v>35</v>
      </c>
      <c r="B297" s="452" t="s">
        <v>245</v>
      </c>
      <c r="C297" s="329" t="s">
        <v>249</v>
      </c>
      <c r="D297" s="329">
        <v>7231.86</v>
      </c>
      <c r="E297" s="329" t="s">
        <v>49</v>
      </c>
      <c r="F297" s="329" t="s">
        <v>250</v>
      </c>
      <c r="G297" s="410" t="s">
        <v>251</v>
      </c>
      <c r="H297" s="329">
        <v>7231.86</v>
      </c>
      <c r="I297" s="329"/>
      <c r="J297" s="329">
        <v>7231.86</v>
      </c>
      <c r="K297" s="329">
        <v>7231.86</v>
      </c>
      <c r="L297" s="329" t="s">
        <v>252</v>
      </c>
      <c r="N297" s="288">
        <v>7231.86</v>
      </c>
      <c r="O297" s="275" t="s">
        <v>604</v>
      </c>
      <c r="P297" s="279" t="e">
        <f t="shared" si="7"/>
        <v>#VALUE!</v>
      </c>
    </row>
    <row r="298" spans="1:16" x14ac:dyDescent="0.25">
      <c r="A298" s="412"/>
      <c r="B298" s="452"/>
      <c r="C298" s="329" t="s">
        <v>555</v>
      </c>
      <c r="D298" s="329"/>
      <c r="E298" s="329"/>
      <c r="F298" s="329"/>
      <c r="G298" s="410"/>
      <c r="H298" s="329"/>
      <c r="I298" s="329"/>
      <c r="J298" s="329"/>
      <c r="K298" s="329"/>
      <c r="L298" s="329"/>
      <c r="N298" s="288"/>
      <c r="O298" s="282">
        <v>2659.72</v>
      </c>
      <c r="P298" s="279"/>
    </row>
    <row r="299" spans="1:16" ht="15" customHeight="1" x14ac:dyDescent="0.25">
      <c r="A299" s="412"/>
      <c r="B299" s="452"/>
      <c r="C299" s="329" t="s">
        <v>19</v>
      </c>
      <c r="D299" s="329"/>
      <c r="E299" s="329"/>
      <c r="F299" s="329"/>
      <c r="G299" s="410"/>
      <c r="H299" s="329"/>
      <c r="I299" s="329"/>
      <c r="J299" s="329"/>
      <c r="K299" s="329"/>
      <c r="L299" s="329">
        <v>0</v>
      </c>
      <c r="N299" s="288">
        <v>0</v>
      </c>
      <c r="O299" s="282">
        <v>2659.72</v>
      </c>
      <c r="P299" s="279">
        <f t="shared" si="7"/>
        <v>2659.72</v>
      </c>
    </row>
    <row r="300" spans="1:16" ht="34.5" customHeight="1" x14ac:dyDescent="0.25">
      <c r="A300" s="412"/>
      <c r="B300" s="452"/>
      <c r="C300" s="329" t="s">
        <v>109</v>
      </c>
      <c r="D300" s="329">
        <v>2336.16</v>
      </c>
      <c r="E300" s="329"/>
      <c r="F300" s="329"/>
      <c r="G300" s="410"/>
      <c r="H300" s="329">
        <v>2336.16</v>
      </c>
      <c r="I300" s="28">
        <f>D300-H300</f>
        <v>0</v>
      </c>
      <c r="J300" s="329">
        <v>2336.16</v>
      </c>
      <c r="K300" s="329">
        <v>2336.16</v>
      </c>
      <c r="L300" s="329">
        <v>2411.52</v>
      </c>
      <c r="N300" s="288">
        <v>2336.16</v>
      </c>
      <c r="O300" s="282">
        <v>117.23</v>
      </c>
      <c r="P300" s="279">
        <f t="shared" si="7"/>
        <v>-2218.9299999999998</v>
      </c>
    </row>
    <row r="301" spans="1:16" ht="15" customHeight="1" x14ac:dyDescent="0.25">
      <c r="A301" s="412"/>
      <c r="B301" s="452"/>
      <c r="C301" s="329" t="s">
        <v>515</v>
      </c>
      <c r="D301" s="329"/>
      <c r="E301" s="329"/>
      <c r="F301" s="329"/>
      <c r="G301" s="410"/>
      <c r="H301" s="329"/>
      <c r="I301" s="28"/>
      <c r="J301" s="329"/>
      <c r="K301" s="329"/>
      <c r="L301" s="329"/>
      <c r="N301" s="288"/>
      <c r="O301" s="282">
        <v>9281.89</v>
      </c>
      <c r="P301" s="279"/>
    </row>
    <row r="302" spans="1:16" ht="15" customHeight="1" x14ac:dyDescent="0.25">
      <c r="A302" s="412"/>
      <c r="B302" s="452"/>
      <c r="C302" s="329" t="s">
        <v>21</v>
      </c>
      <c r="D302" s="329">
        <v>0</v>
      </c>
      <c r="E302" s="329"/>
      <c r="F302" s="329"/>
      <c r="G302" s="410"/>
      <c r="H302" s="329">
        <v>0</v>
      </c>
      <c r="I302" s="329"/>
      <c r="J302" s="329">
        <v>0</v>
      </c>
      <c r="K302" s="329">
        <v>0</v>
      </c>
      <c r="L302" s="329">
        <v>0</v>
      </c>
      <c r="N302" s="288">
        <v>0</v>
      </c>
      <c r="O302" s="282">
        <v>5079.3100000000004</v>
      </c>
      <c r="P302" s="279">
        <f t="shared" si="7"/>
        <v>5079.3100000000004</v>
      </c>
    </row>
    <row r="303" spans="1:16" ht="15" customHeight="1" x14ac:dyDescent="0.25">
      <c r="A303" s="412"/>
      <c r="B303" s="452"/>
      <c r="C303" s="329" t="s">
        <v>22</v>
      </c>
      <c r="D303" s="329">
        <v>8550.93</v>
      </c>
      <c r="E303" s="329"/>
      <c r="F303" s="329"/>
      <c r="G303" s="410"/>
      <c r="H303" s="329">
        <v>8550.93</v>
      </c>
      <c r="I303" s="329"/>
      <c r="J303" s="329">
        <v>8550.93</v>
      </c>
      <c r="K303" s="329">
        <v>8550.93</v>
      </c>
      <c r="L303" s="329">
        <v>8824.01</v>
      </c>
      <c r="N303" s="288">
        <v>8550.93</v>
      </c>
      <c r="O303" s="282">
        <v>10159.719999999999</v>
      </c>
      <c r="P303" s="279">
        <f t="shared" si="7"/>
        <v>1608.7899999999991</v>
      </c>
    </row>
    <row r="304" spans="1:16" ht="15" customHeight="1" x14ac:dyDescent="0.25">
      <c r="A304" s="412"/>
      <c r="B304" s="452"/>
      <c r="C304" s="329" t="s">
        <v>71</v>
      </c>
      <c r="D304" s="329">
        <v>0</v>
      </c>
      <c r="E304" s="329"/>
      <c r="F304" s="329"/>
      <c r="G304" s="410"/>
      <c r="H304" s="329">
        <v>0</v>
      </c>
      <c r="I304" s="329"/>
      <c r="J304" s="329">
        <v>0</v>
      </c>
      <c r="K304" s="329">
        <v>0</v>
      </c>
      <c r="L304" s="329">
        <v>0</v>
      </c>
      <c r="N304" s="288">
        <v>0</v>
      </c>
      <c r="O304" s="282">
        <v>13985.13</v>
      </c>
      <c r="P304" s="279">
        <f t="shared" si="7"/>
        <v>13985.13</v>
      </c>
    </row>
    <row r="305" spans="1:16" ht="15" customHeight="1" x14ac:dyDescent="0.25">
      <c r="A305" s="413"/>
      <c r="B305" s="453"/>
      <c r="C305" s="329" t="s">
        <v>72</v>
      </c>
      <c r="D305" s="329">
        <v>8984.32</v>
      </c>
      <c r="E305" s="329"/>
      <c r="F305" s="329"/>
      <c r="G305" s="410"/>
      <c r="H305" s="329">
        <v>8984.32</v>
      </c>
      <c r="I305" s="329"/>
      <c r="J305" s="329">
        <v>8984.32</v>
      </c>
      <c r="K305" s="329">
        <v>8984.32</v>
      </c>
      <c r="L305" s="329">
        <v>9273.99</v>
      </c>
      <c r="N305" s="288">
        <v>8984.32</v>
      </c>
      <c r="O305" s="282">
        <v>13985.13</v>
      </c>
      <c r="P305" s="279">
        <f t="shared" si="7"/>
        <v>5000.8099999999995</v>
      </c>
    </row>
    <row r="306" spans="1:16" ht="60" customHeight="1" x14ac:dyDescent="0.25">
      <c r="A306" s="410">
        <v>36</v>
      </c>
      <c r="B306" s="411" t="s">
        <v>548</v>
      </c>
      <c r="C306" s="289" t="s">
        <v>556</v>
      </c>
      <c r="D306" s="336">
        <v>2695.93</v>
      </c>
      <c r="E306" s="336"/>
      <c r="F306" s="7">
        <v>9067.66</v>
      </c>
      <c r="G306" s="410" t="s">
        <v>253</v>
      </c>
      <c r="H306" s="336">
        <v>9067.66</v>
      </c>
      <c r="I306" s="336"/>
      <c r="J306" s="336">
        <v>2695.93</v>
      </c>
      <c r="K306" s="336">
        <v>9067.66</v>
      </c>
      <c r="L306" s="336">
        <v>9067.66</v>
      </c>
      <c r="N306" s="288">
        <v>2695.93</v>
      </c>
      <c r="O306" s="275" t="s">
        <v>502</v>
      </c>
      <c r="P306" s="279" t="e">
        <f t="shared" si="7"/>
        <v>#VALUE!</v>
      </c>
    </row>
    <row r="307" spans="1:16" ht="21.75" customHeight="1" x14ac:dyDescent="0.25">
      <c r="A307" s="410"/>
      <c r="B307" s="412"/>
      <c r="C307" s="289" t="s">
        <v>17</v>
      </c>
      <c r="D307" s="336"/>
      <c r="E307" s="336"/>
      <c r="F307" s="7"/>
      <c r="G307" s="410"/>
      <c r="H307" s="336"/>
      <c r="I307" s="336"/>
      <c r="J307" s="336">
        <v>2695.93</v>
      </c>
      <c r="K307" s="336"/>
      <c r="L307" s="336"/>
      <c r="N307" s="288">
        <v>2695.93</v>
      </c>
      <c r="O307" s="275">
        <v>2412.96</v>
      </c>
      <c r="P307" s="279"/>
    </row>
    <row r="308" spans="1:16" ht="21.75" customHeight="1" x14ac:dyDescent="0.25">
      <c r="A308" s="410"/>
      <c r="B308" s="412"/>
      <c r="C308" s="289" t="s">
        <v>557</v>
      </c>
      <c r="D308" s="336"/>
      <c r="E308" s="336"/>
      <c r="F308" s="7"/>
      <c r="G308" s="410"/>
      <c r="H308" s="336"/>
      <c r="I308" s="336"/>
      <c r="J308" s="336"/>
      <c r="K308" s="336"/>
      <c r="L308" s="336"/>
      <c r="N308" s="288"/>
      <c r="O308" s="275">
        <v>2412.96</v>
      </c>
      <c r="P308" s="279"/>
    </row>
    <row r="309" spans="1:16" ht="41.25" customHeight="1" x14ac:dyDescent="0.25">
      <c r="A309" s="410"/>
      <c r="B309" s="412"/>
      <c r="C309" s="342" t="s">
        <v>109</v>
      </c>
      <c r="D309" s="336">
        <v>110.01</v>
      </c>
      <c r="E309" s="336"/>
      <c r="F309" s="7">
        <v>110.01</v>
      </c>
      <c r="G309" s="410"/>
      <c r="H309" s="336">
        <v>110.01</v>
      </c>
      <c r="I309" s="336"/>
      <c r="J309" s="336">
        <v>110.01</v>
      </c>
      <c r="K309" s="336">
        <v>110.01</v>
      </c>
      <c r="L309" s="336">
        <v>110.01</v>
      </c>
      <c r="N309" s="288">
        <v>110.01</v>
      </c>
      <c r="O309" s="282">
        <v>110.01</v>
      </c>
      <c r="P309" s="279">
        <f t="shared" si="7"/>
        <v>0</v>
      </c>
    </row>
    <row r="310" spans="1:16" x14ac:dyDescent="0.25">
      <c r="A310" s="410"/>
      <c r="B310" s="412"/>
      <c r="C310" s="7" t="s">
        <v>19</v>
      </c>
      <c r="D310" s="336">
        <v>2412.96</v>
      </c>
      <c r="E310" s="336"/>
      <c r="F310" s="7">
        <v>2412.96</v>
      </c>
      <c r="G310" s="410"/>
      <c r="H310" s="336">
        <v>2412.96</v>
      </c>
      <c r="I310" s="28">
        <f>D310-H310</f>
        <v>0</v>
      </c>
      <c r="J310" s="336">
        <v>2412.96</v>
      </c>
      <c r="K310" s="336">
        <v>2412.96</v>
      </c>
      <c r="L310" s="336">
        <v>2412.96</v>
      </c>
      <c r="N310" s="288">
        <v>2412.96</v>
      </c>
      <c r="O310" s="282">
        <v>2412.96</v>
      </c>
      <c r="P310" s="279">
        <f t="shared" si="7"/>
        <v>0</v>
      </c>
    </row>
    <row r="311" spans="1:16" x14ac:dyDescent="0.25">
      <c r="A311" s="410"/>
      <c r="B311" s="412"/>
      <c r="C311" s="7" t="s">
        <v>72</v>
      </c>
      <c r="D311" s="336">
        <v>2781.38</v>
      </c>
      <c r="E311" s="336"/>
      <c r="F311" s="7">
        <v>11832.95</v>
      </c>
      <c r="G311" s="410"/>
      <c r="H311" s="336">
        <v>11832.95</v>
      </c>
      <c r="I311" s="336"/>
      <c r="J311" s="336">
        <v>2781.38</v>
      </c>
      <c r="K311" s="336">
        <v>11832.95</v>
      </c>
      <c r="L311" s="336">
        <v>11832.95</v>
      </c>
      <c r="N311" s="288">
        <v>2781.38</v>
      </c>
      <c r="O311" s="282">
        <v>2781.38</v>
      </c>
      <c r="P311" s="279">
        <f t="shared" si="7"/>
        <v>-9051.57</v>
      </c>
    </row>
    <row r="312" spans="1:16" x14ac:dyDescent="0.25">
      <c r="A312" s="336"/>
      <c r="B312" s="413"/>
      <c r="C312" s="7" t="s">
        <v>72</v>
      </c>
      <c r="D312" s="336"/>
      <c r="E312" s="336"/>
      <c r="F312" s="7"/>
      <c r="G312" s="330"/>
      <c r="H312" s="336"/>
      <c r="I312" s="336"/>
      <c r="J312" s="336">
        <v>2781.38</v>
      </c>
      <c r="K312" s="336"/>
      <c r="L312" s="336"/>
      <c r="N312" s="288">
        <v>2781.38</v>
      </c>
      <c r="O312" s="282">
        <v>2781.38</v>
      </c>
      <c r="P312" s="279"/>
    </row>
    <row r="313" spans="1:16" s="278" customFormat="1" ht="65.45" customHeight="1" x14ac:dyDescent="0.25">
      <c r="A313" s="410">
        <v>37</v>
      </c>
      <c r="B313" s="410" t="s">
        <v>631</v>
      </c>
      <c r="C313" s="106" t="s">
        <v>12</v>
      </c>
      <c r="D313" s="336">
        <v>6076.72</v>
      </c>
      <c r="E313" s="329"/>
      <c r="F313" s="7">
        <v>6076.72</v>
      </c>
      <c r="G313" s="411" t="s">
        <v>254</v>
      </c>
      <c r="H313" s="336">
        <v>6076.72</v>
      </c>
      <c r="I313" s="336"/>
      <c r="J313" s="329">
        <v>6076.72</v>
      </c>
      <c r="K313" s="329">
        <v>6076.72</v>
      </c>
      <c r="L313" s="329">
        <v>6076.72</v>
      </c>
      <c r="M313" s="113"/>
      <c r="N313" s="271">
        <v>5996.25</v>
      </c>
      <c r="O313" s="54">
        <v>10177.06</v>
      </c>
      <c r="P313" s="279">
        <f t="shared" si="7"/>
        <v>4100.3399999999992</v>
      </c>
    </row>
    <row r="314" spans="1:16" s="278" customFormat="1" ht="18.75" customHeight="1" x14ac:dyDescent="0.25">
      <c r="A314" s="410"/>
      <c r="B314" s="410"/>
      <c r="C314" s="344" t="s">
        <v>17</v>
      </c>
      <c r="D314" s="336">
        <v>4621.7</v>
      </c>
      <c r="E314" s="329"/>
      <c r="F314" s="7">
        <v>4621.7</v>
      </c>
      <c r="G314" s="412"/>
      <c r="H314" s="336">
        <v>4621.7</v>
      </c>
      <c r="I314" s="28">
        <f>D314-H314</f>
        <v>0</v>
      </c>
      <c r="J314" s="336">
        <v>4621.7</v>
      </c>
      <c r="K314" s="336">
        <v>4621.7</v>
      </c>
      <c r="L314" s="336">
        <v>4621.7</v>
      </c>
      <c r="N314" s="288">
        <v>4617.54</v>
      </c>
      <c r="O314" s="109">
        <v>6429</v>
      </c>
      <c r="P314" s="279">
        <f t="shared" si="7"/>
        <v>1807.3000000000002</v>
      </c>
    </row>
    <row r="315" spans="1:16" s="278" customFormat="1" ht="18.75" customHeight="1" x14ac:dyDescent="0.25">
      <c r="A315" s="410"/>
      <c r="B315" s="410"/>
      <c r="C315" s="344" t="s">
        <v>18</v>
      </c>
      <c r="D315" s="336">
        <v>2491.2600000000002</v>
      </c>
      <c r="E315" s="329"/>
      <c r="F315" s="7">
        <v>2491.2600000000002</v>
      </c>
      <c r="G315" s="412"/>
      <c r="H315" s="336">
        <v>2491.2600000000002</v>
      </c>
      <c r="I315" s="28">
        <f>D315-H315</f>
        <v>0</v>
      </c>
      <c r="J315" s="336">
        <v>2491.2600000000002</v>
      </c>
      <c r="K315" s="336">
        <v>2491.2600000000002</v>
      </c>
      <c r="L315" s="336">
        <v>2491.2600000000002</v>
      </c>
      <c r="N315" s="288">
        <v>2308.77</v>
      </c>
      <c r="O315" s="109">
        <v>3214.5</v>
      </c>
      <c r="P315" s="279">
        <f t="shared" si="7"/>
        <v>723.23999999999978</v>
      </c>
    </row>
    <row r="316" spans="1:16" s="278" customFormat="1" ht="27.2" customHeight="1" x14ac:dyDescent="0.25">
      <c r="A316" s="410"/>
      <c r="B316" s="410"/>
      <c r="C316" s="336" t="s">
        <v>485</v>
      </c>
      <c r="D316" s="336"/>
      <c r="E316" s="329"/>
      <c r="F316" s="7"/>
      <c r="G316" s="412"/>
      <c r="H316" s="336"/>
      <c r="I316" s="28"/>
      <c r="J316" s="336">
        <v>141.9</v>
      </c>
      <c r="K316" s="336">
        <v>141.9</v>
      </c>
      <c r="L316" s="336">
        <v>141.9</v>
      </c>
      <c r="N316" s="288">
        <v>144.79</v>
      </c>
      <c r="O316" s="288">
        <v>201.59</v>
      </c>
      <c r="P316" s="279"/>
    </row>
    <row r="317" spans="1:16" s="278" customFormat="1" ht="18.75" customHeight="1" x14ac:dyDescent="0.25">
      <c r="A317" s="410"/>
      <c r="B317" s="410"/>
      <c r="C317" s="344" t="s">
        <v>19</v>
      </c>
      <c r="D317" s="336">
        <v>4982.51</v>
      </c>
      <c r="E317" s="329"/>
      <c r="F317" s="7">
        <f>4982.51</f>
        <v>4982.51</v>
      </c>
      <c r="G317" s="412"/>
      <c r="H317" s="336">
        <v>4982.51</v>
      </c>
      <c r="I317" s="28">
        <f>D317-H317</f>
        <v>0</v>
      </c>
      <c r="J317" s="336">
        <v>4982.51</v>
      </c>
      <c r="K317" s="336">
        <v>4982.51</v>
      </c>
      <c r="L317" s="336">
        <v>4982.51</v>
      </c>
      <c r="N317" s="288">
        <v>5084.05</v>
      </c>
      <c r="O317" s="109">
        <v>7078.53</v>
      </c>
      <c r="P317" s="279">
        <f t="shared" si="7"/>
        <v>2096.0199999999995</v>
      </c>
    </row>
    <row r="318" spans="1:16" s="278" customFormat="1" ht="18.75" customHeight="1" x14ac:dyDescent="0.25">
      <c r="A318" s="410"/>
      <c r="B318" s="410"/>
      <c r="C318" s="344" t="s">
        <v>20</v>
      </c>
      <c r="D318" s="336">
        <v>7164.08</v>
      </c>
      <c r="E318" s="329"/>
      <c r="F318" s="7">
        <v>7164.08</v>
      </c>
      <c r="G318" s="412"/>
      <c r="H318" s="336">
        <v>7164.08</v>
      </c>
      <c r="I318" s="336"/>
      <c r="J318" s="336">
        <v>7164.08</v>
      </c>
      <c r="K318" s="336">
        <v>7164.08</v>
      </c>
      <c r="L318" s="336">
        <v>7164.08</v>
      </c>
      <c r="N318" s="288">
        <v>6419.73</v>
      </c>
      <c r="O318" s="109">
        <v>11369.38</v>
      </c>
      <c r="P318" s="279">
        <f t="shared" si="7"/>
        <v>4205.2999999999993</v>
      </c>
    </row>
    <row r="319" spans="1:16" s="278" customFormat="1" ht="18.75" customHeight="1" x14ac:dyDescent="0.25">
      <c r="A319" s="410"/>
      <c r="B319" s="410"/>
      <c r="C319" s="344" t="s">
        <v>21</v>
      </c>
      <c r="D319" s="336">
        <v>4500.3900000000003</v>
      </c>
      <c r="E319" s="329"/>
      <c r="F319" s="7">
        <v>4500.3900000000003</v>
      </c>
      <c r="G319" s="412"/>
      <c r="H319" s="336">
        <v>4500.3900000000003</v>
      </c>
      <c r="I319" s="336"/>
      <c r="J319" s="336">
        <v>4500.3900000000003</v>
      </c>
      <c r="K319" s="336">
        <v>4500.3900000000003</v>
      </c>
      <c r="L319" s="336">
        <v>4500.3900000000003</v>
      </c>
      <c r="N319" s="288">
        <v>4601.54</v>
      </c>
      <c r="O319" s="288">
        <v>8148.03</v>
      </c>
      <c r="P319" s="279">
        <f t="shared" si="7"/>
        <v>3647.6399999999994</v>
      </c>
    </row>
    <row r="320" spans="1:16" s="278" customFormat="1" ht="18.75" customHeight="1" x14ac:dyDescent="0.25">
      <c r="A320" s="410"/>
      <c r="B320" s="410"/>
      <c r="C320" s="344" t="s">
        <v>22</v>
      </c>
      <c r="D320" s="336">
        <v>9000.76</v>
      </c>
      <c r="E320" s="329"/>
      <c r="F320" s="7">
        <v>9000.76</v>
      </c>
      <c r="G320" s="412"/>
      <c r="H320" s="336">
        <v>9000.76</v>
      </c>
      <c r="I320" s="336"/>
      <c r="J320" s="336">
        <v>9000.76</v>
      </c>
      <c r="K320" s="336">
        <v>9000.76</v>
      </c>
      <c r="L320" s="336">
        <v>9000.76</v>
      </c>
      <c r="N320" s="288">
        <v>8345.65</v>
      </c>
      <c r="O320" s="288">
        <v>14781.03</v>
      </c>
      <c r="P320" s="279">
        <f t="shared" si="7"/>
        <v>5780.27</v>
      </c>
    </row>
    <row r="321" spans="1:16" s="278" customFormat="1" ht="18.75" customHeight="1" x14ac:dyDescent="0.25">
      <c r="A321" s="410"/>
      <c r="B321" s="410"/>
      <c r="C321" s="344" t="s">
        <v>23</v>
      </c>
      <c r="D321" s="336">
        <v>10874.98</v>
      </c>
      <c r="E321" s="329"/>
      <c r="F321" s="7">
        <v>10874.98</v>
      </c>
      <c r="G321" s="412"/>
      <c r="H321" s="336">
        <v>10874.98</v>
      </c>
      <c r="I321" s="336"/>
      <c r="J321" s="336">
        <v>10874.98</v>
      </c>
      <c r="K321" s="336">
        <v>10874.98</v>
      </c>
      <c r="L321" s="336">
        <v>10874.98</v>
      </c>
      <c r="N321" s="288">
        <v>12717.11</v>
      </c>
      <c r="O321" s="288">
        <v>28384.31</v>
      </c>
      <c r="P321" s="279">
        <f t="shared" si="7"/>
        <v>17509.330000000002</v>
      </c>
    </row>
    <row r="322" spans="1:16" s="278" customFormat="1" ht="16.5" customHeight="1" x14ac:dyDescent="0.25">
      <c r="A322" s="410"/>
      <c r="B322" s="410"/>
      <c r="C322" s="344" t="s">
        <v>71</v>
      </c>
      <c r="D322" s="336">
        <v>7195</v>
      </c>
      <c r="E322" s="329"/>
      <c r="F322" s="7">
        <v>7195</v>
      </c>
      <c r="G322" s="412"/>
      <c r="H322" s="336">
        <v>7195</v>
      </c>
      <c r="I322" s="336"/>
      <c r="J322" s="336">
        <v>7195</v>
      </c>
      <c r="K322" s="336">
        <v>7195</v>
      </c>
      <c r="L322" s="336">
        <v>7195</v>
      </c>
      <c r="N322" s="288">
        <v>11300.7</v>
      </c>
      <c r="O322" s="288">
        <v>23552.89</v>
      </c>
      <c r="P322" s="279">
        <f t="shared" si="7"/>
        <v>16357.89</v>
      </c>
    </row>
    <row r="323" spans="1:16" s="278" customFormat="1" ht="18.75" customHeight="1" x14ac:dyDescent="0.25">
      <c r="A323" s="410"/>
      <c r="B323" s="410"/>
      <c r="C323" s="344" t="s">
        <v>72</v>
      </c>
      <c r="D323" s="336">
        <v>16312.48</v>
      </c>
      <c r="E323" s="329"/>
      <c r="F323" s="7">
        <v>16312.48</v>
      </c>
      <c r="G323" s="412"/>
      <c r="H323" s="336">
        <v>16312.48</v>
      </c>
      <c r="I323" s="336"/>
      <c r="J323" s="336">
        <v>16312.48</v>
      </c>
      <c r="K323" s="336">
        <v>16312.48</v>
      </c>
      <c r="L323" s="336">
        <v>16312.48</v>
      </c>
      <c r="N323" s="288">
        <v>16532.240000000002</v>
      </c>
      <c r="O323" s="288">
        <v>41395.4</v>
      </c>
      <c r="P323" s="279">
        <f t="shared" si="7"/>
        <v>25082.920000000002</v>
      </c>
    </row>
    <row r="324" spans="1:16" ht="63.95" customHeight="1" x14ac:dyDescent="0.25">
      <c r="A324" s="410">
        <v>38</v>
      </c>
      <c r="B324" s="410" t="s">
        <v>258</v>
      </c>
      <c r="C324" s="329" t="s">
        <v>259</v>
      </c>
      <c r="D324" s="329" t="s">
        <v>260</v>
      </c>
      <c r="E324" s="329" t="s">
        <v>142</v>
      </c>
      <c r="F324" s="329" t="s">
        <v>260</v>
      </c>
      <c r="G324" s="410" t="s">
        <v>261</v>
      </c>
      <c r="H324" s="329" t="s">
        <v>260</v>
      </c>
      <c r="I324" s="329"/>
      <c r="J324" s="329" t="s">
        <v>260</v>
      </c>
      <c r="K324" s="329" t="s">
        <v>260</v>
      </c>
      <c r="L324" s="329" t="s">
        <v>260</v>
      </c>
      <c r="N324" s="288" t="s">
        <v>260</v>
      </c>
      <c r="O324" s="329" t="s">
        <v>655</v>
      </c>
      <c r="P324" s="279" t="e">
        <f t="shared" ref="P324:P329" si="8">O324-H324</f>
        <v>#VALUE!</v>
      </c>
    </row>
    <row r="325" spans="1:16" ht="30.75" customHeight="1" x14ac:dyDescent="0.25">
      <c r="A325" s="410"/>
      <c r="B325" s="410"/>
      <c r="C325" s="329" t="s">
        <v>17</v>
      </c>
      <c r="D325" s="329"/>
      <c r="E325" s="329"/>
      <c r="F325" s="329"/>
      <c r="G325" s="410"/>
      <c r="H325" s="329"/>
      <c r="I325" s="329"/>
      <c r="J325" s="329">
        <v>2540.0300000000002</v>
      </c>
      <c r="K325" s="329"/>
      <c r="L325" s="329"/>
      <c r="N325" s="288">
        <v>2540.0300000000002</v>
      </c>
      <c r="O325" s="379">
        <v>3640.96</v>
      </c>
      <c r="P325" s="279"/>
    </row>
    <row r="326" spans="1:16" ht="15" customHeight="1" x14ac:dyDescent="0.25">
      <c r="A326" s="410"/>
      <c r="B326" s="407"/>
      <c r="C326" s="329" t="s">
        <v>18</v>
      </c>
      <c r="D326" s="329">
        <v>1924.32</v>
      </c>
      <c r="E326" s="329"/>
      <c r="F326" s="329"/>
      <c r="G326" s="410"/>
      <c r="H326" s="329">
        <v>1924.32</v>
      </c>
      <c r="I326" s="28">
        <f>D326-H326</f>
        <v>0</v>
      </c>
      <c r="J326" s="329">
        <v>1924.32</v>
      </c>
      <c r="K326" s="329">
        <v>1924.32</v>
      </c>
      <c r="L326" s="329">
        <v>1924.32</v>
      </c>
      <c r="N326" s="288">
        <v>1924.32</v>
      </c>
      <c r="O326" s="379">
        <v>3585.66</v>
      </c>
      <c r="P326" s="279">
        <f t="shared" si="8"/>
        <v>1661.34</v>
      </c>
    </row>
    <row r="327" spans="1:16" ht="15" customHeight="1" x14ac:dyDescent="0.25">
      <c r="A327" s="410"/>
      <c r="B327" s="407"/>
      <c r="C327" s="329" t="s">
        <v>19</v>
      </c>
      <c r="D327" s="329">
        <v>3848.52</v>
      </c>
      <c r="E327" s="329"/>
      <c r="F327" s="329"/>
      <c r="G327" s="410"/>
      <c r="H327" s="329">
        <v>3848.52</v>
      </c>
      <c r="I327" s="28">
        <f>D327-H327</f>
        <v>0</v>
      </c>
      <c r="J327" s="329">
        <v>3848.52</v>
      </c>
      <c r="K327" s="329">
        <v>3848.52</v>
      </c>
      <c r="L327" s="329">
        <v>3848.52</v>
      </c>
      <c r="N327" s="288">
        <v>3848.52</v>
      </c>
      <c r="O327" s="379">
        <v>7171.1</v>
      </c>
      <c r="P327" s="279">
        <f t="shared" si="8"/>
        <v>3322.5800000000004</v>
      </c>
    </row>
    <row r="328" spans="1:16" ht="15" customHeight="1" x14ac:dyDescent="0.25">
      <c r="A328" s="410"/>
      <c r="B328" s="407"/>
      <c r="C328" s="329" t="s">
        <v>21</v>
      </c>
      <c r="D328" s="329">
        <v>2423.52</v>
      </c>
      <c r="E328" s="329"/>
      <c r="F328" s="329"/>
      <c r="G328" s="410"/>
      <c r="H328" s="329">
        <v>2423.52</v>
      </c>
      <c r="I328" s="329"/>
      <c r="J328" s="329">
        <v>2423.52</v>
      </c>
      <c r="K328" s="329">
        <v>2423.52</v>
      </c>
      <c r="L328" s="329">
        <v>2423.52</v>
      </c>
      <c r="N328" s="288">
        <v>2423.52</v>
      </c>
      <c r="O328" s="379">
        <v>9043.34</v>
      </c>
      <c r="P328" s="279">
        <f t="shared" si="8"/>
        <v>6619.82</v>
      </c>
    </row>
    <row r="329" spans="1:16" ht="42.75" x14ac:dyDescent="0.25">
      <c r="A329" s="410"/>
      <c r="B329" s="407"/>
      <c r="C329" s="329" t="s">
        <v>109</v>
      </c>
      <c r="D329" s="329">
        <v>4846.6499999999996</v>
      </c>
      <c r="E329" s="329"/>
      <c r="F329" s="329"/>
      <c r="G329" s="410"/>
      <c r="H329" s="329">
        <v>4846.6499999999996</v>
      </c>
      <c r="I329" s="265"/>
      <c r="J329" s="329">
        <v>4846.6499999999996</v>
      </c>
      <c r="N329" s="287"/>
      <c r="O329" s="379" t="s">
        <v>605</v>
      </c>
      <c r="P329" s="279" t="e">
        <f t="shared" si="8"/>
        <v>#VALUE!</v>
      </c>
    </row>
    <row r="330" spans="1:16" ht="124.5" customHeight="1" x14ac:dyDescent="0.25">
      <c r="A330" s="336"/>
      <c r="B330" s="411" t="s">
        <v>262</v>
      </c>
      <c r="C330" s="329" t="s">
        <v>549</v>
      </c>
      <c r="D330" s="329"/>
      <c r="E330" s="329"/>
      <c r="F330" s="329"/>
      <c r="G330" s="336"/>
      <c r="H330" s="329"/>
      <c r="I330" s="265"/>
      <c r="J330" s="329">
        <v>6893.18</v>
      </c>
      <c r="N330" s="271">
        <v>7626.75</v>
      </c>
      <c r="O330" s="329" t="s">
        <v>606</v>
      </c>
      <c r="P330" s="279"/>
    </row>
    <row r="331" spans="1:16" ht="19.5" customHeight="1" x14ac:dyDescent="0.25">
      <c r="A331" s="410"/>
      <c r="B331" s="412"/>
      <c r="C331" s="160" t="s">
        <v>461</v>
      </c>
      <c r="D331" s="336"/>
      <c r="E331" s="338"/>
      <c r="F331" s="160"/>
      <c r="G331" s="338"/>
      <c r="H331" s="336"/>
      <c r="I331" s="336"/>
      <c r="J331" s="336">
        <v>4216.95</v>
      </c>
      <c r="K331" s="336"/>
      <c r="L331" s="336"/>
      <c r="N331" s="288">
        <v>4216.95</v>
      </c>
      <c r="O331" s="336">
        <v>4364.13</v>
      </c>
      <c r="P331" s="279"/>
    </row>
    <row r="332" spans="1:16" ht="18.75" customHeight="1" x14ac:dyDescent="0.25">
      <c r="A332" s="410"/>
      <c r="B332" s="412"/>
      <c r="C332" s="160" t="s">
        <v>491</v>
      </c>
      <c r="D332" s="336"/>
      <c r="E332" s="338"/>
      <c r="F332" s="160"/>
      <c r="G332" s="338"/>
      <c r="H332" s="336"/>
      <c r="I332" s="336"/>
      <c r="J332" s="336">
        <v>4216.95</v>
      </c>
      <c r="K332" s="336"/>
      <c r="L332" s="336"/>
      <c r="N332" s="288">
        <v>4216.95</v>
      </c>
      <c r="O332" s="336" t="s">
        <v>90</v>
      </c>
      <c r="P332" s="279"/>
    </row>
    <row r="333" spans="1:16" ht="15" customHeight="1" x14ac:dyDescent="0.25">
      <c r="A333" s="410"/>
      <c r="B333" s="412"/>
      <c r="C333" s="160" t="s">
        <v>267</v>
      </c>
      <c r="D333" s="160">
        <v>4216.95</v>
      </c>
      <c r="E333" s="338"/>
      <c r="F333" s="160"/>
      <c r="G333" s="414" t="s">
        <v>268</v>
      </c>
      <c r="H333" s="160">
        <v>3904.58</v>
      </c>
      <c r="I333" s="28">
        <f>D333-H333</f>
        <v>312.36999999999989</v>
      </c>
      <c r="J333" s="338">
        <v>5573.2</v>
      </c>
      <c r="K333" s="160">
        <v>3904.58</v>
      </c>
      <c r="L333" s="160">
        <v>3904.58</v>
      </c>
      <c r="N333" s="288">
        <v>5573.2</v>
      </c>
      <c r="O333" s="338">
        <v>4364.13</v>
      </c>
      <c r="P333" s="279">
        <f t="shared" ref="P333:P353" si="9">O333-H333</f>
        <v>459.55000000000018</v>
      </c>
    </row>
    <row r="334" spans="1:16" ht="15" customHeight="1" x14ac:dyDescent="0.25">
      <c r="A334" s="410"/>
      <c r="B334" s="412"/>
      <c r="C334" s="160" t="s">
        <v>462</v>
      </c>
      <c r="D334" s="160"/>
      <c r="E334" s="338"/>
      <c r="F334" s="160"/>
      <c r="G334" s="414"/>
      <c r="H334" s="160"/>
      <c r="I334" s="28"/>
      <c r="J334" s="338">
        <v>5573.2</v>
      </c>
      <c r="K334" s="160"/>
      <c r="L334" s="160"/>
      <c r="N334" s="288">
        <v>5573.2</v>
      </c>
      <c r="O334" s="338">
        <v>7728.9</v>
      </c>
      <c r="P334" s="279"/>
    </row>
    <row r="335" spans="1:16" ht="15" customHeight="1" x14ac:dyDescent="0.25">
      <c r="A335" s="410"/>
      <c r="B335" s="412"/>
      <c r="C335" s="160" t="s">
        <v>269</v>
      </c>
      <c r="D335" s="160">
        <v>4754.71</v>
      </c>
      <c r="E335" s="338"/>
      <c r="F335" s="160"/>
      <c r="G335" s="414"/>
      <c r="H335" s="160">
        <v>4134.53</v>
      </c>
      <c r="I335" s="160"/>
      <c r="J335" s="338">
        <v>4754.71</v>
      </c>
      <c r="K335" s="160">
        <v>4134.53</v>
      </c>
      <c r="L335" s="160">
        <v>4134.53</v>
      </c>
      <c r="N335" s="288">
        <v>4754.71</v>
      </c>
      <c r="O335" s="338">
        <v>5865.28</v>
      </c>
      <c r="P335" s="279">
        <f t="shared" si="9"/>
        <v>1730.75</v>
      </c>
    </row>
    <row r="336" spans="1:16" ht="15" customHeight="1" x14ac:dyDescent="0.25">
      <c r="A336" s="410"/>
      <c r="B336" s="412"/>
      <c r="C336" s="160" t="s">
        <v>270</v>
      </c>
      <c r="D336" s="160">
        <v>9095.99</v>
      </c>
      <c r="E336" s="338"/>
      <c r="F336" s="160"/>
      <c r="G336" s="414"/>
      <c r="H336" s="160">
        <v>8269.08</v>
      </c>
      <c r="I336" s="160"/>
      <c r="J336" s="338">
        <v>9095.99</v>
      </c>
      <c r="K336" s="160">
        <v>8269.08</v>
      </c>
      <c r="L336" s="160">
        <v>8269.08</v>
      </c>
      <c r="N336" s="288">
        <v>9095.99</v>
      </c>
      <c r="O336" s="338">
        <v>11730.56</v>
      </c>
      <c r="P336" s="279">
        <f t="shared" si="9"/>
        <v>3461.4799999999996</v>
      </c>
    </row>
    <row r="337" spans="1:16" ht="15" customHeight="1" x14ac:dyDescent="0.25">
      <c r="A337" s="410"/>
      <c r="B337" s="412"/>
      <c r="C337" s="160" t="s">
        <v>160</v>
      </c>
      <c r="D337" s="160"/>
      <c r="E337" s="338"/>
      <c r="F337" s="160"/>
      <c r="G337" s="414"/>
      <c r="H337" s="160"/>
      <c r="I337" s="160"/>
      <c r="J337" s="338">
        <v>15236.14</v>
      </c>
      <c r="K337" s="160"/>
      <c r="L337" s="160"/>
      <c r="N337" s="288">
        <v>15236.14</v>
      </c>
      <c r="O337" s="338">
        <v>23382.67</v>
      </c>
      <c r="P337" s="279"/>
    </row>
    <row r="338" spans="1:16" ht="15" customHeight="1" x14ac:dyDescent="0.25">
      <c r="A338" s="410"/>
      <c r="B338" s="412"/>
      <c r="C338" s="160" t="s">
        <v>71</v>
      </c>
      <c r="D338" s="160">
        <v>14912.77</v>
      </c>
      <c r="E338" s="338"/>
      <c r="F338" s="160"/>
      <c r="G338" s="414"/>
      <c r="H338" s="160">
        <v>0</v>
      </c>
      <c r="I338" s="160"/>
      <c r="J338" s="338">
        <v>14912.77</v>
      </c>
      <c r="K338" s="160">
        <v>14912.77</v>
      </c>
      <c r="L338" s="160">
        <v>14912.77</v>
      </c>
      <c r="N338" s="288">
        <v>14912.77</v>
      </c>
      <c r="O338" s="338">
        <v>11691.34</v>
      </c>
      <c r="P338" s="279">
        <f t="shared" si="9"/>
        <v>11691.34</v>
      </c>
    </row>
    <row r="339" spans="1:16" ht="15" customHeight="1" x14ac:dyDescent="0.25">
      <c r="A339" s="410"/>
      <c r="B339" s="412"/>
      <c r="C339" s="160" t="s">
        <v>72</v>
      </c>
      <c r="D339" s="160">
        <v>17521.57</v>
      </c>
      <c r="E339" s="338"/>
      <c r="F339" s="160"/>
      <c r="G339" s="414"/>
      <c r="H339" s="160">
        <v>0</v>
      </c>
      <c r="I339" s="160"/>
      <c r="J339" s="338">
        <v>17521.57</v>
      </c>
      <c r="K339" s="160">
        <v>17521.57</v>
      </c>
      <c r="L339" s="160">
        <v>17521.57</v>
      </c>
      <c r="N339" s="288">
        <v>17521.57</v>
      </c>
      <c r="O339" s="338">
        <v>23789.14</v>
      </c>
      <c r="P339" s="279">
        <f t="shared" si="9"/>
        <v>23789.14</v>
      </c>
    </row>
    <row r="340" spans="1:16" ht="45.2" customHeight="1" x14ac:dyDescent="0.25">
      <c r="A340" s="410"/>
      <c r="B340" s="413"/>
      <c r="C340" s="160" t="s">
        <v>109</v>
      </c>
      <c r="D340" s="160">
        <v>133.47</v>
      </c>
      <c r="E340" s="338"/>
      <c r="F340" s="160"/>
      <c r="G340" s="414"/>
      <c r="H340" s="160">
        <v>123.58</v>
      </c>
      <c r="I340" s="160"/>
      <c r="J340" s="338">
        <v>133.47</v>
      </c>
      <c r="K340" s="338">
        <v>133.47</v>
      </c>
      <c r="L340" s="338">
        <v>133.47</v>
      </c>
      <c r="N340" s="288">
        <v>133.47</v>
      </c>
      <c r="O340" s="338">
        <v>133.47</v>
      </c>
      <c r="P340" s="279">
        <f t="shared" si="9"/>
        <v>9.89</v>
      </c>
    </row>
    <row r="341" spans="1:16" ht="62.25" customHeight="1" x14ac:dyDescent="0.25">
      <c r="A341" s="410">
        <v>43</v>
      </c>
      <c r="B341" s="411" t="s">
        <v>278</v>
      </c>
      <c r="C341" s="329" t="s">
        <v>279</v>
      </c>
      <c r="D341" s="336" t="s">
        <v>280</v>
      </c>
      <c r="E341" s="338" t="s">
        <v>281</v>
      </c>
      <c r="F341" s="329" t="s">
        <v>282</v>
      </c>
      <c r="G341" s="414" t="s">
        <v>283</v>
      </c>
      <c r="H341" s="336" t="s">
        <v>280</v>
      </c>
      <c r="I341" s="336"/>
      <c r="J341" s="336" t="s">
        <v>280</v>
      </c>
      <c r="K341" s="336" t="s">
        <v>280</v>
      </c>
      <c r="L341" s="336" t="s">
        <v>280</v>
      </c>
      <c r="N341" s="288">
        <v>16981.509999999998</v>
      </c>
      <c r="O341" s="271">
        <v>20079.490000000002</v>
      </c>
      <c r="P341" s="279" t="e">
        <f t="shared" si="9"/>
        <v>#VALUE!</v>
      </c>
    </row>
    <row r="342" spans="1:16" x14ac:dyDescent="0.25">
      <c r="A342" s="410"/>
      <c r="B342" s="412"/>
      <c r="C342" s="336" t="s">
        <v>17</v>
      </c>
      <c r="D342" s="329">
        <v>13313</v>
      </c>
      <c r="E342" s="329"/>
      <c r="F342" s="329"/>
      <c r="G342" s="414"/>
      <c r="H342" s="329">
        <v>13313</v>
      </c>
      <c r="I342" s="329"/>
      <c r="J342" s="329">
        <v>13313</v>
      </c>
      <c r="K342" s="329">
        <v>13313</v>
      </c>
      <c r="L342" s="329">
        <v>13313</v>
      </c>
      <c r="N342" s="288">
        <v>14644.3</v>
      </c>
      <c r="O342" s="288">
        <v>18044.02</v>
      </c>
      <c r="P342" s="279">
        <f t="shared" si="9"/>
        <v>4731.0200000000004</v>
      </c>
    </row>
    <row r="343" spans="1:16" x14ac:dyDescent="0.25">
      <c r="A343" s="410"/>
      <c r="B343" s="412"/>
      <c r="C343" s="344" t="s">
        <v>20</v>
      </c>
      <c r="D343" s="329">
        <v>13856.16</v>
      </c>
      <c r="E343" s="329"/>
      <c r="F343" s="329"/>
      <c r="G343" s="414"/>
      <c r="H343" s="329">
        <v>13856.16</v>
      </c>
      <c r="I343" s="329"/>
      <c r="J343" s="329">
        <v>13856.16</v>
      </c>
      <c r="K343" s="329">
        <v>13856.16</v>
      </c>
      <c r="L343" s="329">
        <v>13856.16</v>
      </c>
      <c r="N343" s="288">
        <v>17371.39</v>
      </c>
      <c r="O343" s="288">
        <v>21839.99</v>
      </c>
      <c r="P343" s="279">
        <f t="shared" si="9"/>
        <v>7983.8300000000017</v>
      </c>
    </row>
    <row r="344" spans="1:16" x14ac:dyDescent="0.25">
      <c r="A344" s="410"/>
      <c r="B344" s="412"/>
      <c r="C344" s="344" t="s">
        <v>22</v>
      </c>
      <c r="D344" s="329">
        <v>13856.16</v>
      </c>
      <c r="E344" s="329"/>
      <c r="F344" s="329"/>
      <c r="G344" s="414"/>
      <c r="H344" s="329">
        <v>13856.16</v>
      </c>
      <c r="I344" s="329"/>
      <c r="J344" s="329">
        <v>13856.16</v>
      </c>
      <c r="K344" s="329">
        <v>13856.16</v>
      </c>
      <c r="L344" s="329">
        <v>13856.16</v>
      </c>
      <c r="N344" s="288">
        <v>19273.919999999998</v>
      </c>
      <c r="O344" s="288">
        <v>28079.49</v>
      </c>
      <c r="P344" s="279">
        <f t="shared" si="9"/>
        <v>14223.330000000002</v>
      </c>
    </row>
    <row r="345" spans="1:16" ht="30" x14ac:dyDescent="0.25">
      <c r="A345" s="410"/>
      <c r="B345" s="412"/>
      <c r="C345" s="342" t="s">
        <v>109</v>
      </c>
      <c r="D345" s="329">
        <v>102.51</v>
      </c>
      <c r="E345" s="329"/>
      <c r="F345" s="329"/>
      <c r="G345" s="414"/>
      <c r="H345" s="329">
        <v>102.51</v>
      </c>
      <c r="I345" s="329"/>
      <c r="J345" s="329">
        <v>102.51</v>
      </c>
      <c r="K345" s="329">
        <v>102.51</v>
      </c>
      <c r="L345" s="329">
        <v>102.51</v>
      </c>
      <c r="N345" s="288">
        <v>102.51</v>
      </c>
      <c r="O345" s="288">
        <v>138.94</v>
      </c>
      <c r="P345" s="279">
        <f t="shared" si="9"/>
        <v>36.429999999999993</v>
      </c>
    </row>
    <row r="346" spans="1:16" ht="57" x14ac:dyDescent="0.25">
      <c r="A346" s="370"/>
      <c r="B346" s="412"/>
      <c r="C346" s="369" t="s">
        <v>279</v>
      </c>
      <c r="D346" s="369"/>
      <c r="E346" s="369"/>
      <c r="F346" s="369"/>
      <c r="G346" s="371"/>
      <c r="H346" s="369"/>
      <c r="I346" s="369"/>
      <c r="J346" s="369"/>
      <c r="K346" s="369"/>
      <c r="L346" s="369"/>
      <c r="N346" s="288"/>
      <c r="O346" s="271">
        <v>24694.78</v>
      </c>
      <c r="P346" s="279"/>
    </row>
    <row r="347" spans="1:16" x14ac:dyDescent="0.25">
      <c r="A347" s="370"/>
      <c r="B347" s="412"/>
      <c r="C347" s="370" t="s">
        <v>17</v>
      </c>
      <c r="D347" s="369"/>
      <c r="E347" s="369"/>
      <c r="F347" s="369"/>
      <c r="G347" s="371"/>
      <c r="H347" s="369"/>
      <c r="I347" s="369"/>
      <c r="J347" s="369"/>
      <c r="K347" s="369"/>
      <c r="L347" s="369"/>
      <c r="N347" s="288"/>
      <c r="O347" s="288">
        <v>18044.02</v>
      </c>
      <c r="P347" s="279"/>
    </row>
    <row r="348" spans="1:16" ht="30" x14ac:dyDescent="0.25">
      <c r="A348" s="370"/>
      <c r="B348" s="412"/>
      <c r="C348" s="372" t="s">
        <v>109</v>
      </c>
      <c r="D348" s="369"/>
      <c r="E348" s="369"/>
      <c r="F348" s="369"/>
      <c r="G348" s="371"/>
      <c r="H348" s="369"/>
      <c r="I348" s="369"/>
      <c r="J348" s="369"/>
      <c r="K348" s="369"/>
      <c r="L348" s="369"/>
      <c r="N348" s="288"/>
      <c r="O348" s="288">
        <v>138.94</v>
      </c>
      <c r="P348" s="279"/>
    </row>
    <row r="349" spans="1:16" x14ac:dyDescent="0.25">
      <c r="A349" s="370"/>
      <c r="B349" s="412"/>
      <c r="C349" s="375" t="s">
        <v>20</v>
      </c>
      <c r="D349" s="369"/>
      <c r="E349" s="369"/>
      <c r="F349" s="369"/>
      <c r="G349" s="371"/>
      <c r="H349" s="369"/>
      <c r="I349" s="369"/>
      <c r="J349" s="369"/>
      <c r="K349" s="369"/>
      <c r="L349" s="369"/>
      <c r="N349" s="288"/>
      <c r="O349" s="288">
        <v>28079.49</v>
      </c>
      <c r="P349" s="279"/>
    </row>
    <row r="350" spans="1:16" ht="45" x14ac:dyDescent="0.25">
      <c r="A350" s="336">
        <v>44</v>
      </c>
      <c r="B350" s="336" t="s">
        <v>291</v>
      </c>
      <c r="C350" s="336" t="s">
        <v>12</v>
      </c>
      <c r="D350" s="336">
        <v>12987.64</v>
      </c>
      <c r="E350" s="336" t="s">
        <v>292</v>
      </c>
      <c r="F350" s="329" t="s">
        <v>293</v>
      </c>
      <c r="G350" s="7" t="s">
        <v>294</v>
      </c>
      <c r="H350" s="336">
        <v>12987.64</v>
      </c>
      <c r="I350" s="336"/>
      <c r="J350" s="336">
        <v>12987.64</v>
      </c>
      <c r="K350" s="336">
        <v>12987.64</v>
      </c>
      <c r="L350" s="336">
        <v>15430</v>
      </c>
      <c r="N350" s="288">
        <v>16583.28</v>
      </c>
      <c r="O350" s="329" t="s">
        <v>656</v>
      </c>
      <c r="P350" s="279" t="e">
        <f t="shared" si="9"/>
        <v>#VALUE!</v>
      </c>
    </row>
    <row r="351" spans="1:16" ht="60.75" customHeight="1" x14ac:dyDescent="0.25">
      <c r="A351" s="410">
        <v>45</v>
      </c>
      <c r="B351" s="411" t="s">
        <v>525</v>
      </c>
      <c r="C351" s="329" t="s">
        <v>12</v>
      </c>
      <c r="D351" s="336" t="s">
        <v>297</v>
      </c>
      <c r="E351" s="336" t="s">
        <v>292</v>
      </c>
      <c r="F351" s="329" t="s">
        <v>298</v>
      </c>
      <c r="G351" s="410" t="s">
        <v>299</v>
      </c>
      <c r="H351" s="336" t="s">
        <v>297</v>
      </c>
      <c r="I351" s="336"/>
      <c r="J351" s="336" t="s">
        <v>297</v>
      </c>
      <c r="K351" s="336" t="s">
        <v>297</v>
      </c>
      <c r="L351" s="336" t="s">
        <v>297</v>
      </c>
      <c r="N351" s="288" t="s">
        <v>297</v>
      </c>
      <c r="O351" s="329" t="s">
        <v>569</v>
      </c>
      <c r="P351" s="279" t="e">
        <f t="shared" si="9"/>
        <v>#VALUE!</v>
      </c>
    </row>
    <row r="352" spans="1:16" ht="47.45" customHeight="1" x14ac:dyDescent="0.25">
      <c r="A352" s="410"/>
      <c r="B352" s="412"/>
      <c r="C352" s="344" t="s">
        <v>17</v>
      </c>
      <c r="D352" s="338">
        <v>4200</v>
      </c>
      <c r="E352" s="338"/>
      <c r="F352" s="7">
        <v>4200</v>
      </c>
      <c r="G352" s="410"/>
      <c r="H352" s="338">
        <v>4200</v>
      </c>
      <c r="I352" s="338"/>
      <c r="J352" s="338">
        <v>4200</v>
      </c>
      <c r="K352" s="338">
        <v>4200</v>
      </c>
      <c r="L352" s="338">
        <v>4200</v>
      </c>
      <c r="N352" s="288">
        <v>4200</v>
      </c>
      <c r="O352" s="338">
        <v>3110.52</v>
      </c>
      <c r="P352" s="279">
        <f t="shared" si="9"/>
        <v>-1089.48</v>
      </c>
    </row>
    <row r="353" spans="1:16" ht="47.45" customHeight="1" x14ac:dyDescent="0.25">
      <c r="A353" s="410"/>
      <c r="B353" s="413"/>
      <c r="C353" s="330" t="s">
        <v>23</v>
      </c>
      <c r="D353" s="351">
        <v>18023.66</v>
      </c>
      <c r="E353" s="351"/>
      <c r="F353" s="165">
        <v>18023.66</v>
      </c>
      <c r="G353" s="411"/>
      <c r="H353" s="351">
        <v>18023.66</v>
      </c>
      <c r="I353" s="351"/>
      <c r="J353" s="351">
        <v>18023.66</v>
      </c>
      <c r="K353" s="351">
        <v>18023.66</v>
      </c>
      <c r="L353" s="351">
        <v>18023.66</v>
      </c>
      <c r="N353" s="288">
        <v>18023.66</v>
      </c>
      <c r="O353" s="351">
        <v>15013.23</v>
      </c>
      <c r="P353" s="279">
        <f t="shared" si="9"/>
        <v>-3010.4300000000003</v>
      </c>
    </row>
    <row r="354" spans="1:16" ht="59.25" customHeight="1" x14ac:dyDescent="0.25">
      <c r="B354" s="350" t="s">
        <v>464</v>
      </c>
      <c r="C354" s="62" t="s">
        <v>12</v>
      </c>
      <c r="D354" s="287"/>
      <c r="E354" s="287"/>
      <c r="F354" s="287"/>
      <c r="G354" s="57"/>
      <c r="H354" s="287"/>
      <c r="I354" s="287"/>
      <c r="J354" s="286"/>
      <c r="K354" s="287"/>
      <c r="L354" s="287"/>
      <c r="M354" s="89"/>
      <c r="N354" s="288">
        <v>1068.23</v>
      </c>
      <c r="O354" s="271">
        <v>1006.64</v>
      </c>
    </row>
    <row r="355" spans="1:16" ht="99.2" customHeight="1" x14ac:dyDescent="0.25">
      <c r="B355" s="431" t="s">
        <v>479</v>
      </c>
      <c r="C355" s="62" t="s">
        <v>551</v>
      </c>
      <c r="D355" s="287"/>
      <c r="E355" s="287"/>
      <c r="F355" s="287"/>
      <c r="G355" s="287"/>
      <c r="H355" s="287"/>
      <c r="I355" s="287"/>
      <c r="J355" s="286"/>
      <c r="K355" s="287"/>
      <c r="L355" s="287"/>
      <c r="M355" s="287"/>
      <c r="N355" s="287"/>
      <c r="O355" s="271" t="s">
        <v>641</v>
      </c>
    </row>
    <row r="356" spans="1:16" ht="53.25" hidden="1" customHeight="1" x14ac:dyDescent="0.25">
      <c r="B356" s="432"/>
      <c r="C356" s="62" t="s">
        <v>480</v>
      </c>
      <c r="D356" s="287"/>
      <c r="E356" s="287"/>
      <c r="F356" s="287"/>
      <c r="G356" s="287"/>
      <c r="H356" s="287"/>
      <c r="I356" s="287"/>
      <c r="J356" s="286"/>
      <c r="K356" s="287"/>
      <c r="L356" s="287"/>
      <c r="M356" s="287"/>
      <c r="N356" s="287"/>
      <c r="O356" s="288">
        <v>14469.87</v>
      </c>
    </row>
    <row r="357" spans="1:16" ht="42.75" hidden="1" x14ac:dyDescent="0.25">
      <c r="B357" s="432"/>
      <c r="C357" s="62" t="s">
        <v>481</v>
      </c>
      <c r="D357" s="287"/>
      <c r="E357" s="287"/>
      <c r="F357" s="287"/>
      <c r="G357" s="287"/>
      <c r="H357" s="287"/>
      <c r="I357" s="287"/>
      <c r="J357" s="286"/>
      <c r="K357" s="287"/>
      <c r="L357" s="287"/>
      <c r="M357" s="287"/>
      <c r="N357" s="287"/>
      <c r="O357" s="288">
        <v>14469.87</v>
      </c>
    </row>
    <row r="358" spans="1:16" ht="52.5" hidden="1" customHeight="1" x14ac:dyDescent="0.25">
      <c r="B358" s="432"/>
      <c r="C358" s="62" t="s">
        <v>482</v>
      </c>
      <c r="D358" s="287"/>
      <c r="E358" s="287"/>
      <c r="F358" s="287"/>
      <c r="G358" s="287"/>
      <c r="H358" s="287"/>
      <c r="I358" s="287"/>
      <c r="J358" s="286"/>
      <c r="K358" s="287"/>
      <c r="L358" s="287"/>
      <c r="M358" s="287"/>
      <c r="N358" s="287"/>
      <c r="O358" s="288">
        <v>7234.96</v>
      </c>
    </row>
    <row r="359" spans="1:16" ht="15" customHeight="1" x14ac:dyDescent="0.25">
      <c r="B359" s="432"/>
      <c r="C359" s="62" t="s">
        <v>552</v>
      </c>
      <c r="D359" s="287"/>
      <c r="E359" s="287"/>
      <c r="F359" s="287"/>
      <c r="G359" s="287"/>
      <c r="H359" s="287"/>
      <c r="I359" s="287"/>
      <c r="J359" s="286"/>
      <c r="K359" s="287"/>
      <c r="L359" s="287"/>
      <c r="M359" s="287"/>
      <c r="N359" s="287"/>
      <c r="O359" s="288">
        <v>3670.64</v>
      </c>
    </row>
    <row r="360" spans="1:16" ht="18.75" customHeight="1" x14ac:dyDescent="0.25">
      <c r="B360" s="432"/>
      <c r="C360" s="62" t="s">
        <v>553</v>
      </c>
      <c r="D360" s="287"/>
      <c r="E360" s="287"/>
      <c r="F360" s="287"/>
      <c r="G360" s="287"/>
      <c r="H360" s="287"/>
      <c r="I360" s="287"/>
      <c r="J360" s="286"/>
      <c r="K360" s="287"/>
      <c r="L360" s="287"/>
      <c r="M360" s="287"/>
      <c r="N360" s="287"/>
      <c r="O360" s="288">
        <v>3670.64</v>
      </c>
    </row>
    <row r="361" spans="1:16" ht="32.25" customHeight="1" x14ac:dyDescent="0.25">
      <c r="B361" s="432"/>
      <c r="C361" s="62" t="s">
        <v>640</v>
      </c>
      <c r="D361" s="287"/>
      <c r="E361" s="287"/>
      <c r="F361" s="287"/>
      <c r="G361" s="287"/>
      <c r="H361" s="287"/>
      <c r="I361" s="287"/>
      <c r="J361" s="286"/>
      <c r="K361" s="287"/>
      <c r="L361" s="287"/>
      <c r="M361" s="287"/>
      <c r="N361" s="287"/>
      <c r="O361" s="211">
        <v>166.1</v>
      </c>
    </row>
    <row r="362" spans="1:16" ht="18.75" customHeight="1" x14ac:dyDescent="0.25">
      <c r="B362" s="432"/>
      <c r="C362" s="62" t="s">
        <v>33</v>
      </c>
      <c r="D362" s="287"/>
      <c r="E362" s="287"/>
      <c r="F362" s="287"/>
      <c r="G362" s="287"/>
      <c r="H362" s="287"/>
      <c r="I362" s="287"/>
      <c r="J362" s="286"/>
      <c r="K362" s="287"/>
      <c r="L362" s="287"/>
      <c r="M362" s="287"/>
      <c r="N362" s="287"/>
      <c r="O362" s="211">
        <v>20046.2</v>
      </c>
    </row>
    <row r="363" spans="1:16" ht="16.5" customHeight="1" x14ac:dyDescent="0.25">
      <c r="B363" s="432"/>
      <c r="C363" s="62" t="s">
        <v>554</v>
      </c>
      <c r="D363" s="287"/>
      <c r="E363" s="287"/>
      <c r="F363" s="287"/>
      <c r="G363" s="287"/>
      <c r="H363" s="287"/>
      <c r="I363" s="287"/>
      <c r="J363" s="286"/>
      <c r="K363" s="287"/>
      <c r="L363" s="287"/>
      <c r="M363" s="287"/>
      <c r="N363" s="287"/>
      <c r="O363" s="211">
        <v>20046.2</v>
      </c>
    </row>
    <row r="364" spans="1:16" ht="16.5" customHeight="1" x14ac:dyDescent="0.25">
      <c r="B364" s="432"/>
      <c r="C364" s="160" t="s">
        <v>160</v>
      </c>
      <c r="D364" s="287"/>
      <c r="E364" s="287"/>
      <c r="F364" s="287"/>
      <c r="G364" s="287"/>
      <c r="H364" s="287"/>
      <c r="I364" s="287"/>
      <c r="J364" s="286"/>
      <c r="K364" s="287"/>
      <c r="L364" s="287"/>
      <c r="M364" s="287"/>
      <c r="N364" s="287"/>
      <c r="O364" s="288">
        <v>14601.86</v>
      </c>
    </row>
    <row r="365" spans="1:16" ht="18" customHeight="1" x14ac:dyDescent="0.25">
      <c r="B365" s="432"/>
      <c r="C365" s="160" t="s">
        <v>72</v>
      </c>
      <c r="D365" s="287"/>
      <c r="E365" s="287"/>
      <c r="F365" s="287"/>
      <c r="G365" s="287"/>
      <c r="H365" s="287"/>
      <c r="I365" s="287"/>
      <c r="J365" s="286"/>
      <c r="K365" s="287"/>
      <c r="L365" s="287"/>
      <c r="M365" s="287"/>
      <c r="N365" s="287"/>
      <c r="O365" s="288">
        <v>14601.86</v>
      </c>
    </row>
    <row r="366" spans="1:16" ht="57" x14ac:dyDescent="0.25">
      <c r="B366" s="450" t="s">
        <v>490</v>
      </c>
      <c r="C366" s="62" t="s">
        <v>12</v>
      </c>
      <c r="D366" s="287"/>
      <c r="E366" s="287"/>
      <c r="F366" s="287"/>
      <c r="G366" s="287"/>
      <c r="H366" s="287"/>
      <c r="I366" s="287"/>
      <c r="J366" s="286">
        <v>3595.61</v>
      </c>
      <c r="K366" s="287"/>
      <c r="L366" s="287"/>
      <c r="M366" s="287"/>
      <c r="N366" s="286">
        <v>4400.1899999999996</v>
      </c>
      <c r="O366" s="271" t="s">
        <v>642</v>
      </c>
    </row>
    <row r="367" spans="1:16" x14ac:dyDescent="0.25">
      <c r="B367" s="450"/>
      <c r="C367" s="160" t="s">
        <v>461</v>
      </c>
      <c r="D367" s="287"/>
      <c r="E367" s="287"/>
      <c r="F367" s="287"/>
      <c r="G367" s="287"/>
      <c r="H367" s="287"/>
      <c r="I367" s="287"/>
      <c r="J367" s="286">
        <v>3595.61</v>
      </c>
      <c r="K367" s="287"/>
      <c r="L367" s="287"/>
      <c r="M367" s="287"/>
      <c r="N367" s="286">
        <v>4350.6899999999996</v>
      </c>
      <c r="O367" s="288">
        <v>6090.97</v>
      </c>
    </row>
    <row r="368" spans="1:16" x14ac:dyDescent="0.25">
      <c r="B368" s="450"/>
      <c r="C368" s="160" t="s">
        <v>491</v>
      </c>
      <c r="D368" s="287"/>
      <c r="E368" s="287"/>
      <c r="F368" s="287"/>
      <c r="G368" s="287"/>
      <c r="H368" s="287"/>
      <c r="I368" s="287"/>
      <c r="J368" s="286"/>
      <c r="K368" s="287"/>
      <c r="L368" s="287"/>
      <c r="M368" s="287"/>
      <c r="N368" s="286">
        <v>4350.6899999999996</v>
      </c>
      <c r="O368" s="288">
        <v>6090.97</v>
      </c>
    </row>
    <row r="369" spans="2:15" x14ac:dyDescent="0.25">
      <c r="B369" s="450"/>
      <c r="C369" s="160" t="s">
        <v>462</v>
      </c>
      <c r="D369" s="287"/>
      <c r="E369" s="287"/>
      <c r="F369" s="287"/>
      <c r="G369" s="287"/>
      <c r="H369" s="287"/>
      <c r="I369" s="287"/>
      <c r="J369" s="286"/>
      <c r="K369" s="287"/>
      <c r="L369" s="287"/>
      <c r="M369" s="287"/>
      <c r="N369" s="286">
        <v>9458.07</v>
      </c>
      <c r="O369" s="288">
        <v>16081.65</v>
      </c>
    </row>
    <row r="370" spans="2:15" x14ac:dyDescent="0.25">
      <c r="B370" s="450"/>
      <c r="C370" s="160" t="s">
        <v>269</v>
      </c>
      <c r="D370" s="287"/>
      <c r="E370" s="287"/>
      <c r="F370" s="287"/>
      <c r="G370" s="287"/>
      <c r="H370" s="287"/>
      <c r="I370" s="287"/>
      <c r="J370" s="286"/>
      <c r="K370" s="287"/>
      <c r="L370" s="287"/>
      <c r="M370" s="287"/>
      <c r="N370" s="286">
        <v>9458.07</v>
      </c>
      <c r="O370" s="288">
        <v>16081.65</v>
      </c>
    </row>
    <row r="371" spans="2:15" ht="53.45" customHeight="1" x14ac:dyDescent="0.25">
      <c r="B371" s="426" t="s">
        <v>492</v>
      </c>
      <c r="C371" s="62" t="s">
        <v>12</v>
      </c>
      <c r="D371" s="287"/>
      <c r="E371" s="287"/>
      <c r="F371" s="287"/>
      <c r="G371" s="287"/>
      <c r="H371" s="287"/>
      <c r="I371" s="287"/>
      <c r="J371" s="286"/>
      <c r="K371" s="287"/>
      <c r="L371" s="287"/>
      <c r="M371" s="287"/>
      <c r="N371" s="286"/>
      <c r="O371" s="311" t="s">
        <v>672</v>
      </c>
    </row>
    <row r="372" spans="2:15" x14ac:dyDescent="0.25">
      <c r="B372" s="427"/>
      <c r="C372" s="160" t="s">
        <v>461</v>
      </c>
      <c r="D372" s="287"/>
      <c r="E372" s="287"/>
      <c r="F372" s="287"/>
      <c r="G372" s="287"/>
      <c r="H372" s="287"/>
      <c r="I372" s="287"/>
      <c r="J372" s="286"/>
      <c r="K372" s="287"/>
      <c r="L372" s="287"/>
      <c r="M372" s="287"/>
      <c r="N372" s="286"/>
      <c r="O372" s="288">
        <v>4479.97</v>
      </c>
    </row>
    <row r="373" spans="2:15" x14ac:dyDescent="0.25">
      <c r="B373" s="427"/>
      <c r="C373" s="160" t="s">
        <v>267</v>
      </c>
      <c r="D373" s="287"/>
      <c r="E373" s="287"/>
      <c r="F373" s="287"/>
      <c r="G373" s="287"/>
      <c r="H373" s="287"/>
      <c r="I373" s="287"/>
      <c r="J373" s="286"/>
      <c r="K373" s="287"/>
      <c r="L373" s="287"/>
      <c r="M373" s="287"/>
      <c r="N373" s="286"/>
      <c r="O373" s="288">
        <v>4479.97</v>
      </c>
    </row>
    <row r="374" spans="2:15" x14ac:dyDescent="0.25">
      <c r="B374" s="427"/>
      <c r="C374" s="160" t="s">
        <v>462</v>
      </c>
      <c r="D374" s="287"/>
      <c r="E374" s="287"/>
      <c r="F374" s="287"/>
      <c r="G374" s="287"/>
      <c r="H374" s="287"/>
      <c r="I374" s="287"/>
      <c r="J374" s="286"/>
      <c r="K374" s="287"/>
      <c r="L374" s="287"/>
      <c r="M374" s="287"/>
      <c r="N374" s="286"/>
      <c r="O374" s="288">
        <v>6811</v>
      </c>
    </row>
    <row r="375" spans="2:15" x14ac:dyDescent="0.25">
      <c r="B375" s="427"/>
      <c r="C375" s="160" t="s">
        <v>493</v>
      </c>
      <c r="D375" s="287"/>
      <c r="E375" s="287"/>
      <c r="F375" s="287"/>
      <c r="G375" s="287"/>
      <c r="H375" s="287"/>
      <c r="I375" s="287"/>
      <c r="J375" s="286"/>
      <c r="K375" s="287"/>
      <c r="L375" s="287"/>
      <c r="M375" s="287"/>
      <c r="N375" s="286"/>
      <c r="O375" s="288">
        <v>6811</v>
      </c>
    </row>
    <row r="376" spans="2:15" x14ac:dyDescent="0.25">
      <c r="B376" s="427"/>
      <c r="C376" s="160" t="s">
        <v>160</v>
      </c>
      <c r="D376" s="287"/>
      <c r="E376" s="287"/>
      <c r="F376" s="287"/>
      <c r="G376" s="287"/>
      <c r="H376" s="287"/>
      <c r="I376" s="287"/>
      <c r="J376" s="286"/>
      <c r="K376" s="287"/>
      <c r="L376" s="287"/>
      <c r="M376" s="287"/>
      <c r="N376" s="287"/>
      <c r="O376" s="288">
        <v>11728.66</v>
      </c>
    </row>
    <row r="377" spans="2:15" ht="18.75" customHeight="1" x14ac:dyDescent="0.25">
      <c r="B377" s="428"/>
      <c r="C377" s="160" t="s">
        <v>72</v>
      </c>
      <c r="D377" s="287"/>
      <c r="E377" s="287"/>
      <c r="F377" s="287"/>
      <c r="G377" s="287"/>
      <c r="H377" s="287"/>
      <c r="I377" s="287"/>
      <c r="J377" s="286"/>
      <c r="K377" s="287"/>
      <c r="L377" s="287"/>
      <c r="M377" s="287"/>
      <c r="N377" s="287"/>
      <c r="O377" s="288">
        <v>11728.66</v>
      </c>
    </row>
    <row r="378" spans="2:15" ht="57.75" customHeight="1" x14ac:dyDescent="0.25">
      <c r="B378" s="350" t="s">
        <v>494</v>
      </c>
      <c r="C378" s="62" t="s">
        <v>12</v>
      </c>
      <c r="D378" s="287"/>
      <c r="E378" s="287"/>
      <c r="F378" s="287"/>
      <c r="G378" s="287"/>
      <c r="H378" s="287"/>
      <c r="I378" s="287"/>
      <c r="J378" s="286"/>
      <c r="K378" s="287"/>
      <c r="L378" s="287"/>
      <c r="M378" s="287"/>
      <c r="N378" s="287"/>
      <c r="O378" s="271" t="s">
        <v>607</v>
      </c>
    </row>
    <row r="379" spans="2:15" s="139" customFormat="1" ht="54" customHeight="1" x14ac:dyDescent="0.25">
      <c r="B379" s="137"/>
      <c r="C379" s="353" t="s">
        <v>279</v>
      </c>
      <c r="D379" s="353" t="s">
        <v>504</v>
      </c>
      <c r="E379" s="353" t="s">
        <v>505</v>
      </c>
      <c r="F379" s="354">
        <v>5903.67</v>
      </c>
      <c r="G379" s="138"/>
      <c r="H379" s="138"/>
      <c r="I379" s="138"/>
      <c r="J379" s="343"/>
      <c r="K379" s="138"/>
      <c r="L379" s="138"/>
      <c r="M379" s="138"/>
      <c r="N379" s="138"/>
      <c r="O379" s="332" t="s">
        <v>608</v>
      </c>
    </row>
    <row r="380" spans="2:15" ht="21" customHeight="1" x14ac:dyDescent="0.25">
      <c r="B380" s="135"/>
      <c r="C380" s="355" t="s">
        <v>18</v>
      </c>
      <c r="D380" s="356" t="s">
        <v>506</v>
      </c>
      <c r="E380" s="356" t="s">
        <v>505</v>
      </c>
      <c r="F380" s="357">
        <v>5903.67</v>
      </c>
      <c r="G380" s="287"/>
      <c r="H380" s="287"/>
      <c r="I380" s="287"/>
      <c r="J380" s="286"/>
      <c r="K380" s="287"/>
      <c r="L380" s="287"/>
      <c r="M380" s="287"/>
      <c r="N380" s="287"/>
      <c r="O380" s="288">
        <v>5903.67</v>
      </c>
    </row>
    <row r="381" spans="2:15" ht="21" customHeight="1" x14ac:dyDescent="0.25">
      <c r="B381" s="135" t="s">
        <v>514</v>
      </c>
      <c r="C381" s="355" t="s">
        <v>512</v>
      </c>
      <c r="D381" s="356" t="s">
        <v>507</v>
      </c>
      <c r="E381" s="356" t="s">
        <v>508</v>
      </c>
      <c r="F381" s="357">
        <v>162.52803509999998</v>
      </c>
      <c r="G381" s="287"/>
      <c r="H381" s="287"/>
      <c r="I381" s="287"/>
      <c r="J381" s="286"/>
      <c r="K381" s="287"/>
      <c r="L381" s="287"/>
      <c r="M381" s="287"/>
      <c r="N381" s="287"/>
      <c r="O381" s="288">
        <v>5903.67</v>
      </c>
    </row>
    <row r="382" spans="2:15" ht="18" customHeight="1" x14ac:dyDescent="0.25">
      <c r="B382" s="135"/>
      <c r="C382" s="355" t="s">
        <v>160</v>
      </c>
      <c r="D382" s="355" t="s">
        <v>509</v>
      </c>
      <c r="E382" s="355" t="s">
        <v>505</v>
      </c>
      <c r="F382" s="358">
        <v>9568.4489948132414</v>
      </c>
      <c r="G382" s="287"/>
      <c r="H382" s="287"/>
      <c r="I382" s="287"/>
      <c r="J382" s="286"/>
      <c r="K382" s="287"/>
      <c r="L382" s="287"/>
      <c r="M382" s="287"/>
      <c r="N382" s="287"/>
      <c r="O382" s="288">
        <v>9568.4500000000007</v>
      </c>
    </row>
    <row r="383" spans="2:15" x14ac:dyDescent="0.25">
      <c r="B383" s="135"/>
      <c r="C383" s="356" t="s">
        <v>72</v>
      </c>
      <c r="D383" s="356" t="s">
        <v>506</v>
      </c>
      <c r="E383" s="356" t="s">
        <v>505</v>
      </c>
      <c r="F383" s="357">
        <v>9568.4489948132414</v>
      </c>
      <c r="G383" s="287"/>
      <c r="H383" s="287"/>
      <c r="I383" s="287"/>
      <c r="J383" s="286"/>
      <c r="K383" s="287"/>
      <c r="L383" s="287"/>
      <c r="M383" s="287"/>
      <c r="N383" s="287"/>
      <c r="O383" s="288">
        <v>9568.4500000000007</v>
      </c>
    </row>
    <row r="384" spans="2:15" ht="18.75" customHeight="1" x14ac:dyDescent="0.25">
      <c r="B384" s="135"/>
      <c r="C384" s="355" t="s">
        <v>20</v>
      </c>
      <c r="D384" s="355" t="s">
        <v>510</v>
      </c>
      <c r="E384" s="355" t="s">
        <v>505</v>
      </c>
      <c r="F384" s="358">
        <v>9568.4483689200006</v>
      </c>
      <c r="G384" s="287"/>
      <c r="H384" s="287"/>
      <c r="I384" s="287"/>
      <c r="J384" s="286"/>
      <c r="K384" s="287"/>
      <c r="L384" s="287"/>
      <c r="M384" s="287"/>
      <c r="N384" s="287"/>
      <c r="O384" s="288">
        <v>9568.4500000000007</v>
      </c>
    </row>
    <row r="385" spans="2:15" x14ac:dyDescent="0.25">
      <c r="B385" s="136"/>
      <c r="C385" s="356" t="s">
        <v>513</v>
      </c>
      <c r="D385" s="356" t="s">
        <v>511</v>
      </c>
      <c r="E385" s="356" t="s">
        <v>511</v>
      </c>
      <c r="F385" s="356" t="s">
        <v>511</v>
      </c>
      <c r="G385" s="356" t="s">
        <v>511</v>
      </c>
      <c r="H385" s="356" t="s">
        <v>511</v>
      </c>
      <c r="I385" s="356" t="s">
        <v>511</v>
      </c>
      <c r="J385" s="356"/>
      <c r="K385" s="356" t="s">
        <v>511</v>
      </c>
      <c r="L385" s="356" t="s">
        <v>511</v>
      </c>
      <c r="M385" s="356" t="s">
        <v>511</v>
      </c>
      <c r="N385" s="356"/>
      <c r="O385" s="288">
        <v>9568.4500000000007</v>
      </c>
    </row>
    <row r="386" spans="2:15" ht="60" customHeight="1" x14ac:dyDescent="0.25">
      <c r="B386" s="431" t="s">
        <v>562</v>
      </c>
      <c r="C386" s="353" t="s">
        <v>563</v>
      </c>
      <c r="D386" s="286"/>
      <c r="E386" s="286"/>
      <c r="F386" s="286"/>
      <c r="G386" s="286"/>
      <c r="H386" s="286"/>
      <c r="I386" s="286"/>
      <c r="J386" s="286"/>
      <c r="K386" s="286"/>
      <c r="L386" s="286"/>
      <c r="M386" s="286"/>
      <c r="N386" s="286"/>
      <c r="O386" s="311" t="s">
        <v>609</v>
      </c>
    </row>
    <row r="387" spans="2:15" ht="17.25" customHeight="1" x14ac:dyDescent="0.25">
      <c r="B387" s="432"/>
      <c r="C387" s="355" t="s">
        <v>165</v>
      </c>
      <c r="D387" s="287"/>
      <c r="E387" s="287"/>
      <c r="F387" s="287"/>
      <c r="G387" s="287"/>
      <c r="H387" s="287"/>
      <c r="I387" s="287"/>
      <c r="J387" s="286"/>
      <c r="K387" s="287"/>
      <c r="L387" s="287"/>
      <c r="M387" s="287"/>
      <c r="N387" s="287"/>
      <c r="O387" s="211">
        <v>4284</v>
      </c>
    </row>
    <row r="388" spans="2:15" ht="18.75" customHeight="1" x14ac:dyDescent="0.25">
      <c r="B388" s="432"/>
      <c r="C388" s="355" t="s">
        <v>512</v>
      </c>
      <c r="D388" s="287"/>
      <c r="E388" s="287"/>
      <c r="F388" s="287"/>
      <c r="G388" s="287"/>
      <c r="H388" s="287"/>
      <c r="I388" s="287"/>
      <c r="J388" s="286"/>
      <c r="K388" s="287"/>
      <c r="L388" s="287"/>
      <c r="M388" s="287"/>
      <c r="N388" s="287"/>
      <c r="O388" s="211">
        <v>4284</v>
      </c>
    </row>
    <row r="389" spans="2:15" x14ac:dyDescent="0.25">
      <c r="B389" s="432"/>
      <c r="C389" s="355" t="s">
        <v>160</v>
      </c>
      <c r="D389" s="287"/>
      <c r="E389" s="287"/>
      <c r="F389" s="287"/>
      <c r="G389" s="287"/>
      <c r="H389" s="287"/>
      <c r="I389" s="287"/>
      <c r="J389" s="286"/>
      <c r="K389" s="287"/>
      <c r="L389" s="287"/>
      <c r="M389" s="287"/>
      <c r="N389" s="287"/>
      <c r="O389" s="211">
        <v>10519.55</v>
      </c>
    </row>
    <row r="390" spans="2:15" ht="18" customHeight="1" x14ac:dyDescent="0.25">
      <c r="B390" s="432"/>
      <c r="C390" s="356" t="s">
        <v>72</v>
      </c>
      <c r="D390" s="287"/>
      <c r="E390" s="287"/>
      <c r="F390" s="287"/>
      <c r="G390" s="287"/>
      <c r="H390" s="287"/>
      <c r="I390" s="287"/>
      <c r="J390" s="286"/>
      <c r="K390" s="287"/>
      <c r="L390" s="287"/>
      <c r="M390" s="287"/>
      <c r="N390" s="287"/>
      <c r="O390" s="211">
        <v>10519.55</v>
      </c>
    </row>
    <row r="391" spans="2:15" ht="18.75" customHeight="1" x14ac:dyDescent="0.25">
      <c r="B391" s="432"/>
      <c r="C391" s="355" t="s">
        <v>20</v>
      </c>
      <c r="D391" s="287"/>
      <c r="E391" s="287"/>
      <c r="F391" s="287"/>
      <c r="G391" s="287"/>
      <c r="H391" s="287"/>
      <c r="I391" s="287"/>
      <c r="J391" s="286"/>
      <c r="K391" s="287"/>
      <c r="L391" s="287"/>
      <c r="M391" s="287"/>
      <c r="N391" s="287"/>
      <c r="O391" s="211">
        <v>7151.2</v>
      </c>
    </row>
    <row r="392" spans="2:15" x14ac:dyDescent="0.25">
      <c r="B392" s="432"/>
      <c r="C392" s="359" t="s">
        <v>513</v>
      </c>
      <c r="D392" s="284"/>
      <c r="E392" s="284"/>
      <c r="F392" s="284"/>
      <c r="G392" s="284"/>
      <c r="H392" s="284"/>
      <c r="I392" s="284"/>
      <c r="J392" s="134"/>
      <c r="K392" s="284"/>
      <c r="L392" s="284"/>
      <c r="M392" s="284"/>
      <c r="N392" s="284"/>
      <c r="O392" s="312">
        <v>7151.2</v>
      </c>
    </row>
    <row r="393" spans="2:15" ht="74.25" customHeight="1" x14ac:dyDescent="0.25">
      <c r="B393" s="432"/>
      <c r="C393" s="353" t="s">
        <v>564</v>
      </c>
      <c r="D393" s="284"/>
      <c r="E393" s="284"/>
      <c r="F393" s="284"/>
      <c r="G393" s="284"/>
      <c r="H393" s="284"/>
      <c r="I393" s="284"/>
      <c r="J393" s="134"/>
      <c r="K393" s="284"/>
      <c r="L393" s="284"/>
      <c r="M393" s="284"/>
      <c r="N393" s="284"/>
      <c r="O393" s="313" t="s">
        <v>610</v>
      </c>
    </row>
    <row r="394" spans="2:15" ht="18.75" customHeight="1" x14ac:dyDescent="0.25">
      <c r="B394" s="432"/>
      <c r="C394" s="359" t="s">
        <v>515</v>
      </c>
      <c r="D394" s="284"/>
      <c r="E394" s="284"/>
      <c r="F394" s="284"/>
      <c r="G394" s="284"/>
      <c r="H394" s="284"/>
      <c r="I394" s="284"/>
      <c r="J394" s="134"/>
      <c r="K394" s="284"/>
      <c r="L394" s="284"/>
      <c r="M394" s="284"/>
      <c r="N394" s="284"/>
      <c r="O394" s="312">
        <v>7409.18</v>
      </c>
    </row>
    <row r="395" spans="2:15" ht="15.75" customHeight="1" x14ac:dyDescent="0.25">
      <c r="B395" s="432"/>
      <c r="C395" s="359" t="s">
        <v>565</v>
      </c>
      <c r="D395" s="284"/>
      <c r="E395" s="284"/>
      <c r="F395" s="284"/>
      <c r="G395" s="284"/>
      <c r="H395" s="284"/>
      <c r="I395" s="284"/>
      <c r="J395" s="134"/>
      <c r="K395" s="284"/>
      <c r="L395" s="284"/>
      <c r="M395" s="284"/>
      <c r="N395" s="284"/>
      <c r="O395" s="312">
        <v>8201.76</v>
      </c>
    </row>
    <row r="396" spans="2:15" ht="17.25" customHeight="1" x14ac:dyDescent="0.25">
      <c r="B396" s="432"/>
      <c r="C396" s="359" t="s">
        <v>566</v>
      </c>
      <c r="D396" s="284"/>
      <c r="E396" s="284"/>
      <c r="F396" s="284"/>
      <c r="G396" s="284"/>
      <c r="H396" s="284"/>
      <c r="I396" s="284"/>
      <c r="J396" s="134"/>
      <c r="K396" s="284"/>
      <c r="L396" s="284"/>
      <c r="M396" s="284"/>
      <c r="N396" s="284"/>
      <c r="O396" s="312">
        <v>7335.09</v>
      </c>
    </row>
    <row r="397" spans="2:15" ht="17.25" customHeight="1" x14ac:dyDescent="0.25">
      <c r="B397" s="432"/>
      <c r="C397" s="359" t="s">
        <v>160</v>
      </c>
      <c r="D397" s="284"/>
      <c r="E397" s="284"/>
      <c r="F397" s="284"/>
      <c r="G397" s="284"/>
      <c r="H397" s="284"/>
      <c r="I397" s="284"/>
      <c r="J397" s="134"/>
      <c r="K397" s="284"/>
      <c r="L397" s="284"/>
      <c r="M397" s="284"/>
      <c r="N397" s="284"/>
      <c r="O397" s="312">
        <v>8362.25</v>
      </c>
    </row>
    <row r="398" spans="2:15" ht="15.75" customHeight="1" x14ac:dyDescent="0.25">
      <c r="B398" s="334"/>
      <c r="C398" s="359" t="s">
        <v>567</v>
      </c>
      <c r="D398" s="284"/>
      <c r="E398" s="284"/>
      <c r="F398" s="284"/>
      <c r="G398" s="284"/>
      <c r="H398" s="284"/>
      <c r="I398" s="284"/>
      <c r="J398" s="134"/>
      <c r="K398" s="284"/>
      <c r="L398" s="284"/>
      <c r="M398" s="284"/>
      <c r="N398" s="284"/>
      <c r="O398" s="312">
        <v>8861.09</v>
      </c>
    </row>
    <row r="399" spans="2:15" ht="19.5" customHeight="1" x14ac:dyDescent="0.25">
      <c r="B399" s="334"/>
      <c r="C399" s="359" t="s">
        <v>568</v>
      </c>
      <c r="D399" s="284"/>
      <c r="E399" s="284"/>
      <c r="F399" s="284"/>
      <c r="G399" s="284"/>
      <c r="H399" s="284"/>
      <c r="I399" s="284"/>
      <c r="J399" s="134"/>
      <c r="K399" s="284"/>
      <c r="L399" s="284"/>
      <c r="M399" s="284"/>
      <c r="N399" s="284"/>
      <c r="O399" s="312">
        <v>7335.09</v>
      </c>
    </row>
    <row r="400" spans="2:15" ht="57" x14ac:dyDescent="0.25">
      <c r="B400" s="426" t="s">
        <v>550</v>
      </c>
      <c r="C400" s="329" t="s">
        <v>12</v>
      </c>
      <c r="D400" s="287"/>
      <c r="E400" s="287"/>
      <c r="F400" s="287"/>
      <c r="G400" s="287"/>
      <c r="H400" s="287"/>
      <c r="I400" s="287"/>
      <c r="J400" s="286"/>
      <c r="K400" s="287"/>
      <c r="L400" s="287"/>
      <c r="M400" s="287"/>
      <c r="N400" s="287"/>
      <c r="O400" s="271" t="s">
        <v>611</v>
      </c>
    </row>
    <row r="401" spans="2:15" x14ac:dyDescent="0.25">
      <c r="B401" s="427"/>
      <c r="C401" s="329" t="s">
        <v>17</v>
      </c>
      <c r="D401" s="287"/>
      <c r="E401" s="287"/>
      <c r="F401" s="287"/>
      <c r="G401" s="287"/>
      <c r="H401" s="287"/>
      <c r="I401" s="287"/>
      <c r="J401" s="286"/>
      <c r="K401" s="287"/>
      <c r="L401" s="287"/>
      <c r="M401" s="287"/>
      <c r="N401" s="287"/>
      <c r="O401" s="288">
        <v>4495.12</v>
      </c>
    </row>
    <row r="402" spans="2:15" x14ac:dyDescent="0.25">
      <c r="B402" s="427"/>
      <c r="C402" s="329" t="s">
        <v>18</v>
      </c>
      <c r="D402" s="287"/>
      <c r="E402" s="287"/>
      <c r="F402" s="287"/>
      <c r="G402" s="287"/>
      <c r="H402" s="287"/>
      <c r="I402" s="287"/>
      <c r="J402" s="286"/>
      <c r="K402" s="287"/>
      <c r="L402" s="287"/>
      <c r="M402" s="287"/>
      <c r="N402" s="287"/>
      <c r="O402" s="288"/>
    </row>
    <row r="403" spans="2:15" x14ac:dyDescent="0.25">
      <c r="B403" s="427"/>
      <c r="C403" s="329" t="s">
        <v>19</v>
      </c>
      <c r="D403" s="287"/>
      <c r="E403" s="287"/>
      <c r="F403" s="287"/>
      <c r="G403" s="287"/>
      <c r="H403" s="287"/>
      <c r="I403" s="287"/>
      <c r="J403" s="286"/>
      <c r="K403" s="287"/>
      <c r="L403" s="287"/>
      <c r="M403" s="287"/>
      <c r="N403" s="287"/>
      <c r="O403" s="288">
        <v>4495.12</v>
      </c>
    </row>
    <row r="404" spans="2:15" x14ac:dyDescent="0.25">
      <c r="B404" s="427"/>
      <c r="C404" s="329" t="s">
        <v>20</v>
      </c>
      <c r="D404" s="287"/>
      <c r="E404" s="287"/>
      <c r="F404" s="287"/>
      <c r="G404" s="287"/>
      <c r="H404" s="287"/>
      <c r="I404" s="287"/>
      <c r="J404" s="286"/>
      <c r="K404" s="287"/>
      <c r="L404" s="287"/>
      <c r="M404" s="287"/>
      <c r="N404" s="287"/>
      <c r="O404" s="288">
        <v>13859.23</v>
      </c>
    </row>
    <row r="405" spans="2:15" x14ac:dyDescent="0.25">
      <c r="B405" s="427"/>
      <c r="C405" s="329" t="s">
        <v>21</v>
      </c>
      <c r="D405" s="287"/>
      <c r="E405" s="287"/>
      <c r="F405" s="287"/>
      <c r="G405" s="287"/>
      <c r="H405" s="287"/>
      <c r="I405" s="287"/>
      <c r="J405" s="286"/>
      <c r="K405" s="287"/>
      <c r="L405" s="287"/>
      <c r="M405" s="287"/>
      <c r="N405" s="287"/>
      <c r="O405" s="288"/>
    </row>
    <row r="406" spans="2:15" x14ac:dyDescent="0.25">
      <c r="B406" s="427"/>
      <c r="C406" s="329" t="s">
        <v>22</v>
      </c>
      <c r="D406" s="287"/>
      <c r="E406" s="287"/>
      <c r="F406" s="287"/>
      <c r="G406" s="287"/>
      <c r="H406" s="287"/>
      <c r="I406" s="287"/>
      <c r="J406" s="286"/>
      <c r="K406" s="287"/>
      <c r="L406" s="287"/>
      <c r="M406" s="287"/>
      <c r="N406" s="287"/>
      <c r="O406" s="288">
        <v>13859.23</v>
      </c>
    </row>
    <row r="407" spans="2:15" x14ac:dyDescent="0.25">
      <c r="B407" s="427"/>
      <c r="C407" s="329" t="s">
        <v>23</v>
      </c>
      <c r="D407" s="287"/>
      <c r="E407" s="287"/>
      <c r="F407" s="287"/>
      <c r="G407" s="287"/>
      <c r="H407" s="287"/>
      <c r="I407" s="287"/>
      <c r="J407" s="286"/>
      <c r="K407" s="287"/>
      <c r="L407" s="287"/>
      <c r="M407" s="287"/>
      <c r="N407" s="287"/>
      <c r="O407" s="288">
        <v>17120.66</v>
      </c>
    </row>
    <row r="408" spans="2:15" x14ac:dyDescent="0.25">
      <c r="B408" s="427"/>
      <c r="C408" s="329" t="s">
        <v>71</v>
      </c>
      <c r="D408" s="287"/>
      <c r="E408" s="287"/>
      <c r="F408" s="287"/>
      <c r="G408" s="287"/>
      <c r="H408" s="287"/>
      <c r="I408" s="287"/>
      <c r="J408" s="286"/>
      <c r="K408" s="287"/>
      <c r="L408" s="287"/>
      <c r="M408" s="287"/>
      <c r="N408" s="287"/>
      <c r="O408" s="288"/>
    </row>
    <row r="409" spans="2:15" x14ac:dyDescent="0.25">
      <c r="B409" s="428"/>
      <c r="C409" s="329" t="s">
        <v>72</v>
      </c>
      <c r="D409" s="287"/>
      <c r="E409" s="287"/>
      <c r="F409" s="287"/>
      <c r="G409" s="287"/>
      <c r="H409" s="287"/>
      <c r="I409" s="287"/>
      <c r="J409" s="286"/>
      <c r="K409" s="287"/>
      <c r="L409" s="287"/>
      <c r="M409" s="287"/>
      <c r="N409" s="287"/>
      <c r="O409" s="288">
        <v>17120.66</v>
      </c>
    </row>
    <row r="410" spans="2:15" ht="58.9" customHeight="1" x14ac:dyDescent="0.25">
      <c r="B410" s="426" t="s">
        <v>673</v>
      </c>
      <c r="C410" s="403" t="s">
        <v>12</v>
      </c>
      <c r="D410" s="287"/>
      <c r="E410" s="287"/>
      <c r="F410" s="287"/>
      <c r="G410" s="287"/>
      <c r="H410" s="287"/>
      <c r="I410" s="287"/>
      <c r="J410" s="286"/>
      <c r="K410" s="287"/>
      <c r="L410" s="287"/>
      <c r="M410" s="287"/>
      <c r="N410" s="287"/>
      <c r="O410" s="271" t="s">
        <v>674</v>
      </c>
    </row>
    <row r="411" spans="2:15" x14ac:dyDescent="0.25">
      <c r="B411" s="427"/>
      <c r="C411" s="403" t="s">
        <v>17</v>
      </c>
      <c r="D411" s="287"/>
      <c r="E411" s="287"/>
      <c r="F411" s="287"/>
      <c r="G411" s="287"/>
      <c r="H411" s="287"/>
      <c r="I411" s="287"/>
      <c r="J411" s="286"/>
      <c r="K411" s="287"/>
      <c r="L411" s="287"/>
      <c r="M411" s="287"/>
      <c r="N411" s="287"/>
      <c r="O411" s="288">
        <v>4956.8900000000003</v>
      </c>
    </row>
    <row r="412" spans="2:15" x14ac:dyDescent="0.25">
      <c r="B412" s="427"/>
      <c r="C412" s="403" t="s">
        <v>19</v>
      </c>
      <c r="D412" s="287"/>
      <c r="E412" s="287"/>
      <c r="F412" s="287"/>
      <c r="G412" s="287"/>
      <c r="H412" s="287"/>
      <c r="I412" s="287"/>
      <c r="J412" s="286"/>
      <c r="K412" s="287"/>
      <c r="L412" s="287"/>
      <c r="M412" s="287"/>
      <c r="N412" s="287"/>
      <c r="O412" s="288">
        <v>4956.8900000000003</v>
      </c>
    </row>
    <row r="413" spans="2:15" x14ac:dyDescent="0.25">
      <c r="B413" s="427"/>
      <c r="C413" s="403" t="s">
        <v>23</v>
      </c>
      <c r="D413" s="287"/>
      <c r="E413" s="287"/>
      <c r="F413" s="287"/>
      <c r="G413" s="287"/>
      <c r="H413" s="287"/>
      <c r="I413" s="287"/>
      <c r="J413" s="286"/>
      <c r="K413" s="287"/>
      <c r="L413" s="287"/>
      <c r="M413" s="287"/>
      <c r="N413" s="287"/>
      <c r="O413" s="288">
        <v>42896.02</v>
      </c>
    </row>
    <row r="414" spans="2:15" x14ac:dyDescent="0.25">
      <c r="B414" s="428"/>
      <c r="C414" s="403" t="s">
        <v>72</v>
      </c>
      <c r="D414" s="287"/>
      <c r="E414" s="287"/>
      <c r="F414" s="287"/>
      <c r="G414" s="287"/>
      <c r="H414" s="287"/>
      <c r="I414" s="287"/>
      <c r="J414" s="286"/>
      <c r="K414" s="287"/>
      <c r="L414" s="287"/>
      <c r="M414" s="287"/>
      <c r="N414" s="287"/>
      <c r="O414" s="288">
        <v>42896.02</v>
      </c>
    </row>
    <row r="438" spans="2:2" x14ac:dyDescent="0.25">
      <c r="B438" s="114" t="s">
        <v>560</v>
      </c>
    </row>
  </sheetData>
  <mergeCells count="109">
    <mergeCell ref="B355:B365"/>
    <mergeCell ref="B306:B312"/>
    <mergeCell ref="B400:B409"/>
    <mergeCell ref="A331:A340"/>
    <mergeCell ref="G333:G340"/>
    <mergeCell ref="N33:N37"/>
    <mergeCell ref="A351:A353"/>
    <mergeCell ref="B351:B353"/>
    <mergeCell ref="G351:G353"/>
    <mergeCell ref="A341:A345"/>
    <mergeCell ref="G341:G345"/>
    <mergeCell ref="A324:A329"/>
    <mergeCell ref="B324:B329"/>
    <mergeCell ref="G324:G329"/>
    <mergeCell ref="A261:A279"/>
    <mergeCell ref="B261:B279"/>
    <mergeCell ref="G261:G271"/>
    <mergeCell ref="E263:E271"/>
    <mergeCell ref="G272:G279"/>
    <mergeCell ref="A306:A311"/>
    <mergeCell ref="G306:G311"/>
    <mergeCell ref="A313:A323"/>
    <mergeCell ref="B313:B323"/>
    <mergeCell ref="G313:G323"/>
    <mergeCell ref="B285:B296"/>
    <mergeCell ref="A285:A296"/>
    <mergeCell ref="G285:G296"/>
    <mergeCell ref="B297:B305"/>
    <mergeCell ref="A297:A305"/>
    <mergeCell ref="G297:G305"/>
    <mergeCell ref="A202:A210"/>
    <mergeCell ref="G202:G223"/>
    <mergeCell ref="A236:A260"/>
    <mergeCell ref="E236:E238"/>
    <mergeCell ref="G236:G260"/>
    <mergeCell ref="E239:E242"/>
    <mergeCell ref="D244:E244"/>
    <mergeCell ref="D245:E245"/>
    <mergeCell ref="A232:A235"/>
    <mergeCell ref="B232:B235"/>
    <mergeCell ref="G232:G235"/>
    <mergeCell ref="B202:B231"/>
    <mergeCell ref="A191:A201"/>
    <mergeCell ref="B191:B201"/>
    <mergeCell ref="E191:E201"/>
    <mergeCell ref="G191:G201"/>
    <mergeCell ref="A170:A190"/>
    <mergeCell ref="B170:B190"/>
    <mergeCell ref="G170:G190"/>
    <mergeCell ref="E171:E175"/>
    <mergeCell ref="E176:E180"/>
    <mergeCell ref="A114:A124"/>
    <mergeCell ref="G114:G124"/>
    <mergeCell ref="A89:A96"/>
    <mergeCell ref="G89:G96"/>
    <mergeCell ref="B89:B99"/>
    <mergeCell ref="A147:A169"/>
    <mergeCell ref="B147:B169"/>
    <mergeCell ref="E147:E169"/>
    <mergeCell ref="G147:G169"/>
    <mergeCell ref="B110:B113"/>
    <mergeCell ref="B114:B146"/>
    <mergeCell ref="A78:A88"/>
    <mergeCell ref="B78:B88"/>
    <mergeCell ref="E78:E88"/>
    <mergeCell ref="G78:G88"/>
    <mergeCell ref="G57:G66"/>
    <mergeCell ref="B57:B66"/>
    <mergeCell ref="A57:A66"/>
    <mergeCell ref="A100:A109"/>
    <mergeCell ref="B100:B109"/>
    <mergeCell ref="G100:G109"/>
    <mergeCell ref="L33:L37"/>
    <mergeCell ref="C33:C37"/>
    <mergeCell ref="D33:D37"/>
    <mergeCell ref="E33:E37"/>
    <mergeCell ref="F33:F37"/>
    <mergeCell ref="G33:G43"/>
    <mergeCell ref="H33:H37"/>
    <mergeCell ref="J33:J37"/>
    <mergeCell ref="A67:A77"/>
    <mergeCell ref="B67:B77"/>
    <mergeCell ref="E67:E77"/>
    <mergeCell ref="G67:G77"/>
    <mergeCell ref="B33:B47"/>
    <mergeCell ref="B410:B414"/>
    <mergeCell ref="B341:B349"/>
    <mergeCell ref="B386:B397"/>
    <mergeCell ref="B18:B27"/>
    <mergeCell ref="B330:B340"/>
    <mergeCell ref="B48:B56"/>
    <mergeCell ref="B371:B377"/>
    <mergeCell ref="B366:B370"/>
    <mergeCell ref="A2:O2"/>
    <mergeCell ref="A3:O3"/>
    <mergeCell ref="A4:O4"/>
    <mergeCell ref="O33:O37"/>
    <mergeCell ref="A5:A6"/>
    <mergeCell ref="B5:B6"/>
    <mergeCell ref="C5:C6"/>
    <mergeCell ref="A28:A32"/>
    <mergeCell ref="B28:B32"/>
    <mergeCell ref="G28:G32"/>
    <mergeCell ref="A7:A17"/>
    <mergeCell ref="B7:B17"/>
    <mergeCell ref="E7:E17"/>
    <mergeCell ref="G7:G17"/>
    <mergeCell ref="A33:A47"/>
    <mergeCell ref="K33:K37"/>
  </mergeCells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36"/>
  <sheetViews>
    <sheetView zoomScale="70" zoomScaleNormal="70" workbookViewId="0">
      <selection activeCell="C7" sqref="C7"/>
    </sheetView>
  </sheetViews>
  <sheetFormatPr defaultRowHeight="12.75" x14ac:dyDescent="0.2"/>
  <cols>
    <col min="1" max="1" width="28.140625" customWidth="1"/>
    <col min="2" max="2" width="26.85546875" customWidth="1"/>
    <col min="3" max="3" width="27.5703125" customWidth="1"/>
    <col min="4" max="4" width="27.85546875" customWidth="1"/>
    <col min="5" max="5" width="27.5703125" customWidth="1"/>
  </cols>
  <sheetData>
    <row r="2" spans="1:15" ht="14.25" customHeight="1" x14ac:dyDescent="0.2">
      <c r="A2" s="471" t="s">
        <v>0</v>
      </c>
      <c r="B2" s="472"/>
      <c r="C2" s="472"/>
      <c r="D2" s="472"/>
      <c r="E2" s="473"/>
      <c r="F2" s="110"/>
      <c r="G2" s="110"/>
      <c r="H2" s="110"/>
      <c r="I2" s="110"/>
      <c r="J2" s="110"/>
      <c r="K2" s="110"/>
      <c r="L2" s="110"/>
      <c r="M2" s="110"/>
      <c r="N2" s="110"/>
      <c r="O2" s="110"/>
    </row>
    <row r="3" spans="1:15" ht="14.25" customHeight="1" x14ac:dyDescent="0.2">
      <c r="A3" s="474" t="s">
        <v>1</v>
      </c>
      <c r="B3" s="404"/>
      <c r="C3" s="404"/>
      <c r="D3" s="404"/>
      <c r="E3" s="475"/>
    </row>
    <row r="4" spans="1:15" ht="14.25" customHeight="1" x14ac:dyDescent="0.2">
      <c r="A4" s="409" t="s">
        <v>489</v>
      </c>
      <c r="B4" s="405"/>
      <c r="C4" s="405"/>
      <c r="D4" s="405"/>
      <c r="E4" s="476"/>
    </row>
    <row r="5" spans="1:15" ht="28.5" x14ac:dyDescent="0.2">
      <c r="A5" s="423" t="s">
        <v>3</v>
      </c>
      <c r="B5" s="423" t="s">
        <v>4</v>
      </c>
      <c r="C5" s="99" t="s">
        <v>5</v>
      </c>
      <c r="D5" s="99" t="s">
        <v>469</v>
      </c>
      <c r="E5" s="99" t="s">
        <v>488</v>
      </c>
    </row>
    <row r="6" spans="1:15" ht="28.5" x14ac:dyDescent="0.2">
      <c r="A6" s="407"/>
      <c r="B6" s="407"/>
      <c r="C6" s="93" t="s">
        <v>10</v>
      </c>
      <c r="D6" s="93" t="s">
        <v>10</v>
      </c>
      <c r="E6" s="93" t="s">
        <v>10</v>
      </c>
    </row>
    <row r="7" spans="1:15" x14ac:dyDescent="0.2">
      <c r="A7" s="111"/>
      <c r="B7" s="111"/>
      <c r="C7" s="111"/>
      <c r="D7" s="111"/>
      <c r="E7" s="111"/>
    </row>
    <row r="8" spans="1:15" x14ac:dyDescent="0.2">
      <c r="A8" s="111"/>
      <c r="B8" s="111"/>
      <c r="C8" s="111"/>
      <c r="D8" s="111"/>
      <c r="E8" s="111"/>
    </row>
    <row r="9" spans="1:15" x14ac:dyDescent="0.2">
      <c r="A9" s="111"/>
      <c r="B9" s="111"/>
      <c r="C9" s="111"/>
      <c r="D9" s="111"/>
      <c r="E9" s="111"/>
    </row>
    <row r="10" spans="1:15" x14ac:dyDescent="0.2">
      <c r="A10" s="111"/>
      <c r="B10" s="111"/>
      <c r="C10" s="111"/>
      <c r="D10" s="111"/>
      <c r="E10" s="111"/>
    </row>
    <row r="11" spans="1:15" x14ac:dyDescent="0.2">
      <c r="A11" s="111"/>
      <c r="B11" s="111"/>
      <c r="C11" s="111"/>
      <c r="D11" s="111"/>
      <c r="E11" s="111"/>
    </row>
    <row r="12" spans="1:15" x14ac:dyDescent="0.2">
      <c r="A12" s="111"/>
      <c r="B12" s="111"/>
      <c r="C12" s="111"/>
      <c r="D12" s="111"/>
      <c r="E12" s="111"/>
    </row>
    <row r="13" spans="1:15" x14ac:dyDescent="0.2">
      <c r="A13" s="111"/>
      <c r="B13" s="111"/>
      <c r="C13" s="111"/>
      <c r="D13" s="111"/>
      <c r="E13" s="111"/>
    </row>
    <row r="14" spans="1:15" x14ac:dyDescent="0.2">
      <c r="A14" s="111"/>
      <c r="B14" s="111"/>
      <c r="C14" s="111"/>
      <c r="D14" s="111"/>
      <c r="E14" s="111"/>
    </row>
    <row r="15" spans="1:15" x14ac:dyDescent="0.2">
      <c r="A15" s="111"/>
      <c r="B15" s="111"/>
      <c r="C15" s="111"/>
      <c r="D15" s="111"/>
      <c r="E15" s="111"/>
    </row>
    <row r="16" spans="1:15" x14ac:dyDescent="0.2">
      <c r="A16" s="111"/>
      <c r="B16" s="111"/>
      <c r="C16" s="111"/>
      <c r="D16" s="111"/>
      <c r="E16" s="111"/>
    </row>
    <row r="17" spans="1:5" x14ac:dyDescent="0.2">
      <c r="A17" s="111"/>
      <c r="B17" s="111"/>
      <c r="C17" s="111"/>
      <c r="D17" s="111"/>
      <c r="E17" s="111"/>
    </row>
    <row r="18" spans="1:5" x14ac:dyDescent="0.2">
      <c r="A18" s="111"/>
      <c r="B18" s="111"/>
      <c r="C18" s="111"/>
      <c r="D18" s="111"/>
      <c r="E18" s="111"/>
    </row>
    <row r="19" spans="1:5" x14ac:dyDescent="0.2">
      <c r="A19" s="111"/>
      <c r="B19" s="111"/>
      <c r="C19" s="111"/>
      <c r="D19" s="111"/>
      <c r="E19" s="111"/>
    </row>
    <row r="20" spans="1:5" x14ac:dyDescent="0.2">
      <c r="A20" s="111"/>
      <c r="B20" s="111"/>
      <c r="C20" s="111"/>
      <c r="D20" s="111"/>
      <c r="E20" s="111"/>
    </row>
    <row r="21" spans="1:5" x14ac:dyDescent="0.2">
      <c r="A21" s="111"/>
      <c r="B21" s="111"/>
      <c r="C21" s="111"/>
      <c r="D21" s="111"/>
      <c r="E21" s="111"/>
    </row>
    <row r="22" spans="1:5" x14ac:dyDescent="0.2">
      <c r="A22" s="111"/>
      <c r="B22" s="111"/>
      <c r="C22" s="111"/>
      <c r="D22" s="111"/>
      <c r="E22" s="111"/>
    </row>
    <row r="23" spans="1:5" x14ac:dyDescent="0.2">
      <c r="A23" s="111"/>
      <c r="B23" s="111"/>
      <c r="C23" s="111"/>
      <c r="D23" s="111"/>
      <c r="E23" s="111"/>
    </row>
    <row r="24" spans="1:5" x14ac:dyDescent="0.2">
      <c r="A24" s="111"/>
      <c r="B24" s="111"/>
      <c r="C24" s="111"/>
      <c r="D24" s="111"/>
      <c r="E24" s="111"/>
    </row>
    <row r="25" spans="1:5" x14ac:dyDescent="0.2">
      <c r="A25" s="111"/>
      <c r="B25" s="111"/>
      <c r="C25" s="111"/>
      <c r="D25" s="111"/>
      <c r="E25" s="111"/>
    </row>
    <row r="26" spans="1:5" x14ac:dyDescent="0.2">
      <c r="A26" s="111"/>
      <c r="B26" s="111"/>
      <c r="C26" s="111"/>
      <c r="D26" s="111"/>
      <c r="E26" s="111"/>
    </row>
    <row r="27" spans="1:5" x14ac:dyDescent="0.2">
      <c r="A27" s="111"/>
      <c r="B27" s="111"/>
      <c r="C27" s="111"/>
      <c r="D27" s="111"/>
      <c r="E27" s="111"/>
    </row>
    <row r="28" spans="1:5" x14ac:dyDescent="0.2">
      <c r="A28" s="111"/>
      <c r="B28" s="111"/>
      <c r="C28" s="111"/>
      <c r="D28" s="111"/>
      <c r="E28" s="111"/>
    </row>
    <row r="29" spans="1:5" x14ac:dyDescent="0.2">
      <c r="A29" s="111"/>
      <c r="B29" s="111"/>
      <c r="C29" s="111"/>
      <c r="D29" s="111"/>
      <c r="E29" s="111"/>
    </row>
    <row r="30" spans="1:5" x14ac:dyDescent="0.2">
      <c r="A30" s="111"/>
      <c r="B30" s="111"/>
      <c r="C30" s="111"/>
      <c r="D30" s="111"/>
      <c r="E30" s="111"/>
    </row>
    <row r="31" spans="1:5" x14ac:dyDescent="0.2">
      <c r="A31" s="111"/>
      <c r="B31" s="111"/>
      <c r="C31" s="111"/>
      <c r="D31" s="111"/>
      <c r="E31" s="111"/>
    </row>
    <row r="32" spans="1:5" x14ac:dyDescent="0.2">
      <c r="A32" s="111"/>
      <c r="B32" s="111"/>
      <c r="C32" s="111"/>
      <c r="D32" s="111"/>
      <c r="E32" s="111"/>
    </row>
    <row r="33" spans="1:5" x14ac:dyDescent="0.2">
      <c r="A33" s="111"/>
      <c r="B33" s="111"/>
      <c r="C33" s="111"/>
      <c r="D33" s="111"/>
      <c r="E33" s="111"/>
    </row>
    <row r="34" spans="1:5" x14ac:dyDescent="0.2">
      <c r="A34" s="111"/>
      <c r="B34" s="111"/>
      <c r="C34" s="111"/>
      <c r="D34" s="111"/>
      <c r="E34" s="111"/>
    </row>
    <row r="35" spans="1:5" x14ac:dyDescent="0.2">
      <c r="A35" s="111"/>
      <c r="B35" s="111"/>
      <c r="C35" s="111"/>
      <c r="D35" s="111"/>
      <c r="E35" s="111"/>
    </row>
    <row r="36" spans="1:5" x14ac:dyDescent="0.2">
      <c r="A36" s="111"/>
      <c r="B36" s="111"/>
      <c r="C36" s="111"/>
      <c r="D36" s="111"/>
      <c r="E36" s="111"/>
    </row>
  </sheetData>
  <mergeCells count="5">
    <mergeCell ref="A5:A6"/>
    <mergeCell ref="B5:B6"/>
    <mergeCell ref="A2:E2"/>
    <mergeCell ref="A3:E3"/>
    <mergeCell ref="A4:E4"/>
  </mergeCells>
  <pageMargins left="0.7" right="0.7" top="0.75" bottom="0.75" header="0.3" footer="0.3"/>
  <pageSetup paperSize="9" scale="3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opLeftCell="B1" workbookViewId="0">
      <selection activeCell="F37" sqref="F37"/>
    </sheetView>
  </sheetViews>
  <sheetFormatPr defaultRowHeight="12.75" x14ac:dyDescent="0.2"/>
  <cols>
    <col min="1" max="1" width="11.5703125" customWidth="1"/>
    <col min="2" max="2" width="24.28515625" customWidth="1"/>
    <col min="3" max="3" width="21.7109375" customWidth="1"/>
    <col min="4" max="4" width="22.140625" customWidth="1"/>
    <col min="7" max="7" width="9.140625" customWidth="1"/>
  </cols>
  <sheetData>
    <row r="1" spans="1:5" x14ac:dyDescent="0.2">
      <c r="A1" s="305"/>
      <c r="B1" s="305"/>
      <c r="C1" s="305"/>
      <c r="D1" s="305"/>
      <c r="E1" s="305"/>
    </row>
    <row r="2" spans="1:5" x14ac:dyDescent="0.2">
      <c r="A2" s="477" t="s">
        <v>0</v>
      </c>
      <c r="B2" s="477"/>
      <c r="C2" s="477"/>
      <c r="D2" s="477"/>
      <c r="E2" s="477"/>
    </row>
    <row r="3" spans="1:5" x14ac:dyDescent="0.2">
      <c r="A3" s="477" t="s">
        <v>1</v>
      </c>
      <c r="B3" s="477"/>
      <c r="C3" s="477"/>
      <c r="D3" s="477"/>
      <c r="E3" s="477"/>
    </row>
    <row r="4" spans="1:5" x14ac:dyDescent="0.2">
      <c r="A4" s="478" t="s">
        <v>580</v>
      </c>
      <c r="B4" s="478"/>
      <c r="C4" s="478"/>
      <c r="D4" s="478"/>
      <c r="E4" s="478"/>
    </row>
    <row r="5" spans="1:5" ht="29.45" customHeight="1" x14ac:dyDescent="0.2">
      <c r="A5" s="308" t="s">
        <v>2</v>
      </c>
      <c r="B5" s="300" t="s">
        <v>3</v>
      </c>
      <c r="C5" s="309" t="s">
        <v>4</v>
      </c>
      <c r="D5" s="303" t="s">
        <v>10</v>
      </c>
    </row>
    <row r="6" spans="1:5" ht="43.5" customHeight="1" x14ac:dyDescent="0.2">
      <c r="A6" s="302">
        <v>1</v>
      </c>
      <c r="B6" s="301" t="s">
        <v>306</v>
      </c>
      <c r="C6" s="303" t="s">
        <v>575</v>
      </c>
      <c r="D6" s="300" t="s">
        <v>577</v>
      </c>
    </row>
    <row r="7" spans="1:5" ht="36.75" customHeight="1" x14ac:dyDescent="0.2">
      <c r="A7" s="302">
        <v>2</v>
      </c>
      <c r="B7" s="307" t="s">
        <v>308</v>
      </c>
      <c r="C7" s="303" t="s">
        <v>575</v>
      </c>
      <c r="D7" s="300" t="s">
        <v>578</v>
      </c>
    </row>
    <row r="8" spans="1:5" ht="50.25" customHeight="1" x14ac:dyDescent="0.2">
      <c r="A8" s="302">
        <v>3</v>
      </c>
      <c r="B8" s="307" t="s">
        <v>309</v>
      </c>
      <c r="C8" s="303" t="s">
        <v>575</v>
      </c>
      <c r="D8" s="300" t="s">
        <v>576</v>
      </c>
    </row>
    <row r="9" spans="1:5" ht="42" customHeight="1" x14ac:dyDescent="0.2">
      <c r="A9" s="302">
        <v>4</v>
      </c>
      <c r="B9" s="307" t="s">
        <v>473</v>
      </c>
      <c r="C9" s="303" t="s">
        <v>575</v>
      </c>
      <c r="D9" s="300" t="s">
        <v>579</v>
      </c>
    </row>
  </sheetData>
  <mergeCells count="3">
    <mergeCell ref="A2:E2"/>
    <mergeCell ref="A3:E3"/>
    <mergeCell ref="A4:E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A4" sqref="A4:H4"/>
    </sheetView>
  </sheetViews>
  <sheetFormatPr defaultRowHeight="12.75" x14ac:dyDescent="0.2"/>
  <cols>
    <col min="1" max="1" width="8.7109375" customWidth="1"/>
    <col min="2" max="2" width="25" customWidth="1"/>
    <col min="3" max="3" width="27.7109375" customWidth="1"/>
    <col min="4" max="4" width="29" customWidth="1"/>
    <col min="5" max="5" width="13.5703125" customWidth="1"/>
    <col min="7" max="7" width="1.7109375" customWidth="1"/>
    <col min="8" max="8" width="9.140625" hidden="1" customWidth="1"/>
  </cols>
  <sheetData>
    <row r="1" spans="1:8" ht="15.75" x14ac:dyDescent="0.2">
      <c r="A1" s="310"/>
      <c r="B1" s="310"/>
      <c r="C1" s="310"/>
      <c r="D1" s="310"/>
      <c r="E1" s="310"/>
      <c r="F1" s="310"/>
      <c r="G1" s="310"/>
      <c r="H1" s="310"/>
    </row>
    <row r="2" spans="1:8" x14ac:dyDescent="0.2">
      <c r="A2" s="477" t="s">
        <v>0</v>
      </c>
      <c r="B2" s="477"/>
      <c r="C2" s="477"/>
      <c r="D2" s="477"/>
      <c r="E2" s="477"/>
      <c r="F2" s="477"/>
      <c r="G2" s="477"/>
      <c r="H2" s="477"/>
    </row>
    <row r="3" spans="1:8" x14ac:dyDescent="0.2">
      <c r="A3" s="477" t="s">
        <v>1</v>
      </c>
      <c r="B3" s="477"/>
      <c r="C3" s="477"/>
      <c r="D3" s="477"/>
      <c r="E3" s="477"/>
      <c r="F3" s="477"/>
      <c r="G3" s="477"/>
      <c r="H3" s="477"/>
    </row>
    <row r="4" spans="1:8" x14ac:dyDescent="0.2">
      <c r="A4" s="478" t="s">
        <v>580</v>
      </c>
      <c r="B4" s="478"/>
      <c r="C4" s="478"/>
      <c r="D4" s="478"/>
      <c r="E4" s="478"/>
      <c r="F4" s="478"/>
      <c r="G4" s="478"/>
      <c r="H4" s="478"/>
    </row>
    <row r="5" spans="1:8" ht="34.5" customHeight="1" x14ac:dyDescent="0.2">
      <c r="A5" s="302" t="s">
        <v>2</v>
      </c>
      <c r="B5" s="300" t="s">
        <v>3</v>
      </c>
      <c r="C5" s="303" t="s">
        <v>4</v>
      </c>
      <c r="D5" s="303" t="s">
        <v>10</v>
      </c>
    </row>
    <row r="6" spans="1:8" ht="44.25" customHeight="1" x14ac:dyDescent="0.2">
      <c r="A6" s="306">
        <v>1</v>
      </c>
      <c r="B6" s="307" t="s">
        <v>355</v>
      </c>
      <c r="C6" s="303" t="s">
        <v>572</v>
      </c>
      <c r="D6" s="304" t="s">
        <v>574</v>
      </c>
    </row>
    <row r="7" spans="1:8" ht="38.25" x14ac:dyDescent="0.2">
      <c r="A7" s="306">
        <v>2</v>
      </c>
      <c r="B7" s="307" t="s">
        <v>359</v>
      </c>
      <c r="C7" s="303" t="s">
        <v>571</v>
      </c>
      <c r="D7" s="304" t="s">
        <v>573</v>
      </c>
    </row>
  </sheetData>
  <mergeCells count="3">
    <mergeCell ref="A2:H2"/>
    <mergeCell ref="A3:H3"/>
    <mergeCell ref="A4:H4"/>
  </mergeCells>
  <pageMargins left="0.7" right="0.7" top="0.75" bottom="0.75" header="0.3" footer="0.3"/>
  <pageSetup paperSize="9" orientation="portrait" horizontalDpi="4294967295" verticalDpi="4294967295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5</vt:i4>
      </vt:variant>
    </vt:vector>
  </HeadingPairs>
  <TitlesOfParts>
    <vt:vector size="14" baseType="lpstr">
      <vt:lpstr>Газ</vt:lpstr>
      <vt:lpstr>Передача эл эн</vt:lpstr>
      <vt:lpstr>Вода нов</vt:lpstr>
      <vt:lpstr>Отвод и очистка нов</vt:lpstr>
      <vt:lpstr>Тепло нов</vt:lpstr>
      <vt:lpstr>ПП и маневров.</vt:lpstr>
      <vt:lpstr>Газ снаб</vt:lpstr>
      <vt:lpstr>Электроснаб</vt:lpstr>
      <vt:lpstr>Лист1</vt:lpstr>
      <vt:lpstr>'Вода нов'!Область_печати</vt:lpstr>
      <vt:lpstr>Газ!Область_печати</vt:lpstr>
      <vt:lpstr>'Отвод и очистка нов'!Область_печати</vt:lpstr>
      <vt:lpstr>'Передача эл эн'!Область_печати</vt:lpstr>
      <vt:lpstr>'Тепло нов'!Область_печати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ПК</dc:creator>
  <cp:lastModifiedBy>Пользователь Windows</cp:lastModifiedBy>
  <cp:lastPrinted>2022-05-03T08:35:01Z</cp:lastPrinted>
  <dcterms:created xsi:type="dcterms:W3CDTF">2022-01-13T05:09:00Z</dcterms:created>
  <dcterms:modified xsi:type="dcterms:W3CDTF">2026-08-25T11:07:20Z</dcterms:modified>
</cp:coreProperties>
</file>