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ЭтаКнига" defaultThemeVersion="124226"/>
  <mc:AlternateContent xmlns:mc="http://schemas.openxmlformats.org/markup-compatibility/2006">
    <mc:Choice Requires="x15">
      <x15ac:absPath xmlns:x15ac="http://schemas.microsoft.com/office/spreadsheetml/2010/11/ac" url="C:\Users\Admin\Desktop\План развития 2026-2030\НАШ ПРР и ИП 04.06.2026г. изм\04.06.2026 в маслихат изм\"/>
    </mc:Choice>
  </mc:AlternateContent>
  <xr:revisionPtr revIDLastSave="0" documentId="13_ncr:1_{0D87B6DA-7A05-4A67-9FCB-82864CD5AA91}" xr6:coauthVersionLast="45" xr6:coauthVersionMax="45" xr10:uidLastSave="{00000000-0000-0000-0000-000000000000}"/>
  <bookViews>
    <workbookView xWindow="-120" yWindow="-120" windowWidth="29040" windowHeight="15840" tabRatio="441" xr2:uid="{00000000-000D-0000-FFFF-FFFF00000000}"/>
  </bookViews>
  <sheets>
    <sheet name="Инвест план каз" sheetId="6" r:id="rId1"/>
    <sheet name="Обл весь" sheetId="1" r:id="rId2"/>
    <sheet name="Инвест план рус" sheetId="5" r:id="rId3"/>
  </sheets>
  <definedNames>
    <definedName name="_xlnm._FilterDatabase" localSheetId="1" hidden="1">'Обл весь'!$A$7:$W$2785</definedName>
    <definedName name="Z_000E3C80_2C94_49BD_8687_E7B8A6C6B75B_.wvu.FilterData" localSheetId="1" hidden="1">'Обл весь'!$A$7:$W$2785</definedName>
    <definedName name="Z_12EEFC6C_F94F_48D3_B7B8_C0E08E9C7A01_.wvu.FilterData" localSheetId="1" hidden="1">'Обл весь'!$A$7:$W$2785</definedName>
    <definedName name="Z_1D24A3CE_039D_44CA_B253_5340A97C26BA_.wvu.Cols" localSheetId="1" hidden="1">'Обл весь'!$B:$G,'Обл весь'!#REF!</definedName>
    <definedName name="Z_1D24A3CE_039D_44CA_B253_5340A97C26BA_.wvu.FilterData" localSheetId="1" hidden="1">'Обл весь'!$A$7:$W$2785</definedName>
    <definedName name="Z_1D24A3CE_039D_44CA_B253_5340A97C26BA_.wvu.PrintArea" localSheetId="1" hidden="1">'Обл весь'!$A$1:$W$2809</definedName>
    <definedName name="Z_1D24A3CE_039D_44CA_B253_5340A97C26BA_.wvu.PrintTitles" localSheetId="1" hidden="1">'Обл весь'!$5:$7</definedName>
    <definedName name="Z_265F7E40_7672_47D8_9CE4_4C134EF98C7D_.wvu.PrintArea" localSheetId="1" hidden="1">'Обл весь'!$A$2:$M$2736</definedName>
    <definedName name="Z_265F7E40_7672_47D8_9CE4_4C134EF98C7D_.wvu.Rows" localSheetId="1" hidden="1">'Обл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весь'!#REF!,'Обл весь'!#REF!</definedName>
    <definedName name="Z_2ACE87DB_549C_494D_8D7C_02C5DADB0811_.wvu.Rows" localSheetId="1" hidden="1">'Обл весь'!#REF!,'Обл весь'!#REF!,'Обл весь'!#REF!,'Обл весь'!#REF!,'Обл весь'!#REF!,'Обл весь'!#REF!</definedName>
    <definedName name="Z_3680112A_05E4_4055_A589_5C2BF7A62993_.wvu.FilterData" localSheetId="1" hidden="1">'Обл весь'!$A$7:$W$2785</definedName>
    <definedName name="Z_36C46F54_F2B2_40EB_B8C1_F7CE05A9FAB4_.wvu.FilterData" localSheetId="1" hidden="1">'Обл весь'!$A$7:$W$2785</definedName>
    <definedName name="Z_3866D92C_E6CA_4391_BC7D_E318C056A683_.wvu.Rows" localSheetId="1" hidden="1">'Обл весь'!#REF!,'Обл весь'!#REF!,'Обл весь'!#REF!,'Обл весь'!#REF!,'Обл весь'!#REF!,'Обл весь'!#REF!</definedName>
    <definedName name="Z_3CB31F20_04B9_4D64_BEDA_5752E989F0DF_.wvu.FilterData" localSheetId="1" hidden="1">'Обл весь'!$A$7:$W$2785</definedName>
    <definedName name="Z_541AAED8_429E_4D7F_806F_FFEE9E22DCFB_.wvu.FilterData" localSheetId="1" hidden="1">'Обл весь'!$A$7:$W$2785</definedName>
    <definedName name="Z_5E162B8C_1739_4C5C_8B45_8C01081CE625_.wvu.FilterData" localSheetId="1" hidden="1">'Обл весь'!$A$7:$W$2785</definedName>
    <definedName name="Z_7ED7788B_014D_4290_A21B_59144C2AA43E_.wvu.FilterData" localSheetId="1" hidden="1">'Обл весь'!$A$7:$W$2785</definedName>
    <definedName name="Z_84347443_0647_4489_AAE2_93E125805F28_.wvu.FilterData" localSheetId="1" hidden="1">'Обл весь'!$A$7:$W$2785</definedName>
    <definedName name="Z_AB235B27_C9A9_4A82_8849_7F61ADFCF0ED_.wvu.FilterData" localSheetId="1" hidden="1">'Обл весь'!$A$7:$W$2785</definedName>
    <definedName name="Z_AC4FAE6D_08B5_4D15_9434_10AFF8B5A83B_.wvu.Cols" localSheetId="1" hidden="1">'Обл весь'!#REF!,'Обл весь'!#REF!</definedName>
    <definedName name="Z_AC4FAE6D_08B5_4D15_9434_10AFF8B5A83B_.wvu.FilterData" localSheetId="1" hidden="1">'Обл весь'!$A$7:$W$2785</definedName>
    <definedName name="Z_AC4FAE6D_08B5_4D15_9434_10AFF8B5A83B_.wvu.PrintArea" localSheetId="1" hidden="1">'Обл весь'!$A$1:$W$2809</definedName>
    <definedName name="Z_AC4FAE6D_08B5_4D15_9434_10AFF8B5A83B_.wvu.PrintTitles" localSheetId="1" hidden="1">'Обл весь'!$5:$7</definedName>
    <definedName name="Z_BD3DA113_9F95_4CDF_89D1_31FD3D516A86_.wvu.FilterData" localSheetId="1" hidden="1">'Обл весь'!$A$7:$W$2785</definedName>
    <definedName name="Z_BDDD6946_6695_424E_89CA_3F1CEE2BB426_.wvu.Cols" localSheetId="1" hidden="1">'Обл весь'!#REF!</definedName>
    <definedName name="Z_BDDD6946_6695_424E_89CA_3F1CEE2BB426_.wvu.FilterData" localSheetId="1" hidden="1">'Обл весь'!$A$7:$W$2785</definedName>
    <definedName name="Z_BDDD6946_6695_424E_89CA_3F1CEE2BB426_.wvu.PrintArea" localSheetId="1" hidden="1">'Обл весь'!$A$1:$W$2809</definedName>
    <definedName name="Z_BDDD6946_6695_424E_89CA_3F1CEE2BB426_.wvu.PrintTitles" localSheetId="1" hidden="1">'Обл весь'!$5:$7</definedName>
    <definedName name="Z_BDDD6946_6695_424E_89CA_3F1CEE2BB426_.wvu.Rows" localSheetId="1" hidden="1">'Обл весь'!$72:$91,'Обл весь'!$110:$129,'Обл весь'!$132:$152,'Обл весь'!$561:$580,'Обл весь'!$586:$605,'Обл весь'!$623:$633,'Обл весь'!$636:$655,'Обл весь'!$659:$678,'Обл весь'!$2317:$2336,'Обл весь'!$2342:$2361,'Обл весь'!$2365:$2384,'Обл весь'!$2401:$2420,'Обл весь'!$2424:$2443,'Обл весь'!$2606:$2625,'Обл весь'!$2627:$2646,'Обл весь'!$2649:$2668</definedName>
    <definedName name="Z_C72F87AB_AB09_4C0D_AE94_760DBED1E8A5_.wvu.FilterData" localSheetId="1" hidden="1">'Обл весь'!$A$7:$W$2785</definedName>
    <definedName name="Z_CBA10AEF_07A9_4926_9B7E_E006B0B47C71_.wvu.FilterData" localSheetId="1" hidden="1">'Обл весь'!$A$7:$W$2785</definedName>
    <definedName name="Z_CE22115F_0C1E_41E3_9068_49E483EF679C_.wvu.Rows" localSheetId="1" hidden="1">'Обл весь'!#REF!,'Обл весь'!#REF!,'Обл весь'!#REF!,'Обл весь'!#REF!,'Обл весь'!#REF!,'Обл весь'!#REF!</definedName>
    <definedName name="Z_E34BC09E_612A_4FDD_85D6_59F2C66A8D02_.wvu.Cols" localSheetId="1" hidden="1">'Обл весь'!#REF!,'Обл весь'!#REF!</definedName>
    <definedName name="Z_E34BC09E_612A_4FDD_85D6_59F2C66A8D02_.wvu.FilterData" localSheetId="1" hidden="1">'Обл весь'!$A$7:$W$2785</definedName>
    <definedName name="Z_E34BC09E_612A_4FDD_85D6_59F2C66A8D02_.wvu.PrintArea" localSheetId="1" hidden="1">'Обл весь'!$A$1:$W$2809</definedName>
    <definedName name="Z_E34BC09E_612A_4FDD_85D6_59F2C66A8D02_.wvu.PrintTitles" localSheetId="1" hidden="1">'Обл весь'!$5:$7</definedName>
    <definedName name="Z_E34BC09E_612A_4FDD_85D6_59F2C66A8D02_.wvu.Rows" localSheetId="1" hidden="1">'Обл весь'!$72:$91,'Обл весь'!$110:$129,'Обл весь'!$132:$152,'Обл весь'!$561:$580,'Обл весь'!$586:$605,'Обл весь'!$623:$633,'Обл весь'!$636:$655,'Обл весь'!$659:$678,'Обл весь'!$2317:$2336,'Обл весь'!$2342:$2361,'Обл весь'!$2365:$2384,'Обл весь'!$2401:$2420,'Обл весь'!$2424:$2443,'Обл весь'!$2606:$2625,'Обл весь'!$2627:$2646,'Обл весь'!$2649:$2668</definedName>
    <definedName name="Z_EF5B98BF_D21E_4FE8_8846_C7643A5D2D61_.wvu.FilterData" localSheetId="1" hidden="1">'Обл весь'!$A$7:$W$2785</definedName>
    <definedName name="Z_F0E0FC98_B107_4EC2_956D_422AEB82DF94_.wvu.FilterData" localSheetId="1" hidden="1">'Обл весь'!$A$7:$W$2785</definedName>
    <definedName name="Z_F3CCA7D2_1732_414A_9CB3_94291FD79CC6_.wvu.Cols" localSheetId="1" hidden="1">'Обл весь'!#REF!,'Обл весь'!#REF!</definedName>
    <definedName name="Z_F3CCA7D2_1732_414A_9CB3_94291FD79CC6_.wvu.FilterData" localSheetId="1" hidden="1">'Обл весь'!$A$7:$W$2785</definedName>
    <definedName name="Z_F3CCA7D2_1732_414A_9CB3_94291FD79CC6_.wvu.PrintArea" localSheetId="1" hidden="1">'Обл весь'!$A$1:$W$2809</definedName>
    <definedName name="Z_F3CCA7D2_1732_414A_9CB3_94291FD79CC6_.wvu.PrintTitles" localSheetId="1" hidden="1">'Обл весь'!$5:$7</definedName>
    <definedName name="Z_F41B0219_B30E_45D1_9EFF_C10B873B386F_.wvu.FilterData" localSheetId="1" hidden="1">'Обл весь'!$A$7:$W$2785</definedName>
    <definedName name="Z_F6E2B695_BE7C_4178_9E19_AA90DA90D9A9_.wvu.FilterData" localSheetId="1" hidden="1">'Обл весь'!$A$7:$W$2785</definedName>
    <definedName name="Z_F7D870CC_AF99_411C_988B_C87FA6A1F091_.wvu.Cols" localSheetId="1" hidden="1">'Обл весь'!#REF!,'Обл весь'!#REF!</definedName>
    <definedName name="Z_F7D870CC_AF99_411C_988B_C87FA6A1F091_.wvu.FilterData" localSheetId="1" hidden="1">'Обл весь'!$A$7:$W$2785</definedName>
    <definedName name="Z_F7D870CC_AF99_411C_988B_C87FA6A1F091_.wvu.PrintArea" localSheetId="1" hidden="1">'Обл весь'!$A$1:$W$2809</definedName>
    <definedName name="Z_F7D870CC_AF99_411C_988B_C87FA6A1F091_.wvu.PrintTitles" localSheetId="1" hidden="1">'Обл весь'!$5:$7</definedName>
    <definedName name="Z_F7D870CC_AF99_411C_988B_C87FA6A1F091_.wvu.Rows" localSheetId="1" hidden="1">'Обл весь'!$72:$91,'Обл весь'!$110:$129,'Обл весь'!$132:$152,'Обл весь'!$561:$580,'Обл весь'!$586:$605,'Обл весь'!$623:$633,'Обл весь'!$636:$655,'Обл весь'!$659:$678,'Обл весь'!$2317:$2336,'Обл весь'!$2342:$2361,'Обл весь'!$2365:$2384,'Обл весь'!$2401:$2420,'Обл весь'!$2424:$2443,'Обл весь'!$2606:$2625,'Обл весь'!$2627:$2646,'Обл весь'!$2649:$2668</definedName>
    <definedName name="Z_F81DD321_DBCA_4DFD_9E38_85182B53B8D3_.wvu.FilterData" localSheetId="1" hidden="1">'Обл весь'!$A$7:$W$2785</definedName>
    <definedName name="_xlnm.Print_Titles" localSheetId="0">'Инвест план каз'!$4:$5</definedName>
    <definedName name="_xlnm.Print_Titles" localSheetId="2">'Инвест план рус'!$4:$5</definedName>
    <definedName name="_xlnm.Print_Titles" localSheetId="1">'Обл весь'!$5:$7</definedName>
    <definedName name="_xlnm.Print_Area" localSheetId="0">'Инвест план каз'!$A$1:$Q$387</definedName>
    <definedName name="_xlnm.Print_Area" localSheetId="2">'Инвест план рус'!$B$1:$Q$374</definedName>
    <definedName name="_xlnm.Print_Area" localSheetId="1">'Обл весь'!$A$1:$W$2820</definedName>
  </definedNames>
  <calcPr calcId="191029"/>
  <customWorkbookViews>
    <customWorkbookView name="User1 - Личное представление" guid="{AC4FAE6D-08B5-4D15-9434-10AFF8B5A83B}" mergeInterval="0" personalView="1" maximized="1" xWindow="-8" yWindow="-8" windowWidth="1936" windowHeight="1056" tabRatio="244" activeSheetId="1"/>
    <customWorkbookView name="user2 - Личное представление" guid="{F7D870CC-AF99-411C-988B-C87FA6A1F091}" mergeInterval="0" personalView="1" maximized="1" xWindow="-8" yWindow="-8" windowWidth="1936" windowHeight="1056" tabRatio="244" activeSheetId="1"/>
    <customWorkbookView name="hp - Личное представление" guid="{F3CCA7D2-1732-414A-9CB3-94291FD79CC6}" mergeInterval="0" personalView="1" maximized="1" xWindow="-8" yWindow="-8" windowWidth="2576" windowHeight="1408" tabRatio="244" activeSheetId="1"/>
    <customWorkbookView name="Bakhytgul - Личное представление" guid="{3866D92C-E6CA-4391-BC7D-E318C056A683}" mergeInterval="0" personalView="1" maximized="1" xWindow="1" yWindow="1" windowWidth="1276" windowHeight="803" activeSheetId="1" showComments="commIndAndComment"/>
    <customWorkbookView name="User - Личное представление" guid="{CE22115F-0C1E-41E3-9068-49E483EF679C}" mergeInterval="0" personalView="1" maximized="1" xWindow="-8" yWindow="-8" windowWidth="1936" windowHeight="1056" activeSheetId="1"/>
    <customWorkbookView name="Bahitgul - Личное представление" guid="{2ACE87DB-549C-494D-8D7C-02C5DADB0811}" mergeInterval="0" personalView="1" maximized="1" xWindow="1" yWindow="1" windowWidth="1440" windowHeight="679" activeSheetId="1"/>
    <customWorkbookView name="Администратор - Личное представление" guid="{8A2666B8-AB27-419E-A469-F86D17DF023A}" mergeInterval="0" personalView="1" maximized="1" xWindow="1276" yWindow="-60" windowWidth="1928" windowHeight="1088" activeSheetId="2"/>
    <customWorkbookView name="Your User Name - Личное представление" guid="{265F7E40-7672-47D8-9CE4-4C134EF98C7D}" mergeInterval="0" personalView="1" maximized="1" xWindow="1" yWindow="1" windowWidth="1280" windowHeight="803" activeSheetId="1"/>
    <customWorkbookView name="Моноблок4 - Личное представление" guid="{E34BC09E-612A-4FDD-85D6-59F2C66A8D02}" mergeInterval="0" personalView="1" xWindow="714" windowWidth="1165" windowHeight="1001" tabRatio="244" activeSheetId="1"/>
    <customWorkbookView name="1 - Личное представление" guid="{BDDD6946-6695-424E-89CA-3F1CEE2BB426}" mergeInterval="0" personalView="1" maximized="1" xWindow="-8" yWindow="-8" windowWidth="1936" windowHeight="1056" tabRatio="244" activeSheetId="1"/>
    <customWorkbookView name="7 - Личное представление" guid="{1D24A3CE-039D-44CA-B253-5340A97C26BA}" mergeInterval="0" personalView="1" maximized="1" xWindow="-1928" yWindow="-8" windowWidth="1936" windowHeight="1056" tabRatio="24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63" i="5" l="1"/>
  <c r="J63" i="5"/>
  <c r="K63" i="5"/>
  <c r="L63" i="5"/>
  <c r="M63" i="5"/>
  <c r="N63" i="5"/>
  <c r="H63" i="5"/>
  <c r="S364" i="5"/>
  <c r="S363" i="5"/>
  <c r="S361" i="5"/>
  <c r="I55" i="5"/>
  <c r="J55" i="5"/>
  <c r="K55" i="5"/>
  <c r="L55" i="5"/>
  <c r="M55" i="5"/>
  <c r="N55" i="5"/>
  <c r="H55" i="5"/>
  <c r="I351" i="6" l="1"/>
  <c r="J351" i="6"/>
  <c r="N351" i="6"/>
  <c r="K135" i="5"/>
  <c r="L135" i="5"/>
  <c r="M135" i="5"/>
  <c r="N135" i="5"/>
  <c r="J135" i="5"/>
  <c r="K134" i="5"/>
  <c r="L134" i="5"/>
  <c r="M134" i="5"/>
  <c r="N134" i="5"/>
  <c r="J134" i="5"/>
  <c r="I64" i="5" l="1"/>
  <c r="J64" i="5"/>
  <c r="K64" i="5"/>
  <c r="L64" i="5"/>
  <c r="M64" i="5"/>
  <c r="N64" i="5"/>
  <c r="I304" i="5"/>
  <c r="J304" i="5"/>
  <c r="K304" i="5"/>
  <c r="L304" i="5"/>
  <c r="M304" i="5"/>
  <c r="N304" i="5"/>
  <c r="H304" i="5"/>
  <c r="P351" i="6" l="1"/>
  <c r="O351" i="6"/>
  <c r="N343" i="6"/>
  <c r="M343" i="6"/>
  <c r="L343" i="6"/>
  <c r="K343" i="6"/>
  <c r="J343" i="6"/>
  <c r="I343" i="6"/>
  <c r="H343" i="6"/>
  <c r="N324" i="6"/>
  <c r="M324" i="6"/>
  <c r="L324" i="6"/>
  <c r="K324" i="6"/>
  <c r="J324" i="6"/>
  <c r="I324" i="6"/>
  <c r="H324" i="6"/>
  <c r="H354" i="6" s="1"/>
  <c r="N319" i="6"/>
  <c r="M319" i="6"/>
  <c r="L319" i="6"/>
  <c r="K319" i="6"/>
  <c r="J319" i="6"/>
  <c r="I319" i="6"/>
  <c r="H319" i="6"/>
  <c r="N315" i="6"/>
  <c r="M315" i="6"/>
  <c r="L315" i="6"/>
  <c r="K315" i="6"/>
  <c r="J315" i="6"/>
  <c r="I315" i="6"/>
  <c r="H315" i="6"/>
  <c r="N310" i="6"/>
  <c r="M310" i="6"/>
  <c r="L310" i="6"/>
  <c r="K310" i="6"/>
  <c r="J310" i="6"/>
  <c r="I310" i="6"/>
  <c r="H310" i="6"/>
  <c r="H307" i="6"/>
  <c r="N304" i="6"/>
  <c r="M304" i="6"/>
  <c r="L304" i="6"/>
  <c r="K304" i="6"/>
  <c r="J304" i="6"/>
  <c r="I304" i="6"/>
  <c r="H304" i="6"/>
  <c r="N296" i="6"/>
  <c r="M296" i="6"/>
  <c r="L296" i="6"/>
  <c r="K296" i="6"/>
  <c r="J296" i="6"/>
  <c r="I296" i="6"/>
  <c r="H296" i="6"/>
  <c r="N293" i="6"/>
  <c r="M293" i="6"/>
  <c r="L293" i="6"/>
  <c r="J293" i="6"/>
  <c r="I293" i="6"/>
  <c r="H293" i="6"/>
  <c r="N285" i="6"/>
  <c r="M285" i="6"/>
  <c r="L285" i="6"/>
  <c r="K285" i="6"/>
  <c r="J285" i="6"/>
  <c r="I285" i="6"/>
  <c r="H285" i="6"/>
  <c r="N280" i="6"/>
  <c r="M280" i="6"/>
  <c r="L280" i="6"/>
  <c r="K280" i="6"/>
  <c r="J280" i="6"/>
  <c r="I280" i="6"/>
  <c r="H280" i="6"/>
  <c r="N279" i="6"/>
  <c r="M279" i="6"/>
  <c r="L279" i="6"/>
  <c r="K279" i="6"/>
  <c r="J279" i="6"/>
  <c r="I279" i="6"/>
  <c r="H279" i="6"/>
  <c r="N275" i="6"/>
  <c r="M275" i="6"/>
  <c r="L275" i="6"/>
  <c r="K275" i="6"/>
  <c r="J275" i="6"/>
  <c r="I275" i="6"/>
  <c r="H275" i="6"/>
  <c r="N262" i="6"/>
  <c r="M262" i="6"/>
  <c r="L262" i="6"/>
  <c r="K262" i="6"/>
  <c r="J262" i="6"/>
  <c r="I262" i="6"/>
  <c r="H262" i="6"/>
  <c r="N254" i="6"/>
  <c r="N252" i="6" s="1"/>
  <c r="M254" i="6"/>
  <c r="M252" i="6" s="1"/>
  <c r="L254" i="6"/>
  <c r="L252" i="6" s="1"/>
  <c r="K254" i="6"/>
  <c r="K252" i="6" s="1"/>
  <c r="J254" i="6"/>
  <c r="J252" i="6" s="1"/>
  <c r="I254" i="6"/>
  <c r="I252" i="6" s="1"/>
  <c r="H254" i="6"/>
  <c r="H252" i="6" s="1"/>
  <c r="N243" i="6"/>
  <c r="M243" i="6"/>
  <c r="L243" i="6"/>
  <c r="K243" i="6"/>
  <c r="J243" i="6"/>
  <c r="I243" i="6"/>
  <c r="H243" i="6"/>
  <c r="N241" i="6"/>
  <c r="N238" i="6" s="1"/>
  <c r="M241" i="6"/>
  <c r="M238" i="6" s="1"/>
  <c r="L241" i="6"/>
  <c r="L238" i="6" s="1"/>
  <c r="K241" i="6"/>
  <c r="K238" i="6" s="1"/>
  <c r="J241" i="6"/>
  <c r="J238" i="6" s="1"/>
  <c r="I241" i="6"/>
  <c r="I238" i="6" s="1"/>
  <c r="H241" i="6"/>
  <c r="H238" i="6" s="1"/>
  <c r="N239" i="6"/>
  <c r="M239" i="6"/>
  <c r="L239" i="6"/>
  <c r="K239" i="6"/>
  <c r="J239" i="6"/>
  <c r="I239" i="6"/>
  <c r="H239" i="6"/>
  <c r="H352" i="6" s="1"/>
  <c r="N202" i="6"/>
  <c r="M202" i="6"/>
  <c r="L202" i="6"/>
  <c r="K202" i="6"/>
  <c r="J202" i="6"/>
  <c r="I202" i="6"/>
  <c r="H202" i="6"/>
  <c r="N199" i="6"/>
  <c r="N197" i="6" s="1"/>
  <c r="M199" i="6"/>
  <c r="M197" i="6" s="1"/>
  <c r="L199" i="6"/>
  <c r="L197" i="6" s="1"/>
  <c r="K199" i="6"/>
  <c r="K197" i="6" s="1"/>
  <c r="J199" i="6"/>
  <c r="J197" i="6" s="1"/>
  <c r="I199" i="6"/>
  <c r="I197" i="6" s="1"/>
  <c r="H199" i="6"/>
  <c r="H197" i="6" s="1"/>
  <c r="N192" i="6"/>
  <c r="M192" i="6"/>
  <c r="L192" i="6"/>
  <c r="K192" i="6"/>
  <c r="J192" i="6"/>
  <c r="I192" i="6"/>
  <c r="H192" i="6"/>
  <c r="N186" i="6"/>
  <c r="N184" i="6" s="1"/>
  <c r="M186" i="6"/>
  <c r="M184" i="6" s="1"/>
  <c r="L186" i="6"/>
  <c r="L184" i="6" s="1"/>
  <c r="K186" i="6"/>
  <c r="K184" i="6" s="1"/>
  <c r="J186" i="6"/>
  <c r="J184" i="6" s="1"/>
  <c r="I186" i="6"/>
  <c r="I184" i="6" s="1"/>
  <c r="H186" i="6"/>
  <c r="H184" i="6" s="1"/>
  <c r="N152" i="6"/>
  <c r="N150" i="6" s="1"/>
  <c r="M152" i="6"/>
  <c r="M150" i="6" s="1"/>
  <c r="L152" i="6"/>
  <c r="L150" i="6" s="1"/>
  <c r="K152" i="6"/>
  <c r="J152" i="6"/>
  <c r="J150" i="6" s="1"/>
  <c r="I152" i="6"/>
  <c r="I150" i="6" s="1"/>
  <c r="H152" i="6"/>
  <c r="H150" i="6" s="1"/>
  <c r="K150" i="6"/>
  <c r="N139" i="6"/>
  <c r="M139" i="6"/>
  <c r="J139" i="6"/>
  <c r="I139" i="6"/>
  <c r="H139" i="6"/>
  <c r="N138" i="6"/>
  <c r="M138" i="6"/>
  <c r="J138" i="6"/>
  <c r="I138" i="6"/>
  <c r="H138" i="6"/>
  <c r="M124" i="6"/>
  <c r="L124" i="6"/>
  <c r="K124" i="6"/>
  <c r="J124" i="6"/>
  <c r="I124" i="6"/>
  <c r="H124" i="6"/>
  <c r="N99" i="6"/>
  <c r="M99" i="6"/>
  <c r="L99" i="6"/>
  <c r="K99" i="6"/>
  <c r="J99" i="6"/>
  <c r="I99" i="6"/>
  <c r="H99" i="6"/>
  <c r="Q76" i="6"/>
  <c r="N76" i="6"/>
  <c r="M76" i="6"/>
  <c r="L76" i="6"/>
  <c r="K76" i="6"/>
  <c r="J76" i="6"/>
  <c r="I76" i="6"/>
  <c r="H76" i="6"/>
  <c r="N69" i="6"/>
  <c r="M69" i="6"/>
  <c r="L69" i="6"/>
  <c r="K69" i="6"/>
  <c r="J69" i="6"/>
  <c r="I69" i="6"/>
  <c r="H69" i="6"/>
  <c r="N67" i="6"/>
  <c r="N68" i="6" s="1"/>
  <c r="M67" i="6"/>
  <c r="M68" i="6" s="1"/>
  <c r="L68" i="6"/>
  <c r="K67" i="6"/>
  <c r="K68" i="6" s="1"/>
  <c r="I67" i="6"/>
  <c r="I68" i="6" s="1"/>
  <c r="H67" i="6"/>
  <c r="H68" i="6" s="1"/>
  <c r="N31" i="6"/>
  <c r="M31" i="6"/>
  <c r="L31" i="6"/>
  <c r="K31" i="6"/>
  <c r="J31" i="6"/>
  <c r="I31" i="6"/>
  <c r="H31" i="6"/>
  <c r="J122" i="6" l="1"/>
  <c r="N122" i="6"/>
  <c r="K259" i="6"/>
  <c r="K122" i="6"/>
  <c r="I259" i="6"/>
  <c r="M259" i="6"/>
  <c r="H122" i="6"/>
  <c r="H353" i="6"/>
  <c r="H351" i="6" s="1"/>
  <c r="N313" i="6"/>
  <c r="H313" i="6"/>
  <c r="J313" i="6"/>
  <c r="L278" i="6"/>
  <c r="J137" i="6"/>
  <c r="J278" i="6"/>
  <c r="M137" i="6"/>
  <c r="I137" i="6"/>
  <c r="N278" i="6"/>
  <c r="K278" i="6"/>
  <c r="H137" i="6"/>
  <c r="L137" i="6"/>
  <c r="L313" i="6"/>
  <c r="I278" i="6"/>
  <c r="L122" i="6"/>
  <c r="N137" i="6"/>
  <c r="M278" i="6"/>
  <c r="H278" i="6"/>
  <c r="I122" i="6"/>
  <c r="M122" i="6"/>
  <c r="H259" i="6"/>
  <c r="L259" i="6"/>
  <c r="I313" i="6"/>
  <c r="M313" i="6"/>
  <c r="J259" i="6"/>
  <c r="N259" i="6"/>
  <c r="K313" i="6"/>
  <c r="I72" i="5"/>
  <c r="I371" i="5" s="1"/>
  <c r="J72" i="5"/>
  <c r="J371" i="5" s="1"/>
  <c r="K72" i="5"/>
  <c r="K371" i="5" s="1"/>
  <c r="L72" i="5"/>
  <c r="L371" i="5" s="1"/>
  <c r="M72" i="5"/>
  <c r="M371" i="5" s="1"/>
  <c r="N72" i="5"/>
  <c r="N371" i="5" s="1"/>
  <c r="H72" i="5"/>
  <c r="H371" i="5" s="1"/>
  <c r="I281" i="5"/>
  <c r="I372" i="5" s="1"/>
  <c r="J281" i="5"/>
  <c r="J372" i="5" s="1"/>
  <c r="K281" i="5"/>
  <c r="K372" i="5" s="1"/>
  <c r="L281" i="5"/>
  <c r="L372" i="5" s="1"/>
  <c r="M281" i="5"/>
  <c r="M372" i="5" s="1"/>
  <c r="N281" i="5"/>
  <c r="N372" i="5" s="1"/>
  <c r="H281" i="5"/>
  <c r="H372" i="5" s="1"/>
  <c r="Q72" i="5"/>
  <c r="I370" i="5"/>
  <c r="J370" i="5"/>
  <c r="L370" i="5"/>
  <c r="M65" i="5"/>
  <c r="M370" i="5" s="1"/>
  <c r="N65" i="5"/>
  <c r="N370" i="5" s="1"/>
  <c r="H370" i="5"/>
  <c r="I369" i="5"/>
  <c r="J369" i="5"/>
  <c r="K369" i="5"/>
  <c r="L369" i="5"/>
  <c r="M369" i="5"/>
  <c r="N7" i="5"/>
  <c r="N369" i="5" s="1"/>
  <c r="H369" i="5"/>
  <c r="K370" i="5"/>
  <c r="I307" i="5"/>
  <c r="I373" i="5" s="1"/>
  <c r="J307" i="5"/>
  <c r="J373" i="5" s="1"/>
  <c r="K307" i="5"/>
  <c r="K373" i="5" s="1"/>
  <c r="L307" i="5"/>
  <c r="L373" i="5" s="1"/>
  <c r="M307" i="5"/>
  <c r="M373" i="5" s="1"/>
  <c r="N307" i="5"/>
  <c r="N373" i="5" s="1"/>
  <c r="H307" i="5"/>
  <c r="H373" i="5" s="1"/>
  <c r="B373" i="5"/>
  <c r="B372" i="5"/>
  <c r="B371" i="5"/>
  <c r="B370" i="5"/>
  <c r="B369" i="5"/>
  <c r="K374" i="5" l="1"/>
  <c r="I374" i="5"/>
  <c r="M374" i="5"/>
  <c r="L374" i="5"/>
  <c r="N374" i="5"/>
  <c r="H374" i="5"/>
  <c r="J374" i="5"/>
  <c r="I250" i="5" l="1"/>
  <c r="J250" i="5"/>
  <c r="J248" i="5" s="1"/>
  <c r="K250" i="5"/>
  <c r="L250" i="5"/>
  <c r="M250" i="5"/>
  <c r="M248" i="5" s="1"/>
  <c r="N250" i="5"/>
  <c r="I239" i="5"/>
  <c r="J239" i="5"/>
  <c r="K239" i="5"/>
  <c r="L239" i="5"/>
  <c r="M239" i="5"/>
  <c r="N239" i="5"/>
  <c r="N120" i="5"/>
  <c r="M120" i="5"/>
  <c r="L275" i="5"/>
  <c r="M275" i="5"/>
  <c r="N275" i="5"/>
  <c r="L276" i="5"/>
  <c r="M276" i="5"/>
  <c r="N276" i="5"/>
  <c r="I195" i="5"/>
  <c r="I193" i="5" s="1"/>
  <c r="J195" i="5"/>
  <c r="J193" i="5" s="1"/>
  <c r="K195" i="5"/>
  <c r="K193" i="5" s="1"/>
  <c r="L195" i="5"/>
  <c r="L193" i="5" s="1"/>
  <c r="M195" i="5"/>
  <c r="M193" i="5" s="1"/>
  <c r="N195" i="5"/>
  <c r="N193" i="5" s="1"/>
  <c r="J182" i="5"/>
  <c r="K182" i="5"/>
  <c r="L182" i="5"/>
  <c r="M182" i="5"/>
  <c r="M180" i="5" s="1"/>
  <c r="N182" i="5"/>
  <c r="I188" i="5"/>
  <c r="J188" i="5"/>
  <c r="K188" i="5"/>
  <c r="L188" i="5"/>
  <c r="M188" i="5"/>
  <c r="N188" i="5"/>
  <c r="J340" i="5"/>
  <c r="K340" i="5"/>
  <c r="L340" i="5"/>
  <c r="M340" i="5"/>
  <c r="N340" i="5"/>
  <c r="K248" i="5"/>
  <c r="H64" i="5"/>
  <c r="I120" i="5"/>
  <c r="J120" i="5"/>
  <c r="K120" i="5"/>
  <c r="L120" i="5"/>
  <c r="H120" i="5"/>
  <c r="M198" i="5"/>
  <c r="M148" i="5"/>
  <c r="M146" i="5" s="1"/>
  <c r="M95" i="5"/>
  <c r="L95" i="5"/>
  <c r="M235" i="5"/>
  <c r="M237" i="5"/>
  <c r="M234" i="5" s="1"/>
  <c r="M258" i="5"/>
  <c r="M271" i="5"/>
  <c r="M289" i="5"/>
  <c r="M292" i="5"/>
  <c r="M301" i="5"/>
  <c r="M312" i="5"/>
  <c r="M310" i="5" s="1"/>
  <c r="M316" i="5"/>
  <c r="M321" i="5"/>
  <c r="I95" i="5"/>
  <c r="J95" i="5"/>
  <c r="K95" i="5"/>
  <c r="N95" i="5"/>
  <c r="I340" i="5"/>
  <c r="I258" i="5"/>
  <c r="I352" i="5" s="1"/>
  <c r="J258" i="5"/>
  <c r="K258" i="5"/>
  <c r="L258" i="5"/>
  <c r="I237" i="5"/>
  <c r="J237" i="5"/>
  <c r="K237" i="5"/>
  <c r="L237" i="5"/>
  <c r="N237" i="5"/>
  <c r="J198" i="5"/>
  <c r="K198" i="5"/>
  <c r="L198" i="5"/>
  <c r="N198" i="5"/>
  <c r="I182" i="5"/>
  <c r="I135" i="5"/>
  <c r="H135" i="5"/>
  <c r="I134" i="5"/>
  <c r="H134" i="5"/>
  <c r="M352" i="5" l="1"/>
  <c r="M362" i="5" s="1"/>
  <c r="M255" i="5"/>
  <c r="M350" i="5"/>
  <c r="N274" i="5"/>
  <c r="M349" i="5"/>
  <c r="M365" i="5"/>
  <c r="M376" i="5" s="1"/>
  <c r="M351" i="5"/>
  <c r="M133" i="5"/>
  <c r="M118" i="5"/>
  <c r="M274" i="5"/>
  <c r="M348" i="5" l="1"/>
  <c r="M367" i="5" l="1"/>
  <c r="M360" i="5"/>
  <c r="P348" i="5"/>
  <c r="O348" i="5"/>
  <c r="H340" i="5"/>
  <c r="N321" i="5"/>
  <c r="N351" i="5" s="1"/>
  <c r="L321" i="5"/>
  <c r="L351" i="5" s="1"/>
  <c r="K321" i="5"/>
  <c r="K351" i="5" s="1"/>
  <c r="J321" i="5"/>
  <c r="J351" i="5" s="1"/>
  <c r="I321" i="5"/>
  <c r="I351" i="5" s="1"/>
  <c r="H321" i="5"/>
  <c r="N316" i="5"/>
  <c r="L316" i="5"/>
  <c r="K316" i="5"/>
  <c r="J316" i="5"/>
  <c r="I316" i="5"/>
  <c r="H316" i="5"/>
  <c r="N312" i="5"/>
  <c r="L312" i="5"/>
  <c r="K312" i="5"/>
  <c r="J312" i="5"/>
  <c r="J365" i="5" s="1"/>
  <c r="J376" i="5" s="1"/>
  <c r="I312" i="5"/>
  <c r="H312" i="5"/>
  <c r="N301" i="5"/>
  <c r="L301" i="5"/>
  <c r="K301" i="5"/>
  <c r="J301" i="5"/>
  <c r="I301" i="5"/>
  <c r="H301" i="5"/>
  <c r="N292" i="5"/>
  <c r="L292" i="5"/>
  <c r="L352" i="5" s="1"/>
  <c r="K292" i="5"/>
  <c r="K352" i="5" s="1"/>
  <c r="J292" i="5"/>
  <c r="J352" i="5" s="1"/>
  <c r="I362" i="5"/>
  <c r="H292" i="5"/>
  <c r="N289" i="5"/>
  <c r="L289" i="5"/>
  <c r="J289" i="5"/>
  <c r="I289" i="5"/>
  <c r="H289" i="5"/>
  <c r="K276" i="5"/>
  <c r="I276" i="5"/>
  <c r="H276" i="5"/>
  <c r="K275" i="5"/>
  <c r="J275" i="5"/>
  <c r="I275" i="5"/>
  <c r="H275" i="5"/>
  <c r="N271" i="5"/>
  <c r="L271" i="5"/>
  <c r="K271" i="5"/>
  <c r="J271" i="5"/>
  <c r="I271" i="5"/>
  <c r="H271" i="5"/>
  <c r="N258" i="5"/>
  <c r="N352" i="5" s="1"/>
  <c r="L255" i="5"/>
  <c r="J255" i="5"/>
  <c r="H258" i="5"/>
  <c r="H352" i="5" s="1"/>
  <c r="N248" i="5"/>
  <c r="L248" i="5"/>
  <c r="I248" i="5"/>
  <c r="H250" i="5"/>
  <c r="H248" i="5" s="1"/>
  <c r="H239" i="5"/>
  <c r="N234" i="5"/>
  <c r="L234" i="5"/>
  <c r="K234" i="5"/>
  <c r="J234" i="5"/>
  <c r="I234" i="5"/>
  <c r="H237" i="5"/>
  <c r="H234" i="5" s="1"/>
  <c r="N235" i="5"/>
  <c r="N349" i="5" s="1"/>
  <c r="L235" i="5"/>
  <c r="K235" i="5"/>
  <c r="J235" i="5"/>
  <c r="I235" i="5"/>
  <c r="H235" i="5"/>
  <c r="I198" i="5"/>
  <c r="H198" i="5"/>
  <c r="H195" i="5"/>
  <c r="H193" i="5" s="1"/>
  <c r="H188" i="5"/>
  <c r="N180" i="5"/>
  <c r="L180" i="5"/>
  <c r="K180" i="5"/>
  <c r="J180" i="5"/>
  <c r="I180" i="5"/>
  <c r="H182" i="5"/>
  <c r="H180" i="5" s="1"/>
  <c r="N148" i="5"/>
  <c r="L148" i="5"/>
  <c r="K148" i="5"/>
  <c r="J148" i="5"/>
  <c r="I148" i="5"/>
  <c r="H148" i="5"/>
  <c r="H146" i="5" s="1"/>
  <c r="L118" i="5"/>
  <c r="J118" i="5"/>
  <c r="H95" i="5"/>
  <c r="S352" i="5" l="1"/>
  <c r="U352" i="5" s="1"/>
  <c r="S351" i="5"/>
  <c r="U351" i="5" s="1"/>
  <c r="J362" i="5"/>
  <c r="K362" i="5"/>
  <c r="L362" i="5"/>
  <c r="N362" i="5"/>
  <c r="I350" i="5"/>
  <c r="H362" i="5"/>
  <c r="L350" i="5"/>
  <c r="N350" i="5"/>
  <c r="J310" i="5"/>
  <c r="I310" i="5"/>
  <c r="I365" i="5"/>
  <c r="I376" i="5" s="1"/>
  <c r="K350" i="5"/>
  <c r="K310" i="5"/>
  <c r="K365" i="5"/>
  <c r="K376" i="5" s="1"/>
  <c r="N310" i="5"/>
  <c r="N365" i="5"/>
  <c r="N376" i="5" s="1"/>
  <c r="H310" i="5"/>
  <c r="H365" i="5"/>
  <c r="H376" i="5" s="1"/>
  <c r="L310" i="5"/>
  <c r="L365" i="5"/>
  <c r="L376" i="5" s="1"/>
  <c r="I349" i="5"/>
  <c r="K349" i="5"/>
  <c r="J349" i="5"/>
  <c r="L349" i="5"/>
  <c r="J146" i="5"/>
  <c r="L146" i="5"/>
  <c r="I146" i="5"/>
  <c r="K146" i="5"/>
  <c r="N146" i="5"/>
  <c r="J276" i="5"/>
  <c r="J350" i="5" s="1"/>
  <c r="I274" i="5"/>
  <c r="N133" i="5"/>
  <c r="H349" i="5"/>
  <c r="K133" i="5"/>
  <c r="H350" i="5"/>
  <c r="H133" i="5"/>
  <c r="J133" i="5"/>
  <c r="L133" i="5"/>
  <c r="K274" i="5"/>
  <c r="N118" i="5"/>
  <c r="N255" i="5"/>
  <c r="H274" i="5"/>
  <c r="H351" i="5"/>
  <c r="I133" i="5"/>
  <c r="L274" i="5"/>
  <c r="H118" i="5"/>
  <c r="H255" i="5"/>
  <c r="I118" i="5"/>
  <c r="K118" i="5"/>
  <c r="I255" i="5"/>
  <c r="K255" i="5"/>
  <c r="S362" i="5" l="1"/>
  <c r="S349" i="5"/>
  <c r="U349" i="5" s="1"/>
  <c r="S350" i="5"/>
  <c r="N348" i="5"/>
  <c r="J274" i="5"/>
  <c r="I348" i="5"/>
  <c r="H348" i="5"/>
  <c r="J348" i="5"/>
  <c r="L348" i="5"/>
  <c r="K348" i="5"/>
  <c r="K360" i="5" s="1"/>
  <c r="L367" i="5" l="1"/>
  <c r="L360" i="5"/>
  <c r="N367" i="5"/>
  <c r="N360" i="5"/>
  <c r="J367" i="5"/>
  <c r="J360" i="5"/>
  <c r="I367" i="5"/>
  <c r="I360" i="5"/>
  <c r="H367" i="5"/>
  <c r="H360" i="5"/>
  <c r="U350" i="5"/>
  <c r="K367" i="5"/>
  <c r="S348" i="5"/>
  <c r="O2202" i="1"/>
  <c r="P2202" i="1"/>
  <c r="Q2202" i="1"/>
  <c r="R2202" i="1"/>
  <c r="S2202" i="1"/>
  <c r="T2202" i="1"/>
  <c r="O2203" i="1"/>
  <c r="P2203" i="1"/>
  <c r="Q2203" i="1"/>
  <c r="R2203" i="1"/>
  <c r="S2203" i="1"/>
  <c r="T2203" i="1"/>
  <c r="O2204" i="1"/>
  <c r="P2204" i="1"/>
  <c r="Q2204" i="1"/>
  <c r="R2204" i="1"/>
  <c r="S2204" i="1"/>
  <c r="T2204" i="1"/>
  <c r="N2202" i="1"/>
  <c r="N2204" i="1"/>
  <c r="O2181" i="1"/>
  <c r="P2181" i="1"/>
  <c r="Q2181" i="1"/>
  <c r="R2181" i="1"/>
  <c r="S2181" i="1"/>
  <c r="T2181" i="1"/>
  <c r="O2182" i="1"/>
  <c r="P2182" i="1"/>
  <c r="Q2182" i="1"/>
  <c r="R2182" i="1"/>
  <c r="S2182" i="1"/>
  <c r="T2182" i="1"/>
  <c r="O2183" i="1"/>
  <c r="P2183" i="1"/>
  <c r="Q2183" i="1"/>
  <c r="R2183" i="1"/>
  <c r="S2183" i="1"/>
  <c r="T2183" i="1"/>
  <c r="O2184" i="1"/>
  <c r="P2184" i="1"/>
  <c r="Q2184" i="1"/>
  <c r="R2184" i="1"/>
  <c r="S2184" i="1"/>
  <c r="T2184" i="1"/>
  <c r="N2184" i="1"/>
  <c r="N2182" i="1"/>
  <c r="N2181" i="1"/>
  <c r="S377" i="1"/>
  <c r="T377" i="1"/>
  <c r="O350" i="1"/>
  <c r="O377" i="1" s="1"/>
  <c r="P350" i="1"/>
  <c r="Q350" i="1"/>
  <c r="R350" i="1"/>
  <c r="N350" i="1"/>
  <c r="U348" i="5" l="1"/>
  <c r="S2180" i="1"/>
  <c r="Q377" i="1"/>
  <c r="P377" i="1"/>
  <c r="N377" i="1"/>
  <c r="O2180" i="1"/>
  <c r="R377" i="1"/>
  <c r="R2180" i="1"/>
  <c r="T2180" i="1"/>
  <c r="P2180" i="1"/>
  <c r="Q2180" i="1"/>
  <c r="T2201" i="1"/>
  <c r="P2201" i="1"/>
  <c r="R2201" i="1"/>
  <c r="S2201" i="1"/>
  <c r="O2201" i="1"/>
  <c r="Q2201" i="1"/>
  <c r="O2818" i="1"/>
  <c r="P2818" i="1"/>
  <c r="Q2818" i="1"/>
  <c r="R2818" i="1"/>
  <c r="S2818" i="1"/>
  <c r="T2818" i="1"/>
  <c r="O2815" i="1"/>
  <c r="P2815" i="1"/>
  <c r="Q2815" i="1"/>
  <c r="R2815" i="1"/>
  <c r="S2815" i="1"/>
  <c r="T2815" i="1"/>
  <c r="N2815" i="1"/>
  <c r="N2818" i="1"/>
  <c r="O2817" i="1"/>
  <c r="P2817" i="1"/>
  <c r="Q2817" i="1"/>
  <c r="R2817" i="1"/>
  <c r="S2817" i="1"/>
  <c r="T2817" i="1"/>
  <c r="N2817" i="1"/>
  <c r="S2816" i="1"/>
  <c r="O2814" i="1"/>
  <c r="P2814" i="1"/>
  <c r="Q2814" i="1"/>
  <c r="R2814" i="1"/>
  <c r="S2814" i="1"/>
  <c r="T2814" i="1"/>
  <c r="N2814" i="1"/>
  <c r="O2813" i="1"/>
  <c r="P2813" i="1"/>
  <c r="Q2813" i="1"/>
  <c r="R2813" i="1"/>
  <c r="S2813" i="1"/>
  <c r="T2813" i="1"/>
  <c r="N2813" i="1"/>
  <c r="O2812" i="1"/>
  <c r="N2812" i="1"/>
  <c r="O2811" i="1"/>
  <c r="P2811" i="1"/>
  <c r="Q2811" i="1"/>
  <c r="R2811" i="1"/>
  <c r="S2811" i="1"/>
  <c r="T2811" i="1"/>
  <c r="N2811" i="1"/>
  <c r="R2165" i="1" l="1"/>
  <c r="R2164" i="1" s="1"/>
  <c r="O2389" i="1"/>
  <c r="N2389" i="1"/>
  <c r="N2390" i="1"/>
  <c r="O2390" i="1"/>
  <c r="Q2390" i="1"/>
  <c r="R2390" i="1"/>
  <c r="S2390" i="1"/>
  <c r="T2390" i="1"/>
  <c r="P2390" i="1"/>
  <c r="A2463" i="1" l="1"/>
  <c r="A2467" i="1"/>
  <c r="A2471" i="1"/>
  <c r="A2479" i="1"/>
  <c r="A2483" i="1"/>
  <c r="A2487" i="1"/>
  <c r="A2491" i="1"/>
  <c r="A2495" i="1"/>
  <c r="A2499" i="1"/>
  <c r="A2503" i="1"/>
  <c r="A2507" i="1"/>
  <c r="A2511" i="1"/>
  <c r="A2515" i="1"/>
  <c r="A2519" i="1"/>
  <c r="A2523" i="1"/>
  <c r="A2527" i="1"/>
  <c r="A2531" i="1"/>
  <c r="A2535" i="1"/>
  <c r="A2539" i="1"/>
  <c r="A2543" i="1"/>
  <c r="A2547" i="1"/>
  <c r="A2551" i="1"/>
  <c r="A2555" i="1"/>
  <c r="A2559" i="1"/>
  <c r="A2563" i="1"/>
  <c r="A2567" i="1"/>
  <c r="A2571" i="1"/>
  <c r="A2575" i="1"/>
  <c r="A2579" i="1"/>
  <c r="A2459" i="1"/>
  <c r="T2456" i="1"/>
  <c r="T2819" i="1" s="1"/>
  <c r="S2456" i="1"/>
  <c r="S2819" i="1" s="1"/>
  <c r="R2456" i="1"/>
  <c r="R2812" i="1" s="1"/>
  <c r="Q2456" i="1"/>
  <c r="Q2812" i="1" s="1"/>
  <c r="P2456" i="1"/>
  <c r="P2812" i="1" s="1"/>
  <c r="S2455" i="1"/>
  <c r="R2455" i="1"/>
  <c r="Q2455" i="1"/>
  <c r="P2455" i="1"/>
  <c r="S2812" i="1" l="1"/>
  <c r="S2820" i="1" s="1"/>
  <c r="T2812" i="1"/>
  <c r="N2819" i="1"/>
  <c r="O2819" i="1"/>
  <c r="Q2819" i="1" l="1"/>
  <c r="R2819" i="1"/>
  <c r="P2819" i="1"/>
  <c r="Q2762" i="1" l="1"/>
  <c r="S2808" i="1"/>
  <c r="T2808" i="1"/>
  <c r="P2249" i="1"/>
  <c r="O1853" i="1"/>
  <c r="O1850" i="1"/>
  <c r="P1850" i="1"/>
  <c r="Q1850" i="1"/>
  <c r="R1850" i="1"/>
  <c r="S1850" i="1"/>
  <c r="T1850" i="1"/>
  <c r="O1851" i="1"/>
  <c r="P1851" i="1"/>
  <c r="Q1851" i="1"/>
  <c r="R1851" i="1"/>
  <c r="S1851" i="1"/>
  <c r="T1851" i="1"/>
  <c r="O1852" i="1"/>
  <c r="P1852" i="1"/>
  <c r="Q1852" i="1"/>
  <c r="R1852" i="1"/>
  <c r="S1852" i="1"/>
  <c r="T1852" i="1"/>
  <c r="P1853" i="1"/>
  <c r="Q1853" i="1"/>
  <c r="R1853" i="1"/>
  <c r="S1853" i="1"/>
  <c r="T1853" i="1"/>
  <c r="N1853" i="1"/>
  <c r="N1852" i="1"/>
  <c r="N1851" i="1"/>
  <c r="N1850" i="1"/>
  <c r="O1849" i="1" l="1"/>
  <c r="N1849" i="1"/>
  <c r="T1849" i="1"/>
  <c r="P1849" i="1"/>
  <c r="S1849" i="1"/>
  <c r="Q1849" i="1"/>
  <c r="R1849" i="1"/>
  <c r="N1854" i="1" l="1"/>
  <c r="O1854" i="1"/>
  <c r="P1854" i="1"/>
  <c r="R1854" i="1"/>
  <c r="S1854" i="1"/>
  <c r="T1854" i="1"/>
  <c r="Q1854" i="1"/>
  <c r="R1280" i="1" l="1"/>
  <c r="P1253" i="1" l="1"/>
  <c r="T1617" i="1" l="1"/>
  <c r="S1617" i="1"/>
  <c r="N1001" i="1" l="1"/>
  <c r="O1001" i="1"/>
  <c r="P1001" i="1"/>
  <c r="R1001" i="1"/>
  <c r="S1001" i="1"/>
  <c r="T1001" i="1"/>
  <c r="Q1001" i="1"/>
  <c r="Q1002" i="1"/>
  <c r="O2296" i="1" l="1"/>
  <c r="P2296" i="1"/>
  <c r="Q2296" i="1"/>
  <c r="R2296" i="1"/>
  <c r="S2296" i="1"/>
  <c r="T2296" i="1"/>
  <c r="O2297" i="1"/>
  <c r="P2297" i="1"/>
  <c r="Q2297" i="1"/>
  <c r="R2297" i="1"/>
  <c r="S2297" i="1"/>
  <c r="T2297" i="1"/>
  <c r="N2297" i="1"/>
  <c r="N2296" i="1"/>
  <c r="N2271" i="1"/>
  <c r="O2271" i="1"/>
  <c r="N2272" i="1"/>
  <c r="O2272" i="1"/>
  <c r="Q2271" i="1"/>
  <c r="R2271" i="1"/>
  <c r="S2271" i="1"/>
  <c r="T2271" i="1"/>
  <c r="Q2272" i="1"/>
  <c r="R2272" i="1"/>
  <c r="S2272" i="1"/>
  <c r="T2272" i="1"/>
  <c r="N2295" i="1" l="1"/>
  <c r="R2295" i="1"/>
  <c r="T2295" i="1"/>
  <c r="P2295" i="1"/>
  <c r="S2295" i="1"/>
  <c r="O2295" i="1"/>
  <c r="Q2295" i="1"/>
  <c r="N1144" i="1" l="1"/>
  <c r="O1144" i="1"/>
  <c r="R1144" i="1"/>
  <c r="P2272" i="1" l="1"/>
  <c r="N2203" i="1"/>
  <c r="N2201" i="1" s="1"/>
  <c r="R686" i="1" l="1"/>
  <c r="N734" i="1" l="1"/>
  <c r="N733" i="1" s="1"/>
  <c r="O734" i="1"/>
  <c r="O733" i="1" s="1"/>
  <c r="N735" i="1"/>
  <c r="O735" i="1"/>
  <c r="P735" i="1"/>
  <c r="Q735" i="1"/>
  <c r="R735" i="1"/>
  <c r="S734" i="1"/>
  <c r="R734" i="1"/>
  <c r="T735" i="1"/>
  <c r="S735" i="1"/>
  <c r="Y1994" i="1" l="1"/>
  <c r="Y1959" i="1"/>
  <c r="X1959" i="1"/>
  <c r="X1994" i="1"/>
  <c r="X2038" i="1"/>
  <c r="X2064" i="1"/>
  <c r="X2124" i="1"/>
  <c r="X2099" i="1"/>
  <c r="S420" i="1" l="1"/>
  <c r="S2786" i="1" s="1"/>
  <c r="R420" i="1"/>
  <c r="Q420" i="1"/>
  <c r="P420" i="1"/>
  <c r="O420" i="1"/>
  <c r="N420" i="1"/>
  <c r="N1252" i="1" l="1"/>
  <c r="N1133" i="1" s="1"/>
  <c r="O1252" i="1"/>
  <c r="O1133" i="1" s="1"/>
  <c r="P1252" i="1"/>
  <c r="Q1252" i="1"/>
  <c r="R1252" i="1"/>
  <c r="R1133" i="1" s="1"/>
  <c r="S1252" i="1"/>
  <c r="Q2799" i="1" l="1"/>
  <c r="Q2801" i="1" s="1"/>
  <c r="Q2808" i="1" s="1"/>
  <c r="R2799" i="1"/>
  <c r="R2801" i="1" s="1"/>
  <c r="R2808" i="1" s="1"/>
  <c r="P2271" i="1" l="1"/>
  <c r="O2176" i="1"/>
  <c r="P2176" i="1"/>
  <c r="Q2176" i="1"/>
  <c r="R2176" i="1"/>
  <c r="S2176" i="1"/>
  <c r="T2176" i="1"/>
  <c r="N2183" i="1"/>
  <c r="O1683" i="1"/>
  <c r="P1683" i="1"/>
  <c r="Q1683" i="1"/>
  <c r="R1683" i="1"/>
  <c r="S1683" i="1"/>
  <c r="T1683" i="1"/>
  <c r="N1683" i="1"/>
  <c r="N2176" i="1" l="1"/>
  <c r="N2180" i="1"/>
  <c r="R2175" i="1"/>
  <c r="P2175" i="1"/>
  <c r="P2174" i="1"/>
  <c r="O2174" i="1"/>
  <c r="T2174" i="1"/>
  <c r="Q2174" i="1"/>
  <c r="S2175" i="1"/>
  <c r="N2175" i="1"/>
  <c r="Q2175" i="1"/>
  <c r="N2174" i="1"/>
  <c r="O2175" i="1"/>
  <c r="T2175" i="1"/>
  <c r="S2174" i="1"/>
  <c r="R2174" i="1"/>
  <c r="P2173" i="1" l="1"/>
  <c r="S2173" i="1"/>
  <c r="Q2173" i="1"/>
  <c r="R2173" i="1"/>
  <c r="T2173" i="1"/>
  <c r="O2173" i="1"/>
  <c r="D2136" i="1" l="1"/>
  <c r="E273" i="1"/>
  <c r="E322" i="1"/>
  <c r="E1696" i="1"/>
  <c r="E1697" i="1"/>
  <c r="E2298" i="1"/>
  <c r="E2299" i="1"/>
  <c r="E1900" i="1"/>
  <c r="E1903" i="1"/>
  <c r="E1904" i="1"/>
  <c r="E2136" i="1"/>
  <c r="E2137" i="1"/>
  <c r="R2720" i="1"/>
  <c r="S2720" i="1"/>
  <c r="T2720" i="1"/>
  <c r="R2705" i="1"/>
  <c r="T2705" i="1"/>
  <c r="Q2687" i="1"/>
  <c r="R2687" i="1"/>
  <c r="S2687" i="1"/>
  <c r="T2687" i="1"/>
  <c r="T734" i="1" l="1"/>
  <c r="T733" i="1" s="1"/>
  <c r="Q734" i="1"/>
  <c r="P734" i="1"/>
  <c r="P733" i="1" s="1"/>
  <c r="Q733" i="1" l="1"/>
  <c r="R733" i="1"/>
  <c r="S733" i="1"/>
  <c r="S951" i="1"/>
  <c r="S950" i="1" s="1"/>
  <c r="S925" i="1" s="1"/>
  <c r="T951" i="1"/>
  <c r="T950" i="1" s="1"/>
  <c r="T925" i="1" s="1"/>
  <c r="R951" i="1"/>
  <c r="R950" i="1" s="1"/>
  <c r="R925" i="1" s="1"/>
  <c r="Q951" i="1"/>
  <c r="Q950" i="1" s="1"/>
  <c r="Q925" i="1" s="1"/>
  <c r="N951" i="1"/>
  <c r="N950" i="1" s="1"/>
  <c r="N925" i="1" s="1"/>
  <c r="O951" i="1"/>
  <c r="O950" i="1" s="1"/>
  <c r="O925" i="1" s="1"/>
  <c r="P951" i="1"/>
  <c r="P950" i="1" s="1"/>
  <c r="P925" i="1" s="1"/>
  <c r="T322" i="1"/>
  <c r="S322" i="1"/>
  <c r="R322" i="1"/>
  <c r="Q322" i="1"/>
  <c r="P322" i="1"/>
  <c r="O322" i="1"/>
  <c r="N322" i="1"/>
  <c r="M322" i="1"/>
  <c r="K322" i="1"/>
  <c r="J322" i="1"/>
  <c r="I322" i="1"/>
  <c r="G322" i="1"/>
  <c r="C322" i="1"/>
  <c r="T273" i="1"/>
  <c r="S273" i="1"/>
  <c r="R273" i="1"/>
  <c r="Q273" i="1"/>
  <c r="P273" i="1"/>
  <c r="O273" i="1"/>
  <c r="N273" i="1"/>
  <c r="M273" i="1"/>
  <c r="K273" i="1"/>
  <c r="J273" i="1"/>
  <c r="I273" i="1"/>
  <c r="C273" i="1"/>
  <c r="T241" i="1"/>
  <c r="S241" i="1"/>
  <c r="R241" i="1"/>
  <c r="Q241" i="1"/>
  <c r="P241" i="1"/>
  <c r="O241" i="1"/>
  <c r="N241" i="1"/>
  <c r="M241" i="1"/>
  <c r="L241" i="1"/>
  <c r="K241" i="1"/>
  <c r="J241" i="1"/>
  <c r="I241" i="1"/>
  <c r="T216" i="1"/>
  <c r="S216" i="1"/>
  <c r="R216" i="1"/>
  <c r="Q216" i="1"/>
  <c r="P216" i="1"/>
  <c r="O216" i="1"/>
  <c r="N216" i="1"/>
  <c r="M216" i="1"/>
  <c r="L216" i="1"/>
  <c r="K216" i="1"/>
  <c r="J216" i="1"/>
  <c r="I216" i="1"/>
  <c r="T182" i="1"/>
  <c r="S182" i="1"/>
  <c r="R182" i="1"/>
  <c r="Q182" i="1"/>
  <c r="P182" i="1"/>
  <c r="O182" i="1"/>
  <c r="N182" i="1"/>
  <c r="M182" i="1"/>
  <c r="L182" i="1"/>
  <c r="K182" i="1"/>
  <c r="J182" i="1"/>
  <c r="I182" i="1"/>
  <c r="T167" i="1"/>
  <c r="S167" i="1"/>
  <c r="R167" i="1"/>
  <c r="Q167" i="1"/>
  <c r="P167" i="1"/>
  <c r="O167" i="1"/>
  <c r="P348" i="1" l="1"/>
  <c r="P378" i="1" s="1"/>
  <c r="P376" i="1" s="1"/>
  <c r="T348" i="1"/>
  <c r="T378" i="1" s="1"/>
  <c r="T376" i="1" s="1"/>
  <c r="N348" i="1"/>
  <c r="N378" i="1" s="1"/>
  <c r="N376" i="1" s="1"/>
  <c r="O348" i="1"/>
  <c r="O378" i="1" s="1"/>
  <c r="O376" i="1" s="1"/>
  <c r="S348" i="1"/>
  <c r="S378" i="1" s="1"/>
  <c r="S376" i="1" s="1"/>
  <c r="R348" i="1"/>
  <c r="R378" i="1" s="1"/>
  <c r="R376" i="1" s="1"/>
  <c r="Q348" i="1"/>
  <c r="Q378" i="1" s="1"/>
  <c r="Q376" i="1" s="1"/>
  <c r="T1002" i="1"/>
  <c r="T996" i="1" s="1"/>
  <c r="S1002" i="1"/>
  <c r="S996" i="1" s="1"/>
  <c r="R1002" i="1"/>
  <c r="R996" i="1" s="1"/>
  <c r="Q996" i="1"/>
  <c r="P1002" i="1"/>
  <c r="P996" i="1" s="1"/>
  <c r="O1002" i="1"/>
  <c r="O996" i="1" s="1"/>
  <c r="T1000" i="1"/>
  <c r="T993" i="1" s="1"/>
  <c r="S1000" i="1"/>
  <c r="S993" i="1" s="1"/>
  <c r="R1000" i="1"/>
  <c r="R993" i="1" s="1"/>
  <c r="Q1000" i="1"/>
  <c r="Q993" i="1" s="1"/>
  <c r="P1000" i="1"/>
  <c r="P993" i="1" s="1"/>
  <c r="O1000" i="1"/>
  <c r="O993" i="1" s="1"/>
  <c r="Q2720" i="1"/>
  <c r="P2720" i="1"/>
  <c r="O2720" i="1"/>
  <c r="N2720" i="1"/>
  <c r="T67" i="1" l="1"/>
  <c r="T2793" i="1" s="1"/>
  <c r="S67" i="1"/>
  <c r="S2793" i="1" s="1"/>
  <c r="R67" i="1"/>
  <c r="R2793" i="1" s="1"/>
  <c r="Q67" i="1"/>
  <c r="Q2793" i="1" s="1"/>
  <c r="P67" i="1"/>
  <c r="P2793" i="1" s="1"/>
  <c r="O67" i="1"/>
  <c r="O2793" i="1" s="1"/>
  <c r="N67" i="1"/>
  <c r="N2793" i="1" s="1"/>
  <c r="N1280" i="1" l="1"/>
  <c r="O1280" i="1"/>
  <c r="P1280" i="1"/>
  <c r="S1280" i="1"/>
  <c r="T1280" i="1"/>
  <c r="Q1280" i="1"/>
  <c r="N1103" i="1" l="1"/>
  <c r="O1103" i="1"/>
  <c r="Q1103" i="1"/>
  <c r="R1103" i="1"/>
  <c r="S1103" i="1"/>
  <c r="T1103" i="1"/>
  <c r="P1103" i="1"/>
  <c r="P2798" i="1"/>
  <c r="P2799" i="1" s="1"/>
  <c r="P2801" i="1" s="1"/>
  <c r="P2808" i="1" s="1"/>
  <c r="Q2226" i="1"/>
  <c r="R2226" i="1"/>
  <c r="S2226" i="1"/>
  <c r="Q2227" i="1"/>
  <c r="R2227" i="1"/>
  <c r="S2227" i="1"/>
  <c r="Q2225" i="1" l="1"/>
  <c r="R2225" i="1"/>
  <c r="S2225" i="1"/>
  <c r="N686" i="1" l="1"/>
  <c r="O686" i="1"/>
  <c r="P686" i="1"/>
  <c r="Q686" i="1"/>
  <c r="O1684" i="1"/>
  <c r="P1684" i="1"/>
  <c r="Q1684" i="1"/>
  <c r="R1684" i="1"/>
  <c r="O1686" i="1"/>
  <c r="P1686" i="1"/>
  <c r="Q1686" i="1"/>
  <c r="R1686" i="1"/>
  <c r="S1686" i="1"/>
  <c r="T1686" i="1"/>
  <c r="N1686" i="1"/>
  <c r="N1684" i="1"/>
  <c r="P1675" i="1" l="1"/>
  <c r="N1676" i="1"/>
  <c r="P1678" i="1"/>
  <c r="T1678" i="1"/>
  <c r="R1676" i="1"/>
  <c r="O1678" i="1"/>
  <c r="Q1678" i="1"/>
  <c r="Q1675" i="1"/>
  <c r="O1676" i="1"/>
  <c r="N1675" i="1"/>
  <c r="S1678" i="1"/>
  <c r="Q1676" i="1"/>
  <c r="S1675" i="1"/>
  <c r="O1675" i="1"/>
  <c r="T1675" i="1"/>
  <c r="R1678" i="1"/>
  <c r="P1676" i="1"/>
  <c r="R1675" i="1"/>
  <c r="N1678" i="1"/>
  <c r="N1685" i="1"/>
  <c r="N1677" i="1" s="1"/>
  <c r="O1685" i="1"/>
  <c r="O1677" i="1" s="1"/>
  <c r="Q1685" i="1"/>
  <c r="Q1677" i="1" s="1"/>
  <c r="R1685" i="1"/>
  <c r="R1677" i="1" s="1"/>
  <c r="S1685" i="1"/>
  <c r="S1677" i="1" s="1"/>
  <c r="T1685" i="1"/>
  <c r="T1677" i="1" s="1"/>
  <c r="P1685" i="1"/>
  <c r="P1677" i="1" s="1"/>
  <c r="T1728" i="1"/>
  <c r="T1726" i="1"/>
  <c r="S1726" i="1"/>
  <c r="R1951" i="1"/>
  <c r="R1943" i="1" s="1"/>
  <c r="N1949" i="1"/>
  <c r="N1941" i="1" s="1"/>
  <c r="O1949" i="1"/>
  <c r="O1941" i="1" s="1"/>
  <c r="P1949" i="1"/>
  <c r="P1941" i="1" s="1"/>
  <c r="N1950" i="1"/>
  <c r="N1942" i="1" s="1"/>
  <c r="O1950" i="1"/>
  <c r="O1942" i="1" s="1"/>
  <c r="P1950" i="1"/>
  <c r="P1942" i="1" s="1"/>
  <c r="N1951" i="1"/>
  <c r="N1943" i="1" s="1"/>
  <c r="O1951" i="1"/>
  <c r="P1951" i="1"/>
  <c r="N1952" i="1"/>
  <c r="N1944" i="1" s="1"/>
  <c r="O1952" i="1"/>
  <c r="O1944" i="1" s="1"/>
  <c r="P1952" i="1"/>
  <c r="P1944" i="1" s="1"/>
  <c r="R1949" i="1"/>
  <c r="R1941" i="1" s="1"/>
  <c r="S1949" i="1"/>
  <c r="S1941" i="1" s="1"/>
  <c r="T1949" i="1"/>
  <c r="T1941" i="1" s="1"/>
  <c r="R1950" i="1"/>
  <c r="R1942" i="1" s="1"/>
  <c r="S1950" i="1"/>
  <c r="S1942" i="1" s="1"/>
  <c r="T1950" i="1"/>
  <c r="T1942" i="1" s="1"/>
  <c r="T1951" i="1"/>
  <c r="R1952" i="1"/>
  <c r="R1944" i="1" s="1"/>
  <c r="S1952" i="1"/>
  <c r="S1944" i="1" s="1"/>
  <c r="T1952" i="1"/>
  <c r="T1944" i="1" s="1"/>
  <c r="Q1952" i="1"/>
  <c r="Q1944" i="1" s="1"/>
  <c r="Q1950" i="1"/>
  <c r="Q1942" i="1" s="1"/>
  <c r="Q1949" i="1"/>
  <c r="Q1941" i="1" s="1"/>
  <c r="Q1951" i="1"/>
  <c r="N1948" i="1"/>
  <c r="O1948" i="1"/>
  <c r="P1948" i="1"/>
  <c r="Q1948" i="1"/>
  <c r="T1948" i="1"/>
  <c r="R1948" i="1"/>
  <c r="S2007" i="1"/>
  <c r="S1684" i="1" l="1"/>
  <c r="S1676" i="1" s="1"/>
  <c r="R1940" i="1"/>
  <c r="T1943" i="1"/>
  <c r="T1940" i="1" s="1"/>
  <c r="Q1943" i="1"/>
  <c r="Q1940" i="1" s="1"/>
  <c r="P1943" i="1"/>
  <c r="P1940" i="1" s="1"/>
  <c r="O1943" i="1"/>
  <c r="O1940" i="1" s="1"/>
  <c r="N1682" i="1"/>
  <c r="Q1682" i="1"/>
  <c r="Q1674" i="1" s="1"/>
  <c r="O1682" i="1"/>
  <c r="T1684" i="1"/>
  <c r="P1682" i="1"/>
  <c r="R1682" i="1"/>
  <c r="R1674" i="1" s="1"/>
  <c r="N1940" i="1"/>
  <c r="S1999" i="1"/>
  <c r="S1997" i="1"/>
  <c r="S1995" i="1"/>
  <c r="S1682" i="1" l="1"/>
  <c r="S1674" i="1" s="1"/>
  <c r="T1676" i="1"/>
  <c r="T1682" i="1"/>
  <c r="T1674" i="1" s="1"/>
  <c r="S1951" i="1"/>
  <c r="S1948" i="1"/>
  <c r="Q1251" i="1"/>
  <c r="R1251" i="1"/>
  <c r="S1251" i="1"/>
  <c r="P1144" i="1"/>
  <c r="P1133" i="1" s="1"/>
  <c r="Q1144" i="1"/>
  <c r="S1144" i="1"/>
  <c r="S1133" i="1" s="1"/>
  <c r="T1144" i="1"/>
  <c r="T1252" i="1"/>
  <c r="R2681" i="1"/>
  <c r="S2681" i="1"/>
  <c r="T2681" i="1"/>
  <c r="Q2681" i="1"/>
  <c r="Q2705" i="1"/>
  <c r="N2705" i="1"/>
  <c r="O2705" i="1"/>
  <c r="P2705" i="1"/>
  <c r="S2714" i="1"/>
  <c r="S2705" i="1" s="1"/>
  <c r="T1133" i="1" l="1"/>
  <c r="Q1133" i="1"/>
  <c r="S1943" i="1"/>
  <c r="S1940" i="1" s="1"/>
  <c r="T2682" i="1"/>
  <c r="T2680" i="1" s="1"/>
  <c r="R2682" i="1"/>
  <c r="R2680" i="1" s="1"/>
  <c r="Q2682" i="1"/>
  <c r="Q2680" i="1" s="1"/>
  <c r="S2682" i="1"/>
  <c r="S2680" i="1" s="1"/>
  <c r="Q1136" i="1"/>
  <c r="O1145" i="1" l="1"/>
  <c r="O1134" i="1" s="1"/>
  <c r="P1145" i="1"/>
  <c r="P1134" i="1" s="1"/>
  <c r="Q1145" i="1"/>
  <c r="R1145" i="1"/>
  <c r="S1145" i="1"/>
  <c r="T1145" i="1"/>
  <c r="T1134" i="1" s="1"/>
  <c r="N1145" i="1"/>
  <c r="N1134" i="1" s="1"/>
  <c r="N932" i="1" l="1"/>
  <c r="O932" i="1"/>
  <c r="P932" i="1"/>
  <c r="R932" i="1"/>
  <c r="S932" i="1"/>
  <c r="T932" i="1"/>
  <c r="Q932" i="1"/>
  <c r="N2681" i="1" l="1"/>
  <c r="O2681" i="1"/>
  <c r="P2681" i="1"/>
  <c r="O1251" i="1"/>
  <c r="P1251" i="1"/>
  <c r="N1251" i="1"/>
  <c r="R1136" i="1"/>
  <c r="N2687" i="1" l="1"/>
  <c r="N2682" i="1" s="1"/>
  <c r="N2680" i="1" s="1"/>
  <c r="O2687" i="1"/>
  <c r="O2682" i="1" s="1"/>
  <c r="O2680" i="1" s="1"/>
  <c r="P2687" i="1"/>
  <c r="Q1279" i="1"/>
  <c r="Q1137" i="1" s="1"/>
  <c r="Q1138" i="1" s="1"/>
  <c r="P2682" i="1" l="1"/>
  <c r="P2680" i="1" s="1"/>
  <c r="N1101" i="1" l="1"/>
  <c r="O1101" i="1"/>
  <c r="Q1101" i="1"/>
  <c r="R1101" i="1"/>
  <c r="S1101" i="1"/>
  <c r="T1101" i="1"/>
  <c r="P1101" i="1"/>
  <c r="O2164" i="1" l="1"/>
  <c r="P2164" i="1"/>
  <c r="Q2164" i="1"/>
  <c r="S2164" i="1"/>
  <c r="T2164" i="1"/>
  <c r="N2164" i="1"/>
  <c r="O1279" i="1"/>
  <c r="P1279" i="1"/>
  <c r="P1137" i="1" s="1"/>
  <c r="R1279" i="1"/>
  <c r="R1137" i="1" s="1"/>
  <c r="R1138" i="1" s="1"/>
  <c r="S1279" i="1"/>
  <c r="T1279" i="1"/>
  <c r="N1279" i="1"/>
  <c r="N1674" i="1" l="1"/>
  <c r="P1674" i="1"/>
  <c r="O1674" i="1"/>
  <c r="P1136" i="1"/>
  <c r="P1138" i="1" s="1"/>
  <c r="O1253" i="1"/>
  <c r="Q1253" i="1"/>
  <c r="R1253" i="1"/>
  <c r="S1253" i="1"/>
  <c r="T1253" i="1"/>
  <c r="N1253" i="1"/>
  <c r="O1142" i="1"/>
  <c r="O1131" i="1" s="1"/>
  <c r="P1142" i="1"/>
  <c r="P1131" i="1" s="1"/>
  <c r="Q1142" i="1"/>
  <c r="Q1131" i="1" s="1"/>
  <c r="R1142" i="1"/>
  <c r="R1131" i="1" s="1"/>
  <c r="S1142" i="1"/>
  <c r="S1131" i="1" s="1"/>
  <c r="T1142" i="1"/>
  <c r="T1131" i="1" s="1"/>
  <c r="O1143" i="1"/>
  <c r="O1132" i="1" s="1"/>
  <c r="P1143" i="1"/>
  <c r="P1132" i="1" s="1"/>
  <c r="Q1143" i="1"/>
  <c r="Q1132" i="1" s="1"/>
  <c r="R1143" i="1"/>
  <c r="R1132" i="1" s="1"/>
  <c r="S1143" i="1"/>
  <c r="S1132" i="1" s="1"/>
  <c r="T1143" i="1"/>
  <c r="T1132" i="1" s="1"/>
  <c r="N1143" i="1"/>
  <c r="N1132" i="1" s="1"/>
  <c r="O1034" i="1"/>
  <c r="O994" i="1" s="1"/>
  <c r="P1034" i="1"/>
  <c r="P994" i="1" s="1"/>
  <c r="Q1034" i="1"/>
  <c r="Q994" i="1" s="1"/>
  <c r="R1034" i="1"/>
  <c r="R994" i="1" s="1"/>
  <c r="S1034" i="1"/>
  <c r="S994" i="1" s="1"/>
  <c r="T1034" i="1"/>
  <c r="T994" i="1" s="1"/>
  <c r="O1035" i="1"/>
  <c r="O995" i="1" s="1"/>
  <c r="P1035" i="1"/>
  <c r="P995" i="1" s="1"/>
  <c r="Q1035" i="1"/>
  <c r="Q995" i="1" s="1"/>
  <c r="R1035" i="1"/>
  <c r="R995" i="1" s="1"/>
  <c r="S1035" i="1"/>
  <c r="S995" i="1" s="1"/>
  <c r="T1035" i="1"/>
  <c r="T995" i="1" s="1"/>
  <c r="N1035" i="1"/>
  <c r="N995" i="1" s="1"/>
  <c r="N1034" i="1"/>
  <c r="N994" i="1" s="1"/>
  <c r="T2686" i="1"/>
  <c r="T2786" i="1" s="1"/>
  <c r="N2686" i="1"/>
  <c r="N2786" i="1" s="1"/>
  <c r="Q2270" i="1"/>
  <c r="O2226" i="1"/>
  <c r="P2226" i="1"/>
  <c r="T2226" i="1"/>
  <c r="O2227" i="1"/>
  <c r="P2227" i="1"/>
  <c r="T2227" i="1"/>
  <c r="N2227" i="1"/>
  <c r="N2226" i="1"/>
  <c r="T2816" i="1" l="1"/>
  <c r="T2820" i="1" s="1"/>
  <c r="N2816" i="1"/>
  <c r="N2820" i="1" s="1"/>
  <c r="P1130" i="1"/>
  <c r="S1134" i="1"/>
  <c r="S1130" i="1" s="1"/>
  <c r="S1250" i="1"/>
  <c r="R1250" i="1"/>
  <c r="R1134" i="1"/>
  <c r="R1130" i="1" s="1"/>
  <c r="Q1250" i="1"/>
  <c r="Q1134" i="1"/>
  <c r="Q1130" i="1" s="1"/>
  <c r="S992" i="1"/>
  <c r="T992" i="1"/>
  <c r="R992" i="1"/>
  <c r="Q992" i="1"/>
  <c r="P992" i="1"/>
  <c r="O992" i="1"/>
  <c r="R2270" i="1"/>
  <c r="O1130" i="1"/>
  <c r="T1130" i="1"/>
  <c r="N1033" i="1"/>
  <c r="S1033" i="1"/>
  <c r="T1033" i="1"/>
  <c r="P1033" i="1"/>
  <c r="O1033" i="1"/>
  <c r="R1033" i="1"/>
  <c r="Q1033" i="1"/>
  <c r="N1250" i="1"/>
  <c r="P1250" i="1"/>
  <c r="O1250" i="1"/>
  <c r="R2686" i="1"/>
  <c r="R2786" i="1" s="1"/>
  <c r="P2686" i="1"/>
  <c r="P2786" i="1" s="1"/>
  <c r="Q2686" i="1"/>
  <c r="Q2786" i="1" s="1"/>
  <c r="T1141" i="1"/>
  <c r="P1141" i="1"/>
  <c r="R1141" i="1"/>
  <c r="S1141" i="1"/>
  <c r="O1141" i="1"/>
  <c r="Q1141" i="1"/>
  <c r="O2686" i="1"/>
  <c r="O2786" i="1" s="1"/>
  <c r="T2270" i="1"/>
  <c r="P2270" i="1"/>
  <c r="S2270" i="1"/>
  <c r="O2270" i="1"/>
  <c r="T2225" i="1"/>
  <c r="P2225" i="1"/>
  <c r="O2225" i="1"/>
  <c r="O2816" i="1" l="1"/>
  <c r="O2820" i="1" s="1"/>
  <c r="P2816" i="1"/>
  <c r="P2820" i="1" s="1"/>
  <c r="R2816" i="1"/>
  <c r="R2820" i="1" s="1"/>
  <c r="Q2816" i="1"/>
  <c r="Q2820" i="1" s="1"/>
  <c r="O1102" i="1"/>
  <c r="P1102" i="1"/>
  <c r="Q1102" i="1"/>
  <c r="R1102" i="1"/>
  <c r="S1102" i="1"/>
  <c r="T1102" i="1"/>
  <c r="O1104" i="1"/>
  <c r="O2789" i="1" s="1"/>
  <c r="P1104" i="1"/>
  <c r="P2789" i="1" s="1"/>
  <c r="Q1104" i="1"/>
  <c r="Q2789" i="1" s="1"/>
  <c r="R1104" i="1"/>
  <c r="R2789" i="1" s="1"/>
  <c r="S1104" i="1"/>
  <c r="S2789" i="1" s="1"/>
  <c r="T1104" i="1"/>
  <c r="T2789" i="1" s="1"/>
  <c r="N1104" i="1"/>
  <c r="N1102" i="1"/>
  <c r="N1002" i="1"/>
  <c r="N996" i="1" s="1"/>
  <c r="N1000" i="1"/>
  <c r="N993" i="1" s="1"/>
  <c r="Q931" i="1"/>
  <c r="P926" i="1"/>
  <c r="P924" i="1" s="1"/>
  <c r="O890" i="1"/>
  <c r="O680" i="1" s="1"/>
  <c r="P890" i="1"/>
  <c r="P680" i="1" s="1"/>
  <c r="Q890" i="1"/>
  <c r="Q680" i="1" s="1"/>
  <c r="R890" i="1"/>
  <c r="R680" i="1" s="1"/>
  <c r="S890" i="1"/>
  <c r="S680" i="1" s="1"/>
  <c r="T890" i="1"/>
  <c r="T680" i="1" s="1"/>
  <c r="O891" i="1"/>
  <c r="O681" i="1" s="1"/>
  <c r="P891" i="1"/>
  <c r="Q891" i="1"/>
  <c r="Q681" i="1" s="1"/>
  <c r="R891" i="1"/>
  <c r="R681" i="1" s="1"/>
  <c r="S891" i="1"/>
  <c r="S681" i="1" s="1"/>
  <c r="T891" i="1"/>
  <c r="T681" i="1" s="1"/>
  <c r="N891" i="1"/>
  <c r="N681" i="1" s="1"/>
  <c r="N890" i="1"/>
  <c r="N680" i="1" s="1"/>
  <c r="P681" i="1" l="1"/>
  <c r="P2791" i="1" s="1"/>
  <c r="N2790" i="1"/>
  <c r="T2790" i="1"/>
  <c r="S2790" i="1"/>
  <c r="R2790" i="1"/>
  <c r="O2790" i="1"/>
  <c r="P2790" i="1"/>
  <c r="Q2790" i="1"/>
  <c r="S679" i="1"/>
  <c r="O679" i="1"/>
  <c r="T679" i="1"/>
  <c r="Q679" i="1"/>
  <c r="N679" i="1"/>
  <c r="N992" i="1"/>
  <c r="T1100" i="1"/>
  <c r="P1100" i="1"/>
  <c r="R1100" i="1"/>
  <c r="S1100" i="1"/>
  <c r="O1100" i="1"/>
  <c r="Q1100" i="1"/>
  <c r="T999" i="1"/>
  <c r="P999" i="1"/>
  <c r="R999" i="1"/>
  <c r="S999" i="1"/>
  <c r="O999" i="1"/>
  <c r="Q999" i="1"/>
  <c r="Q926" i="1"/>
  <c r="Q924" i="1" s="1"/>
  <c r="T889" i="1"/>
  <c r="P889" i="1"/>
  <c r="R889" i="1"/>
  <c r="S889" i="1"/>
  <c r="O889" i="1"/>
  <c r="Q889" i="1"/>
  <c r="P2788" i="1" l="1"/>
  <c r="P2794" i="1" s="1"/>
  <c r="P679" i="1"/>
  <c r="Q2791" i="1"/>
  <c r="Q2788" i="1" s="1"/>
  <c r="R1093" i="1"/>
  <c r="S1075" i="1"/>
  <c r="T1075" i="1"/>
  <c r="S1070" i="1"/>
  <c r="T1070" i="1"/>
  <c r="S1041" i="1"/>
  <c r="T1041" i="1"/>
  <c r="Q2794" i="1" l="1"/>
  <c r="R679" i="1" l="1"/>
  <c r="N1142" i="1"/>
  <c r="N1131" i="1" s="1"/>
  <c r="N2789" i="1" s="1"/>
  <c r="N926" i="1"/>
  <c r="O926" i="1"/>
  <c r="R926" i="1"/>
  <c r="R924" i="1" s="1"/>
  <c r="S926" i="1"/>
  <c r="T926" i="1"/>
  <c r="S924" i="1" l="1"/>
  <c r="S2791" i="1"/>
  <c r="S2788" i="1" s="1"/>
  <c r="S2794" i="1" s="1"/>
  <c r="R2791" i="1"/>
  <c r="R2788" i="1" s="1"/>
  <c r="N1130" i="1"/>
  <c r="O924" i="1"/>
  <c r="O2791" i="1"/>
  <c r="O2788" i="1" s="1"/>
  <c r="O2794" i="1" s="1"/>
  <c r="T924" i="1"/>
  <c r="T2791" i="1"/>
  <c r="T2788" i="1" s="1"/>
  <c r="T2794" i="1" s="1"/>
  <c r="N924" i="1"/>
  <c r="N2791" i="1"/>
  <c r="N2788" i="1" s="1"/>
  <c r="N1100" i="1"/>
  <c r="N999" i="1"/>
  <c r="N889" i="1"/>
  <c r="P685" i="1"/>
  <c r="Q685" i="1"/>
  <c r="N685" i="1"/>
  <c r="R685" i="1"/>
  <c r="R2794" i="1" l="1"/>
  <c r="N2794" i="1"/>
  <c r="O685" i="1"/>
  <c r="S685" i="1"/>
  <c r="T685" i="1"/>
  <c r="R931" i="1"/>
  <c r="T931" i="1"/>
  <c r="P931" i="1"/>
  <c r="S931" i="1"/>
  <c r="O931" i="1"/>
  <c r="N2270" i="1" l="1"/>
  <c r="N2173" i="1" l="1"/>
  <c r="N2225" i="1" l="1"/>
  <c r="N1141" i="1"/>
  <c r="T1250" i="1" l="1"/>
  <c r="I685" i="1" l="1"/>
  <c r="J685" i="1"/>
  <c r="K685" i="1"/>
  <c r="M685" i="1"/>
  <c r="N931" i="1" l="1"/>
</calcChain>
</file>

<file path=xl/sharedStrings.xml><?xml version="1.0" encoding="utf-8"?>
<sst xmlns="http://schemas.openxmlformats.org/spreadsheetml/2006/main" count="18433" uniqueCount="4602">
  <si>
    <t>№ п/п</t>
  </si>
  <si>
    <t>Единица измерения</t>
  </si>
  <si>
    <t>Ответственные за исполнение</t>
  </si>
  <si>
    <t>%</t>
  </si>
  <si>
    <t>УО</t>
  </si>
  <si>
    <t>Источник информации</t>
  </si>
  <si>
    <t>1. г.Кокшетау</t>
  </si>
  <si>
    <t>Өлшем бірлігі</t>
  </si>
  <si>
    <t>Ақпарат көзі</t>
  </si>
  <si>
    <t>Жауапты орындаушылар</t>
  </si>
  <si>
    <t>Наименование</t>
  </si>
  <si>
    <t>2. г.Косшы</t>
  </si>
  <si>
    <t>3. г.Степногорск</t>
  </si>
  <si>
    <t>4. Аккольский</t>
  </si>
  <si>
    <t>5. Аршалынский</t>
  </si>
  <si>
    <t>6. Астраханский</t>
  </si>
  <si>
    <t>7. Атбасарский</t>
  </si>
  <si>
    <t>8. Район Биржан сал</t>
  </si>
  <si>
    <t>9. Буландынский</t>
  </si>
  <si>
    <t>10. Бурабайский</t>
  </si>
  <si>
    <t>11. Егиндыкольский</t>
  </si>
  <si>
    <t>12. Ерейментауский</t>
  </si>
  <si>
    <t>13. Есильский</t>
  </si>
  <si>
    <t>14. Жаксынский</t>
  </si>
  <si>
    <t>15. Жаркаинский</t>
  </si>
  <si>
    <t>16. Зерендинский</t>
  </si>
  <si>
    <t>17. Коргалжынский</t>
  </si>
  <si>
    <t>18. Сандыктауский</t>
  </si>
  <si>
    <t>19. Целиноградский</t>
  </si>
  <si>
    <t>20. Шортандинский</t>
  </si>
  <si>
    <t>число лет</t>
  </si>
  <si>
    <t>УЗ</t>
  </si>
  <si>
    <t>отчет ОЭСР</t>
  </si>
  <si>
    <t>ЭЫДҰ есебі</t>
  </si>
  <si>
    <t>-</t>
  </si>
  <si>
    <t>млрд. тенге</t>
  </si>
  <si>
    <t>млн. долл. США</t>
  </si>
  <si>
    <t xml:space="preserve">5.Аршалы </t>
  </si>
  <si>
    <t xml:space="preserve">6.Астрахан </t>
  </si>
  <si>
    <t>7.Атбасар</t>
  </si>
  <si>
    <t xml:space="preserve">8.Біржан сал </t>
  </si>
  <si>
    <t xml:space="preserve">10.Бурабай </t>
  </si>
  <si>
    <t xml:space="preserve">12.Ерейментау </t>
  </si>
  <si>
    <t>13.Есіл</t>
  </si>
  <si>
    <t xml:space="preserve">16.Зеренді </t>
  </si>
  <si>
    <t xml:space="preserve">19.Целиноград </t>
  </si>
  <si>
    <t>20.Шортанды</t>
  </si>
  <si>
    <t>1.Көкшетау қ.</t>
  </si>
  <si>
    <t>2.Қосшы қ.</t>
  </si>
  <si>
    <t>3.Степногорск қ.</t>
  </si>
  <si>
    <t xml:space="preserve">4.Ақкөл </t>
  </si>
  <si>
    <t>9.Бұланды</t>
  </si>
  <si>
    <t xml:space="preserve">11.Егіндікөл </t>
  </si>
  <si>
    <t xml:space="preserve">14.Жақсы </t>
  </si>
  <si>
    <t>15.Жарқайың</t>
  </si>
  <si>
    <t>17.Қорғалжын</t>
  </si>
  <si>
    <t xml:space="preserve">18.Сандықтау </t>
  </si>
  <si>
    <t>МЗ</t>
  </si>
  <si>
    <t>МЧС</t>
  </si>
  <si>
    <t>МВД</t>
  </si>
  <si>
    <t>МЭ</t>
  </si>
  <si>
    <t>Атауы</t>
  </si>
  <si>
    <t>4. г.Акколь (Аккольский)</t>
  </si>
  <si>
    <t>5. г.Атбасар (Атбасарский)</t>
  </si>
  <si>
    <t>6. г.Степняк (Район Биржан сал)</t>
  </si>
  <si>
    <t>7. г.Макинск (Буландынский)</t>
  </si>
  <si>
    <t>8. г.Щучинск (Бурабайский)</t>
  </si>
  <si>
    <t>9. г.Ерейментау (Ерейментауский)</t>
  </si>
  <si>
    <t>10. г.Есиль (Есильский)</t>
  </si>
  <si>
    <t>11. г.Державинск (Жаркаинский)</t>
  </si>
  <si>
    <t>1. Көкшетау қ.</t>
  </si>
  <si>
    <t>2. Қосшы қ.</t>
  </si>
  <si>
    <t>3. Степногорск қ.</t>
  </si>
  <si>
    <t>4. Ақкөл қ. (Ақкөл ауданы)</t>
  </si>
  <si>
    <t>5. Атбасар қ. (Атбасар ауданы)</t>
  </si>
  <si>
    <t>6. Степняк қ. (Біржан сал ауданы)</t>
  </si>
  <si>
    <t>7. Макинск қ. (Бұланды ауданы)</t>
  </si>
  <si>
    <t>8. Щучинск қ. (Бурабай ауданы)</t>
  </si>
  <si>
    <t>9. Ерейментау қ. (Ерейментау ауданы)</t>
  </si>
  <si>
    <t>10. Есіл қ. (Есіл ауданы)</t>
  </si>
  <si>
    <t>11. Державинск қ. (Жарқайың ауданы)</t>
  </si>
  <si>
    <t>млрд. теңге</t>
  </si>
  <si>
    <t>мың адам</t>
  </si>
  <si>
    <t>млн. АҚШ долл.</t>
  </si>
  <si>
    <t>ДСМ</t>
  </si>
  <si>
    <t>ТЖМ</t>
  </si>
  <si>
    <t>ІІМ</t>
  </si>
  <si>
    <t>ЭМ</t>
  </si>
  <si>
    <t>ҰСБ, АШМ</t>
  </si>
  <si>
    <t>МП</t>
  </si>
  <si>
    <t>МЭПР, МИО</t>
  </si>
  <si>
    <t>ОАМ</t>
  </si>
  <si>
    <t>ЭТРМ, ЖАО</t>
  </si>
  <si>
    <t>ВАП</t>
  </si>
  <si>
    <t>ЖАП</t>
  </si>
  <si>
    <t>УПП</t>
  </si>
  <si>
    <t>УК</t>
  </si>
  <si>
    <t>МТСЗН</t>
  </si>
  <si>
    <t>Реализация Национального плана развития Республики Казахстан</t>
  </si>
  <si>
    <t>НАПРАВЛЕНИЕ 1: КРЕПКИЙ ФУНДАМЕНТ ЭКОНОМИКИ</t>
  </si>
  <si>
    <t>1.</t>
  </si>
  <si>
    <t>БНС</t>
  </si>
  <si>
    <t>2.</t>
  </si>
  <si>
    <t>3.</t>
  </si>
  <si>
    <t>ГВт</t>
  </si>
  <si>
    <t xml:space="preserve">Енгізілетін электр қуатының көлемі, 2022 жылдан бері, ГВт, </t>
  </si>
  <si>
    <t>НАПРАВЛЕНИЕ 2: НОВЫЕ ТОЧКИ РОСТА</t>
  </si>
  <si>
    <t>6.</t>
  </si>
  <si>
    <t>7.</t>
  </si>
  <si>
    <t>Доля переработанной продукции в АПК, %,</t>
  </si>
  <si>
    <t>Мақсат. АӨК субъектілерінің бәсекеге қабілеттілігін арттыру үшін жағдайлар жасау</t>
  </si>
  <si>
    <t>Цель. Создание условий для повышения конкурентоспособности субъектов АПК</t>
  </si>
  <si>
    <t>Міндет 1.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</si>
  <si>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Задача 1. Повышение экономической доступности товаров, работ и услуг для производства продукции по переработке сельскохозяйственного сырья</t>
  </si>
  <si>
    <r>
      <t>млн. м</t>
    </r>
    <r>
      <rPr>
        <vertAlign val="superscript"/>
        <sz val="11"/>
        <rFont val="Times New Roman"/>
        <family val="1"/>
        <charset val="204"/>
      </rPr>
      <t>3</t>
    </r>
    <r>
      <rPr>
        <sz val="11"/>
        <rFont val="Times New Roman"/>
        <family val="1"/>
        <charset val="204"/>
      </rPr>
      <t>/ год</t>
    </r>
  </si>
  <si>
    <t>НАПРАВЛЕНИЕ 3: ВЫСОКОЕ КАЧЕСТВО ЖИЗНИ</t>
  </si>
  <si>
    <t>Мақсат 1. Денсаулық сақтау саласында тиімді профилактиканы қамтамасыз ету және халықтың салауатты өмір салтын ұстануын қалыптастыру</t>
  </si>
  <si>
    <t>Цель 1. Обеспечение эффективной профилактики в сфере охраны здоровья и формирование у населения приверженности здоровому образу жизни</t>
  </si>
  <si>
    <t>1-міндет. Жұқпалы емес созылмалы аурулардың алдын алу үшін мінез-құлық қауіп факторларын азайту арқылы халықтың денсаулығын нығайту</t>
  </si>
  <si>
    <t>Задача 1. Укрепление здоровья населения через снижение поведенческих факторов риска для профилактики неинфекционных хронических заболеваний</t>
  </si>
  <si>
    <t>на 100 тыс. населения</t>
  </si>
  <si>
    <t>2-міндет. Жұқпалы аурулардың алдын алу үшін мінез-құлық қауіп факторларының төмендеуі</t>
  </si>
  <si>
    <t>Задача 2. Снижение поведенческих факторов риска для профилактики инфекционных заболеваний</t>
  </si>
  <si>
    <t>на 1000 неинфицированного населения</t>
  </si>
  <si>
    <t>Мақсат 2. Көрсетілетін медициналық қызметтердің қолжетімділігі мен сапасын жақсарту</t>
  </si>
  <si>
    <t>Цель 2. Улучшение доступности и качества предоставляемых медицинских услуг</t>
  </si>
  <si>
    <t>на 1000 чел.</t>
  </si>
  <si>
    <t>1-міндет. Өлім-жітімнің негізгі себептерін азайту</t>
  </si>
  <si>
    <t>Задача 1. Снижение причин основных видов смертностей</t>
  </si>
  <si>
    <t>ГП КПССУ</t>
  </si>
  <si>
    <t>1-й заместитель акима области по вопросам ЖКХ и развития инфраструктуры, начальник ДП, руководители УЗ, УПТАД и др.</t>
  </si>
  <si>
    <t>2-міндет. Ана мен баланың денсаулығын қорғауды қамтамасыз ету</t>
  </si>
  <si>
    <t>Задача 2. Обеспечение охраны здоровья матери и ребенка</t>
  </si>
  <si>
    <t>на 1000 родившихся живыми</t>
  </si>
  <si>
    <t xml:space="preserve">на 1000 чел. </t>
  </si>
  <si>
    <t>на 100 тыс. родившихся живыми</t>
  </si>
  <si>
    <t>на 1000 соотв. населения, девушек- подростков в возрасте 15-17 лет</t>
  </si>
  <si>
    <t>3-міндет. Халықтың санитариялық-эпидемиологиялық саламаттылығын қамтамасыз ету</t>
  </si>
  <si>
    <t>Задача 3. Обеспечение санитарно-эпидемиологического благополучия населения</t>
  </si>
  <si>
    <t>4-міндет. Медицина кадрларын даярлау сапасын арттыру және медицина ғылымын дамыту</t>
  </si>
  <si>
    <t>Задача 4. Повышение качества подготовки медицинских кадров и развитие медицинской науки</t>
  </si>
  <si>
    <t>на 10000 сельского населения</t>
  </si>
  <si>
    <t>3-мақсат. Халықты медициналық көмекпен жалпыға бірдей қамтуды қамтамасыз ету</t>
  </si>
  <si>
    <t>Цель 3. Обеспечение всеобщего охвата населения медицинской помощью</t>
  </si>
  <si>
    <t>% от ВВП</t>
  </si>
  <si>
    <t>1-міндет. Медициналық қызметтер көлемін жоспарлауды және тарифтік саясатты жетілдіру</t>
  </si>
  <si>
    <t>Задача 1. Совершенствование планирования объемов медицинских услуг и тарифной политики</t>
  </si>
  <si>
    <t>% реального роста к уровню 2019 года</t>
  </si>
  <si>
    <t>2-міндет.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</si>
  <si>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t>Задача 2. Обеспечение доступности оказания медицинской помощи через цифровизацию системы здравоохранения, улучшению лекарственной обеспеченности и материально-технической базой организации здравоохранения</t>
  </si>
  <si>
    <t>Мақсат. Халықты жұмыспен қамтуға жәрдемдесу және әлеуметтік қолдаудың атаулылығын күшейту</t>
  </si>
  <si>
    <t>Цель. Содействие занятости населения и усиление адресности социальной поддержки</t>
  </si>
  <si>
    <t>1-міндет. 3,3 млн астам азаматты жұмысқа орналастыру, оның ішінде жастар – 2,3 млн адамнан кем емес</t>
  </si>
  <si>
    <t>Задача 1. Трудоустройство более 3,3 млн. граждан, из них молодежи – не менее 2,3 млн. человек</t>
  </si>
  <si>
    <t>тыс. чел</t>
  </si>
  <si>
    <t>оның ішінде жастар</t>
  </si>
  <si>
    <t>в том числе молодежи</t>
  </si>
  <si>
    <t>баллы</t>
  </si>
  <si>
    <t xml:space="preserve">Мақсат. Мектеп жасына дейінгі балалардың дағдылары мен дағдыларын дамыту деңгейін арттыру  </t>
  </si>
  <si>
    <t>Цель. Повышение уровня развития умений и навыков детей дошкольного возраста</t>
  </si>
  <si>
    <t>1-міндет. Тәрбиеленушілердің дағдылары мен дағдыларын дамыту деңгейін арттыру</t>
  </si>
  <si>
    <t>Задача 1. Повышение уровня развития умений и навыков воспитанников</t>
  </si>
  <si>
    <t>1-міндет. Мектепке дейінгі білім беру жүйесінің кадрлық әлеуетін оларды даярлау, біліктілігін арттыру жүйесін жетілдіру жолымен күшейту</t>
  </si>
  <si>
    <t>Задача 1. Усилить кадровый потенциал системы дошкольного образования путем совершенствования системы их подготовки, повышения квалификации</t>
  </si>
  <si>
    <t>Мақсат. Заманауи материалдық-техникалық базасы бар эргономикалық және қауіпсіз орта құру</t>
  </si>
  <si>
    <t>Цель. Создание эргономичной и безопасной среды с современной материально-технической базой</t>
  </si>
  <si>
    <t>1-міндет. Мектептерді жайлы, қауіпсіз және заманауи білім беру ортасымен қамтамасыз ету</t>
  </si>
  <si>
    <t>МНЭ</t>
  </si>
  <si>
    <t>ЦГО</t>
  </si>
  <si>
    <t>Мақсат. Елді-мекендердің түріне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</si>
  <si>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Цель. Обеспечение минимально обязательного уровня доступности объектов и услуг (благ) населению в зависимости от типа (город, село) и размера (численности населения) населенных пунктов</t>
  </si>
  <si>
    <t>Міндет. Ауыл және қала тұрғындары үшін қолайлы орта құру</t>
  </si>
  <si>
    <t>Задача. Создание комфортной среды для жителей села и городов</t>
  </si>
  <si>
    <t>Білім</t>
  </si>
  <si>
    <t>Образование</t>
  </si>
  <si>
    <t>Денсаулық сақтау</t>
  </si>
  <si>
    <t>Здравоохранение</t>
  </si>
  <si>
    <t>Мәдениет</t>
  </si>
  <si>
    <t>Культура</t>
  </si>
  <si>
    <t>МКИ</t>
  </si>
  <si>
    <t>Спорт</t>
  </si>
  <si>
    <t>МТС</t>
  </si>
  <si>
    <t>Жол инфрақұрылымы</t>
  </si>
  <si>
    <t>Дорожная инфраструктура</t>
  </si>
  <si>
    <t>Инженерная инфраструктура</t>
  </si>
  <si>
    <t>МПС</t>
  </si>
  <si>
    <t>- қала;</t>
  </si>
  <si>
    <t>- город;</t>
  </si>
  <si>
    <t>- ауыл.</t>
  </si>
  <si>
    <t>- село.</t>
  </si>
  <si>
    <t>тыс. кв. м</t>
  </si>
  <si>
    <t>Обеспечение доступа к центральному газоснабжению: город</t>
  </si>
  <si>
    <t>Обеспечение доступа к центральному газоснабжению: село</t>
  </si>
  <si>
    <t>Қоршаған ортаның қауіпсіздігі мен қорғалуын қамтамасыз ету</t>
  </si>
  <si>
    <t>Обеспечение безопасности и защиты окружающей среды</t>
  </si>
  <si>
    <t xml:space="preserve">Уровень износа сетей тепло-, водоснабжения и водоотведения, регулируемых СЕМ, %, </t>
  </si>
  <si>
    <t>Мақсат. Орман ресурстарын, жануарлар дүниесі ресурстарын, табиғи-қорық қоры объектілерін сақтау, ұтымды пайдалану және молықтыру</t>
  </si>
  <si>
    <t>Цель. Сохранение, рациональное использование и воспроизводство лесных ресурсов, ресурсов животного мира, объектов природно-заповедного фонда</t>
  </si>
  <si>
    <t>МЭПР</t>
  </si>
  <si>
    <t>4‑БАҒЫТ: ЭКОНОМИКА МЕН ҚОҒАМНЫҢ ТҮПКІЛІКТІ ТҮРЛЕНУІ</t>
  </si>
  <si>
    <t>НАПРАВЛЕНИЕ 4: СКВОЗНЫЕ ПРЕОБРАЗОВАНИЯ ЭКОНОМИКИ И ОБЩЕСТВА</t>
  </si>
  <si>
    <t>МНЭ, МИД, все отраслевые ЦГО, МИО</t>
  </si>
  <si>
    <t xml:space="preserve">Инвестиции в основной капитал (ИОК), % от ВВП, </t>
  </si>
  <si>
    <t>Доля внешних инвестиций в общем объеме ИОК, %</t>
  </si>
  <si>
    <t>Мақсат. Қазақстан Республикасының төмен көміртекті дамуға көшуі</t>
  </si>
  <si>
    <t>Цель. Переход Республики Казахстан к низкоуглеродному развитию</t>
  </si>
  <si>
    <t>1-міндет. Көміртекті бейтараптыққа қол жеткізу үшін жағдай жасау</t>
  </si>
  <si>
    <t>Задача 1. Создание условий для достижения углеродной нейтральности</t>
  </si>
  <si>
    <t>Өзге мақсаттар</t>
  </si>
  <si>
    <t>Иные цели</t>
  </si>
  <si>
    <t>Мақсат. Балалар мен әйелдерге қатысты тұрмыстық зорлық-зомбылықтың алдын алу</t>
  </si>
  <si>
    <t>Цель. Предотвращение насилия в семье в отношении детей и женщин</t>
  </si>
  <si>
    <t>Міндет. Әйелдер мен балалардың өмірін қорғау деңгейін көтеру</t>
  </si>
  <si>
    <t>Задача. Повышение уровня защищенности жизн женщин и детей</t>
  </si>
  <si>
    <t>Мақсат. Азаматтық қорғауды қамтамасыз ету: «Қауіпсіз ел» ұлттық жобасын іске асыру</t>
  </si>
  <si>
    <t>Цель. Обеспечение гражданской защиты: реализация национального проекта «Безопасная страна»</t>
  </si>
  <si>
    <t>Мақсат. Орнықты даму мақсаттарын іске асыру</t>
  </si>
  <si>
    <t>Цель. Реализация Целей устойчивого развития</t>
  </si>
  <si>
    <t>4.5-міндет. Халықтың осал топтары үшін барлық деңгейдегі білім мен кәсіптік-техникалық дайындыққа тең қол жеткізуді қамтамасыз ету</t>
  </si>
  <si>
    <t>Задача 4.5. Обеспечить равный доступ к образованию и профессионально-технической подготовке всех уровней для уязвимых групп населения</t>
  </si>
  <si>
    <t>4.а-міндет. Балалардың мүдделерін, мүгедектердің ерекше мұқтаждықтарын және гендерлікаспектілердіескеретін оқу орындарын құру және жетілдіру, зорлық-зомбылықтан және әлеуметтік кедергілерденазат қауіпсіз, тиімді оқыту ортасын қамтамасыз ету</t>
  </si>
  <si>
    <t>Задача 4.а. Создавать и совершенствовать учебные заведения, учитывающие интересы детей, особые нужды инвалидов и гендерные аспекты, и обеспечить безопасную, свободную от насилия и социальных барьеров и эффективную среду обучения для всех</t>
  </si>
  <si>
    <t>8.6-міндет. Жұмыс істемейтін, білім оқымайтын және кәсіби дағдыларды үйренбейтін жастардың үлесін едәуір қысқарту</t>
  </si>
  <si>
    <t>Задача 8.6. Существенно сократить долю молодежи, которая не работает, не учится и не приобретает профессиональных навыков</t>
  </si>
  <si>
    <t>11.2-міндет. 2030 жылға қарай жағдайы төмен тұлғалардың, әйелдердің, балалардың, мүгедектердің және қарт адамдардың қажеттіліктеріне баса назар аудара отырып, жол қозғалысының қауіпсіздігін, атап айтқанда қоғамдық көлікті пайдалануды кеңейту негізінде барлығының қауіпсіз, қымбат емес, қолжетімді және экологиялық орнықты көлік құралдарын пайдалануын қамтамасыз ету</t>
  </si>
  <si>
    <t>Задача 11.2. К 2030 году обеспечить, чтобы все могли пользоваться безопасными, недорогими, доступными и экологически устойчивыми транспортными системами, на основе повышения безопасности дорожного движения, в частности расширения использования общественного транспорта, уделяя особое внимание нуждам тех, кто находится в уязвимом положении, женщин, детей, инвалидов и пожилых лиц</t>
  </si>
  <si>
    <t>МТ</t>
  </si>
  <si>
    <t>11.3-міндет. 2030 жылға қарай барлығына ашық және экологиялық орнықтықалаланудың және елді мекендерді кешенді және орнықты жоспарлау және оларды барлық елдерде қатысу негізінде басқару мүмкіндіктерінің ауқымын кеңейту</t>
  </si>
  <si>
    <t>Задача 11.3. К 2030 году расширить масштабы открытой для всех и экологически устойчивой урбанизации и возможности для комплексного и устойчивого планирования населенных пунктов и управления ими на основе широкого участия во всех странах</t>
  </si>
  <si>
    <t>6.2-міндет. 2030 жылға қарай тиісті санитариялық-гигиеналық құралдарға жалпыға бірдей және тең құқылы қол жетілділікті қамтамасыз ету</t>
  </si>
  <si>
    <t>Задача 6.2. К 2030 году обеспечить всеобщий и равноправный доступ к надлежащим санитарно-гигиеническим средствам</t>
  </si>
  <si>
    <t>НҰИ 17</t>
  </si>
  <si>
    <t>НҰИ 23</t>
  </si>
  <si>
    <t>НҰИ 36</t>
  </si>
  <si>
    <t>НҰИ 14</t>
  </si>
  <si>
    <t>млн. чел.</t>
  </si>
  <si>
    <t>ҰСБ</t>
  </si>
  <si>
    <t>ЭТРМ</t>
  </si>
  <si>
    <t>КМ</t>
  </si>
  <si>
    <t>ӨҚМ</t>
  </si>
  <si>
    <t>Облыс әкімінің экономика мәселелері жөніндегі орынбасары, КӨБ басшысы, т.б.</t>
  </si>
  <si>
    <t>АШМ</t>
  </si>
  <si>
    <t>СРИМ, АШМ, ЖАО</t>
  </si>
  <si>
    <t>ІІМ, ДСМ, СИМ, КМ, ЖАО</t>
  </si>
  <si>
    <t>БП ҚСАЕК</t>
  </si>
  <si>
    <t>Облыс әкімінің әлеуметтік мәселелер жөніндегі орынбасары, ЖӘБҮБ басшысы, т.б.</t>
  </si>
  <si>
    <t>ЕХӘҚМ</t>
  </si>
  <si>
    <t>балдар</t>
  </si>
  <si>
    <t>Облыс әкімінің әлеуметтік мәселелер жөніндегі орынбасары, ББ басшысы, т.б.</t>
  </si>
  <si>
    <t>ҰЭМ</t>
  </si>
  <si>
    <t>ОМО</t>
  </si>
  <si>
    <t>МАМ</t>
  </si>
  <si>
    <t>ТСМ</t>
  </si>
  <si>
    <t>ҰЭМ, СІМ, барлық салалық ОМО, ЖАО</t>
  </si>
  <si>
    <t>жылдар саны</t>
  </si>
  <si>
    <t>100 мың тұрғынға</t>
  </si>
  <si>
    <t>Жұқтырмаған 1000 тұрғынға шаққанда</t>
  </si>
  <si>
    <t>1000 адамға</t>
  </si>
  <si>
    <t>1000 тірі туылғанға</t>
  </si>
  <si>
    <t xml:space="preserve">1000 адамға шаққанда </t>
  </si>
  <si>
    <t>100 мың тірі туылғанға</t>
  </si>
  <si>
    <t>1000 тиісті халыққа, 15-17 жас аралығындағы жасөспірім қыздарға</t>
  </si>
  <si>
    <t>10 000 ауыл халқына</t>
  </si>
  <si>
    <t>ЖІӨ-ден %</t>
  </si>
  <si>
    <t>% нақты өсу деңгейіне 2019 жыл</t>
  </si>
  <si>
    <t>мың шаршы метр</t>
  </si>
  <si>
    <t>(49)</t>
  </si>
  <si>
    <t>2026 год</t>
  </si>
  <si>
    <t>2027 год</t>
  </si>
  <si>
    <t>2028 год</t>
  </si>
  <si>
    <t>2029 год</t>
  </si>
  <si>
    <t>Показатель результата «Увеличение количества номерного фонда, койко-место»</t>
  </si>
  <si>
    <t>Мероприятия</t>
  </si>
  <si>
    <t>Нәтиже көрсеткіші «»</t>
  </si>
  <si>
    <t>Іс-шаралар</t>
  </si>
  <si>
    <t>2030 год</t>
  </si>
  <si>
    <t>Отрасль/сфера "Макроэкономика"</t>
  </si>
  <si>
    <t>Отрасль/сфера "Энергетика"</t>
  </si>
  <si>
    <t>Отрасль/сфера "Обрабатывающая промышленность"</t>
  </si>
  <si>
    <t>Отрасль/сфера "Инновации, цифровая и креативная экономика"</t>
  </si>
  <si>
    <t>Отрасль/сфера "Туризм"</t>
  </si>
  <si>
    <t>Отрасль/сфера "Агропромышленный комплекс"</t>
  </si>
  <si>
    <t>Отрасль/сфера "Здравоохранение"</t>
  </si>
  <si>
    <t>"Туризм" саласы</t>
  </si>
  <si>
    <t>"Энергетика" саласы</t>
  </si>
  <si>
    <t>Отрасль/сфера "Социальная защита"</t>
  </si>
  <si>
    <t>"Әлеуметтік қорғау" саласы</t>
  </si>
  <si>
    <t>Отрасль/сфера "Образование и наука"</t>
  </si>
  <si>
    <t>"Білім және ғылым" саласы</t>
  </si>
  <si>
    <t>Отрасль/сфера "Комфортная среда"</t>
  </si>
  <si>
    <t>"Жайлы орта" саласы</t>
  </si>
  <si>
    <t>"Өңдеу өнеркәсібі" саласы</t>
  </si>
  <si>
    <t>"Агроөнеркәсіптік кешен" саласы</t>
  </si>
  <si>
    <t>Отрасль/сфера "Экологическая устойчивость"</t>
  </si>
  <si>
    <t>"Экологиялық орнықтылық" саласы</t>
  </si>
  <si>
    <t>Отрасль/сфера "Предпринимательская среда"</t>
  </si>
  <si>
    <t>"Кәсіпкерлік орта" саласы</t>
  </si>
  <si>
    <t>"Инвестициялар" саласы</t>
  </si>
  <si>
    <t>Отрасль/сфера "Инвестиции"</t>
  </si>
  <si>
    <t>"Тиімді мемлекеттік қаржы" саласы</t>
  </si>
  <si>
    <t>Отрасль/сфера "Эффективные государственные финансы"</t>
  </si>
  <si>
    <t>Отрасль/сфера "Обеспечение верховенства права и повышение эффективности государственного управления"</t>
  </si>
  <si>
    <t>"Заң үстемдігін қамтамасыз ету және мемлекеттік басқарудың тиімділігін арттыру" саласы</t>
  </si>
  <si>
    <t>тыс. тенге</t>
  </si>
  <si>
    <t>МЗ, МИО</t>
  </si>
  <si>
    <t>МИО</t>
  </si>
  <si>
    <t>ДСМ, ЖАО</t>
  </si>
  <si>
    <t>ЖАО</t>
  </si>
  <si>
    <t>скринингтік зерттеулермен қамтылған адамдардың саны, адам</t>
  </si>
  <si>
    <t>мың теңге</t>
  </si>
  <si>
    <t>медбикелер көрсеткен қызметтер саны, адам</t>
  </si>
  <si>
    <t>удельный вес посещений, %</t>
  </si>
  <si>
    <t>барулардың үлес салмағы, %</t>
  </si>
  <si>
    <t>чел.</t>
  </si>
  <si>
    <t>адам</t>
  </si>
  <si>
    <t>Срок исполнения</t>
  </si>
  <si>
    <t>Форма завершения</t>
  </si>
  <si>
    <t>Аяқтау нысаны</t>
  </si>
  <si>
    <t>Отчетная информация</t>
  </si>
  <si>
    <t>Оказание услуг</t>
  </si>
  <si>
    <t xml:space="preserve">2024-2029 </t>
  </si>
  <si>
    <t>Есептік ақпарат</t>
  </si>
  <si>
    <t>Қызметтер көрсету</t>
  </si>
  <si>
    <t>кол-во открытых предприятий</t>
  </si>
  <si>
    <t>открытие предприятий</t>
  </si>
  <si>
    <t>ашылған кәсіпорындар саны</t>
  </si>
  <si>
    <t>кәсіпорындардың ашылуы</t>
  </si>
  <si>
    <t>Бюджеттен тыс қаражат</t>
  </si>
  <si>
    <t>Внебюджетные средства</t>
  </si>
  <si>
    <t>ед.</t>
  </si>
  <si>
    <t>Размещение и трансляция видеороликов и инфографиков</t>
  </si>
  <si>
    <t>Отчеты МИО в  МЗ</t>
  </si>
  <si>
    <t>бірл.</t>
  </si>
  <si>
    <t>Бейнероликтер мен инфографикаларды орналастыру және тарату</t>
  </si>
  <si>
    <t>ДСМ-ге ЖАО есептері</t>
  </si>
  <si>
    <t>*</t>
  </si>
  <si>
    <t xml:space="preserve">2025-2029 </t>
  </si>
  <si>
    <t>Онлайн консультации</t>
  </si>
  <si>
    <t>онлайн консультациялар саны</t>
  </si>
  <si>
    <t>Онлайн консультациялар</t>
  </si>
  <si>
    <t>ашылған орталықтардың саны</t>
  </si>
  <si>
    <t>Бастапқы психикалық денсаулық орталықтарының ашылуы</t>
  </si>
  <si>
    <t>кол-во открытых центров</t>
  </si>
  <si>
    <t>Открытие первичных центров психического здоровья</t>
  </si>
  <si>
    <t>ЖАО, ЮНФПА
 (келісім бойынша)</t>
  </si>
  <si>
    <t>ДСМ-ге ЖДО туралы ақпарат</t>
  </si>
  <si>
    <t>Іс-шаралар саны</t>
  </si>
  <si>
    <t>кол-во мероприятий</t>
  </si>
  <si>
    <t>кол-во отчетов</t>
  </si>
  <si>
    <t>доля охвата</t>
  </si>
  <si>
    <t>Охват детей до 1 года</t>
  </si>
  <si>
    <t>Охват пациентов</t>
  </si>
  <si>
    <t>Охват расследованием</t>
  </si>
  <si>
    <t xml:space="preserve">2024-2026 </t>
  </si>
  <si>
    <t>Отчет в МЗ</t>
  </si>
  <si>
    <t>Отчеты в МЗ</t>
  </si>
  <si>
    <t>кол-во кабинетов</t>
  </si>
  <si>
    <t xml:space="preserve">Исследования </t>
  </si>
  <si>
    <t>Доля пролеченных стационарных больных</t>
  </si>
  <si>
    <t>кол-во</t>
  </si>
  <si>
    <t>ввод в эксплуатацию 
объектов дорожной инфраструктуры</t>
  </si>
  <si>
    <t>кол-во объектов</t>
  </si>
  <si>
    <t>Доля летальности</t>
  </si>
  <si>
    <t>минут</t>
  </si>
  <si>
    <t>Время доезда</t>
  </si>
  <si>
    <t>Обученные врачи</t>
  </si>
  <si>
    <t>Охват новорожденных</t>
  </si>
  <si>
    <t>Отчет</t>
  </si>
  <si>
    <t>Протокол ОКК</t>
  </si>
  <si>
    <t>отчет в МЗ</t>
  </si>
  <si>
    <t>Охват беременных до 10 недель</t>
  </si>
  <si>
    <t>10 аптаға дейінгі жүкті әйелдерді қамту</t>
  </si>
  <si>
    <t>Отчетная информация в МЗ</t>
  </si>
  <si>
    <t>Тиісті жастағы 1000 қыз балаға түсік жасау коэффициенті</t>
  </si>
  <si>
    <t>ДСМ-ге есептік ақпарат</t>
  </si>
  <si>
    <t>кол-во проконсультированных</t>
  </si>
  <si>
    <t>Информационно-разъяснительные работы</t>
  </si>
  <si>
    <t>Информация в МЗ</t>
  </si>
  <si>
    <t>кол-во обученных</t>
  </si>
  <si>
    <t>Выделенные гранты</t>
  </si>
  <si>
    <t>Выпускники резидентуры</t>
  </si>
  <si>
    <t>Протокола тестирования</t>
  </si>
  <si>
    <t>МК, МК</t>
  </si>
  <si>
    <t>кол-во менторов</t>
  </si>
  <si>
    <t>Трехсторонние договоры</t>
  </si>
  <si>
    <t>Среднегодовой контингент</t>
  </si>
  <si>
    <t>НПА</t>
  </si>
  <si>
    <t>Проект Закона</t>
  </si>
  <si>
    <t>МО, МИО</t>
  </si>
  <si>
    <t>МО, ЖАО</t>
  </si>
  <si>
    <t>Аккредиттелген медициналық ұйымдардың үлесі, %</t>
  </si>
  <si>
    <t>ДСМ-ге ақпарат</t>
  </si>
  <si>
    <t>кол-во актов</t>
  </si>
  <si>
    <t>Акт ввода в эксплуатацию</t>
  </si>
  <si>
    <t>актілер саны</t>
  </si>
  <si>
    <t>Пайдалануға беру актісі</t>
  </si>
  <si>
    <t>саны</t>
  </si>
  <si>
    <t>ІІМ, ДСМ</t>
  </si>
  <si>
    <t>есептер саны</t>
  </si>
  <si>
    <t>қамту үлесі</t>
  </si>
  <si>
    <t>1 жасқа дейінгі балаларды қамту</t>
  </si>
  <si>
    <t>Пациенттерді қамту</t>
  </si>
  <si>
    <t>Тергеп-тексерумен қамту</t>
  </si>
  <si>
    <t>ДСМ, «UMC» КҚ,
ЖАО
(келісім бойынша)</t>
  </si>
  <si>
    <t>«UMC» КҚ, ЖАО</t>
  </si>
  <si>
    <t>ДСМ-ге есеп</t>
  </si>
  <si>
    <t>ДСМ-ге есептер</t>
  </si>
  <si>
    <t>Зерттеу</t>
  </si>
  <si>
    <t>кабинеттер саны</t>
  </si>
  <si>
    <t>ДСМ, ҰҒДСДО, ЖАО</t>
  </si>
  <si>
    <t>ҰҒДСДО</t>
  </si>
  <si>
    <t>Емделген стационарлық науқастардың үлесі</t>
  </si>
  <si>
    <t>объектілер саны</t>
  </si>
  <si>
    <t>пайдалануға беру 
жол инфрақұрылымы объектілері</t>
  </si>
  <si>
    <t>Қайтыс болу үлесі</t>
  </si>
  <si>
    <t>Бару уақыты</t>
  </si>
  <si>
    <t>Оқытылған дәрігерлер</t>
  </si>
  <si>
    <t>Жаңа туған нәрестелерді қамту</t>
  </si>
  <si>
    <t>ОКК хаттамасы</t>
  </si>
  <si>
    <t>Білікті медициналық қызметкерлермен қамту</t>
  </si>
  <si>
    <t>Охват квалифицированными мед. работниками</t>
  </si>
  <si>
    <t>ДСМ, ЖАО, ЮНФПА</t>
  </si>
  <si>
    <t>ЖАО, ЮНФПА</t>
  </si>
  <si>
    <t xml:space="preserve">2024-2025 </t>
  </si>
  <si>
    <t>ДСМ, ЖАО,
ҚДСҰО</t>
  </si>
  <si>
    <t>ЖАО,
ҚДСҰО</t>
  </si>
  <si>
    <t>Консультация алғандар саны</t>
  </si>
  <si>
    <t>ДСМ, МАМ, ЖАО</t>
  </si>
  <si>
    <t>МАМ, ЖАО</t>
  </si>
  <si>
    <t>Ақпараттық-түсіндіру жұмыстары</t>
  </si>
  <si>
    <t>ДСМ, ЖАО, «СК-Фармация» ЖШС (келісім бойынша)</t>
  </si>
  <si>
    <t>ДСМ, ТЖМ, ЖАО</t>
  </si>
  <si>
    <t>ТЖМ, ДСМ, ЖАО</t>
  </si>
  <si>
    <t>ИСЛО «СК-Фармация» ЖШС, ЖАО</t>
  </si>
  <si>
    <t>оқытылғандар саны</t>
  </si>
  <si>
    <t>ИСЛО ТОО «СК-Фармация», МИО</t>
  </si>
  <si>
    <t>Бөлінген гранттар</t>
  </si>
  <si>
    <t>Резидентура түлектері</t>
  </si>
  <si>
    <t>Медициналық ЖОО</t>
  </si>
  <si>
    <t>ДСМ, ЖАО, медициналық жоғары оқу орындары, ҰҒДСДО</t>
  </si>
  <si>
    <t>ДСМ, медициналық ЖОО, ҒЗИ</t>
  </si>
  <si>
    <t>Тестілеу хаттамасы</t>
  </si>
  <si>
    <t>Медицинские ВУЗы</t>
  </si>
  <si>
    <t>ДСМ, ЖАО, МК, ВМК</t>
  </si>
  <si>
    <t>ДСБ</t>
  </si>
  <si>
    <t>менторлар саны</t>
  </si>
  <si>
    <t>Үшжақты шарттар</t>
  </si>
  <si>
    <t>Орташа жылдық контингент</t>
  </si>
  <si>
    <t>НҚА</t>
  </si>
  <si>
    <t>Заң жобасы</t>
  </si>
  <si>
    <t>административные данные ДДО</t>
  </si>
  <si>
    <t>Консультационные пункты</t>
  </si>
  <si>
    <t>МДҰ әкімшілік деректері</t>
  </si>
  <si>
    <t>Консультациялық пункттер</t>
  </si>
  <si>
    <t>административные данные МИО</t>
  </si>
  <si>
    <t>ОАМ, ЖАО</t>
  </si>
  <si>
    <t>МП, МИО</t>
  </si>
  <si>
    <t>ЖАО әкімшілік деректері</t>
  </si>
  <si>
    <t>млн. теңге</t>
  </si>
  <si>
    <t xml:space="preserve">Мектептерді жоғары жылдамдықты интернетпен қамту </t>
  </si>
  <si>
    <t>Кабинеттер</t>
  </si>
  <si>
    <t>Кабинеты</t>
  </si>
  <si>
    <t>Охват школ высоко скоростным Интернетом</t>
  </si>
  <si>
    <t>Ученические места</t>
  </si>
  <si>
    <t>Оқушы орындары</t>
  </si>
  <si>
    <t>млн. тенге</t>
  </si>
  <si>
    <t>Акт приемки</t>
  </si>
  <si>
    <t>Гранты МИО</t>
  </si>
  <si>
    <t>Қабылдау актісі</t>
  </si>
  <si>
    <t>ЖАО гранттары</t>
  </si>
  <si>
    <t xml:space="preserve">2024-2028 </t>
  </si>
  <si>
    <t>2024-2027</t>
  </si>
  <si>
    <t>2024-2028</t>
  </si>
  <si>
    <t xml:space="preserve">2025-2026 </t>
  </si>
  <si>
    <t>2024-2026</t>
  </si>
  <si>
    <t>2024-2025</t>
  </si>
  <si>
    <t>2024-2029</t>
  </si>
  <si>
    <t>км</t>
  </si>
  <si>
    <t>кол-во грантов</t>
  </si>
  <si>
    <t>мектептер саны</t>
  </si>
  <si>
    <t>нысандар саны</t>
  </si>
  <si>
    <t>гранттар саны</t>
  </si>
  <si>
    <t>кол-во подъемных</t>
  </si>
  <si>
    <t>көтерме ақы саны</t>
  </si>
  <si>
    <t>Выплата подъемных</t>
  </si>
  <si>
    <t>Көтерме ақы төлеу</t>
  </si>
  <si>
    <t>көрсеткіш</t>
  </si>
  <si>
    <t>кол-во оборудования</t>
  </si>
  <si>
    <t>Отчет МИО в уполномоченный орган</t>
  </si>
  <si>
    <t>ЖАО есебі уәкілетті органға</t>
  </si>
  <si>
    <t>ӨҚМ, ЭМ, ЖАО</t>
  </si>
  <si>
    <t>МПС, МЭ, МИО</t>
  </si>
  <si>
    <t>МПС, МЭ, МНЭ, МИО</t>
  </si>
  <si>
    <t>ӨҚМ, ЭМ, ҰЭМ, ЖАО</t>
  </si>
  <si>
    <t>информация в МЭПР</t>
  </si>
  <si>
    <t>кол-во акций</t>
  </si>
  <si>
    <t>акимат Акмолинской области</t>
  </si>
  <si>
    <t>Ақмола облысының әкімдігі</t>
  </si>
  <si>
    <t>науқандар саны</t>
  </si>
  <si>
    <t>Ведомс.
деректер</t>
  </si>
  <si>
    <t>ЭТРМ-ге ақпарат</t>
  </si>
  <si>
    <t>Ведомс.
данные</t>
  </si>
  <si>
    <t>іс-шара саны</t>
  </si>
  <si>
    <t>кол-во меропр.</t>
  </si>
  <si>
    <t>тыс. шт.</t>
  </si>
  <si>
    <t>мың дана</t>
  </si>
  <si>
    <t>тенге</t>
  </si>
  <si>
    <t>ЭМ, Ақмола облысының әкімдігі</t>
  </si>
  <si>
    <t>теңге</t>
  </si>
  <si>
    <t>Цель. Развитие прикладной науки и экосистемы коммерциализации результатов научной и (или) научно-технической деятельности (РННТД)</t>
  </si>
  <si>
    <t>Задача 1. Увеличение количества коммерциализируемых проектов от общего количества завершенных прикладных научно-исследовательских работ</t>
  </si>
  <si>
    <t>МНВО, БНС</t>
  </si>
  <si>
    <t>Мақсат. Қолданбалы ғылымды және ҒҒТҚН-ны коммерцияландыру экожүйесін дамыту</t>
  </si>
  <si>
    <t>1-міндет. Аяқталған қолданбалы ғылыми жобалардың жалпы санынан коммерцияланған жобалардың санын ұлғайту</t>
  </si>
  <si>
    <t>ЖАО, мәслихаттар, ОВПО, НО</t>
  </si>
  <si>
    <t>ЖАО, «Ғылым қоры» АҚ, ОВПО, НО</t>
  </si>
  <si>
    <t>ЖАО,
ӨҚМ, ЦДИАӨМ, ЭМ, ҒЖБМ ұлттық компаниялар</t>
  </si>
  <si>
    <t>ҒЖБМ, ЦДИАӨМ, ӨҚМ, ЭМ, ЖАО</t>
  </si>
  <si>
    <t>ҒЖБМ, ҰСБ</t>
  </si>
  <si>
    <t>МНВО</t>
  </si>
  <si>
    <t>Конкурсы</t>
  </si>
  <si>
    <t>Протокол заседания</t>
  </si>
  <si>
    <t>Семинар-консультация</t>
  </si>
  <si>
    <t>Приказ МНВО о создании Комитетов</t>
  </si>
  <si>
    <t>Перечень</t>
  </si>
  <si>
    <t>Конкурстар</t>
  </si>
  <si>
    <t>Отырыстың хаттамасы</t>
  </si>
  <si>
    <t>Семинар-кеңес</t>
  </si>
  <si>
    <t>ҒЖБМ-ның Комитеттердіқұру туралы бұйрығы</t>
  </si>
  <si>
    <t>Тізбе</t>
  </si>
  <si>
    <t>ПТТ</t>
  </si>
  <si>
    <t>БТА</t>
  </si>
  <si>
    <t>ТСМ, ҰЭМ, Ақмола облысының әкімдігі</t>
  </si>
  <si>
    <t>қаражат талап етілмейді</t>
  </si>
  <si>
    <t>средства не требуются</t>
  </si>
  <si>
    <t>ТСМ, ӨҚМ, КМ, ЭТРМ, ЖАО</t>
  </si>
  <si>
    <t>ТСМ, ЖАО</t>
  </si>
  <si>
    <t>Выпуск продукции субъектами МСП, млрд. тенге</t>
  </si>
  <si>
    <t>Выпуск продукции субъектами среднего предпринимательства, млрд. тенге</t>
  </si>
  <si>
    <t>ШОК субъектілерімен өнім шығарылымы, млрд. теңге</t>
  </si>
  <si>
    <t>Орта кәсіпкерлік субъектілерімен өнім шығарылымы, млрд. теңге</t>
  </si>
  <si>
    <t>Проекты</t>
  </si>
  <si>
    <t>Жобалар</t>
  </si>
  <si>
    <t>МНЭ, МИО</t>
  </si>
  <si>
    <t>ҰЭМ, ЖАО</t>
  </si>
  <si>
    <t>2-міндет. Кәсіпкерлікті мемлекеттік қолдау шараларына қолжетімділікті қамтамасыз ету</t>
  </si>
  <si>
    <t>Задача 1. Внедрение водосберегающих технологий на орошаемых землях</t>
  </si>
  <si>
    <t>1-міндет. Суармалы жерлерде су үнемдеу технологияларын енгізу</t>
  </si>
  <si>
    <t>Акт выполненных работ</t>
  </si>
  <si>
    <t>Орындалған жұмыстар актісі</t>
  </si>
  <si>
    <t>мың га (артумен)</t>
  </si>
  <si>
    <t>МКИ, ЦГО, МИО</t>
  </si>
  <si>
    <t>Ведомственные данные</t>
  </si>
  <si>
    <t>Количество</t>
  </si>
  <si>
    <t>Саны</t>
  </si>
  <si>
    <t>МАМ, ОМО, ЖАО</t>
  </si>
  <si>
    <t>Ведомстволық деректер</t>
  </si>
  <si>
    <t>Задача 2. Укрепление института гендерного равенства</t>
  </si>
  <si>
    <t>2-міндет. Гендерлік теңдік институтын нығайту</t>
  </si>
  <si>
    <t>Қаржыландыру талап етілмейді</t>
  </si>
  <si>
    <t>есептік ақпарат</t>
  </si>
  <si>
    <t>Қаржыландыру: ЖБ-тен көзделген қаражат шеңберінде</t>
  </si>
  <si>
    <t>МИО, МВД</t>
  </si>
  <si>
    <t>финансирование: не требуется</t>
  </si>
  <si>
    <t>протоколы МВК по профилактике</t>
  </si>
  <si>
    <t>ЖАО, ІІМ</t>
  </si>
  <si>
    <t xml:space="preserve">қаржыландыру: талап етілмейді
</t>
  </si>
  <si>
    <t>профилактика бойынша ВАК хаттамалары</t>
  </si>
  <si>
    <t>ІІМ, ОАМ, ЖАО</t>
  </si>
  <si>
    <t>МВД, МП, МИО</t>
  </si>
  <si>
    <t>информа-ция в МКИ</t>
  </si>
  <si>
    <t>МАМ-не ақпарат</t>
  </si>
  <si>
    <t>Ақмола облысының  даму жоспарын іске асыру жөніндегі Инвестициялық жоспарға енгізу үшін іс-шаралар</t>
  </si>
  <si>
    <t>Аккольский</t>
  </si>
  <si>
    <t>Аршалынский</t>
  </si>
  <si>
    <t>Астраханский</t>
  </si>
  <si>
    <t>Атбасарский</t>
  </si>
  <si>
    <t>Биржан сал</t>
  </si>
  <si>
    <t>Буландынский</t>
  </si>
  <si>
    <t>Егиндыкольский</t>
  </si>
  <si>
    <t>Ерейментауский</t>
  </si>
  <si>
    <t>Есильский</t>
  </si>
  <si>
    <t>Жаркаинский</t>
  </si>
  <si>
    <t>Зерендинский</t>
  </si>
  <si>
    <t>Целиноградский</t>
  </si>
  <si>
    <t>13.9.288.094.015.</t>
  </si>
  <si>
    <t>Шортандинский</t>
  </si>
  <si>
    <t>1.9.467.040.028.</t>
  </si>
  <si>
    <t>г.Кокшетау</t>
  </si>
  <si>
    <t>Жаксынский</t>
  </si>
  <si>
    <t>Сандыктауский</t>
  </si>
  <si>
    <t>80 мест</t>
  </si>
  <si>
    <t>120 мест</t>
  </si>
  <si>
    <t>г.Косшы</t>
  </si>
  <si>
    <t>4.1.288.011.015.</t>
  </si>
  <si>
    <t>300 мест</t>
  </si>
  <si>
    <t>г.Степногорск</t>
  </si>
  <si>
    <t>Строительство детского сада для детей с нарушением речи на 280 мест в городе Кокшетау без инженерных сетей</t>
  </si>
  <si>
    <t>Бурабайский</t>
  </si>
  <si>
    <t>Строительство тренировочной базы по хоккею в пос.Койгельды</t>
  </si>
  <si>
    <t>8.2.466.008.015.</t>
  </si>
  <si>
    <t>13.9.466.079.028.</t>
  </si>
  <si>
    <t>150 мест</t>
  </si>
  <si>
    <t>13.9.467.079.015.</t>
  </si>
  <si>
    <t>13.9.467.079.028.</t>
  </si>
  <si>
    <t>Строительство центра досуга молодёжи в с. Жаксы</t>
  </si>
  <si>
    <t>13.9.472.079.028.</t>
  </si>
  <si>
    <t>Коргалжынский</t>
  </si>
  <si>
    <t>8.2.467.008.028.</t>
  </si>
  <si>
    <t xml:space="preserve">Строительство открытого спортивного комплекса в поселке Бестобе города Степногорск </t>
  </si>
  <si>
    <t xml:space="preserve">148 чел. в смену </t>
  </si>
  <si>
    <t>13.9.467.079.011.</t>
  </si>
  <si>
    <t>13.9.466.079.011.</t>
  </si>
  <si>
    <t>13.9.466.079.032.</t>
  </si>
  <si>
    <t>Строительство дома культуры в селе Никольское</t>
  </si>
  <si>
    <t>100 мест</t>
  </si>
  <si>
    <t>145 мест</t>
  </si>
  <si>
    <t>13.9.467.079.032.</t>
  </si>
  <si>
    <t>Строительство физкультурно-оздоровительного комплекса в с. Жибек жолы (привязка проекта повторного применения)</t>
  </si>
  <si>
    <t>200 мест</t>
  </si>
  <si>
    <t>Реконструкция дома культуры в с. Караозек</t>
  </si>
  <si>
    <t>Строительство клуба на 200 мест в селе Катарколь</t>
  </si>
  <si>
    <t>Строительство историко-краеведческого музея в селе Зеренда</t>
  </si>
  <si>
    <t>Строительство инженерно-коммуникационной инфраструктуры в микр-х 1,3,4,6,7,и 8 в с. Жибек жолы  (улично-дорожная сеть)</t>
  </si>
  <si>
    <t>7.1.466.004.028.</t>
  </si>
  <si>
    <t>Строительство инженерно-коммуникационной инфраструктуры в с. Жалтырколь (улично-дорожные сети)</t>
  </si>
  <si>
    <t>13.9.492.079.028.</t>
  </si>
  <si>
    <t>12.1.485.022.015.</t>
  </si>
  <si>
    <t>12.1.485.022.028.</t>
  </si>
  <si>
    <t xml:space="preserve">Строительство автодороги вокруг озера Текеколь до автодороги «Северный объезд озера Чебачье» </t>
  </si>
  <si>
    <t>Строительство улично-дорожной сети с. Талапкер (4-я очередь)</t>
  </si>
  <si>
    <t>13.9.485.071.028.</t>
  </si>
  <si>
    <t>14,737 км</t>
  </si>
  <si>
    <t>13.9.492.085.028.</t>
  </si>
  <si>
    <t>Строительство улицы Ж. Жабаева на участке от ул.Казыбек Би до ул.А. Молдагуловой в г.Косшы</t>
  </si>
  <si>
    <t>Строительство внутригородских дорог г.Косшы (3-я очередь)</t>
  </si>
  <si>
    <t>16,492 км.</t>
  </si>
  <si>
    <t>12.1.458.022.015.</t>
  </si>
  <si>
    <t>Строительство дорог в мкр. Сарыарка г.Кокшетау (улицы 7,8,9)</t>
  </si>
  <si>
    <t>0,898 км</t>
  </si>
  <si>
    <t>Строительство дорог в мкр.Сарыарка г.Кокшетау (улица 10)</t>
  </si>
  <si>
    <t>0,41146 км</t>
  </si>
  <si>
    <t>12.1.458.022.028.</t>
  </si>
  <si>
    <t>Строительство дорог в микрорайоне Сарыарка в городе Кокшетау</t>
  </si>
  <si>
    <t>3,897 км.</t>
  </si>
  <si>
    <t xml:space="preserve">Реконструкция дороги подъезд №1 и подъезд №2 к школе на 1500 мест обучающихся в микрорайоне Сары Арка (ранее школа №10) с устройством парковки в г. Кокшетау </t>
  </si>
  <si>
    <t>Реконструкция дороги ул. М.Габдуллина от ул. Акана Серэ до ул. Уалиханова в г. Кокшетау. Корректировка</t>
  </si>
  <si>
    <t xml:space="preserve">Реконструкция дорожно-транспортной сети в городе Акколь (ул. Бегильдинова) </t>
  </si>
  <si>
    <t>12.1.492.020.032.</t>
  </si>
  <si>
    <t>Строительство инженерно-коммуникационной инфраструктуры в с. Костомар (дорожно-уличные сети)</t>
  </si>
  <si>
    <t>13.9.466.071.032.</t>
  </si>
  <si>
    <t>13.9.492.079.032.</t>
  </si>
  <si>
    <t xml:space="preserve">Строительство улично-дорожной сети с.Оразак </t>
  </si>
  <si>
    <t>13.9.485.054.032.</t>
  </si>
  <si>
    <t>16,1 км</t>
  </si>
  <si>
    <t>Строительство улично-дорожной сети с Караоткель (2-я очередь)</t>
  </si>
  <si>
    <t>13.9.485.071.032.</t>
  </si>
  <si>
    <t>15,374 км.</t>
  </si>
  <si>
    <t>Строительство улично-дорожной сети с. Талапкер (3-я очередь)</t>
  </si>
  <si>
    <t>14,885 км.</t>
  </si>
  <si>
    <t xml:space="preserve">Строительство внутрипоселковых дорог с подъезной дорогой села Коянды </t>
  </si>
  <si>
    <t>20,896 км</t>
  </si>
  <si>
    <t>Строительство улично-дорожной сети г.Косшы. II очередь</t>
  </si>
  <si>
    <t>7,905 км</t>
  </si>
  <si>
    <t>13.9.485.054.015.</t>
  </si>
  <si>
    <t>13.9.485.071.015.</t>
  </si>
  <si>
    <t>Строительство внутригородских дорог г.Косшы (1 этап)</t>
  </si>
  <si>
    <t>14,997 км.</t>
  </si>
  <si>
    <t>Строительство улицы ЛП-3 на участке от ЖМ «Лесная поляна» до а/д Р-3 (ш.Каркаралы) в г.Косшы</t>
  </si>
  <si>
    <t>0,563 км</t>
  </si>
  <si>
    <t>13.9.485.054.011.</t>
  </si>
  <si>
    <t>Строительство улично-дорожной сети с. Талапкер (2-я очередь)</t>
  </si>
  <si>
    <t>9,893 км</t>
  </si>
  <si>
    <t>7.2.467.058.028.</t>
  </si>
  <si>
    <t>7.2.466.058.015.</t>
  </si>
  <si>
    <t>7.2.472.058.015.</t>
  </si>
  <si>
    <t>7.2.472.058.028.</t>
  </si>
  <si>
    <t>7.2.467.006.015.</t>
  </si>
  <si>
    <t>7.2.467.006.028.</t>
  </si>
  <si>
    <t>Реконструкция и строительство магистральных водопроводных сетей (4-ой очереди) г.Щучинск</t>
  </si>
  <si>
    <t>113,5 км</t>
  </si>
  <si>
    <t>Строительство внутриквартальных канализационных сетей в городе Щучинск</t>
  </si>
  <si>
    <t>7.2.467.058.015.</t>
  </si>
  <si>
    <t>Реконструкция разводящих водопроводных сетей в селе Селетинское</t>
  </si>
  <si>
    <t>15,6 км.</t>
  </si>
  <si>
    <t>9,5 км.</t>
  </si>
  <si>
    <t>7.2.466.058.028.</t>
  </si>
  <si>
    <t>Реконструкция и строительство водопроводных сетей в селе Нуресиль</t>
  </si>
  <si>
    <t>7.2.492.029.015.</t>
  </si>
  <si>
    <t>7.2.492.029.028.</t>
  </si>
  <si>
    <t>Строительство сетей водоснабжения в г. Косшы (4 очередь)</t>
  </si>
  <si>
    <t>7.2.487.029.028.</t>
  </si>
  <si>
    <t>7.2.467.058.032.</t>
  </si>
  <si>
    <t>Реконструкция водопровода в с. Орнек</t>
  </si>
  <si>
    <t>7.2.466.058.011.</t>
  </si>
  <si>
    <t>Реконструкция разводящих сетей водоснабжения в с. Жалтырколь</t>
  </si>
  <si>
    <t>7.2.466.058.032.</t>
  </si>
  <si>
    <t>7.2.472.058.032.</t>
  </si>
  <si>
    <t>Реконструкция водопроводных сетей в с.Новосельское</t>
  </si>
  <si>
    <t>7.2.467.006.032.</t>
  </si>
  <si>
    <t>Реконструкция водопроводных сетей в городе Макинск (1-этап)</t>
  </si>
  <si>
    <t>7.2.467.058.011.</t>
  </si>
  <si>
    <t>Строительство сетей водоснабжения участок №1, участок№2 в селе Караоткель</t>
  </si>
  <si>
    <t>Реконструкция систем водоснабжения в селе Кызылсуат</t>
  </si>
  <si>
    <t xml:space="preserve">Строительство водовода и разводящих сетей водоснабжения с.Ключи </t>
  </si>
  <si>
    <t>Реконструкция сетей водоснабжения в поселке Шантобе, города Степногорска</t>
  </si>
  <si>
    <t>7.2.492.029.032.</t>
  </si>
  <si>
    <t xml:space="preserve">Строительство водопроводных сетей в с.Первомайка </t>
  </si>
  <si>
    <t xml:space="preserve">Строительство водопроводных сетей в селе Лозовое </t>
  </si>
  <si>
    <t>Реконструкция системы водоснабжения в селе Астраханка (7 очередь)</t>
  </si>
  <si>
    <t>Реконструкция сетей и объектов водоотведения города Щучинск (81,9 км)</t>
  </si>
  <si>
    <t xml:space="preserve">Реконструкция системы водоснабжения с. Заречное </t>
  </si>
  <si>
    <t>Строительство водовода и водозаборных сетей в селе Акадыр</t>
  </si>
  <si>
    <t>5,4 км.</t>
  </si>
  <si>
    <t>Строительство водовода и водозаборных сетей в селе Жылымды</t>
  </si>
  <si>
    <t>8,4 км.</t>
  </si>
  <si>
    <t>Строительство водопроводных сетей в селе Садовое</t>
  </si>
  <si>
    <t>Строительство водовода и разводящих сетей в селе Канай би</t>
  </si>
  <si>
    <t>10,1 км.</t>
  </si>
  <si>
    <t>Строительство водовода и водозаборных сетей в селе Троицкое</t>
  </si>
  <si>
    <t>Строительство водопроводных сетей в селе Васильковка</t>
  </si>
  <si>
    <t>Строительство водопроводных сетей в селе Өркен</t>
  </si>
  <si>
    <t>Строительство водопроводных сетей в селе Баратай</t>
  </si>
  <si>
    <t>Строительство водовода и водозаборных сетей в селе Кызылсая</t>
  </si>
  <si>
    <t xml:space="preserve">Строительство системы водоснабжения села Изобильное </t>
  </si>
  <si>
    <t xml:space="preserve">Строительство водозаборных сооружений и водовода от Нижне-Романовского месторождения до г.Косшы </t>
  </si>
  <si>
    <t>7.2.472.058.032</t>
  </si>
  <si>
    <t>7.2.472.058.011</t>
  </si>
  <si>
    <t xml:space="preserve">Реконструкция водопроводных сетей в селе Колутон (2 очередь) </t>
  </si>
  <si>
    <t>7.2.472.058.011.</t>
  </si>
  <si>
    <t xml:space="preserve">Реконструкция сетей водопровода и водопроводных сооружений села Конысбай </t>
  </si>
  <si>
    <t>7.2.492.029.011.</t>
  </si>
  <si>
    <t>7.2.487.029.032.</t>
  </si>
  <si>
    <t>9.1.492.019.028.</t>
  </si>
  <si>
    <t>Реконструкция центральной котельной в г. Атбасар</t>
  </si>
  <si>
    <t>9.1.492.019.011.</t>
  </si>
  <si>
    <t>9.1.492.019.032.</t>
  </si>
  <si>
    <t>Реконструкция и строительство тепловых сетей г.Атбасар, с учетом подключения пяти стоквартирных жилых домов</t>
  </si>
  <si>
    <t>Строительство и реконструкция котельной и тепловых сетей в с.Балкашино</t>
  </si>
  <si>
    <t>13.9.492.079.011.</t>
  </si>
  <si>
    <t>Строительство блочно-модульной котельной в с.Красный Яр, г.Кокшетау</t>
  </si>
  <si>
    <t>9.9.467.036.028.</t>
  </si>
  <si>
    <t xml:space="preserve">Строительство газопровода и ответвлений от него, переходом трубопроводом через водные преграды в селе Каражар </t>
  </si>
  <si>
    <t xml:space="preserve">Строительство подводящего газопровода и  газораспределительных сетей в селе Караоткель </t>
  </si>
  <si>
    <t>Строительство подводящего газопровода и газораспределительных сетей в селе Кызылсуат. 1,2 пусковые комплексы</t>
  </si>
  <si>
    <t>Строительство подводящего газопровода и газораспределительных сетей г.Косшы</t>
  </si>
  <si>
    <t>9.9.467.036.015.</t>
  </si>
  <si>
    <t>7.1.467.004.028.</t>
  </si>
  <si>
    <t>Строительство сетей электроснабжения в с. Караоткель (2-я очередь)</t>
  </si>
  <si>
    <t>Строительство наружных инженерных сетей электроснабжения для массива индивидуальных жилых строений г.Кокшетау п.Станционный</t>
  </si>
  <si>
    <t>Строительство инженерно-коммуникационной инфраструктуры в п. Костомар (линия электропередачи)</t>
  </si>
  <si>
    <t xml:space="preserve">Строительство уличного освещения в селе Еркиншилик </t>
  </si>
  <si>
    <t>Строительство сетей электроснабжения в городе Косшы (4 очередь)</t>
  </si>
  <si>
    <t>13.9.485.071.011.</t>
  </si>
  <si>
    <t>13.9.485.054.028.</t>
  </si>
  <si>
    <t xml:space="preserve">2025 год </t>
  </si>
  <si>
    <t>2024 год</t>
  </si>
  <si>
    <t>13.9.466.071.011.</t>
  </si>
  <si>
    <t>Строительство водопроводов детских оздоровительных центров, расположенных в районе озера Катарколь. Корректировка сметной документации.</t>
  </si>
  <si>
    <t>г. Косшы</t>
  </si>
  <si>
    <t>г. Кокшетау</t>
  </si>
  <si>
    <t>Капитальный ремонт районной библиотеки в городе Державинск</t>
  </si>
  <si>
    <t>Капитальный ремонт внутрипоселковых дорог села Волгодоновка</t>
  </si>
  <si>
    <t>Егиндыкольсий</t>
  </si>
  <si>
    <t>Капитальный ремонт внутрипоселковых дорог села Коянды</t>
  </si>
  <si>
    <t>Капитальный ремонт внутрипоселковых дорог с подъездной дорогой села Кызылжар</t>
  </si>
  <si>
    <t>Капитальный ремонт внутрипоселковых дорог в селе Тонкерис</t>
  </si>
  <si>
    <t>Капитальный ремонт внутрипоселковых дорог в селе Отемис</t>
  </si>
  <si>
    <t>Капитальный ремонт внутрипоселковых дорог в селе Кажымукан</t>
  </si>
  <si>
    <t>Капитальный ремонт внутрипоселковых дорог с подъездной дорогой села Арайлы</t>
  </si>
  <si>
    <t>Капитальный ремонт внутрипоселковых дорог с подъездной дорогой села Бозайгыр</t>
  </si>
  <si>
    <t>Капитальный ремонт внутрипоселковых дорог с подъездной дорогой в селе Тонкерис</t>
  </si>
  <si>
    <t>Капитальный ремонт внутрипоселковых дорог с подъездной дорогой села Тайтобе города Косшы</t>
  </si>
  <si>
    <t>2-іс-шара. 3 нысанды күрделі жөндеу</t>
  </si>
  <si>
    <t>Мероприятие 2. Капитальный ремонт 3 объектов</t>
  </si>
  <si>
    <t>Средний ремонт дорог улиц Сулейменова, Бигельдинова, Серкебаева, Гагарина, Жунусова, Осипенко в городе Кокшетау</t>
  </si>
  <si>
    <t>Капитальный ремонт внутрипоселковых дорог в селе Жалтырколь</t>
  </si>
  <si>
    <t>Замена электрофильтра, установленного после котлоагрегата ст. №9 РК-2 города Кокшетау</t>
  </si>
  <si>
    <t>2-іс-шара. 31 нысанды күрделі жөндеу</t>
  </si>
  <si>
    <t>Мероприятие 1. Строительство  дорог</t>
  </si>
  <si>
    <r>
      <t xml:space="preserve">Задача 1. </t>
    </r>
    <r>
      <rPr>
        <sz val="11"/>
        <rFont val="Times New Roman"/>
        <family val="1"/>
        <charset val="204"/>
      </rPr>
      <t>Бесперебойное обеспечение потребностей страны в электрической энергии</t>
    </r>
  </si>
  <si>
    <r>
      <t xml:space="preserve">Мероприятие 1. </t>
    </r>
    <r>
      <rPr>
        <sz val="11"/>
        <rFont val="Times New Roman"/>
        <family val="1"/>
        <charset val="204"/>
      </rPr>
      <t>ТОО «Burabai biogas &amp; Fertilizers Factory», БиоЭС</t>
    </r>
    <r>
      <rPr>
        <b/>
        <sz val="11"/>
        <rFont val="Times New Roman"/>
        <family val="1"/>
        <charset val="204"/>
      </rPr>
      <t xml:space="preserve">
</t>
    </r>
  </si>
  <si>
    <r>
      <t xml:space="preserve">Мероприятие 1. </t>
    </r>
    <r>
      <rPr>
        <sz val="11"/>
        <rFont val="Times New Roman"/>
        <family val="1"/>
        <charset val="204"/>
      </rPr>
      <t>Проведение ежегодных конкурсов по предоставлению региональных грантов на прикладные научные исследования и проекты коммерциализации РННТД</t>
    </r>
  </si>
  <si>
    <r>
      <t xml:space="preserve">Мероприятие 2. </t>
    </r>
    <r>
      <rPr>
        <sz val="11"/>
        <rFont val="Times New Roman"/>
        <family val="1"/>
        <charset val="204"/>
      </rPr>
      <t>Проведение заседаний региональных советов по науке</t>
    </r>
  </si>
  <si>
    <r>
      <t xml:space="preserve">Мероприятие 3. </t>
    </r>
    <r>
      <rPr>
        <sz val="11"/>
        <rFont val="Times New Roman"/>
        <family val="1"/>
        <charset val="204"/>
      </rPr>
      <t>Проведение семинаров по повышению квалификации менеджеров по коммерциализации технологий в соответствии с международными стандартами</t>
    </r>
  </si>
  <si>
    <r>
      <t>Показатель результата</t>
    </r>
    <r>
      <rPr>
        <sz val="11"/>
        <rFont val="Times New Roman"/>
        <family val="1"/>
        <charset val="204"/>
      </rPr>
      <t xml:space="preserve"> </t>
    </r>
    <r>
      <rPr>
        <b/>
        <sz val="11"/>
        <rFont val="Times New Roman"/>
        <family val="1"/>
        <charset val="204"/>
      </rPr>
      <t xml:space="preserve">1.2. </t>
    </r>
    <r>
      <rPr>
        <sz val="11"/>
        <rFont val="Times New Roman"/>
        <family val="1"/>
        <charset val="204"/>
      </rPr>
      <t>Доля расходов предпринимательского сектора от общего объема затрат на НИОКР</t>
    </r>
  </si>
  <si>
    <r>
      <t xml:space="preserve">Мероприятие 1. </t>
    </r>
    <r>
      <rPr>
        <sz val="11"/>
        <rFont val="Times New Roman"/>
        <family val="1"/>
        <charset val="204"/>
      </rPr>
      <t>Проведение научно-инновационных хакатонов, направленных на решение актуальных технологических задач предприятий</t>
    </r>
  </si>
  <si>
    <r>
      <t xml:space="preserve">Мероприятие 2. </t>
    </r>
    <r>
      <rPr>
        <sz val="11"/>
        <rFont val="Times New Roman"/>
        <family val="1"/>
        <charset val="204"/>
      </rPr>
      <t>Формирование перечня и утверждение на научно-техническом совете технологических задач крупных промышленных и других предприятий</t>
    </r>
  </si>
  <si>
    <r>
      <t xml:space="preserve">Количество внутренних туристов, обслуженных местами размещения, </t>
    </r>
    <r>
      <rPr>
        <b/>
        <sz val="11"/>
        <rFont val="Times New Roman"/>
        <family val="1"/>
        <charset val="204"/>
      </rPr>
      <t>по Акмолинской области</t>
    </r>
  </si>
  <si>
    <r>
      <t xml:space="preserve">Количество въездных туристов, обслуженных местами размещения, </t>
    </r>
    <r>
      <rPr>
        <b/>
        <sz val="11"/>
        <rFont val="Times New Roman"/>
        <family val="1"/>
        <charset val="204"/>
      </rPr>
      <t>по Акмолинской области</t>
    </r>
  </si>
  <si>
    <r>
      <t xml:space="preserve">Мероприятие 1. </t>
    </r>
    <r>
      <rPr>
        <sz val="11"/>
        <rFont val="Times New Roman"/>
        <family val="1"/>
        <charset val="204"/>
      </rPr>
      <t>Обеспечение инженерной, транспортной, а также мягкой инфраструктурой туристских дестинаций Казахстана</t>
    </r>
  </si>
  <si>
    <r>
      <t xml:space="preserve">Мероприятие 2. </t>
    </r>
    <r>
      <rPr>
        <sz val="11"/>
        <rFont val="Times New Roman"/>
        <family val="1"/>
        <charset val="204"/>
      </rPr>
      <t>Ежегодное обеспечение установки не менее трех санитарно-гигиенических узлов в туристских дестинациях и местах притяжения туристов в каждом регионе РК</t>
    </r>
  </si>
  <si>
    <r>
      <t xml:space="preserve">Мероприятие 3. </t>
    </r>
    <r>
      <rPr>
        <sz val="11"/>
        <rFont val="Times New Roman"/>
        <family val="1"/>
        <charset val="204"/>
      </rPr>
      <t>Создание приоритетных туристских территорий (ПТТ) в Щучинско-Боровской курортной зоне (ЩБКЗ)</t>
    </r>
  </si>
  <si>
    <r>
      <t xml:space="preserve">Показатель результата 1.1. </t>
    </r>
    <r>
      <rPr>
        <sz val="11"/>
        <rFont val="Times New Roman"/>
        <family val="1"/>
        <charset val="204"/>
      </rPr>
      <t>Доля переработки мяса</t>
    </r>
  </si>
  <si>
    <r>
      <t xml:space="preserve">Показатель результата 1.2. </t>
    </r>
    <r>
      <rPr>
        <sz val="11"/>
        <rFont val="Times New Roman"/>
        <family val="1"/>
        <charset val="204"/>
      </rPr>
      <t>Доля переработки молока</t>
    </r>
  </si>
  <si>
    <r>
      <t xml:space="preserve">Показатель результата 1.3. </t>
    </r>
    <r>
      <rPr>
        <sz val="11"/>
        <rFont val="Times New Roman"/>
        <family val="1"/>
        <charset val="204"/>
      </rPr>
      <t>Доля переработки масличных культур (подсолнечник)</t>
    </r>
  </si>
  <si>
    <r>
      <t xml:space="preserve">Мероприятие 1. </t>
    </r>
    <r>
      <rPr>
        <sz val="11"/>
        <rFont val="Times New Roman"/>
        <family val="1"/>
        <charset val="204"/>
      </rPr>
      <t xml:space="preserve">Внедрение водосберегающих технологий на орошаемых землях, </t>
    </r>
    <r>
      <rPr>
        <b/>
        <sz val="11"/>
        <rFont val="Times New Roman"/>
        <family val="1"/>
        <charset val="204"/>
      </rPr>
      <t>по Акмолинской области</t>
    </r>
  </si>
  <si>
    <r>
      <t xml:space="preserve">Ожидаемая продолжительность жизни населения при рождении, </t>
    </r>
    <r>
      <rPr>
        <b/>
        <sz val="11"/>
        <rFont val="Times New Roman"/>
        <family val="1"/>
        <charset val="204"/>
      </rPr>
      <t>по Акмолинской области</t>
    </r>
  </si>
  <si>
    <r>
      <t>ЦИ 1.</t>
    </r>
    <r>
      <rPr>
        <sz val="11"/>
        <rFont val="Times New Roman"/>
        <family val="1"/>
        <charset val="204"/>
      </rPr>
      <t xml:space="preserve"> Увеличение доли граждан Казахстана, ведущего здоровый образ жизни</t>
    </r>
  </si>
  <si>
    <r>
      <t xml:space="preserve">Показатель результата 1.1. </t>
    </r>
    <r>
      <rPr>
        <sz val="11"/>
        <rFont val="Times New Roman"/>
        <family val="1"/>
        <charset val="204"/>
      </rPr>
      <t>Снижение уровня риска преждевременной смертности в возрасте от 30 до 70 лет от сердечно-сосудистых, онкологических, хронических респираторных заболеваний и диабета</t>
    </r>
  </si>
  <si>
    <r>
      <t xml:space="preserve">Мероприятие 1. </t>
    </r>
    <r>
      <rPr>
        <sz val="11"/>
        <rFont val="Times New Roman"/>
        <family val="1"/>
        <charset val="204"/>
      </rPr>
      <t>Охват населения скрининговыми исследованиями</t>
    </r>
  </si>
  <si>
    <r>
      <t xml:space="preserve">Мероприятие 2. </t>
    </r>
    <r>
      <rPr>
        <sz val="11"/>
        <rFont val="Times New Roman"/>
        <family val="1"/>
        <charset val="204"/>
      </rPr>
      <t>Усиление роли средних медицинских сестер</t>
    </r>
  </si>
  <si>
    <r>
      <t xml:space="preserve">Мероприятие 3. </t>
    </r>
    <r>
      <rPr>
        <sz val="11"/>
        <rFont val="Times New Roman"/>
        <family val="1"/>
        <charset val="204"/>
      </rPr>
      <t>Увеличение доли посещений по поводу профилактических осмотров</t>
    </r>
  </si>
  <si>
    <r>
      <t xml:space="preserve">Мероприятие 4. </t>
    </r>
    <r>
      <rPr>
        <sz val="11"/>
        <rFont val="Times New Roman"/>
        <family val="1"/>
        <charset val="204"/>
      </rPr>
      <t>Охват сельских населенных пунктов услугами передвижных медицинских комплексов и медицинских поездов</t>
    </r>
  </si>
  <si>
    <r>
      <t>Показатель результата 1.2.</t>
    </r>
    <r>
      <rPr>
        <sz val="11"/>
        <rFont val="Times New Roman"/>
        <family val="1"/>
        <charset val="204"/>
      </rPr>
      <t xml:space="preserve"> Снижение заболеваемости ожирением среди детей (0 – 14 лет, на 100 тыс. населения)</t>
    </r>
  </si>
  <si>
    <r>
      <t xml:space="preserve">Мероприятие 1. </t>
    </r>
    <r>
      <rPr>
        <sz val="11"/>
        <rFont val="Times New Roman"/>
        <family val="1"/>
        <charset val="204"/>
      </rPr>
      <t>Развитие сети предприятий по здоровому питанию «Здоровые столовые», «Здоровые кафетерии», «Здоровое бистро», «Здоровые магазины»</t>
    </r>
  </si>
  <si>
    <r>
      <t>Мероприятие 2.</t>
    </r>
    <r>
      <rPr>
        <sz val="11"/>
        <rFont val="Times New Roman"/>
        <family val="1"/>
        <charset val="204"/>
      </rPr>
      <t xml:space="preserve"> Проведение информационно-образовательной работы по вопросам здорового и рационального питания (продукты с высоким содержанием соли, сахара, жиры, трансжиры), в том числе среди детей, с целью укрепления навыков здоровья</t>
    </r>
  </si>
  <si>
    <r>
      <t xml:space="preserve">Мероприятие 3. </t>
    </r>
    <r>
      <rPr>
        <sz val="11"/>
        <rFont val="Times New Roman"/>
        <family val="1"/>
        <charset val="204"/>
      </rPr>
      <t xml:space="preserve">Проведение обучающих семинаров в онлайн формате для медицинских работников ПМСП, специалистов общественного здравоохранения, социальных работников, школьных психологов по вопросам охраны здоровья детей и подростков </t>
    </r>
    <r>
      <rPr>
        <i/>
        <sz val="11"/>
        <rFont val="Times New Roman"/>
        <family val="1"/>
        <charset val="204"/>
      </rPr>
      <t xml:space="preserve">(вопросы неполноценного питания, поведенческих факторов риска и психологического благополучия) </t>
    </r>
  </si>
  <si>
    <r>
      <t>Показатель результата 1.3.</t>
    </r>
    <r>
      <rPr>
        <sz val="11"/>
        <rFont val="Times New Roman"/>
        <family val="1"/>
        <charset val="204"/>
      </rPr>
      <t xml:space="preserve"> Снижение заболеваемости психическими и поведенческими расстройствами, вследствие употребления психоактивных веществ</t>
    </r>
  </si>
  <si>
    <r>
      <t xml:space="preserve">Мероприятие 1. </t>
    </r>
    <r>
      <rPr>
        <sz val="11"/>
        <rFont val="Times New Roman"/>
        <family val="1"/>
        <charset val="204"/>
      </rPr>
      <t>Расширение доступа молодых людей, а также их законных опекунов к информации по сохранению и улучшению психического здоровья молодежи, получению онлайн консультаций от психологов МЦЗ, ПМСП и ЦПЗ на цифровой платформе психологической помощи uSupport</t>
    </r>
  </si>
  <si>
    <r>
      <t xml:space="preserve">Мероприятие 2. </t>
    </r>
    <r>
      <rPr>
        <sz val="11"/>
        <rFont val="Times New Roman"/>
        <family val="1"/>
        <charset val="204"/>
      </rPr>
      <t>Расширение сети развития центров психического здоровья в городах и кабинетов психического здоровья в сельской местности для оказания  психологической и психотерапевтической  помощи</t>
    </r>
  </si>
  <si>
    <r>
      <t xml:space="preserve">Мероприятие 3. </t>
    </r>
    <r>
      <rPr>
        <sz val="11"/>
        <rFont val="Times New Roman"/>
        <family val="1"/>
        <charset val="204"/>
      </rPr>
      <t>Принятие мер по обеспечению равномерного распределения и доступности Молодежных центров здоровья (не менее 1 МЦЗ на 40 тыс. населения в возрасте от 10 до 29 лет) в регионах и приведению к единообразию деятельность МЦЗ с наличием в них на постоянной основе специалистов (урологи, гинекологи, юристы, психологи)</t>
    </r>
  </si>
  <si>
    <r>
      <t>Показатель результата 1.5.</t>
    </r>
    <r>
      <rPr>
        <sz val="11"/>
        <rFont val="Times New Roman"/>
        <family val="1"/>
        <charset val="204"/>
      </rPr>
      <t xml:space="preserve"> Снижение смертности от неумышленного отравления</t>
    </r>
  </si>
  <si>
    <r>
      <rPr>
        <b/>
        <sz val="11"/>
        <rFont val="Times New Roman"/>
        <family val="1"/>
        <charset val="204"/>
      </rPr>
      <t>Показатель результата 1.7.</t>
    </r>
    <r>
      <rPr>
        <sz val="11"/>
        <rFont val="Times New Roman"/>
        <family val="1"/>
        <charset val="204"/>
      </rPr>
      <t xml:space="preserve"> Снижение числа потерпевших от умышленных убийств, на 100 тысяч человек, </t>
    </r>
    <r>
      <rPr>
        <b/>
        <sz val="11"/>
        <rFont val="Times New Roman"/>
        <family val="1"/>
        <charset val="204"/>
      </rPr>
      <t>по Акмолинской области</t>
    </r>
  </si>
  <si>
    <r>
      <t xml:space="preserve">Мероприятие 1.  </t>
    </r>
    <r>
      <rPr>
        <sz val="11"/>
        <rFont val="Times New Roman"/>
        <family val="1"/>
        <charset val="204"/>
      </rPr>
      <t>Усиление мер по предупреждению преступлений</t>
    </r>
  </si>
  <si>
    <r>
      <t xml:space="preserve">Показатель результата 2.1. </t>
    </r>
    <r>
      <rPr>
        <sz val="11"/>
        <rFont val="Times New Roman"/>
        <family val="1"/>
        <charset val="204"/>
      </rPr>
      <t>Выявляемость новых зараженных ВИЧ на 1000 неинфицированного населения</t>
    </r>
  </si>
  <si>
    <r>
      <t xml:space="preserve">Мероприятие 1. </t>
    </r>
    <r>
      <rPr>
        <sz val="11"/>
        <rFont val="Times New Roman"/>
        <family val="1"/>
        <charset val="204"/>
      </rPr>
      <t>Охват населения обследованием на ВИЧ инфекцию</t>
    </r>
  </si>
  <si>
    <r>
      <t xml:space="preserve">Мероприятие 2. </t>
    </r>
    <r>
      <rPr>
        <sz val="11"/>
        <rFont val="Times New Roman"/>
        <family val="1"/>
        <charset val="204"/>
      </rPr>
      <t>Реализация профилактических программ среди ключевых групп населения (ЛУИН, СР, МСМ)</t>
    </r>
  </si>
  <si>
    <r>
      <t>Показатель результата 2.3.</t>
    </r>
    <r>
      <rPr>
        <sz val="11"/>
        <rFont val="Times New Roman"/>
        <family val="1"/>
        <charset val="204"/>
      </rPr>
      <t xml:space="preserve"> Снижение заболеваемости гепатитом B</t>
    </r>
  </si>
  <si>
    <r>
      <t xml:space="preserve">Мероприятие 1. </t>
    </r>
    <r>
      <rPr>
        <sz val="11"/>
        <rFont val="Times New Roman"/>
        <family val="1"/>
        <charset val="204"/>
      </rPr>
      <t>Охват вакцинацией против вирусного гепатита В детей до 1 года</t>
    </r>
  </si>
  <si>
    <r>
      <t xml:space="preserve">Мероприятие 2. </t>
    </r>
    <r>
      <rPr>
        <sz val="11"/>
        <rFont val="Times New Roman"/>
        <family val="1"/>
        <charset val="204"/>
      </rPr>
      <t xml:space="preserve">Охват лечением  больных с  вирусным гепатитом В </t>
    </r>
  </si>
  <si>
    <r>
      <t xml:space="preserve">Мероприятие 3. </t>
    </r>
    <r>
      <rPr>
        <sz val="11"/>
        <rFont val="Times New Roman"/>
        <family val="1"/>
        <charset val="204"/>
      </rPr>
      <t>Расследование очагов острого   вирусного гепатита В</t>
    </r>
    <r>
      <rPr>
        <b/>
        <sz val="11"/>
        <rFont val="Times New Roman"/>
        <family val="1"/>
        <charset val="204"/>
      </rPr>
      <t xml:space="preserve"> </t>
    </r>
  </si>
  <si>
    <r>
      <t xml:space="preserve">ЦИ 2. </t>
    </r>
    <r>
      <rPr>
        <sz val="11"/>
        <rFont val="Times New Roman"/>
        <family val="1"/>
        <charset val="204"/>
      </rPr>
      <t>Снижение стандартизованного коэффициента смертности</t>
    </r>
  </si>
  <si>
    <r>
      <t xml:space="preserve">Показатель результата 1.1. </t>
    </r>
    <r>
      <rPr>
        <sz val="11"/>
        <rFont val="Times New Roman"/>
        <family val="1"/>
        <charset val="204"/>
      </rPr>
      <t>Снижение стандартизованного коэффициента cмертности от болезней системы кровообращения</t>
    </r>
  </si>
  <si>
    <r>
      <t xml:space="preserve">Мероприятие 1. </t>
    </r>
    <r>
      <rPr>
        <sz val="11"/>
        <rFont val="Times New Roman"/>
        <family val="1"/>
        <charset val="204"/>
      </rPr>
      <t>Проведение оценки качества оказания помощи (время до первого медицинского контакта, время до начала медицинских процедур) и мониторинга выполнения алгоритма оказания медицинской помощи при  остром инфаркте миокарда</t>
    </r>
  </si>
  <si>
    <r>
      <t xml:space="preserve">Мероприятие 2. </t>
    </r>
    <r>
      <rPr>
        <sz val="11"/>
        <rFont val="Times New Roman"/>
        <family val="1"/>
        <charset val="204"/>
      </rPr>
      <t>Обеспечение открытия кабинетов для пациентов с диагнозом ХСН и нарушениями липидного обмена (дислипидемии) в районных/ областных /городских АПО регионов</t>
    </r>
  </si>
  <si>
    <r>
      <t xml:space="preserve">Мероприятие 3. </t>
    </r>
    <r>
      <rPr>
        <sz val="11"/>
        <rFont val="Times New Roman"/>
        <family val="1"/>
        <charset val="204"/>
      </rPr>
      <t>Обеспечение проведения диагностики NT proBNP для определения сердечной недостаточности у пациентов с ХСН (диспансерные и впервые выявленные пациенты с ХСН)</t>
    </r>
  </si>
  <si>
    <r>
      <t xml:space="preserve">Мероприятие 4. </t>
    </r>
    <r>
      <rPr>
        <sz val="11"/>
        <rFont val="Times New Roman"/>
        <family val="1"/>
        <charset val="204"/>
      </rPr>
      <t>Организация и проведение скрининга на предмет раннего выявления артериальной гипертонии, ишемической болезни сердца, ХСН, нарушений липидного обмена и атеросклероза на амбулаторном звене</t>
    </r>
  </si>
  <si>
    <r>
      <t xml:space="preserve">Мероприятие 5. </t>
    </r>
    <r>
      <rPr>
        <sz val="11"/>
        <rFont val="Times New Roman"/>
        <family val="1"/>
        <charset val="204"/>
      </rPr>
      <t xml:space="preserve">Повышение доли пролеченных стационарных больных с использованием инновационных технологий и высокотехнологических услуг в рамках ГОБМП и в системе ОСМС </t>
    </r>
  </si>
  <si>
    <r>
      <t xml:space="preserve">Показатель результата 1.2. </t>
    </r>
    <r>
      <rPr>
        <sz val="11"/>
        <rFont val="Times New Roman"/>
        <family val="1"/>
        <charset val="204"/>
      </rPr>
      <t>Снижение стандартизованного коэффициента cмертности от злокачественных заболеваний</t>
    </r>
  </si>
  <si>
    <r>
      <t xml:space="preserve">Показатель результата 1.3. </t>
    </r>
    <r>
      <rPr>
        <sz val="11"/>
        <rFont val="Times New Roman"/>
        <family val="1"/>
        <charset val="204"/>
      </rPr>
      <t>Рост удельного  веса выявленных первичных злокачественных новообразований на 0-I стадиях (уровень ранней диагностики)</t>
    </r>
  </si>
  <si>
    <r>
      <t xml:space="preserve">Мероприятие 1. </t>
    </r>
    <r>
      <rPr>
        <sz val="11"/>
        <rFont val="Times New Roman"/>
        <family val="1"/>
        <charset val="204"/>
      </rPr>
      <t>Обеспечение охвата целевых групп при проведении отдельных скрининговых осмотров (рак шейки матки, рак молочной железы, колоректальный рак)</t>
    </r>
  </si>
  <si>
    <r>
      <t xml:space="preserve">Мероприятие 2. </t>
    </r>
    <r>
      <rPr>
        <sz val="11"/>
        <rFont val="Times New Roman"/>
        <family val="1"/>
        <charset val="204"/>
      </rPr>
      <t xml:space="preserve">Обеспечение проведения мероприятий по  повышению  информированности населения по профилактике и лечению онкологических заболеваний </t>
    </r>
    <r>
      <rPr>
        <i/>
        <sz val="11"/>
        <rFont val="Times New Roman"/>
        <family val="1"/>
        <charset val="204"/>
      </rPr>
      <t xml:space="preserve">(декадники, месячники, семинары, лекции, круглые столы, выступление в СМИ и социальных сетях) </t>
    </r>
  </si>
  <si>
    <r>
      <t xml:space="preserve">Мероприятие 3. </t>
    </r>
    <r>
      <rPr>
        <sz val="11"/>
        <rFont val="Times New Roman"/>
        <family val="1"/>
        <charset val="204"/>
      </rPr>
      <t xml:space="preserve">Внедрение скрининга рака легкого на основе низкодозной компьютерной томографии с технологией искусственного интеллекта и современных технологий скрининга (тест на вирус папилломы человека, количественный гемокульт-тест, виртуальная колоноскопия) при наличии положительного заключения ОКК по новым медицинским технологиям </t>
    </r>
  </si>
  <si>
    <r>
      <t xml:space="preserve">Смертность в результате дорожно-транспортных происшествий, на 100 тыс. населения, </t>
    </r>
    <r>
      <rPr>
        <b/>
        <sz val="11"/>
        <rFont val="Times New Roman"/>
        <family val="1"/>
        <charset val="204"/>
      </rPr>
      <t>по Акмолинской области</t>
    </r>
  </si>
  <si>
    <r>
      <t xml:space="preserve">Мероприятие 4. </t>
    </r>
    <r>
      <rPr>
        <sz val="11"/>
        <rFont val="Times New Roman"/>
        <family val="1"/>
        <charset val="204"/>
      </rPr>
      <t>Реализация программ по снижению уровня дорожно-транспортного травматизма, в том числе смертности на дорогах</t>
    </r>
  </si>
  <si>
    <r>
      <t xml:space="preserve">Мероприятие 5. </t>
    </r>
    <r>
      <rPr>
        <sz val="11"/>
        <rFont val="Times New Roman"/>
        <family val="1"/>
        <charset val="204"/>
      </rPr>
      <t>Принятие мер по снижению госпитальной  летальности от травм</t>
    </r>
  </si>
  <si>
    <r>
      <t xml:space="preserve">Мероприятие 6. </t>
    </r>
    <r>
      <rPr>
        <sz val="11"/>
        <rFont val="Times New Roman"/>
        <family val="1"/>
        <charset val="204"/>
      </rPr>
      <t>Обеспечение своевременного  доезда при ДТП в рамках «золотого часа»</t>
    </r>
  </si>
  <si>
    <r>
      <t xml:space="preserve">Показатель результата 1.5. </t>
    </r>
    <r>
      <rPr>
        <sz val="11"/>
        <rFont val="Times New Roman"/>
        <family val="1"/>
        <charset val="204"/>
      </rPr>
      <t>Снижение заболеваемости туберкулезом</t>
    </r>
  </si>
  <si>
    <r>
      <t xml:space="preserve">Мероприятие 1. </t>
    </r>
    <r>
      <rPr>
        <sz val="11"/>
        <rFont val="Times New Roman"/>
        <family val="1"/>
        <charset val="204"/>
      </rPr>
      <t>Обучение врачей ПМСП и фтизиатров вопросам туберкулезной инфекции и профилактического лечения</t>
    </r>
  </si>
  <si>
    <r>
      <t xml:space="preserve">Мероприятие 2. </t>
    </r>
    <r>
      <rPr>
        <sz val="11"/>
        <rFont val="Times New Roman"/>
        <family val="1"/>
        <charset val="204"/>
      </rPr>
      <t>Обеспечение охвата новорожденных вакцинацией БЦЖ не менее 95%</t>
    </r>
  </si>
  <si>
    <r>
      <t xml:space="preserve">Показатель результата 2.1. </t>
    </r>
    <r>
      <rPr>
        <sz val="11"/>
        <rFont val="Times New Roman"/>
        <family val="1"/>
        <charset val="204"/>
      </rPr>
      <t>Снижение младенческой смертности</t>
    </r>
  </si>
  <si>
    <r>
      <t xml:space="preserve">Показатель результата 2.2. </t>
    </r>
    <r>
      <rPr>
        <sz val="11"/>
        <rFont val="Times New Roman"/>
        <family val="1"/>
        <charset val="204"/>
      </rPr>
      <t>Снижение неонатальной смертности</t>
    </r>
  </si>
  <si>
    <r>
      <t xml:space="preserve">Мероприятие 1. </t>
    </r>
    <r>
      <rPr>
        <sz val="11"/>
        <rFont val="Times New Roman"/>
        <family val="1"/>
        <charset val="204"/>
      </rPr>
      <t>Укомплектование региональных отделений медицинской авиации транспортными кювезами, транспортным аппаратом ИВЛ, кардиомонитором, пульсоксиметром, инфузионными помпами, детским дефибрилятором в целях совершенствования условий транспортировки детей при оказании экстренной медицинской помощи</t>
    </r>
  </si>
  <si>
    <r>
      <t xml:space="preserve">Показатель результата 2.3. </t>
    </r>
    <r>
      <rPr>
        <sz val="11"/>
        <rFont val="Times New Roman"/>
        <family val="1"/>
        <charset val="204"/>
      </rPr>
      <t>Увеличение охвата детей до 1 года проактивным наблюдением и скринингами</t>
    </r>
  </si>
  <si>
    <r>
      <t xml:space="preserve">Мероприятие 1. </t>
    </r>
    <r>
      <rPr>
        <sz val="11"/>
        <rFont val="Times New Roman"/>
        <family val="1"/>
        <charset val="204"/>
      </rPr>
      <t>Повышение укомплектованности территориальных участков организаций ПМСП патронажными медсестрами</t>
    </r>
  </si>
  <si>
    <r>
      <t xml:space="preserve">Показатель результата 2.4. </t>
    </r>
    <r>
      <rPr>
        <sz val="11"/>
        <rFont val="Times New Roman"/>
        <family val="1"/>
        <charset val="204"/>
      </rPr>
      <t>Коэффициент смертности детей в возрасте до пяти лет</t>
    </r>
  </si>
  <si>
    <r>
      <t xml:space="preserve">Мероприятие 1. </t>
    </r>
    <r>
      <rPr>
        <sz val="11"/>
        <rFont val="Times New Roman"/>
        <family val="1"/>
        <charset val="204"/>
      </rPr>
      <t>Внедрение новых технологий и методик по оказанию медицинской реабилитации детям</t>
    </r>
  </si>
  <si>
    <r>
      <t xml:space="preserve">Мероприятие 2. </t>
    </r>
    <r>
      <rPr>
        <sz val="11"/>
        <rFont val="Times New Roman"/>
        <family val="1"/>
        <charset val="204"/>
      </rPr>
      <t>Повышение квалификации специалистов организаций детства за рубежом по актуальным вопросам педиатрии и детской хирургии (анестезиологов-реаниматологов, детских и неонатальных хирургов, детских кардиохирургов, сосудистых, торакальных хирургов, педиатров)</t>
    </r>
  </si>
  <si>
    <r>
      <t xml:space="preserve">Показатель результата 2.5. </t>
    </r>
    <r>
      <rPr>
        <sz val="11"/>
        <rFont val="Times New Roman"/>
        <family val="1"/>
        <charset val="204"/>
      </rPr>
      <t>Снижение материнской смертности</t>
    </r>
  </si>
  <si>
    <r>
      <t xml:space="preserve">Мероприятие 1. </t>
    </r>
    <r>
      <rPr>
        <sz val="11"/>
        <rFont val="Times New Roman"/>
        <family val="1"/>
        <charset val="204"/>
      </rPr>
      <t>Повышение охвата учета беременных женщин до 10 недель для своевременной диагностики, лечения ЭГЗ и составления индивидуального плана дородового наблюдения</t>
    </r>
  </si>
  <si>
    <r>
      <t xml:space="preserve">Мероприятие 1. </t>
    </r>
    <r>
      <rPr>
        <sz val="11"/>
        <rFont val="Times New Roman"/>
        <family val="1"/>
        <charset val="204"/>
      </rPr>
      <t>Обеспечение принятия родов  квалифицированными медицинскими работниками</t>
    </r>
  </si>
  <si>
    <r>
      <t xml:space="preserve">Показатель результата 2.6. </t>
    </r>
    <r>
      <rPr>
        <sz val="11"/>
        <rFont val="Times New Roman"/>
        <family val="1"/>
        <charset val="204"/>
      </rPr>
      <t>Увеличение охвата женщин прегравидарной подготовкой</t>
    </r>
  </si>
  <si>
    <r>
      <t xml:space="preserve">Мероприятие 1. </t>
    </r>
    <r>
      <rPr>
        <sz val="11"/>
        <rFont val="Times New Roman"/>
        <family val="1"/>
        <charset val="204"/>
      </rPr>
      <t>Укомплектование медицинских организаций родовспоможения акушерками и средними медицинскими работниками с доведением количества акушерок 1 к 2 беременным женщинам в родах</t>
    </r>
  </si>
  <si>
    <r>
      <t xml:space="preserve">Показатель результата 2.7. </t>
    </r>
    <r>
      <rPr>
        <sz val="11"/>
        <rFont val="Times New Roman"/>
        <family val="1"/>
        <charset val="204"/>
      </rPr>
      <t>Охват женщин фертильного возраста (15-49 лет) современной контрацепцией</t>
    </r>
  </si>
  <si>
    <r>
      <t xml:space="preserve">Мероприятие 1. </t>
    </r>
    <r>
      <rPr>
        <sz val="11"/>
        <rFont val="Times New Roman"/>
        <family val="1"/>
        <charset val="204"/>
      </rPr>
      <t>Совершенствование работы кабинетов  планирования семьи, подготовка координаторов по планированнию семьи, закуп  контрацептивных средств</t>
    </r>
  </si>
  <si>
    <r>
      <t xml:space="preserve">Показатель результата 2.8. </t>
    </r>
    <r>
      <rPr>
        <sz val="11"/>
        <rFont val="Times New Roman"/>
        <family val="1"/>
        <charset val="204"/>
      </rPr>
      <t>Снижение рождаемости среди подростков, на 1000 девушек в возрасте 15-17 лет</t>
    </r>
  </si>
  <si>
    <r>
      <t xml:space="preserve">Мероприятие 1. </t>
    </r>
    <r>
      <rPr>
        <sz val="11"/>
        <rFont val="Times New Roman"/>
        <family val="1"/>
        <charset val="204"/>
      </rPr>
      <t>Принятие мер по снижению абортов среди подростков (15-17 лет) на 1000 девочек соответствующего возраста</t>
    </r>
  </si>
  <si>
    <r>
      <t xml:space="preserve">Мероприятие 1. </t>
    </r>
    <r>
      <rPr>
        <sz val="11"/>
        <rFont val="Times New Roman"/>
        <family val="1"/>
        <charset val="204"/>
      </rPr>
      <t>Организация консультирования детей и подростков по вопросам охраны репродуктивного и психического здоровья в Молодежных центрах здоровья</t>
    </r>
  </si>
  <si>
    <r>
      <t xml:space="preserve">Показатель результата 2.9. </t>
    </r>
    <r>
      <rPr>
        <sz val="11"/>
        <rFont val="Times New Roman"/>
        <family val="1"/>
        <charset val="204"/>
      </rPr>
      <t xml:space="preserve">Снижение заболеваемости анемией среди беременных женщин в возрасте 15-49 лет </t>
    </r>
  </si>
  <si>
    <r>
      <t xml:space="preserve">Мероприятие 1. </t>
    </r>
    <r>
      <rPr>
        <sz val="11"/>
        <rFont val="Times New Roman"/>
        <family val="1"/>
        <charset val="204"/>
      </rPr>
      <t>Непрерывное обучение и повышение квалификации специалистов амбулаторной службы по ведению беременных с экстрагенитальными заболеваниями, по своевременной профилактике и лечению анемии у беременных</t>
    </r>
  </si>
  <si>
    <r>
      <t xml:space="preserve">Показатель результата 3.1. </t>
    </r>
    <r>
      <rPr>
        <sz val="11"/>
        <rFont val="Times New Roman"/>
        <family val="1"/>
        <charset val="204"/>
      </rPr>
      <t>Доля целевой группы населения, охваченная иммунизацией всеми вакцинами, включенными в национальные программы, не менее 95%</t>
    </r>
  </si>
  <si>
    <r>
      <t xml:space="preserve">Мероприятие 1. </t>
    </r>
    <r>
      <rPr>
        <sz val="11"/>
        <rFont val="Times New Roman"/>
        <family val="1"/>
        <charset val="204"/>
      </rPr>
      <t>Проведение тренингов с медицинскими работниками по вопросам вакцинации против вакциноуправляемых инфекций</t>
    </r>
  </si>
  <si>
    <r>
      <t xml:space="preserve">Мероприятие 2. </t>
    </r>
    <r>
      <rPr>
        <sz val="11"/>
        <rFont val="Times New Roman"/>
        <family val="1"/>
        <charset val="204"/>
      </rPr>
      <t>Проведение информационно-разъяснительной работы в средствах массовой информации, официальных интернет-порталах и социальных сетях о важности вакцинации и в профилактике отказов от вакцинации (брифинги, выступление на ТВ, радио, статьи)</t>
    </r>
  </si>
  <si>
    <r>
      <t xml:space="preserve">Показатель результата 3.4. </t>
    </r>
    <r>
      <rPr>
        <sz val="11"/>
        <rFont val="Times New Roman"/>
        <family val="1"/>
        <charset val="204"/>
      </rPr>
      <t>Степень готовности медицинских организаций к чрезвычайным ситуациям природно-техногенного характера</t>
    </r>
  </si>
  <si>
    <r>
      <t xml:space="preserve">Мероприятие 1. </t>
    </r>
    <r>
      <rPr>
        <sz val="11"/>
        <rFont val="Times New Roman"/>
        <family val="1"/>
        <charset val="204"/>
      </rPr>
      <t>Автоматизация пополнения и создания месячного запаса с учетом фактического потребления в разрезе регионов</t>
    </r>
  </si>
  <si>
    <r>
      <t xml:space="preserve">Мероприятие 2. </t>
    </r>
    <r>
      <rPr>
        <sz val="11"/>
        <rFont val="Times New Roman"/>
        <family val="1"/>
        <charset val="204"/>
      </rPr>
      <t xml:space="preserve">Проведение обучения   персонала организации ПМСП и стационаров по подготовке и реагированию на ЧП </t>
    </r>
    <r>
      <rPr>
        <i/>
        <sz val="11"/>
        <rFont val="Times New Roman"/>
        <family val="1"/>
        <charset val="204"/>
      </rPr>
      <t>(медицинская сортировка, оказание экстренной медицинской и психологической помощи)</t>
    </r>
  </si>
  <si>
    <r>
      <t xml:space="preserve">Мероприятие 3. </t>
    </r>
    <r>
      <rPr>
        <sz val="11"/>
        <rFont val="Times New Roman"/>
        <family val="1"/>
        <charset val="204"/>
      </rPr>
      <t xml:space="preserve">Подготовка и переподготовка и повышение квалификации на базе «Национального центра научных исследований, подготовки и обучении в сфере гражданской защиты МЧС РК» </t>
    </r>
  </si>
  <si>
    <r>
      <t xml:space="preserve">Показатель результата 4.1. </t>
    </r>
    <r>
      <rPr>
        <sz val="11"/>
        <rFont val="Times New Roman"/>
        <family val="1"/>
        <charset val="204"/>
      </rPr>
      <t>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t>
    </r>
  </si>
  <si>
    <r>
      <t xml:space="preserve">Мероприятие 1. </t>
    </r>
    <r>
      <rPr>
        <sz val="11"/>
        <rFont val="Times New Roman"/>
        <family val="1"/>
        <charset val="204"/>
      </rPr>
      <t>Размещение государственного образовательного заказа на подготовку специалистов резидентуры</t>
    </r>
  </si>
  <si>
    <r>
      <t xml:space="preserve">Мероприятие 2. </t>
    </r>
    <r>
      <rPr>
        <sz val="11"/>
        <rFont val="Times New Roman"/>
        <family val="1"/>
        <charset val="204"/>
      </rPr>
      <t>Трудоустройство выпускников медицинских ВУЗов</t>
    </r>
  </si>
  <si>
    <r>
      <t xml:space="preserve">Мероприятие 3. </t>
    </r>
    <r>
      <rPr>
        <sz val="11"/>
        <rFont val="Times New Roman"/>
        <family val="1"/>
        <charset val="204"/>
      </rPr>
      <t>Интеграция информационных систем МЗ с информационными системами организации образования и науки, завершение интеграции с МИСами</t>
    </r>
  </si>
  <si>
    <r>
      <t xml:space="preserve">Показатель результата 4.2. </t>
    </r>
    <r>
      <rPr>
        <sz val="11"/>
        <rFont val="Times New Roman"/>
        <family val="1"/>
        <charset val="204"/>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</si>
  <si>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r>
      <t xml:space="preserve">Мероприятие 1. </t>
    </r>
    <r>
      <rPr>
        <sz val="11"/>
        <rFont val="Times New Roman"/>
        <family val="1"/>
        <charset val="204"/>
      </rPr>
      <t>Проведение производственных, государственных практик  на клинических базах с привлечением менторов/наставников</t>
    </r>
  </si>
  <si>
    <r>
      <t xml:space="preserve">Мероприятие 2. </t>
    </r>
    <r>
      <rPr>
        <sz val="11"/>
        <rFont val="Times New Roman"/>
        <family val="1"/>
        <charset val="204"/>
      </rPr>
      <t>Закрепление  выпускников за МО для дальнейшего трудоустройства (заключение трехсторонних договоров)</t>
    </r>
  </si>
  <si>
    <r>
      <t xml:space="preserve">Мероприятие 3. </t>
    </r>
    <r>
      <rPr>
        <sz val="11"/>
        <rFont val="Times New Roman"/>
        <family val="1"/>
        <charset val="204"/>
      </rPr>
      <t>Увеличение размера государственной стипендии обучающимся в организациях технического и профессионального, послесреднего образования</t>
    </r>
    <r>
      <rPr>
        <b/>
        <sz val="11"/>
        <rFont val="Times New Roman"/>
        <family val="1"/>
        <charset val="204"/>
      </rPr>
      <t xml:space="preserve">
</t>
    </r>
  </si>
  <si>
    <r>
      <t xml:space="preserve">ЦИ 3. </t>
    </r>
    <r>
      <rPr>
        <sz val="11"/>
        <rFont val="Times New Roman"/>
        <family val="1"/>
        <charset val="204"/>
      </rPr>
      <t>Доля государственных расходов на здравоохранение</t>
    </r>
  </si>
  <si>
    <r>
      <t xml:space="preserve">Показатель результата 1.1. </t>
    </r>
    <r>
      <rPr>
        <sz val="11"/>
        <rFont val="Times New Roman"/>
        <family val="1"/>
        <charset val="204"/>
      </rPr>
      <t>Уровень охвата населения в системе ОСМС</t>
    </r>
  </si>
  <si>
    <r>
      <t xml:space="preserve">Мероприятие 1. </t>
    </r>
    <r>
      <rPr>
        <sz val="11"/>
        <rFont val="Times New Roman"/>
        <family val="1"/>
        <charset val="204"/>
      </rPr>
      <t>Формирование единого пакета медицинской помощи (с разделением ее на минимальный и базовый) и единого пула финансирования ГОБМП и ОСМС</t>
    </r>
  </si>
  <si>
    <r>
      <t xml:space="preserve">Показатель результата 1.2. </t>
    </r>
    <r>
      <rPr>
        <sz val="11"/>
        <rFont val="Times New Roman"/>
        <family val="1"/>
        <charset val="204"/>
      </rPr>
      <t>Инвестиции в основной капитал в сфере здравоохранения</t>
    </r>
  </si>
  <si>
    <r>
      <t xml:space="preserve">Мероприятие 1. </t>
    </r>
    <r>
      <rPr>
        <sz val="11"/>
        <rFont val="Times New Roman"/>
        <family val="1"/>
        <charset val="204"/>
      </rPr>
      <t>Аккредитация медицинских организаций на основе стандартов для повышения качества предоставляемых медицинских услуг</t>
    </r>
  </si>
  <si>
    <r>
      <t xml:space="preserve">Показатель результата 2.5. </t>
    </r>
    <r>
      <rPr>
        <sz val="11"/>
        <rFont val="Times New Roman"/>
        <family val="1"/>
        <charset val="204"/>
      </rPr>
      <t>Снижение уровня износа зданий медицинских организаций</t>
    </r>
  </si>
  <si>
    <r>
      <t xml:space="preserve">Мероприятие 1. </t>
    </r>
    <r>
      <rPr>
        <sz val="11"/>
        <rFont val="Times New Roman"/>
        <family val="1"/>
        <charset val="204"/>
      </rPr>
      <t>Проведение капитального ремонта  объектов здравоохранения</t>
    </r>
  </si>
  <si>
    <r>
      <t xml:space="preserve">Мероприятие 2. </t>
    </r>
    <r>
      <rPr>
        <sz val="11"/>
        <rFont val="Times New Roman"/>
        <family val="1"/>
        <charset val="204"/>
      </rPr>
      <t>Строительство и реконструкция объектов здравоохранения</t>
    </r>
  </si>
  <si>
    <r>
      <t xml:space="preserve">Доля населения, имеющего доходы ниже величины прожиточного минимума / ниже черты бедности, %, </t>
    </r>
    <r>
      <rPr>
        <b/>
        <sz val="11"/>
        <rFont val="Times New Roman"/>
        <family val="1"/>
        <charset val="204"/>
      </rPr>
      <t>по Акмолинской области</t>
    </r>
  </si>
  <si>
    <r>
      <t xml:space="preserve">Показатель результата 1.1. </t>
    </r>
    <r>
      <rPr>
        <sz val="11"/>
        <rFont val="Times New Roman"/>
        <family val="1"/>
        <charset val="204"/>
      </rPr>
      <t>Количество трудоустроенных граждан</t>
    </r>
  </si>
  <si>
    <r>
      <t xml:space="preserve">Качество результатов среднего образования на основе тестирования PISA, баллы (Читательская грамотность), </t>
    </r>
    <r>
      <rPr>
        <b/>
        <sz val="11"/>
        <rFont val="Times New Roman"/>
        <family val="1"/>
        <charset val="204"/>
      </rPr>
      <t>по Акмолинской области</t>
    </r>
  </si>
  <si>
    <r>
      <t xml:space="preserve">Качество результатов среднего образования на основе тестирования PISA, баллы (Математическая грамотность), </t>
    </r>
    <r>
      <rPr>
        <b/>
        <sz val="11"/>
        <rFont val="Times New Roman"/>
        <family val="1"/>
        <charset val="204"/>
      </rPr>
      <t>по Акмолинской области</t>
    </r>
  </si>
  <si>
    <r>
      <t xml:space="preserve">Качество результатов среднего образования на основе тестирования PISA, баллы (Естественно-научная грамотность), </t>
    </r>
    <r>
      <rPr>
        <b/>
        <sz val="11"/>
        <rFont val="Times New Roman"/>
        <family val="1"/>
        <charset val="204"/>
      </rPr>
      <t>по Акмолинской области</t>
    </r>
  </si>
  <si>
    <r>
      <t xml:space="preserve">ЦИ 1. </t>
    </r>
    <r>
      <rPr>
        <sz val="11"/>
        <rFont val="Times New Roman"/>
        <family val="1"/>
        <charset val="204"/>
      </rPr>
      <t xml:space="preserve">Охват детей дошкольным воспитанием и обучением от 2 до 6 лет </t>
    </r>
  </si>
  <si>
    <r>
      <t>Показатель результата 1.1.</t>
    </r>
    <r>
      <rPr>
        <sz val="11"/>
        <rFont val="Times New Roman"/>
        <family val="1"/>
        <charset val="204"/>
      </rPr>
      <t xml:space="preserve"> Уровень предшкольной подготовки детей</t>
    </r>
  </si>
  <si>
    <r>
      <t xml:space="preserve">Мероприятие 3. </t>
    </r>
    <r>
      <rPr>
        <sz val="11"/>
        <rFont val="Times New Roman"/>
        <family val="1"/>
        <charset val="204"/>
      </rPr>
      <t xml:space="preserve">Расширение сети и совершенствование деятельности консультационных пунктов для родителей детей, не охваченных дошкольным воспитанием и обучением </t>
    </r>
  </si>
  <si>
    <r>
      <t xml:space="preserve">ЦИ 2. </t>
    </r>
    <r>
      <rPr>
        <sz val="11"/>
        <rFont val="Times New Roman"/>
        <family val="1"/>
        <charset val="204"/>
      </rPr>
      <t>Доля дошкольных организаций, соответствующих критериям оценки качества воспитания и обучения независимо от форм собственности</t>
    </r>
  </si>
  <si>
    <r>
      <t>Показатель результата</t>
    </r>
    <r>
      <rPr>
        <sz val="11"/>
        <rFont val="Times New Roman"/>
        <family val="1"/>
        <charset val="204"/>
      </rPr>
      <t xml:space="preserve"> </t>
    </r>
    <r>
      <rPr>
        <b/>
        <sz val="11"/>
        <rFont val="Times New Roman"/>
        <family val="1"/>
        <charset val="204"/>
      </rPr>
      <t xml:space="preserve">1.1. </t>
    </r>
    <r>
      <rPr>
        <sz val="11"/>
        <rFont val="Times New Roman"/>
        <family val="1"/>
        <charset val="204"/>
      </rPr>
      <t>Доля педагогов, имеющих профильное образование, от общего количества руководителей, методистов, воспитателей дошкольных организаций</t>
    </r>
  </si>
  <si>
    <r>
      <t>Показатель результата</t>
    </r>
    <r>
      <rPr>
        <sz val="11"/>
        <rFont val="Times New Roman"/>
        <family val="1"/>
        <charset val="204"/>
      </rPr>
      <t xml:space="preserve"> </t>
    </r>
    <r>
      <rPr>
        <b/>
        <sz val="11"/>
        <rFont val="Times New Roman"/>
        <family val="1"/>
        <charset val="204"/>
      </rPr>
      <t xml:space="preserve">1.2. </t>
    </r>
    <r>
      <rPr>
        <sz val="11"/>
        <rFont val="Times New Roman"/>
        <family val="1"/>
        <charset val="204"/>
      </rPr>
      <t>Доля педагогов дошкольных организаций, прошедших курсы повышения квалификации</t>
    </r>
  </si>
  <si>
    <r>
      <t>Задача 1.</t>
    </r>
    <r>
      <rPr>
        <sz val="11"/>
        <rFont val="Times New Roman"/>
        <family val="1"/>
        <charset val="204"/>
      </rPr>
      <t xml:space="preserve"> </t>
    </r>
    <r>
      <rPr>
        <b/>
        <sz val="11"/>
        <rFont val="Times New Roman"/>
        <family val="1"/>
        <charset val="204"/>
      </rPr>
      <t>Обеспечение школ комфортной, безопасной и современной образовательной средой</t>
    </r>
  </si>
  <si>
    <r>
      <t xml:space="preserve">Показатель результата 1.2. </t>
    </r>
    <r>
      <rPr>
        <sz val="11"/>
        <rFont val="Times New Roman"/>
        <family val="1"/>
        <charset val="204"/>
      </rPr>
      <t>Доля основных и средних школ, обеспеченных предметными кабинетами физики, химии, биологии, робототехники, STEM</t>
    </r>
  </si>
  <si>
    <r>
      <t xml:space="preserve">Мероприятие 1. </t>
    </r>
    <r>
      <rPr>
        <sz val="11"/>
        <rFont val="Times New Roman"/>
        <family val="1"/>
        <charset val="204"/>
      </rPr>
      <t>Открытие не менее 7000 современных школьных кабинетов робототехники, химии, биологии, физики, STEM</t>
    </r>
  </si>
  <si>
    <r>
      <t xml:space="preserve">Показатель результата 1.3. </t>
    </r>
    <r>
      <rPr>
        <sz val="11"/>
        <rFont val="Times New Roman"/>
        <family val="1"/>
        <charset val="204"/>
      </rPr>
      <t>Доля школ, охваченных высокоскоростным Интернетом</t>
    </r>
  </si>
  <si>
    <r>
      <t xml:space="preserve">Мероприятие 1. </t>
    </r>
    <r>
      <rPr>
        <sz val="11"/>
        <rFont val="Times New Roman"/>
        <family val="1"/>
        <charset val="204"/>
      </rPr>
      <t>Проработка вопросов обеспечения технических условий подключения к высокоскоростному Интернету, увеличения скорости Интернета</t>
    </r>
  </si>
  <si>
    <r>
      <rPr>
        <b/>
        <sz val="11"/>
        <rFont val="Times New Roman"/>
        <family val="1"/>
        <charset val="204"/>
      </rPr>
      <t>ЦИ.</t>
    </r>
    <r>
      <rPr>
        <sz val="11"/>
        <rFont val="Times New Roman"/>
        <family val="1"/>
        <charset val="204"/>
      </rPr>
      <t xml:space="preserve"> Уровень обеспеченности социальными благами и услугами в соответствии с Системой региональных стандартов, город, </t>
    </r>
    <r>
      <rPr>
        <b/>
        <sz val="11"/>
        <rFont val="Times New Roman"/>
        <family val="1"/>
        <charset val="204"/>
      </rPr>
      <t>по Акмолинской области</t>
    </r>
  </si>
  <si>
    <r>
      <t>Уровень обеспеченности социальными благами и услугами в соответствии с Системой региональных стандартов, село</t>
    </r>
    <r>
      <rPr>
        <i/>
        <sz val="11"/>
        <rFont val="Times New Roman"/>
        <family val="1"/>
        <charset val="204"/>
      </rPr>
      <t xml:space="preserve">, </t>
    </r>
    <r>
      <rPr>
        <b/>
        <sz val="11"/>
        <rFont val="Times New Roman"/>
        <family val="1"/>
        <charset val="204"/>
      </rPr>
      <t>по Акмолинской области</t>
    </r>
  </si>
  <si>
    <r>
      <t>Мероприятие 1.</t>
    </r>
    <r>
      <rPr>
        <sz val="11"/>
        <rFont val="Times New Roman"/>
        <family val="1"/>
        <charset val="204"/>
      </rPr>
      <t xml:space="preserve"> Строительство  25 новых школ</t>
    </r>
  </si>
  <si>
    <r>
      <t xml:space="preserve">Мероприятие 2. </t>
    </r>
    <r>
      <rPr>
        <sz val="11"/>
        <rFont val="Times New Roman"/>
        <family val="1"/>
        <charset val="204"/>
      </rPr>
      <t>Капитальный ремонт 145 объектов</t>
    </r>
  </si>
  <si>
    <r>
      <t xml:space="preserve">Мероприятие 4. </t>
    </r>
    <r>
      <rPr>
        <sz val="11"/>
        <rFont val="Times New Roman"/>
        <family val="1"/>
        <charset val="204"/>
      </rPr>
      <t>Размещение государственного образовательного заказа на подготовку педагогических кадров</t>
    </r>
  </si>
  <si>
    <r>
      <t>Показатель результата 1.2.</t>
    </r>
    <r>
      <rPr>
        <sz val="11"/>
        <rFont val="Times New Roman"/>
        <family val="1"/>
        <charset val="204"/>
      </rPr>
      <t xml:space="preserve"> Охват детей качественным дошкольным воспитанием и обучением от 2 до 6 лет</t>
    </r>
  </si>
  <si>
    <r>
      <t xml:space="preserve">Мероприятие 1. </t>
    </r>
    <r>
      <rPr>
        <sz val="11"/>
        <rFont val="Times New Roman"/>
        <family val="1"/>
        <charset val="204"/>
      </rPr>
      <t>Строительство 4 дошкольных учреждений</t>
    </r>
  </si>
  <si>
    <r>
      <t xml:space="preserve">Мероприятие 2. </t>
    </r>
    <r>
      <rPr>
        <sz val="11"/>
        <rFont val="Times New Roman"/>
        <family val="1"/>
        <charset val="204"/>
      </rPr>
      <t>Капитальный ремонт 2 объектов</t>
    </r>
  </si>
  <si>
    <r>
      <t xml:space="preserve">Показатель результата 1.3. </t>
    </r>
    <r>
      <rPr>
        <sz val="11"/>
        <rFont val="Times New Roman"/>
        <family val="1"/>
        <charset val="204"/>
      </rPr>
      <t>Охват детей дополнительным образованием</t>
    </r>
  </si>
  <si>
    <r>
      <t xml:space="preserve">Мероприятие 1. </t>
    </r>
    <r>
      <rPr>
        <sz val="11"/>
        <rFont val="Times New Roman"/>
        <family val="1"/>
        <charset val="204"/>
      </rPr>
      <t>Строительство 1 учреждения дополнительного образования</t>
    </r>
  </si>
  <si>
    <r>
      <t xml:space="preserve">Мероприятие 2. </t>
    </r>
    <r>
      <rPr>
        <sz val="11"/>
        <rFont val="Times New Roman"/>
        <family val="1"/>
        <charset val="204"/>
      </rPr>
      <t>Капитальный ремонт 6 объектов</t>
    </r>
  </si>
  <si>
    <r>
      <t xml:space="preserve">Мероприятие 3. </t>
    </r>
    <r>
      <rPr>
        <sz val="11"/>
        <rFont val="Times New Roman"/>
        <family val="1"/>
        <charset val="204"/>
      </rPr>
      <t>Укомплектование МТБ 6 объектов</t>
    </r>
  </si>
  <si>
    <r>
      <t xml:space="preserve">Показатель результата 1.4. </t>
    </r>
    <r>
      <rPr>
        <sz val="11"/>
        <rFont val="Times New Roman"/>
        <family val="1"/>
        <charset val="204"/>
      </rPr>
      <t>Доля объектов технического и профессионального, послесреднего образования (ТиПО), расположенных в типовых зданиях</t>
    </r>
  </si>
  <si>
    <r>
      <t>Мероприятие 1.</t>
    </r>
    <r>
      <rPr>
        <sz val="11"/>
        <rFont val="Times New Roman"/>
        <family val="1"/>
        <charset val="204"/>
      </rPr>
      <t xml:space="preserve"> Строительство 3 общежитий ТиПО</t>
    </r>
  </si>
  <si>
    <r>
      <t xml:space="preserve">Мероприятие 2. </t>
    </r>
    <r>
      <rPr>
        <sz val="11"/>
        <rFont val="Times New Roman"/>
        <family val="1"/>
        <charset val="204"/>
      </rPr>
      <t>Капитальный ремонт объектов ТиПО</t>
    </r>
  </si>
  <si>
    <r>
      <t xml:space="preserve">Мероприятие 3. </t>
    </r>
    <r>
      <rPr>
        <sz val="11"/>
        <rFont val="Times New Roman"/>
        <family val="1"/>
        <charset val="204"/>
      </rPr>
      <t>Укомплектование МТБ</t>
    </r>
  </si>
  <si>
    <r>
      <t xml:space="preserve">Показатель результата 2.1. </t>
    </r>
    <r>
      <rPr>
        <sz val="11"/>
        <rFont val="Times New Roman"/>
        <family val="1"/>
        <charset val="204"/>
      </rPr>
      <t xml:space="preserve">Охват населенных пунктов первичной медико-санитарной и консультативно-диагностической помощью </t>
    </r>
  </si>
  <si>
    <r>
      <t xml:space="preserve">Мероприятие 1. </t>
    </r>
    <r>
      <rPr>
        <sz val="11"/>
        <rFont val="Times New Roman"/>
        <family val="1"/>
        <charset val="204"/>
      </rPr>
      <t>Строительство 47 учреждений здравоохранения</t>
    </r>
  </si>
  <si>
    <r>
      <t xml:space="preserve">Мероприятие 4. </t>
    </r>
    <r>
      <rPr>
        <sz val="11"/>
        <rFont val="Times New Roman"/>
        <family val="1"/>
        <charset val="204"/>
      </rPr>
      <t>Подготовка кадров с высшим и послевузовским образованием</t>
    </r>
  </si>
  <si>
    <r>
      <t xml:space="preserve">Мероприятие 5. </t>
    </r>
    <r>
      <rPr>
        <sz val="11"/>
        <rFont val="Times New Roman"/>
        <family val="1"/>
        <charset val="204"/>
      </rPr>
      <t>Социальная поддержка в виде подъемных для привлечения  и устранения дефицита врачебных кадров</t>
    </r>
  </si>
  <si>
    <r>
      <t xml:space="preserve">Показатель результата 3.1. </t>
    </r>
    <r>
      <rPr>
        <sz val="11"/>
        <rFont val="Times New Roman"/>
        <family val="1"/>
        <charset val="204"/>
      </rPr>
      <t xml:space="preserve">Рост обеспеченности объектами и услугами культуры </t>
    </r>
  </si>
  <si>
    <r>
      <t xml:space="preserve">Мероприятие 1. </t>
    </r>
    <r>
      <rPr>
        <sz val="11"/>
        <rFont val="Times New Roman"/>
        <family val="1"/>
        <charset val="204"/>
      </rPr>
      <t>Строительство 23 культурных объектов</t>
    </r>
  </si>
  <si>
    <r>
      <t>Капитальный ремонт дома культуры в селе Сабынды (</t>
    </r>
    <r>
      <rPr>
        <b/>
        <i/>
        <sz val="11"/>
        <rFont val="Times New Roman"/>
        <family val="1"/>
        <charset val="204"/>
      </rPr>
      <t>в рамках проекта «Ауыл-Ел бесігі»</t>
    </r>
    <r>
      <rPr>
        <sz val="11"/>
        <rFont val="Times New Roman"/>
        <family val="1"/>
        <charset val="204"/>
      </rPr>
      <t>)</t>
    </r>
  </si>
  <si>
    <r>
      <t>Капитальный ремонт Дома культуры в селе Жанаесиль (</t>
    </r>
    <r>
      <rPr>
        <b/>
        <i/>
        <sz val="11"/>
        <rFont val="Times New Roman"/>
        <family val="1"/>
        <charset val="204"/>
      </rPr>
      <t>в рамках проекта «Ауыл-Ел бесігі»</t>
    </r>
    <r>
      <rPr>
        <sz val="11"/>
        <rFont val="Times New Roman"/>
        <family val="1"/>
        <charset val="204"/>
      </rPr>
      <t>)</t>
    </r>
  </si>
  <si>
    <r>
      <t>Показатель результата 4.1.</t>
    </r>
    <r>
      <rPr>
        <sz val="11"/>
        <rFont val="Times New Roman"/>
        <family val="1"/>
        <charset val="204"/>
      </rPr>
      <t xml:space="preserve"> Доведение численности граждан, занимающихся физической культурой и спортом, до 50 % от общего населения</t>
    </r>
  </si>
  <si>
    <r>
      <t xml:space="preserve">Мероприятие 1. </t>
    </r>
    <r>
      <rPr>
        <sz val="11"/>
        <rFont val="Times New Roman"/>
        <family val="1"/>
        <charset val="204"/>
      </rPr>
      <t>Строительство внутренних дорог</t>
    </r>
  </si>
  <si>
    <r>
      <t xml:space="preserve">Мероприятие 2. </t>
    </r>
    <r>
      <rPr>
        <sz val="11"/>
        <rFont val="Times New Roman"/>
        <family val="1"/>
        <charset val="204"/>
      </rPr>
      <t>Реконструкция внутренних дорог</t>
    </r>
  </si>
  <si>
    <r>
      <t>Мероприятие 2</t>
    </r>
    <r>
      <rPr>
        <sz val="11"/>
        <rFont val="Times New Roman"/>
        <family val="1"/>
        <charset val="204"/>
      </rPr>
      <t>.Капитальный, средний и текущий ремонт внутренних дорог</t>
    </r>
  </si>
  <si>
    <r>
      <t>Средний ремонт внутрипоселковых дорог по ул. Мухтара Ауэзова км 0-1,010; ул. Армандастар км 0-0,65; ул. Андрея Риммера км 0-0,42; ул. Ыбырая Алтынсарина км 0-2,461; ул. Сарыжайлау км 0-2,050; ул. Кулыша Досмагамбетова км 0-1,21 в селе Еркиншилик (</t>
    </r>
    <r>
      <rPr>
        <b/>
        <i/>
        <sz val="11"/>
        <rFont val="Times New Roman"/>
        <family val="1"/>
        <charset val="204"/>
      </rPr>
      <t>в рамках проекта «Ауыл-Ел бесігі»</t>
    </r>
    <r>
      <rPr>
        <sz val="11"/>
        <rFont val="Times New Roman"/>
        <family val="1"/>
        <charset val="204"/>
      </rPr>
      <t>)</t>
    </r>
  </si>
  <si>
    <r>
      <t>Средний ремонт автомобильных дорог села Иглик (</t>
    </r>
    <r>
      <rPr>
        <i/>
        <sz val="11"/>
        <rFont val="Times New Roman"/>
        <family val="1"/>
        <charset val="204"/>
      </rPr>
      <t>ул. Школьная 435 м, ул. Абая 730 м, ул. Тезекбаева 334 м, ул. Целинная 538 м, ул. Мира 570 м, Подъездная группа 1386 м</t>
    </r>
    <r>
      <rPr>
        <sz val="11"/>
        <rFont val="Times New Roman"/>
        <family val="1"/>
        <charset val="204"/>
      </rPr>
      <t xml:space="preserve">) </t>
    </r>
  </si>
  <si>
    <r>
      <t>Капитальный ремонт внутрипоселковых дорог с подъездной дорогой села Софиевка (</t>
    </r>
    <r>
      <rPr>
        <b/>
        <i/>
        <sz val="11"/>
        <rFont val="Times New Roman"/>
        <family val="1"/>
        <charset val="204"/>
      </rPr>
      <t>в рамках проекта «Ауыл-Ел бесігі»</t>
    </r>
    <r>
      <rPr>
        <sz val="11"/>
        <rFont val="Times New Roman"/>
        <family val="1"/>
        <charset val="204"/>
      </rPr>
      <t>)</t>
    </r>
  </si>
  <si>
    <r>
      <t xml:space="preserve">Мероприятие 1. </t>
    </r>
    <r>
      <rPr>
        <sz val="11"/>
        <rFont val="Times New Roman"/>
        <family val="1"/>
        <charset val="204"/>
      </rPr>
      <t>Строительство водопроводных сетей</t>
    </r>
  </si>
  <si>
    <r>
      <t xml:space="preserve">Мероприятие 2. </t>
    </r>
    <r>
      <rPr>
        <sz val="11"/>
        <rFont val="Times New Roman"/>
        <family val="1"/>
        <charset val="204"/>
      </rPr>
      <t>Реконструкция водопроводных сетей</t>
    </r>
  </si>
  <si>
    <r>
      <t xml:space="preserve">Мероприятие 1. </t>
    </r>
    <r>
      <rPr>
        <sz val="11"/>
        <rFont val="Times New Roman"/>
        <family val="1"/>
        <charset val="204"/>
      </rPr>
      <t>Строительство электрических сетей</t>
    </r>
  </si>
  <si>
    <r>
      <t xml:space="preserve">Мероприятие 2. </t>
    </r>
    <r>
      <rPr>
        <sz val="11"/>
        <rFont val="Times New Roman"/>
        <family val="1"/>
        <charset val="204"/>
      </rPr>
      <t>Реконструкция электрических сетей</t>
    </r>
  </si>
  <si>
    <r>
      <t xml:space="preserve">Мероприятие 1. </t>
    </r>
    <r>
      <rPr>
        <sz val="11"/>
        <rFont val="Times New Roman"/>
        <family val="1"/>
        <charset val="204"/>
      </rPr>
      <t>Строительство жилья</t>
    </r>
  </si>
  <si>
    <r>
      <t xml:space="preserve">Мероприятие 2. </t>
    </r>
    <r>
      <rPr>
        <sz val="11"/>
        <rFont val="Times New Roman"/>
        <family val="1"/>
        <charset val="204"/>
      </rPr>
      <t>Модернизация 3 ТЭЦ / котельных</t>
    </r>
  </si>
  <si>
    <r>
      <t xml:space="preserve">Мероприятие 3. </t>
    </r>
    <r>
      <rPr>
        <sz val="11"/>
        <rFont val="Times New Roman"/>
        <family val="1"/>
        <charset val="204"/>
      </rPr>
      <t>Строительство тепловых сетей</t>
    </r>
  </si>
  <si>
    <r>
      <t xml:space="preserve">Мероприятие 1. </t>
    </r>
    <r>
      <rPr>
        <sz val="11"/>
        <rFont val="Times New Roman"/>
        <family val="1"/>
        <charset val="204"/>
      </rPr>
      <t>Строительство газовых сетей</t>
    </r>
  </si>
  <si>
    <r>
      <t xml:space="preserve">Мероприятие 1. </t>
    </r>
    <r>
      <rPr>
        <sz val="11"/>
        <rFont val="Times New Roman"/>
        <family val="1"/>
        <charset val="204"/>
      </rPr>
      <t>Укрепление материально-технической базы объектов</t>
    </r>
  </si>
  <si>
    <r>
      <t xml:space="preserve">Мероприятие 1. </t>
    </r>
    <r>
      <rPr>
        <sz val="11"/>
        <rFont val="Times New Roman"/>
        <family val="1"/>
        <charset val="204"/>
      </rPr>
      <t>Строительство 3 полигонов ТБО</t>
    </r>
  </si>
  <si>
    <r>
      <t xml:space="preserve">Мероприятие 2. </t>
    </r>
    <r>
      <rPr>
        <sz val="11"/>
        <rFont val="Times New Roman"/>
        <family val="1"/>
        <charset val="204"/>
      </rPr>
      <t>Приведение 1 полигона ТБО в соответствие с экологическими требованиями и санитарными правилами</t>
    </r>
  </si>
  <si>
    <r>
      <t xml:space="preserve">Мероприятие 1. </t>
    </r>
    <r>
      <rPr>
        <sz val="11"/>
        <rFont val="Times New Roman"/>
        <family val="1"/>
        <charset val="204"/>
      </rPr>
      <t>Строительство 7 новых водно-спасательных станций</t>
    </r>
  </si>
  <si>
    <r>
      <t xml:space="preserve">Мероприятие 2. </t>
    </r>
    <r>
      <rPr>
        <sz val="11"/>
        <rFont val="Times New Roman"/>
        <family val="1"/>
        <charset val="204"/>
      </rPr>
      <t>Строительство 12 новых пожарных депо  (с учетом норм положенности)</t>
    </r>
  </si>
  <si>
    <r>
      <t>Мероприятие 1.</t>
    </r>
    <r>
      <rPr>
        <sz val="11"/>
        <rFont val="Times New Roman"/>
        <family val="1"/>
        <charset val="204"/>
      </rPr>
      <t xml:space="preserve"> Реконструкция сетей теплоснабжения </t>
    </r>
  </si>
  <si>
    <r>
      <t>Мероприятие 2.</t>
    </r>
    <r>
      <rPr>
        <sz val="11"/>
        <rFont val="Times New Roman"/>
        <family val="1"/>
        <charset val="204"/>
      </rPr>
      <t xml:space="preserve"> Реконструкция сетей водоснабжения </t>
    </r>
  </si>
  <si>
    <r>
      <t>Мероприятие 3.</t>
    </r>
    <r>
      <rPr>
        <sz val="11"/>
        <rFont val="Times New Roman"/>
        <family val="1"/>
        <charset val="204"/>
      </rPr>
      <t xml:space="preserve"> Реконструкция сетей водоотведения</t>
    </r>
  </si>
  <si>
    <r>
      <t xml:space="preserve">Уровень удовлетворенности населения экологическим качеством жизни, %, </t>
    </r>
    <r>
      <rPr>
        <b/>
        <sz val="11"/>
        <rFont val="Times New Roman"/>
        <family val="1"/>
        <charset val="204"/>
      </rPr>
      <t>по Акмолинской области</t>
    </r>
  </si>
  <si>
    <r>
      <t xml:space="preserve">Задача 6. </t>
    </r>
    <r>
      <rPr>
        <sz val="11"/>
        <rFont val="Times New Roman"/>
        <family val="1"/>
        <charset val="204"/>
      </rPr>
      <t>Вовлеченность населения в экологические акции и инициативы</t>
    </r>
  </si>
  <si>
    <r>
      <t xml:space="preserve">Мероприятие 1.  </t>
    </r>
    <r>
      <rPr>
        <sz val="11"/>
        <rFont val="Times New Roman"/>
        <family val="1"/>
        <charset val="204"/>
      </rPr>
      <t>Проведение экологических акций</t>
    </r>
  </si>
  <si>
    <r>
      <t xml:space="preserve">Мероприятие 2.  </t>
    </r>
    <r>
      <rPr>
        <sz val="11"/>
        <rFont val="Times New Roman"/>
        <family val="1"/>
        <charset val="204"/>
      </rPr>
      <t>Информирование населения о принимаемых мерах в области охраны окружающей среды</t>
    </r>
  </si>
  <si>
    <r>
      <t xml:space="preserve">Задача 7. </t>
    </r>
    <r>
      <rPr>
        <sz val="11"/>
        <rFont val="Times New Roman"/>
        <family val="1"/>
        <charset val="204"/>
      </rPr>
      <t>Увеличение лесистости</t>
    </r>
  </si>
  <si>
    <r>
      <t xml:space="preserve">Мероприятие 1.  </t>
    </r>
    <r>
      <rPr>
        <sz val="11"/>
        <rFont val="Times New Roman"/>
        <family val="1"/>
        <charset val="204"/>
      </rPr>
      <t>Посадка насаждений на территории населенного пункта</t>
    </r>
  </si>
  <si>
    <r>
      <t xml:space="preserve">ЦИ 4. </t>
    </r>
    <r>
      <rPr>
        <sz val="11"/>
        <rFont val="Times New Roman"/>
        <family val="1"/>
        <charset val="204"/>
      </rPr>
      <t>Обеспечение населения услугами по сбору и вывозу отходов, %</t>
    </r>
  </si>
  <si>
    <r>
      <t xml:space="preserve">Доля ВДС МСП в ВВП, %, </t>
    </r>
    <r>
      <rPr>
        <b/>
        <sz val="11"/>
        <rFont val="Times New Roman"/>
        <family val="1"/>
        <charset val="204"/>
      </rPr>
      <t>по Акмолинской области</t>
    </r>
  </si>
  <si>
    <r>
      <t xml:space="preserve">Доля ВДС среднего предпринимательства в ВВП, %, </t>
    </r>
    <r>
      <rPr>
        <b/>
        <sz val="11"/>
        <rFont val="Times New Roman"/>
        <family val="1"/>
        <charset val="204"/>
      </rPr>
      <t>по Акмолинской области</t>
    </r>
  </si>
  <si>
    <r>
      <t>Задача 2.</t>
    </r>
    <r>
      <rPr>
        <sz val="11"/>
        <rFont val="Times New Roman"/>
        <family val="1"/>
        <charset val="204"/>
      </rPr>
      <t xml:space="preserve"> </t>
    </r>
    <r>
      <rPr>
        <b/>
        <sz val="11"/>
        <rFont val="Times New Roman"/>
        <family val="1"/>
        <charset val="204"/>
      </rPr>
      <t>Обеспечение доступа к мерам государственной поддержки предпринимательства</t>
    </r>
  </si>
  <si>
    <r>
      <t xml:space="preserve">Мероприятие 1. </t>
    </r>
    <r>
      <rPr>
        <sz val="11"/>
        <rFont val="Times New Roman"/>
        <family val="1"/>
        <charset val="204"/>
      </rPr>
      <t>Поддержка проектов субъектов малого и среднего предпринимательства посредством субсидирования и гарантирования</t>
    </r>
  </si>
  <si>
    <r>
      <t xml:space="preserve">Мероприятие 2. </t>
    </r>
    <r>
      <rPr>
        <sz val="11"/>
        <rFont val="Times New Roman"/>
        <family val="1"/>
        <charset val="204"/>
      </rPr>
      <t>Количество проектов малого и среднего бизнеса, получивших финансовую поддержку в виде подведения инженерной инфраструктуры</t>
    </r>
  </si>
  <si>
    <r>
      <t xml:space="preserve">ЦИ. </t>
    </r>
    <r>
      <rPr>
        <sz val="11"/>
        <rFont val="Times New Roman"/>
        <family val="1"/>
        <charset val="204"/>
      </rPr>
      <t>Инвестиции в основной капитал</t>
    </r>
  </si>
  <si>
    <r>
      <t>ЦИ.</t>
    </r>
    <r>
      <rPr>
        <sz val="11"/>
        <rFont val="Times New Roman"/>
        <family val="1"/>
        <charset val="204"/>
      </rPr>
      <t xml:space="preserve"> Доля внешнего ИОК</t>
    </r>
  </si>
  <si>
    <r>
      <t xml:space="preserve">Валовый приток прямых иностранных инвестиций, млрд. долл. США, </t>
    </r>
    <r>
      <rPr>
        <b/>
        <sz val="11"/>
        <rFont val="Times New Roman"/>
        <family val="1"/>
        <charset val="204"/>
      </rPr>
      <t>по Акмолинской области</t>
    </r>
  </si>
  <si>
    <r>
      <t xml:space="preserve">ЦИ 2. </t>
    </r>
    <r>
      <rPr>
        <sz val="11"/>
        <rFont val="Times New Roman"/>
        <family val="1"/>
        <charset val="204"/>
      </rPr>
      <t>Доля переработки и утилизации коммунальных отходов</t>
    </r>
  </si>
  <si>
    <r>
      <t>ЦИ 1.</t>
    </r>
    <r>
      <rPr>
        <sz val="11"/>
        <rFont val="Times New Roman"/>
        <family val="1"/>
        <charset val="204"/>
      </rPr>
      <t xml:space="preserve"> Снижение уровня насилия </t>
    </r>
    <r>
      <rPr>
        <i/>
        <sz val="11"/>
        <rFont val="Times New Roman"/>
        <family val="1"/>
        <charset val="204"/>
      </rPr>
      <t>(по отношению к базовому 2022 году)</t>
    </r>
    <r>
      <rPr>
        <sz val="11"/>
        <rFont val="Times New Roman"/>
        <family val="1"/>
        <charset val="204"/>
      </rPr>
      <t xml:space="preserve"> в отношении женщин и детей</t>
    </r>
  </si>
  <si>
    <r>
      <t xml:space="preserve">Показатель результата 1. </t>
    </r>
    <r>
      <rPr>
        <sz val="11"/>
        <rFont val="Times New Roman"/>
        <family val="1"/>
        <charset val="204"/>
      </rPr>
      <t xml:space="preserve">Увеличение числа правонарушителей, привлекаемых к административной ответственности в сфере семейно-бытовых отношений (ст. 73, 461, 669 ч. 2, 3, 4 КоАП РК) </t>
    </r>
  </si>
  <si>
    <r>
      <t xml:space="preserve">Мероприятие 1. </t>
    </r>
    <r>
      <rPr>
        <sz val="11"/>
        <rFont val="Times New Roman"/>
        <family val="1"/>
        <charset val="204"/>
      </rPr>
      <t>Реализация постоянно действующих механизмов межведомственного взаимодействия под эгидой местных исполнительных органов в регионах по оказанию помощи женщинам и детям из группы риска, установленных в рамках раннего вмешательства и реагирования на случаи насилия по индивидуальным делам</t>
    </r>
  </si>
  <si>
    <r>
      <t xml:space="preserve">Мероприятие 2. </t>
    </r>
    <r>
      <rPr>
        <sz val="11"/>
        <rFont val="Times New Roman"/>
        <family val="1"/>
        <charset val="204"/>
      </rPr>
      <t>Проведение профилактических мероприятий, направленных на обеспечение прав и законных интересов жертв бытового насилия</t>
    </r>
  </si>
  <si>
    <r>
      <t>ЦИ.</t>
    </r>
    <r>
      <rPr>
        <sz val="11"/>
        <rFont val="Times New Roman"/>
        <family val="1"/>
        <charset val="204"/>
      </rPr>
      <t xml:space="preserve"> Уровень защиты населения удаленных и сельских населенных пунктов пожарными постами</t>
    </r>
  </si>
  <si>
    <r>
      <t>ЦИ.</t>
    </r>
    <r>
      <rPr>
        <sz val="11"/>
        <rFont val="Times New Roman"/>
        <family val="1"/>
        <charset val="204"/>
      </rPr>
      <t xml:space="preserve"> Уровень оснащенности органов гражданской защиты первоочередными материально-техническими средствами для проведения аварийно-спасательных и неотложных работ, %, довести до норм положенности</t>
    </r>
  </si>
  <si>
    <r>
      <t>ЦИ.</t>
    </r>
    <r>
      <rPr>
        <sz val="11"/>
        <rFont val="Times New Roman"/>
        <family val="1"/>
        <charset val="204"/>
      </rPr>
      <t xml:space="preserve"> Уровень защиты населения от наводнения, талых и дождевых вод, %</t>
    </r>
  </si>
  <si>
    <r>
      <t>ЦИ.</t>
    </r>
    <r>
      <rPr>
        <sz val="11"/>
        <rFont val="Times New Roman"/>
        <family val="1"/>
        <charset val="204"/>
      </rPr>
      <t xml:space="preserve"> Уровень оповещения населения при угрозе ЧС</t>
    </r>
  </si>
  <si>
    <r>
      <t xml:space="preserve">Показатель результата 4.5.1. </t>
    </r>
    <r>
      <rPr>
        <sz val="11"/>
        <rFont val="Times New Roman"/>
        <family val="1"/>
        <charset val="204"/>
      </rPr>
      <t>Доля организаций образования, создавших условия для инклюзивного образования, %</t>
    </r>
  </si>
  <si>
    <r>
      <t>Показатель результата 4.а.1.2.</t>
    </r>
    <r>
      <rPr>
        <sz val="11"/>
        <rFont val="Times New Roman"/>
        <family val="1"/>
        <charset val="204"/>
      </rPr>
      <t xml:space="preserve"> Доля трехсменных школ, %</t>
    </r>
  </si>
  <si>
    <r>
      <t>Показатель результата 4.а.1.3.</t>
    </r>
    <r>
      <rPr>
        <sz val="11"/>
        <rFont val="Times New Roman"/>
        <family val="1"/>
        <charset val="204"/>
      </rPr>
      <t xml:space="preserve"> Доля аварийных школ, %</t>
    </r>
  </si>
  <si>
    <r>
      <t>Показатель результата 8.6.1.</t>
    </r>
    <r>
      <rPr>
        <sz val="11"/>
        <rFont val="Times New Roman"/>
        <family val="1"/>
        <charset val="204"/>
      </rPr>
      <t xml:space="preserve"> Доля молодежи (в возрасте от 15 до 35 лет), которая не учится, не работает и не приобретает профессиональных навыков, %</t>
    </r>
  </si>
  <si>
    <r>
      <t>Показатель результата 11.2.1.1.</t>
    </r>
    <r>
      <rPr>
        <sz val="11"/>
        <rFont val="Times New Roman"/>
        <family val="1"/>
        <charset val="204"/>
      </rPr>
      <t xml:space="preserve"> Доля дорог местного значения, находящихся в хорошем и удовлетворительном состоянии, %</t>
    </r>
  </si>
  <si>
    <r>
      <t>Показатель результата 11.3.1.</t>
    </r>
    <r>
      <rPr>
        <sz val="11"/>
        <rFont val="Times New Roman"/>
        <family val="1"/>
        <charset val="204"/>
      </rPr>
      <t xml:space="preserve"> Обеспеченность жильем на одного проживающего, кв.м.</t>
    </r>
  </si>
  <si>
    <r>
      <t xml:space="preserve">Показатель результата 6.2.1. </t>
    </r>
    <r>
      <rPr>
        <sz val="11"/>
        <rFont val="Times New Roman"/>
        <family val="1"/>
        <charset val="204"/>
      </rPr>
      <t>Охват населения очисткой сточных вод:</t>
    </r>
  </si>
  <si>
    <t>7.2.122.006.028.</t>
  </si>
  <si>
    <t>УЖКХ</t>
  </si>
  <si>
    <t>ОС</t>
  </si>
  <si>
    <t>ОАГиС</t>
  </si>
  <si>
    <t>ОСАиГ</t>
  </si>
  <si>
    <t>УСАиГ</t>
  </si>
  <si>
    <t>ОЖКХПТАДиЖИ</t>
  </si>
  <si>
    <t>ОПТиАД</t>
  </si>
  <si>
    <t>ОЖКХПТиАД</t>
  </si>
  <si>
    <t>УПТиАД</t>
  </si>
  <si>
    <t>ОЖКХиЖИ</t>
  </si>
  <si>
    <t>Аппарат акима района (города областного значения)</t>
  </si>
  <si>
    <t>2025-2028</t>
  </si>
  <si>
    <t>2026-2027</t>
  </si>
  <si>
    <t>2025-2027</t>
  </si>
  <si>
    <t>кол-во школ</t>
  </si>
  <si>
    <t>Степногорск қ.</t>
  </si>
  <si>
    <t>Қосшы қ.</t>
  </si>
  <si>
    <t>ҚСжҚҚБ</t>
  </si>
  <si>
    <t>ББ</t>
  </si>
  <si>
    <t>ЭжТҮКШБ</t>
  </si>
  <si>
    <t>ҚБ</t>
  </si>
  <si>
    <t>Көкшетау қ.</t>
  </si>
  <si>
    <t xml:space="preserve">Ақкөл </t>
  </si>
  <si>
    <t xml:space="preserve">Аршалы </t>
  </si>
  <si>
    <t>Атбасар</t>
  </si>
  <si>
    <t>Бұланды</t>
  </si>
  <si>
    <t xml:space="preserve">Бурабай </t>
  </si>
  <si>
    <t xml:space="preserve">Ерейментау </t>
  </si>
  <si>
    <t>Есіл</t>
  </si>
  <si>
    <t xml:space="preserve">Жақсы </t>
  </si>
  <si>
    <t>Жарқайың</t>
  </si>
  <si>
    <t xml:space="preserve">Зеренді </t>
  </si>
  <si>
    <t>Зеренді</t>
  </si>
  <si>
    <t>Қорғалжын</t>
  </si>
  <si>
    <t>Сандықтау</t>
  </si>
  <si>
    <t>Целиноград</t>
  </si>
  <si>
    <t>Шортанды</t>
  </si>
  <si>
    <t>Ерейментау</t>
  </si>
  <si>
    <t>Аршалы</t>
  </si>
  <si>
    <t>Бурабай</t>
  </si>
  <si>
    <t>Ақкөл</t>
  </si>
  <si>
    <t>Астрахан</t>
  </si>
  <si>
    <t>Егіндікөл</t>
  </si>
  <si>
    <t>ЖКжАЖБ</t>
  </si>
  <si>
    <t>СҚҚжҚБ</t>
  </si>
  <si>
    <t>СҚҚжҚб</t>
  </si>
  <si>
    <t>Аудан (облыстық маңызы бар қала) әкімінің аппараты</t>
  </si>
  <si>
    <t>МБ</t>
  </si>
  <si>
    <t>ТҮКШЖКАжТҮИБ</t>
  </si>
  <si>
    <t>ТҮКШЖКжАЖБ</t>
  </si>
  <si>
    <t>МжТДБ</t>
  </si>
  <si>
    <t>Всего финансовые ресурсы, в том числе:</t>
  </si>
  <si>
    <t>Из НФ 032</t>
  </si>
  <si>
    <t xml:space="preserve">Из МБ 015 </t>
  </si>
  <si>
    <t>Из ОБ 028</t>
  </si>
  <si>
    <t xml:space="preserve">Из РБ  011 </t>
  </si>
  <si>
    <t xml:space="preserve">Из ОБ 028 </t>
  </si>
  <si>
    <t>ИТОГО финансовых ресурсов:</t>
  </si>
  <si>
    <t>Содержание дорог города Косшы</t>
  </si>
  <si>
    <t>80 тыс. тонн</t>
  </si>
  <si>
    <t>18 тонн</t>
  </si>
  <si>
    <t xml:space="preserve">Зерендинский </t>
  </si>
  <si>
    <t>УПП, ТОО "Qazaq Kaolin" (ранее ТОО "Arai pro")</t>
  </si>
  <si>
    <t>ТОО «Asyl tas corp.»</t>
  </si>
  <si>
    <t>ИП «QAZAQ OFFICE»</t>
  </si>
  <si>
    <t>ТОО «Алаз Строй»</t>
  </si>
  <si>
    <t>КХ "Сивка-Бурка"</t>
  </si>
  <si>
    <t>Частная компания Kazrost Engineering Ltd</t>
  </si>
  <si>
    <t>ТОО «Frescanto»</t>
  </si>
  <si>
    <t>ТОО «MK RAMADAN»</t>
  </si>
  <si>
    <t>ТОО "Минеральные источники"</t>
  </si>
  <si>
    <t>ТОО "ENKI"</t>
  </si>
  <si>
    <t>ТОО "Кир Завод"</t>
  </si>
  <si>
    <t>Биржан Сал</t>
  </si>
  <si>
    <t>УСХиЗО</t>
  </si>
  <si>
    <t>ДИ</t>
  </si>
  <si>
    <t xml:space="preserve"> ТОО "Казгер-КУС" </t>
  </si>
  <si>
    <t xml:space="preserve"> ТОО "BLIC TERMINAL"</t>
  </si>
  <si>
    <t xml:space="preserve">ЧК "Unikorn Holdings"  </t>
  </si>
  <si>
    <t xml:space="preserve"> ИП "Идрисов Д" </t>
  </si>
  <si>
    <t xml:space="preserve">ТОО "Белая Лилия"         </t>
  </si>
  <si>
    <t>ПТИЦЕВОДСТВО, мясо птицы</t>
  </si>
  <si>
    <t>ПТИЦЕВОДСТВО (1 этап), мясо птицы</t>
  </si>
  <si>
    <t>МТФ, сырое коровье молоко</t>
  </si>
  <si>
    <t>голов</t>
  </si>
  <si>
    <t>тонн</t>
  </si>
  <si>
    <t>ПТИЦЕВОДСТВО (3 очередь), яйцо куриное</t>
  </si>
  <si>
    <t>МТФ (расширение), сырое коровье молоко</t>
  </si>
  <si>
    <t xml:space="preserve">ТОО "Камышенка"  </t>
  </si>
  <si>
    <t xml:space="preserve"> ТОО "Burabay Milk" </t>
  </si>
  <si>
    <t xml:space="preserve">КХ "Ердаулет" </t>
  </si>
  <si>
    <t xml:space="preserve"> ТОО "Жаксылык агро"       </t>
  </si>
  <si>
    <t xml:space="preserve"> ТОО "Агро Лейк" </t>
  </si>
  <si>
    <t xml:space="preserve">ТОО "Раевка" </t>
  </si>
  <si>
    <t xml:space="preserve">ТОО "Астана-Өнім" </t>
  </si>
  <si>
    <t>ТОО "ТAMYR"</t>
  </si>
  <si>
    <t>ТОО "Койгельды-Астык"</t>
  </si>
  <si>
    <t>ТОО "Сарыоба-Астык"</t>
  </si>
  <si>
    <t xml:space="preserve">КХ "Яндиев"   </t>
  </si>
  <si>
    <t>ТОО "Кенбидай Астык"</t>
  </si>
  <si>
    <t>ОРОШЕНИЕ, кормовые культуры</t>
  </si>
  <si>
    <t>ОРОШЕНИЕ, овощи</t>
  </si>
  <si>
    <t>ОРОШЕНИЕ, овощи, кормовая культуры</t>
  </si>
  <si>
    <t>ОРОШЕНИЕ, картофель, морковь</t>
  </si>
  <si>
    <t>ТОО "ПК Агромир"</t>
  </si>
  <si>
    <t xml:space="preserve">ТОО "ТНС Агро"  </t>
  </si>
  <si>
    <t xml:space="preserve">ТОО "Temir Agro" </t>
  </si>
  <si>
    <t xml:space="preserve"> "КХ Адилет"</t>
  </si>
  <si>
    <t xml:space="preserve">ТОО "Зеренда Сактау Онимдеры"       </t>
  </si>
  <si>
    <t xml:space="preserve">ТОО "САСС Агро" </t>
  </si>
  <si>
    <t xml:space="preserve">ТОО "Барыс-2011" </t>
  </si>
  <si>
    <t>ТОО "АКА"</t>
  </si>
  <si>
    <t>гектар</t>
  </si>
  <si>
    <t>ЖИВОТНОВОДСТВО/ строительство животноводческой фермы, мясо КРС</t>
  </si>
  <si>
    <t>ЖИВОТНОВОДСТВО/ строительство животноводческой фермы, мясо МРС</t>
  </si>
  <si>
    <t>ЖИВОТНОВОДСТВО/ строительсто откормплощадки (2 этап), мясо МРС</t>
  </si>
  <si>
    <t>ЖИВОТНОВОДСТВО/ строительство животноводческой фермы, мясо конины</t>
  </si>
  <si>
    <t>ЖИВОТНОВОДСТВО/ строительсто откормплощадки, мясо КРС</t>
  </si>
  <si>
    <t>ЖИВОТНОВОДСТВО/ строительство животноводческой фермы, откорм КРС</t>
  </si>
  <si>
    <t xml:space="preserve">ТОО "Азат Агро" </t>
  </si>
  <si>
    <t>ТОО "Акжол Калкаман"</t>
  </si>
  <si>
    <t xml:space="preserve">ТОО "Ушаково Агро" </t>
  </si>
  <si>
    <t xml:space="preserve"> ТОО Ерейментау Астык-2014 </t>
  </si>
  <si>
    <t xml:space="preserve">ТОО "Тней-Агро" </t>
  </si>
  <si>
    <t xml:space="preserve">ТОО "Куралай МК" </t>
  </si>
  <si>
    <t>:ТОО "Компания Алтын - Қазық"</t>
  </si>
  <si>
    <t>ЖИВОТНОВОДСТВО/ строительство  животноводческой фермы, мясо КРС</t>
  </si>
  <si>
    <t>ЖИВОТНОВОДСТВО/ откормплощдка, мясо КРС</t>
  </si>
  <si>
    <t>ЖИВОТНОВОДСТВО (1 этап), мясо КРС</t>
  </si>
  <si>
    <t>ЖИВОТНОВОДСТВО/ строительство животноводческой фермы, мясо КРС, лошади</t>
  </si>
  <si>
    <t xml:space="preserve">ТОО "Әріп-Агро" </t>
  </si>
  <si>
    <t xml:space="preserve"> ТОО "ЗереАгроХолдинг"         </t>
  </si>
  <si>
    <t xml:space="preserve">ТОО "BigFarm" </t>
  </si>
  <si>
    <t>ТОО "Запорожье Агро"</t>
  </si>
  <si>
    <t xml:space="preserve"> ХРАНИЛИЩЕ, зерно</t>
  </si>
  <si>
    <t>ХРАНИЛИЩЕ, картофель</t>
  </si>
  <si>
    <t xml:space="preserve">ТОО "KZ-EuroPol Cluster»"  </t>
  </si>
  <si>
    <t xml:space="preserve">ТОО ПКФ «Табыс Агро» </t>
  </si>
  <si>
    <t>ТОО "Ново-Приречное"</t>
  </si>
  <si>
    <t xml:space="preserve">ТОО "Агропрод Жаркаин"   </t>
  </si>
  <si>
    <t>ХРАНИЛИЩЕ, овощи</t>
  </si>
  <si>
    <t>ТОО "Бидай-Агро Трэйд"</t>
  </si>
  <si>
    <t xml:space="preserve">ТОО "Жибек Жолы Агросервис" </t>
  </si>
  <si>
    <t xml:space="preserve"> ИП Гундарев </t>
  </si>
  <si>
    <t xml:space="preserve">ТОО "Макинка-2015" </t>
  </si>
  <si>
    <t>ПЕРЕРАБОТКА растениеводческой продукции,комбикорма</t>
  </si>
  <si>
    <t xml:space="preserve"> ТОО "Интер Трайд" </t>
  </si>
  <si>
    <t>ТОО "Агро Протеин"</t>
  </si>
  <si>
    <t xml:space="preserve">TOO "Eltai Agro"        </t>
  </si>
  <si>
    <t xml:space="preserve"> ТОО "DAPIBUS AGRO" </t>
  </si>
  <si>
    <t xml:space="preserve"> ТОО "СТЕРХ" </t>
  </si>
  <si>
    <t>ТОО "Гормолзавод</t>
  </si>
  <si>
    <t xml:space="preserve">ТОО "IL-TOV" </t>
  </si>
  <si>
    <t>:ТОО "Компания Алтын - Қазық</t>
  </si>
  <si>
    <t xml:space="preserve">ТОО "Premium Food Astana"             </t>
  </si>
  <si>
    <t xml:space="preserve">КХ "Сивка - Бурка"  </t>
  </si>
  <si>
    <t>ПЕРЕРАБОТКА растениеводческой продукции, макаронные изделия (рожки)</t>
  </si>
  <si>
    <t>ПЕРЕРАБОТКА растениеводческой продукции, комбикорма</t>
  </si>
  <si>
    <t xml:space="preserve">ПЕРЕРАБОТКА растениеводческой продукции, мука </t>
  </si>
  <si>
    <t>ПЕРЕРАБОТКА животноводческой продукции, колбасные изделия, полуфабрикаты</t>
  </si>
  <si>
    <t xml:space="preserve">ПЕРЕРАБОТКА животноводческой продукции, молочная продукция (мороженное) </t>
  </si>
  <si>
    <t>ПЕРЕРАБОТКА растениеводческой продукции,  крупа (гречневая)</t>
  </si>
  <si>
    <t>ПЕРЕРАБОТКА растениеводческой продукции, крупа (булгур)</t>
  </si>
  <si>
    <t>ПЕРЕРАБОТКА животноводческой продукции (2 этап), замороженные полуфабрикаты из мяса птицы (куринные шницели, наггетсы, наггетсы детские, стрипсы, котлеты, митболы)</t>
  </si>
  <si>
    <t>ПЕРЕРАБОТКА животноводческой продукции, колбасные изделия и мясные консервы</t>
  </si>
  <si>
    <t xml:space="preserve">ПЕРЕРАБОТКА животноводческой продукции, молочная продукция </t>
  </si>
  <si>
    <t>ПЕРЕРАБОТКА животноводческой продукции, мясная продукция</t>
  </si>
  <si>
    <t>ПЕРЕРАБОТКА животноводческой продукции, крупа (булгур)</t>
  </si>
  <si>
    <t>Переработка растениеводческой продукции, яичный порошок</t>
  </si>
  <si>
    <t>ПЕРЕРАБОТКА растениеводческой продукции, крупы (чечевица, горох)</t>
  </si>
  <si>
    <t xml:space="preserve">ПЕРЕРАБОТКА растениеводческой продукции, растительное масло </t>
  </si>
  <si>
    <t xml:space="preserve"> ТОО "Dalian Hesheng Holdings"     </t>
  </si>
  <si>
    <t xml:space="preserve">ТОО "Frescanto"  </t>
  </si>
  <si>
    <t xml:space="preserve"> ТОО "Агро-Олдиви"  </t>
  </si>
  <si>
    <t xml:space="preserve"> ТОО "Qazaq food market"</t>
  </si>
  <si>
    <t>ТОО "Содружество Казахстан"</t>
  </si>
  <si>
    <t>Мероприятие 2.  МТФ:</t>
  </si>
  <si>
    <t xml:space="preserve">Мероприятие 1.  Птицеводство: </t>
  </si>
  <si>
    <t>Мероприятие 3. Орошение:</t>
  </si>
  <si>
    <t>Мероприятие 4. Животноводство:</t>
  </si>
  <si>
    <t xml:space="preserve">ПЕРЕРАБОТКА  животноводческой продукции, комбикорма (кормовая добавка из шкур СХ животных для СХ животных, птиц, рыб) </t>
  </si>
  <si>
    <t>ПЕРЕРАБОТКА растениеводческой продукции, пищевые добавки (глумамат натрия) (усилитель вкуса)</t>
  </si>
  <si>
    <t>Мероприятие 6. Хрпнилище/картофель/овощи/зерно:</t>
  </si>
  <si>
    <t>16 тыс.тонн</t>
  </si>
  <si>
    <t>2018-2026</t>
  </si>
  <si>
    <t>2017-2026</t>
  </si>
  <si>
    <t>2021-2025</t>
  </si>
  <si>
    <t>2020-2026</t>
  </si>
  <si>
    <t>2021-2026</t>
  </si>
  <si>
    <t>2022-2025</t>
  </si>
  <si>
    <t>2022-2026</t>
  </si>
  <si>
    <t>2023-2026</t>
  </si>
  <si>
    <t>2023-2027</t>
  </si>
  <si>
    <t>2025-2026</t>
  </si>
  <si>
    <t>Мероприятие 1. Проекты ЕКИ</t>
  </si>
  <si>
    <t>км.</t>
  </si>
  <si>
    <t>м.</t>
  </si>
  <si>
    <t>МВт.</t>
  </si>
  <si>
    <t>шт.</t>
  </si>
  <si>
    <t>13.9.466.071.028.</t>
  </si>
  <si>
    <t>ВСЕГО финансовых ресурсов государственных инвестиционных проектов:</t>
  </si>
  <si>
    <t>Всего проектов за счет других источников ДИ:</t>
  </si>
  <si>
    <t>Мероприятие 5. Переработка сх продукции:</t>
  </si>
  <si>
    <t>ИТОГО финансовых ресурсов строительства врачебной амбулатории :</t>
  </si>
  <si>
    <t>Біржан Сал</t>
  </si>
  <si>
    <t>Құс шаруашылығы бойынша  (3 кезең) яйцо куриное</t>
  </si>
  <si>
    <t>Құс шаруашылығы бойынша,  құс еті</t>
  </si>
  <si>
    <t>Құс шаруашылығы бойынша,  (1 этап), құс еті</t>
  </si>
  <si>
    <t>Аққөль</t>
  </si>
  <si>
    <t>кол-во мест</t>
  </si>
  <si>
    <t>Ожидаемый результат от реализации проекта, в т.ч. к-во созданных рабочих мест (постоянных/временных)</t>
  </si>
  <si>
    <t>1200 мест</t>
  </si>
  <si>
    <t>в том числе :</t>
  </si>
  <si>
    <t>млн.тенге</t>
  </si>
  <si>
    <t>В том числе:</t>
  </si>
  <si>
    <t>кв. м</t>
  </si>
  <si>
    <t>кол-во чел. в смену</t>
  </si>
  <si>
    <t>кв.м.</t>
  </si>
  <si>
    <t>35,749 км</t>
  </si>
  <si>
    <t>81,335 км.</t>
  </si>
  <si>
    <t xml:space="preserve">км. </t>
  </si>
  <si>
    <t>млн.теге</t>
  </si>
  <si>
    <t>4,098 км.</t>
  </si>
  <si>
    <t>0,844 км.</t>
  </si>
  <si>
    <t>1,3 км.</t>
  </si>
  <si>
    <t>2,5 км.</t>
  </si>
  <si>
    <t>15,5 км.</t>
  </si>
  <si>
    <t>17,2 км.</t>
  </si>
  <si>
    <t>4,8 км.</t>
  </si>
  <si>
    <t>113,5 км.</t>
  </si>
  <si>
    <t>19,6 км.</t>
  </si>
  <si>
    <t>12,6 км.</t>
  </si>
  <si>
    <t>30,4 км.</t>
  </si>
  <si>
    <t>20,5 км.</t>
  </si>
  <si>
    <t>8,85 км.</t>
  </si>
  <si>
    <t>10 км.</t>
  </si>
  <si>
    <t>2,073 км.</t>
  </si>
  <si>
    <t>53,4 км.</t>
  </si>
  <si>
    <t>185,1 км.</t>
  </si>
  <si>
    <t>64,8 км.</t>
  </si>
  <si>
    <t>408,7 км.</t>
  </si>
  <si>
    <t>4,995 км.</t>
  </si>
  <si>
    <r>
      <t xml:space="preserve">Строительство завода по производству лапши
</t>
    </r>
    <r>
      <rPr>
        <b/>
        <sz val="11"/>
        <rFont val="Times New Roman"/>
        <family val="1"/>
        <charset val="204"/>
      </rPr>
      <t>ТОО «MK RAMADAN»</t>
    </r>
  </si>
  <si>
    <r>
      <t xml:space="preserve">Строительство мелькомбината в с. Жалтыр Акмолинской области </t>
    </r>
    <r>
      <rPr>
        <b/>
        <sz val="11"/>
        <rFont val="Times New Roman"/>
        <family val="1"/>
        <charset val="204"/>
      </rPr>
      <t>ТОО «Frescanto»</t>
    </r>
  </si>
  <si>
    <r>
      <t xml:space="preserve">Модернизация производства по выпуску 
теплоизоляционных материалов на основе базальта
</t>
    </r>
    <r>
      <rPr>
        <b/>
        <sz val="11"/>
        <rFont val="Times New Roman"/>
        <family val="1"/>
        <charset val="204"/>
      </rPr>
      <t>ТОО «Макинский Завод Теплоизоляции»</t>
    </r>
  </si>
  <si>
    <r>
      <t xml:space="preserve">Производство питьевой бутилированной воды в Щучинско-Боровской зоне
</t>
    </r>
    <r>
      <rPr>
        <b/>
        <sz val="11"/>
        <rFont val="Times New Roman"/>
        <family val="1"/>
        <charset val="204"/>
      </rPr>
      <t>ТОО "Минеральные источники"</t>
    </r>
  </si>
  <si>
    <r>
      <t>Строительство горно-обогатительного комбината на базе каолинов Алексеевского месторождения Акмолинской области</t>
    </r>
    <r>
      <rPr>
        <b/>
        <sz val="11"/>
        <rFont val="Times New Roman"/>
        <family val="1"/>
        <charset val="204"/>
      </rPr>
      <t xml:space="preserve"> ТОО "Qazaq Kaolin"</t>
    </r>
    <r>
      <rPr>
        <sz val="11"/>
        <rFont val="Times New Roman"/>
        <family val="1"/>
        <charset val="204"/>
      </rPr>
      <t xml:space="preserve"> (ранее ТОО "Arai pro")</t>
    </r>
  </si>
  <si>
    <r>
      <t xml:space="preserve">Строительство цеха по производству канцелярских и офисных товаров </t>
    </r>
    <r>
      <rPr>
        <b/>
        <sz val="11"/>
        <rFont val="Times New Roman"/>
        <family val="1"/>
        <charset val="204"/>
      </rPr>
      <t>ИП «QAZAQ OFFICE»</t>
    </r>
  </si>
  <si>
    <r>
      <t>Строительство цементного завода с производительностью 1600 тонн клинкера в сутки</t>
    </r>
    <r>
      <rPr>
        <b/>
        <sz val="11"/>
        <rFont val="Times New Roman"/>
        <family val="1"/>
        <charset val="204"/>
      </rPr>
      <t xml:space="preserve"> ТОО «Алаз Строй»</t>
    </r>
  </si>
  <si>
    <r>
      <t xml:space="preserve">Комплекс по производству эко-оздоровительных молочных лечебно-профилактических продуктов питания и безалкогольных напитков с витаминами
</t>
    </r>
    <r>
      <rPr>
        <b/>
        <sz val="11"/>
        <rFont val="Times New Roman"/>
        <family val="1"/>
        <charset val="204"/>
      </rPr>
      <t>ТОО «Инновационное научно-исследовательское производственное предприятие AGRO HOLDING BAYAN»</t>
    </r>
  </si>
  <si>
    <r>
      <t xml:space="preserve">Строительство фабрики по изготовлению искусственного мрамора </t>
    </r>
    <r>
      <rPr>
        <b/>
        <sz val="11"/>
        <rFont val="Times New Roman"/>
        <family val="1"/>
        <charset val="204"/>
      </rPr>
      <t>ТОО «Asyl tas corp.»</t>
    </r>
  </si>
  <si>
    <r>
      <t xml:space="preserve">Строительство комплекса по производству мясных полуфабрикатов и кормов </t>
    </r>
    <r>
      <rPr>
        <b/>
        <sz val="11"/>
        <rFont val="Times New Roman"/>
        <family val="1"/>
        <charset val="204"/>
      </rPr>
      <t>КХ "Сивка-Бурка"</t>
    </r>
  </si>
  <si>
    <r>
      <t xml:space="preserve">Строительство цеха №3 и приобретение оборудования 
для локализации комбайнов и тракторов
</t>
    </r>
    <r>
      <rPr>
        <b/>
        <sz val="11"/>
        <rFont val="Times New Roman"/>
        <family val="1"/>
        <charset val="204"/>
      </rPr>
      <t>Частная компания Kazrost Engineering Ltd</t>
    </r>
  </si>
  <si>
    <r>
      <t>Источник финансирования/</t>
    </r>
    <r>
      <rPr>
        <sz val="11"/>
        <color theme="1"/>
        <rFont val="Times New Roman"/>
        <family val="1"/>
        <charset val="204"/>
      </rPr>
      <t xml:space="preserve"> код бюджетной программы</t>
    </r>
  </si>
  <si>
    <t>5,808 тыс. тонн</t>
  </si>
  <si>
    <t>78 тыс.шт.</t>
  </si>
  <si>
    <t>552 тыс.тонн</t>
  </si>
  <si>
    <t>700 тонн</t>
  </si>
  <si>
    <t>3,21 млн.шт.</t>
  </si>
  <si>
    <t>40 млн.шт.</t>
  </si>
  <si>
    <t xml:space="preserve">тонн  </t>
  </si>
  <si>
    <t>Строительство школы на 1 500 мест в городе Кокшетау</t>
  </si>
  <si>
    <t>1500 мест</t>
  </si>
  <si>
    <t>600 мест</t>
  </si>
  <si>
    <t>Строительство школы села Тайтобе на 300 мест</t>
  </si>
  <si>
    <t>Строительство школы на 1 500 мест в городе Косшы (поз.3)</t>
  </si>
  <si>
    <t>4.2.288.012.028.</t>
  </si>
  <si>
    <t xml:space="preserve">Строительство школы на 120 мест в п.Аршалы </t>
  </si>
  <si>
    <t>Строительство школы села Жибек жолы на 600 мест</t>
  </si>
  <si>
    <t xml:space="preserve">600 мест </t>
  </si>
  <si>
    <t>Строительство школы на 1 500 мест в городе Щучинск</t>
  </si>
  <si>
    <t>900 мест</t>
  </si>
  <si>
    <t>Строительство школы села Бозайгыр на 1200 мест</t>
  </si>
  <si>
    <t>5.2.288.038.028.</t>
  </si>
  <si>
    <t>Строительство ИКИ к  многопрофильной больнице на 630 коек в городе Кокшетау</t>
  </si>
  <si>
    <t>630 коек</t>
  </si>
  <si>
    <t>кол-во коек</t>
  </si>
  <si>
    <t>288.114</t>
  </si>
  <si>
    <t>288.114.</t>
  </si>
  <si>
    <t>Строительство канализационных очистных сооружений (КОС) г.Кокшетау</t>
  </si>
  <si>
    <t>2027-2028</t>
  </si>
  <si>
    <t>279.114.000.</t>
  </si>
  <si>
    <t>279.114.</t>
  </si>
  <si>
    <t>129,6 км.</t>
  </si>
  <si>
    <t>Строительство канализационных очистных сооружений (КОС) г. Косшы</t>
  </si>
  <si>
    <t>279.114</t>
  </si>
  <si>
    <t>Реконструкция зданий насосных станций 1-го подъема №1 и №2, электрооборудования и сетей электроснабжения участка "Гидроузел" в г.Степногорск</t>
  </si>
  <si>
    <t>спец госфонд</t>
  </si>
  <si>
    <t>16 км.</t>
  </si>
  <si>
    <t>Строительство канализационных очистных сооружений (КОС) г.Степногорск</t>
  </si>
  <si>
    <t>Спецгосфонд</t>
  </si>
  <si>
    <t>2018-2027</t>
  </si>
  <si>
    <t>спецгосфонд</t>
  </si>
  <si>
    <t>Реконструкция системы водоснабжения села Сурган, Есильского района, Акмолинской области</t>
  </si>
  <si>
    <t>279,114.</t>
  </si>
  <si>
    <t>11 км.</t>
  </si>
  <si>
    <t>7.2.122.006.015</t>
  </si>
  <si>
    <t>Реконструкция отдельно стоящей водогрейной котельной установленной тепловой мощностью 160 Гкал/ч в г. Косшы</t>
  </si>
  <si>
    <t>Реконструкция отдельно стоящей водогрейной котельной установленной тепловой мощностью 160 Гкал/ч. Тепловые сети в г. Косшы</t>
  </si>
  <si>
    <t>9,97 км.</t>
  </si>
  <si>
    <t>Строительство сетей электроснабжения к индивидуальной жилой застройки  микрорайона Заречный города Щучинска, Бурабайского района (1-очередь)</t>
  </si>
  <si>
    <t>38,01 км.</t>
  </si>
  <si>
    <t>9,532 км.</t>
  </si>
  <si>
    <t>3,73 км.</t>
  </si>
  <si>
    <t>29,11 км.</t>
  </si>
  <si>
    <t>5,044 км.</t>
  </si>
  <si>
    <t>6,485 км.</t>
  </si>
  <si>
    <t>4,206 км.</t>
  </si>
  <si>
    <t>19 км.</t>
  </si>
  <si>
    <t>Строительство линий уличного освещения в с. Сабынды</t>
  </si>
  <si>
    <t>5,675 км.</t>
  </si>
  <si>
    <t>268.114</t>
  </si>
  <si>
    <t>Строительство объездной дороги вдоль озера Копа от проспекта Н. Назарбаева до улицы Умышева в селе Красный Яр с подъездом к селу Кызыл Жулдыз в городе Кокшетау (1 очередь)</t>
  </si>
  <si>
    <t>2,984 км.</t>
  </si>
  <si>
    <t>268.114.</t>
  </si>
  <si>
    <t>5,376 км.</t>
  </si>
  <si>
    <t>Строительство объездной дороги вдоль озера Копа от проспекта Н. Назарбаева до улицы Умышева в селе Красный Яр с подъездом к селу Кызыл Жулдыз в городе Кокшетау (2 очередь)</t>
  </si>
  <si>
    <t>Реконструкция дороги проспекта  Nursultan Nazarbaev (от улицы Куанышева до объездной) в городе Кокшетау</t>
  </si>
  <si>
    <t>1,577 км.</t>
  </si>
  <si>
    <t>1,48866 км.</t>
  </si>
  <si>
    <t>Реконструкция автомобильной дороги ул. Новосибирская от ул. Мира до 20-го микрорайона в г. Степногорск Акмолинской области (2-я очередь от ул. Сарыарка до 20-го микрорайона)</t>
  </si>
  <si>
    <t>0,4248 км</t>
  </si>
  <si>
    <t>7.1.466.004.011..</t>
  </si>
  <si>
    <t>24,012 км.</t>
  </si>
  <si>
    <t xml:space="preserve">Строительство инженерно-коммуникационной инфраструктуры (улично-дорожная сеть) 5, 9, 10, 11 микрорайон с. Жибек Жолы </t>
  </si>
  <si>
    <t>26,795 км.</t>
  </si>
  <si>
    <t>Строительство мостового перехода через реку Есиль, расположенного между 1-ым и 6-ым микрорайонами в с. Жибек Жолы</t>
  </si>
  <si>
    <t>268,114.</t>
  </si>
  <si>
    <t>Реконструкция моста в 8-мом микрорайоне с. Жибек Жолы, Аршалынского района, Акмолинской области</t>
  </si>
  <si>
    <t>Реконструкция моста в 7-мом микрорайоне с. Жибек Жолы, Аршалынского района, Акмолинской области</t>
  </si>
  <si>
    <t>55 м.</t>
  </si>
  <si>
    <t>Строительство улиц Сейфулина - Источная города Атбасар</t>
  </si>
  <si>
    <t>Строительство дороги улица Ынтымак - улица Южная, города Атбасар, Атбасарский район</t>
  </si>
  <si>
    <t>0,695 км.</t>
  </si>
  <si>
    <t>0,356 км.</t>
  </si>
  <si>
    <t>Строительство улично - дорожной сети в ПК "Нурлы" Кызылсуатского сельского округа</t>
  </si>
  <si>
    <t xml:space="preserve">Строительство улично-дорожной сети с. Шубар </t>
  </si>
  <si>
    <t>25,025 км.</t>
  </si>
  <si>
    <t>20,979 км.</t>
  </si>
  <si>
    <t>9,967 км.</t>
  </si>
  <si>
    <t>15,569 км.</t>
  </si>
  <si>
    <t>Строительство улично-дорожной сети с. Коянды (2-я очередь)</t>
  </si>
  <si>
    <t>Строительство улично-дорожной сети с. Коянды  (4-я очередь) (корректировка ПСД в части наименования)</t>
  </si>
  <si>
    <t xml:space="preserve">Строительство улично-дорожной сети с. Каражар </t>
  </si>
  <si>
    <t>Строительство улично-дорожной сети с. Коянды (3-я очередь)</t>
  </si>
  <si>
    <t>15,567 км.</t>
  </si>
  <si>
    <t>4,43 км.</t>
  </si>
  <si>
    <t>Строительство улично-дорожной сети в ауле Акмол Целиноградского района Акмолинской области</t>
  </si>
  <si>
    <t>18,3 км.</t>
  </si>
  <si>
    <t>15,65  км.</t>
  </si>
  <si>
    <t xml:space="preserve">Реконструкция участка автодороги «Атбасар-Сочинское» км 89-91 с устройством 3 шт. водопропускных устройств </t>
  </si>
  <si>
    <t>268.002.</t>
  </si>
  <si>
    <t xml:space="preserve">Реконструкция моста на 70 км автодороги «Жалтыр-Макинск» </t>
  </si>
  <si>
    <t xml:space="preserve">Реконструкция улицы Алимусиных со строительством моста через реку Громотуха в поселке Бурабай  </t>
  </si>
  <si>
    <t xml:space="preserve">Реконструкция дороги областного значения КС-26 "Щучинск-Боровое" - Наурызбай батыр - граница области" км 0-8 (8 км) </t>
  </si>
  <si>
    <t xml:space="preserve">Строиительство дороги к Санаторию "Светлый" </t>
  </si>
  <si>
    <t xml:space="preserve">Строительство дороги к гостевым домам "Lake View"  </t>
  </si>
  <si>
    <t xml:space="preserve">Строительство дороги к домам отдыха в селе Зеленый бор </t>
  </si>
  <si>
    <t>Есильский район</t>
  </si>
  <si>
    <t>Жаксынский район</t>
  </si>
  <si>
    <t xml:space="preserve">Реконструкция моста на 1 км автодороги «Кийма-Терсакан» </t>
  </si>
  <si>
    <t xml:space="preserve">Строительство моста на 13 км автодороги «Есиль-Свободное-Раздольное» </t>
  </si>
  <si>
    <t>Строительство улично-дорожной сети с.Арайлы Целиноградский район</t>
  </si>
  <si>
    <t>Строительство улично-дорожной сети села Ыбырая Алтынсарина Целиноградский район</t>
  </si>
  <si>
    <t>Строительство улично-дорожной сети села Талапкер (5-я очередь) Целиноградский район</t>
  </si>
  <si>
    <t>Шортандинский район</t>
  </si>
  <si>
    <t>Строительство автодорожного путепровода через ЖД пути в п. Шортанды Шортандынский район</t>
  </si>
  <si>
    <t>828 кв.м.</t>
  </si>
  <si>
    <t>13.9.288.094.028.</t>
  </si>
  <si>
    <t>288.094.</t>
  </si>
  <si>
    <t>288.011.</t>
  </si>
  <si>
    <t>13.9.288.011.028.</t>
  </si>
  <si>
    <t>из ОБ 028</t>
  </si>
  <si>
    <t>8.2.466.008.028.</t>
  </si>
  <si>
    <t>ПСД</t>
  </si>
  <si>
    <t>268.113.</t>
  </si>
  <si>
    <t>262.113</t>
  </si>
  <si>
    <t>262.114</t>
  </si>
  <si>
    <t>Капитальный ремонт внутрипоселковых автомобильных дорог с.Койгельды</t>
  </si>
  <si>
    <t>268.113</t>
  </si>
  <si>
    <t xml:space="preserve">Средний ремонт внутрипоселковых дорог ул.Покотилова1,62км, ул.Астана - 1,14км., ул.Ташенова - 0,72км. Станции Анар </t>
  </si>
  <si>
    <t>Капитальный ремонт  улично-дорожной сети в селе Камышенка</t>
  </si>
  <si>
    <t xml:space="preserve">Cредний ремонт автомобильной дороги улиц Мадениет (2,42 км), Абая (2,22 км), Жастар (1,4 км) в селе Покровка </t>
  </si>
  <si>
    <t>Средний ремонт внутрипоселковых дорог в с.Енбекшильдерское</t>
  </si>
  <si>
    <t>Средний ремонт внутрипоселковых дорог села Вознесенка (Комсомольская, Целинная, Лесная, Пионерская, Мира)</t>
  </si>
  <si>
    <t>«Средний ремонт внутрипоселковых автомобильных дорог в селе Кенесары Бурабайского района Акмолинской области»</t>
  </si>
  <si>
    <t xml:space="preserve"> Средний ремонт внутрипоселковых дорог с.Веденовка, Веденовский с/о, (1 очередь)</t>
  </si>
  <si>
    <t>Средний ремонт внутрипоселковых автомобильных дорог с.Атамекен,  с/о Атамекен,  (1 очередь)</t>
  </si>
  <si>
    <t>Средний ремонт дорог  с.Урумкай, Урумкайский с/о(1 очередь)</t>
  </si>
  <si>
    <t>Средний ремонт улично-дорожной сети села Бауманское Егиндыкольского района Акмолинской области (Въездной грейдер км 0-0,84, улица Степана Разина км. 0-0,98, улица Приозерная км 0-0,556)</t>
  </si>
  <si>
    <t xml:space="preserve">Средний ремонт дорги вьездной  группы со стороны Сургана 1,5 км в селе Бузулук </t>
  </si>
  <si>
    <t>"Средний ремонт улица Ленина в селе Запорожье</t>
  </si>
  <si>
    <t>Средний ремонт улиц Ленина 845 м и Чкалова 820 м в селе Беловодское</t>
  </si>
  <si>
    <t>Средний ремонт улично-дорожной сети села Тасты-Талды Жаркаинского района, Акмолинской области (ул. А. Жангильдина, ул. С. Сейфуллина, ул. Автомобилистов, ул. Байтурсынова, ул. Мира)</t>
  </si>
  <si>
    <t xml:space="preserve">Средний ремонт улично дорожной сети села Викторовка  </t>
  </si>
  <si>
    <t xml:space="preserve">Средний ремонт улично дорожной сети села М.Габдуллина </t>
  </si>
  <si>
    <t>262.113.</t>
  </si>
  <si>
    <t xml:space="preserve">Средний ремонт внутрипоселковых дорог  селе Арыкты   по улице Ж.Жабаева, Тауелсиздик, Ж.Толеубаева  </t>
  </si>
  <si>
    <t>Средний ремонт автомобильных дорог по улицам Д. Рыспаева, М. Габдуллина, М. Ауезова, Р. Мадина, Ы. Алтынсарина, А. Бокейханова , Кирпичная, А. Жангельдина села Коргалжын</t>
  </si>
  <si>
    <t>15,9 км.</t>
  </si>
  <si>
    <t>4,9 км</t>
  </si>
  <si>
    <t>Средний ремонт автомобильных дорог в поселке Аршалы ( 5 улиц Родниковская - 921 м., ул.Абая – 1520 м., ул.Волкова – 380 м., ул.Пацаева – 380 м., переулок Джамбула – 521 м.)</t>
  </si>
  <si>
    <t>Средний ремонт внутрипоселковых дорог Булаксайского сельского округа Аршалынского района</t>
  </si>
  <si>
    <t>Средний ремонт внутрипоселковых дорог на ст.Сарыоба Аршалынского района Акмолинской области</t>
  </si>
  <si>
    <t>Средний  ремонт внутрипоселковых дорог села Михайловка Аршалынского района Акмолинской области</t>
  </si>
  <si>
    <t>Капитальный ремонт внутрипоселковых дорог села Сараба Аршалынского района</t>
  </si>
  <si>
    <t>Капитальный ремонт внутрипоселковых дорог села Арнасай Аршалынского района</t>
  </si>
  <si>
    <t xml:space="preserve">Средний ремонт автомобильных дорог ул. Целинная 0-1,1 км, ул. Зайчуковой 0-0,75 км, ул. 30 лет Целины 0-0,53 км, ул. Степная 0-0,5 км, ул. Титова 0-0,5 км, ул. Мира 0-0,65 км в с. Ижевское </t>
  </si>
  <si>
    <t xml:space="preserve">Капитальный ремонт внутрипоселковых автомобильных дорог улиц станции Бабатай </t>
  </si>
  <si>
    <t>Средний ремонт УДС в с. Астраханка</t>
  </si>
  <si>
    <t>Капитальный ремонт  улично-дорожной сети в селе Первомайка</t>
  </si>
  <si>
    <t>Капитальный ремонт  улично-дорожной сети в селе  Лозовое</t>
  </si>
  <si>
    <t xml:space="preserve">Средний ремонт внутрипоселковых дорог с. Новосельское (ул. Бірлік, ул. Жеңіс, ул. Бейбітшілік, ул. Мәдениет, ул. Сары-Арқа) </t>
  </si>
  <si>
    <t xml:space="preserve">Средний ремонт внутрипоселковых дорог с.Сочинское (ул.Гагарина, ул.Жастар, ул.Элеватор, ул.Сары-Арқа, ул.Достық, ул.Бейбітшілік, ул.Еңбек) </t>
  </si>
  <si>
    <t>Средний ремонт внутрипоселковых дорог села Садовое Атбасарского района Акмолинской области (ул.Алтынсарина, ул.Ергалиева, ул.Желтоксан, ул.Достык, ул.Сарыарка, ул.Бокейханов)</t>
  </si>
  <si>
    <t>Средний ремонт автомобильной дороги улиц Проулок №1 (1,4 км), Бейбитшилик (2,55 км), С.Клименко (2,2 км), И.Мищенко (2,5 км) села Борисовка</t>
  </si>
  <si>
    <t>Средний ремонт внутри-поселковых дорог в с. Макпал</t>
  </si>
  <si>
    <t>Средний ремонт внутрипоселковых дорог в с. Кызыуюм</t>
  </si>
  <si>
    <t>Средний ремонт внутрипоселковых дорог села Вознесенка (Интернациональная, Ломоносова, Ленина, Советская, переулок до улицы Мира-Целинная, Темирязева)</t>
  </si>
  <si>
    <t xml:space="preserve">Средний ремонт дорог с.Токтамыс </t>
  </si>
  <si>
    <t xml:space="preserve">Средний ремонт дорог улицы Валиханова в г. Макинске </t>
  </si>
  <si>
    <t>Средний ремонт дорог с.Журавлевка</t>
  </si>
  <si>
    <t xml:space="preserve">Средний ремонт дорог с.Алтынды </t>
  </si>
  <si>
    <t>Средний ремонт дорог с.Жанаталап</t>
  </si>
  <si>
    <t xml:space="preserve">Средний ремонт пересечение улиц Омигова-М.Кима в г. Макинске </t>
  </si>
  <si>
    <t xml:space="preserve">Средний ремонт втурипоселковых дорог с.Кызылагаш, Абылайханский с/о </t>
  </si>
  <si>
    <t xml:space="preserve">Средний ремонт внутригородских дорог г.Щучинск, </t>
  </si>
  <si>
    <t xml:space="preserve">Средний ремонт внутрипоселковых дорог п.Бурабай </t>
  </si>
  <si>
    <t>Средний ремонт внутрипоселковых дорог с.Веденовка, Веденовский с/о (2 очередь)</t>
  </si>
  <si>
    <t xml:space="preserve">  Средний ремонт внутрипоселковых автомобильных дорог с.Атамекен,  с/о Атамекен  (2 очередь)</t>
  </si>
  <si>
    <t>сСредний ремонт втурипоселковых дорог  .Наурызбай батыра, Зеленоборский с/о, (1 очередь)</t>
  </si>
  <si>
    <t xml:space="preserve">Средний ремонт автомобильной дороги в селе Успеноюрьевка </t>
  </si>
  <si>
    <t xml:space="preserve">Средний ремонт автомобильной дороги по ул.Советская 0-0,947 км, 1,435-2,08 км(1,592), ул.Пушкина 0-0,225 км, ул.Первомайская 0-1,33 км, ул.Гагарина 0-0,255км, ул.Спутник 0-0,53 км в селе Урумкай (3,932 км) </t>
  </si>
  <si>
    <t xml:space="preserve">Средний  ремонт внутрипоселковых дорог  в с.Катарколь  </t>
  </si>
  <si>
    <t>Средний ремонт улично-дорожной сети села Коржинколь Егындыкольского района Акмолинской области (улица Октябрьская км 0-1, улица Приозерная км 0-0,42 улица Пушкина км 0-0,35)</t>
  </si>
  <si>
    <t xml:space="preserve">Средний ремонт въездной дороги к селу Узынколь </t>
  </si>
  <si>
    <t xml:space="preserve">Средний ремонт внутрипоселковых дорог  села Тоганас улица Абая 0-0,7 км, Цетральная 0-0,7 км. Алтынсарина 0-0,4 км </t>
  </si>
  <si>
    <t xml:space="preserve">Средний ремонт внутрипоселковых дорог (ул. Линейная, ул. Станционная, пер. Мира, ул. Ленина, Микрорайон) села Егиндыколь </t>
  </si>
  <si>
    <t>Средний ремонт внутрипоселковых дорог (ул. Зеленая, ул. Дорожная, пер. Ленина, ул. Молодежная, пер. Гагарина) села Егиндыколь</t>
  </si>
  <si>
    <t>Средний ремонт автомобильных дорог ул.Степная (1,15 км), ул.Приозерная (0,655км), ул.Пролетарская (0,450 км), ул.Спортивная (0,5км) села Егиндыколь,</t>
  </si>
  <si>
    <t>Средний ремонт автомобильной дороги по улице Мира в селе Егиндыколь</t>
  </si>
  <si>
    <t xml:space="preserve">Средний ремонт внутрипоселковых автомобильных  дорог Алакольского сельского округа (село Полтавское улица Восточная - 1,1 км, село Коркем улица Коркем - 0,9 км) </t>
  </si>
  <si>
    <t>Средний ремонт улиц Приозерная (1,1 км), Казахстанская (1,15 км), Комсомольская (0,4 км), Механическая (0,195 км) в селе Спиридоновка Егиндыкольского района Акмолинской области</t>
  </si>
  <si>
    <t>Средний ремонт дорог с.Полтавское Егиндыкольского района</t>
  </si>
  <si>
    <t>Средний ремонт дорог с.Буревестник Егиндыкольского района</t>
  </si>
  <si>
    <t>субвенц</t>
  </si>
  <si>
    <t>Средний ремонт внутрипоселковых дорог районного значения ул.Теуелсиздикке 25жыл 0-2,85 ул. Береке 0-1,7 ул. Юрия Гагарина 0-1,54 ул. Абая Кунанбаева 0-1,67 ул. Достык 0-0,95 с.Еркиншилик Ерейментауского районаАкмолинской области</t>
  </si>
  <si>
    <t xml:space="preserve">Средний ремонт улиц Алихана Бокейханова (2,450 км), Хамита Ергалиева (2,450 км), Каукена Кенжетаева (1,450 км), переулок 1 (0,730 км), ул. Сарыарка (0,480 км) села Тайбай </t>
  </si>
  <si>
    <t xml:space="preserve">Средний ремонт автомобильной дороги переулок Акбулак (0,36 км), переулок Германа (0,3 км), переулок Жанибека (0,575 км), переулок Сейфуллина (0,48 км), переулок К.Альжанова (0,345 км) в селе Тургай </t>
  </si>
  <si>
    <t>Средний ремонт дороги по улице Ұлы Дала 2 км в селе Бузулук</t>
  </si>
  <si>
    <t>Средний ремонт дороги по улице Ахмет Байтурсынулы 1 км в селе Бузулук</t>
  </si>
  <si>
    <t>Средний ремонт внутрипоселковых дорог села Двуречное Есильского района Акмолинской области (ул. Производственная – 0,146км, ул. Достык – 0,211км, ул.Комсомольская – 0,566км, ул. Советская – 0,286км, ул. Гагарина – 0,730км)</t>
  </si>
  <si>
    <t xml:space="preserve">Средний ремонт автомобильной дороги по улице Гарышкерлер города Есиль </t>
  </si>
  <si>
    <t xml:space="preserve">Средний ремонт внутрипоселковой дороги в с.Заречное (ул.Тауелсиздик L-357м) </t>
  </si>
  <si>
    <t xml:space="preserve">Средний ремонт внутрипоселковых дорог села Знаменка (ул. Леонова, ул.Московская) </t>
  </si>
  <si>
    <t>Средний ремонт дороги по улицам Абая, Байтерек село Киевское</t>
  </si>
  <si>
    <t>Средний ремонт внутрипоселковой дороги в селе Жаксы,  улицы Строительная, Бирлик (часть), Коктем, Мереке, Октябрьская</t>
  </si>
  <si>
    <t>Cредний ремонт автомобильных дорог (улиц) в селе Жаксы, Улица Дружбы</t>
  </si>
  <si>
    <t>Средний ремонт внутрипоселковой дороги в селе Жаксы,  улица Тауелсиздик</t>
  </si>
  <si>
    <t>Средний ремонт внутрипоселковой дороги в селе Жаксы,  улица Туктубаева</t>
  </si>
  <si>
    <t>Средний ремонт внутрипоселковой дороги в селе Жаксы,  улица Мира</t>
  </si>
  <si>
    <t>Средний ремонт внутрипоселковой дороги в селе Жаксы, улицы Транспортная, Целинная, М.Маметовой, Молодежная, Джамбул</t>
  </si>
  <si>
    <t>Средний ремонт улица Ленина в селе Кийма и уллицы Болльничная в селе Жана Киймма</t>
  </si>
  <si>
    <t>Средний ремонт внутрипоселковых дорог  по ул. Аль Фараби  села Моховое Калининского сельского округа</t>
  </si>
  <si>
    <t>Средний ремонт автомобильной дороги улицы Целинная 0-2,125 км. в селе Новокиенка,</t>
  </si>
  <si>
    <t xml:space="preserve">Средний ремонт улиц Достык 300 м и Сейфуллина 900м г в селе Кировское </t>
  </si>
  <si>
    <t xml:space="preserve">Средний ремонт улицы Набережная, улицы Женис в селе Беловодское </t>
  </si>
  <si>
    <t xml:space="preserve">Средний ремонт дорог по улица Шоссейная, Парковая в  с.Лозовое </t>
  </si>
  <si>
    <t xml:space="preserve">Средний ремонт дорог по улицам Мира, Целинная с.Белагаш </t>
  </si>
  <si>
    <t xml:space="preserve">Средний ремонт дорог по улицам Комсомольская , Зеленная, Интернациональная в  с.Калининское </t>
  </si>
  <si>
    <t xml:space="preserve">Средний ремонт дорог по улице Энергетиков в с.Кийма Жанакииминского сельского округа, </t>
  </si>
  <si>
    <t xml:space="preserve">Средний ремонт дорог по улицеам Мира, Ленина, Косманафтов, Ивановых в с.Запорожье  </t>
  </si>
  <si>
    <t xml:space="preserve">Средний ремон дороги по улицам 30 лет Победы, Иманова, Жангильдина в селе Жана- Киима Жанакииминского сельского округа, </t>
  </si>
  <si>
    <t xml:space="preserve">Средний ремон дороги по улице  М.Ауэзова в селе Перекатное Беловодского  сельского округа, </t>
  </si>
  <si>
    <t xml:space="preserve">Средний ремонт дороги  по улице Новая  в селе Чапаевское </t>
  </si>
  <si>
    <t xml:space="preserve">Средний ремон дороги по улицепо улице Мира  села Подгорное </t>
  </si>
  <si>
    <t xml:space="preserve">Средний ремон дороги по улице Гагарина в селе Баягиз Кызылсайского  сельского округа, </t>
  </si>
  <si>
    <t xml:space="preserve">Средний ремон дороги по улице Майкутова (3 участок)  в селе Терсакан </t>
  </si>
  <si>
    <t>Средний ремонт улиц Абая 0-0,55 км, 2-ой мирорайон 0-0,145 км, Майкутова 0-0,32 км, Привокзальная 0-0,906 км, Элеваторная 0-0,87 км с. Тасты-Талды Жаркаинского района Акмолинской области</t>
  </si>
  <si>
    <t>Средний ремонт улицы села Пригородное, Жаркаинского района, Акмолинской области улица Октябрьская, улица Акпана Укубаева, улица Абылай хана, улица Коммунистическая, улица Молодежная</t>
  </si>
  <si>
    <t>Средний ремонт улицы Новосельская в селе Гастелло Жаркаинского района Акмолинская область</t>
  </si>
  <si>
    <t xml:space="preserve">Средний ремонт улично-дорожной сети города Державинска  Жаркаинского района Акмолинской области </t>
  </si>
  <si>
    <t>Средний ремонт с.Бирсуат Жаркаинского района</t>
  </si>
  <si>
    <t>Средний ремонт уличного-дорожной сети селе Зеренда(протяженностью ул.Целинная 485м,ул.Калинина 722м,Чкалова 566м.ул.Мусина 687м,ул.Автомобилистов 432м</t>
  </si>
  <si>
    <t xml:space="preserve">Средний ремонт улично-дорожной сети села Зеренда (протяженностью ул.Энергетиков 1357м, ул.Луговая 643м,ул.Зеленая 1104м, ул.Новая 1670м,ул.Степная 2305м) </t>
  </si>
  <si>
    <t xml:space="preserve">Средний ремонт улично дорожной сети села Зеренда </t>
  </si>
  <si>
    <t xml:space="preserve">Средний ремонт улично дорожной сети поселка Айдабол  </t>
  </si>
  <si>
    <t xml:space="preserve">Средний ремонт улично дорожной сети села Богенбай би </t>
  </si>
  <si>
    <t xml:space="preserve">Средний ремонт улично дорожной сети села Исаковка </t>
  </si>
  <si>
    <t xml:space="preserve">Средний ремонт улично дорожной сети села Коктерек </t>
  </si>
  <si>
    <t xml:space="preserve">Средний ремонт улично дорожной сети села Ортагаш </t>
  </si>
  <si>
    <t xml:space="preserve">Средний ремонт улично дорожной сети села им.Канай би </t>
  </si>
  <si>
    <t xml:space="preserve">Средний ремонт улично-дорожной сети села Кызылсая </t>
  </si>
  <si>
    <t xml:space="preserve">Средний ремонт улицы Орталык (1220 м) в с.Казахстан </t>
  </si>
  <si>
    <t xml:space="preserve">Средний ремонт уличного-дорожной сети п.Алексеевка, </t>
  </si>
  <si>
    <t>Средний ремонт дорог по ул. Центральная (1.230 мкр), ул. Орманская(0,320 мкр), ул. Бейбитшилик (0,330 мкр) в селе Красный Кардон</t>
  </si>
  <si>
    <t xml:space="preserve">Средний ремонт улиц Орталык, Тәуелсіздік, Совхозная, Садовая, Проулок №1 с. Байтерек </t>
  </si>
  <si>
    <t xml:space="preserve">Средний ремонт улиц Маяковского, Бейбитшилик, Мусрепова, Гагарина, Акан сері, Алтынсарина, Проулок №1,Проезд Алтынсарина с. Акколь, </t>
  </si>
  <si>
    <t>Средний ремонт автомобильной дороги по ул.Ортак, ул.Тауелсиздик 0-0,91км, в селе Кызылтан(2,19км) Ортакского с/о,</t>
  </si>
  <si>
    <t xml:space="preserve">Средний ремонт дороги улиц Достык (1.620 км),ул.Тукина (0,722 км), ул.Мектеп (0,580 км),ул.Орталык (0.618 км), ул. Бейбитшилик (1.011 км) в с. Троицкое, </t>
  </si>
  <si>
    <t xml:space="preserve">Средний ремонт дороги улиц Ахметова (1.320 км),Гагарина (1.270 км), П.Байкенова (1.660 км), Женис (0.460 км),Ж.Калина (0,880 км) в с. Симферопольское, </t>
  </si>
  <si>
    <t>Средний ремонт улиц села Кенбидайык</t>
  </si>
  <si>
    <t>Средний ремонт въезда в село Оркендеу</t>
  </si>
  <si>
    <t>Средний ремонт дорог по улицам М. Ауезова, Б. Булкышев, Құлтума, Д. Отарбекова, Біртабан села Коргалжын</t>
  </si>
  <si>
    <t>Средний ремонт дорог с.Майшукур</t>
  </si>
  <si>
    <t xml:space="preserve">Средний ремонт дорог с.Жантеке </t>
  </si>
  <si>
    <t xml:space="preserve">Средний ремонт дорог с.Шалкар </t>
  </si>
  <si>
    <t xml:space="preserve">Средний ремонт дорог с.Сабынды </t>
  </si>
  <si>
    <t>Средний ремонт дорог с.Уялы, Арыкты, Караегин, Сабынды, Ушсарт, Каргалы (в соответствий с СРС)</t>
  </si>
  <si>
    <t xml:space="preserve">Средний ремонт дорог с.Коргалжын </t>
  </si>
  <si>
    <t xml:space="preserve">Cредний ремонт улично-дорожной сети улицы Калинина 0-0,773 км, улицы 50 лет октября 0-0,681 км. в селе Балкашино </t>
  </si>
  <si>
    <t xml:space="preserve">Средний ремонт улично-дорожной сети села Балкашино </t>
  </si>
  <si>
    <t xml:space="preserve">Средний ремонт внутрипоселковых дорог с. Белгородское </t>
  </si>
  <si>
    <t>Средний ремонт улиц села Улан</t>
  </si>
  <si>
    <t>субв</t>
  </si>
  <si>
    <t>12.1.485.025.011.</t>
  </si>
  <si>
    <t>Средний ремонт внутрипоселковых дорог Дамсинского сельского округа</t>
  </si>
  <si>
    <t>Средний ремонт улично-дорожной сети с. Новокубанка</t>
  </si>
  <si>
    <t>Средний ремонт дорог села Карабулак</t>
  </si>
  <si>
    <t>Средний ремонт дорог в селе Изобильное г. Степногорск</t>
  </si>
  <si>
    <t>Средний ремонт дорог в г. Степногорск</t>
  </si>
  <si>
    <t>Средний ремонт дороги ул. Маяковского, ул. Чайкиной, ул. Акана в пос. Застанционный г. Кокшетау, протяженность 2,2 км.</t>
  </si>
  <si>
    <t>Капитальный ремонт автомобильной дороги по улицы Ауэзова (от улицы Кенесары до развилки на Красный Яр) в г. Кокшетау</t>
  </si>
  <si>
    <t>Капитальный ремонт дорог ул. Кусаинова от проспекта Nursultan Nazarbaev до ул. Ташенова включая участок дороги вокруг парка (ул. Парковая и ул. Алматинская с литерой «А»)</t>
  </si>
  <si>
    <t>Средний ремонт дорог (ул.Алматинская 0,740 км, ул.Быковского 0,195 км, ул.Гастелло 0,198 км, ул.Дулатова 0,597 км, ул.Елемесова 0,734 км, ул.Остапенко 0,131 км) г.Кокшетау Акмолинской области</t>
  </si>
  <si>
    <t>Средний ремонт Проезд №1 и проезд №2 -основные дороги к а/дороги Кокшетау –Атбасар, дороги в районе Зерендинских дач</t>
  </si>
  <si>
    <t>Средний ремонт автомобильной дороги в промышленной зоне г.Кокшетау, проезд 2</t>
  </si>
  <si>
    <t>Средний ремонт автомобильной дороги в промышленной зоне г.Кокшетау, проезд 4, протяженность 1,15 км</t>
  </si>
  <si>
    <t>Средний ремонт удс устройство тротуаров лот 1 
адреса Куанышева от кенесары до ташенова Сатпаева от ул. Куанышева до конца улицы Жумабаева от ул. Куанышева до ул. Женис ул. Станиславского (от ул.Мичурина до ул.Иконникова) ул. Ынтымак (от ул.Мичурина до ул.Иконникова) ул. Жунусова протяженность общая: 11,773 км;</t>
  </si>
  <si>
    <t>Средний ремонт улично дорожной сети города Кокшетау. Устройство  тротуаров лот №2 Адреса - ул. Домбыралы от ул. Шевченко до ул. Уалиханова  протяженность  672 м, - ул. Янко от ул. Наурызбай батыра до ул. Ашимова – 400 мс - ул. Улытау-  1800 м - дорога между мкр Юбилейный и мкр. Боровской по стороне 3ЖД -1300м -ул. Шанырак протяженность 660 м - ул. Сырымбет 800 м -ул. Ауэзова от ул Улытау до ул Кенесары -1650 м Общая протяженность: 7.282 км;</t>
  </si>
  <si>
    <t xml:space="preserve">Средний ремонт автомобильной дороги внутри квартальные улицы мкр Нурлы-Кош (км 3,2), Объездная дорога от улицы Абая до улицы Умышева (км 1,12), улицы Садовая (км 0,64), Новоселова (км 0,28), СПТУ-9 (км 0,27) в селе Красный Яр г. Кокшетау </t>
  </si>
  <si>
    <t xml:space="preserve">Средний ремонт автомобильной дороги улиц Нурлы (км 1,288), Подъездная дорога к новым построенным домам по ул. Абылай хана (км 1,4), улицы Шакеева (км 0,74), Салахова (км 0,7) в селе Красный Яр города Кокшетау </t>
  </si>
  <si>
    <t xml:space="preserve">Капитальный ремонт дороги по ул. Кусаинова от ул. Вавилова допроспекта Назарбаева в г. Кокшетау </t>
  </si>
  <si>
    <t>Капитальный ремонт здания Борисовского сельского дома культуры, село Борисовка, улица Бейбитшилик, 400</t>
  </si>
  <si>
    <t xml:space="preserve">Каптальный ремонт Дома культуры с.Сочинское </t>
  </si>
  <si>
    <t>субвен</t>
  </si>
  <si>
    <t>Капитальный ремонт Партизанского СДК Буландынского района</t>
  </si>
  <si>
    <t>Капитальный ремонт районной библиотеки</t>
  </si>
  <si>
    <t>Капитальный ремонт Дома культуры с.Токтамыс Буландынского района</t>
  </si>
  <si>
    <t>Капитальный ремонт Дома культуры с.Журавлевка Буландынского района</t>
  </si>
  <si>
    <t>Капитальный ремонт «Дом Культуры» на 200 посадочных мест, п.Веденовка, ул. Октябрьская, д. 6</t>
  </si>
  <si>
    <t>Капитальный ремонт здания Есильского районного Дома культуры</t>
  </si>
  <si>
    <t xml:space="preserve">Капитальный ремонт кровли здания Дома культуры в селе Валиханово </t>
  </si>
  <si>
    <t xml:space="preserve">Капитальный ремонт кровли здания Дома культуры в селе Костычево </t>
  </si>
  <si>
    <t xml:space="preserve">Капитальный ремонт дома культуры в с. Викторовка </t>
  </si>
  <si>
    <t xml:space="preserve">Капитальный ремонт сельского клуба в селе Азат </t>
  </si>
  <si>
    <t>Капитальный ремонт здания Леснянского сельского дома культуры , с. Лесное, ул.Тауелсиздиктин 25 жылдыгы</t>
  </si>
  <si>
    <t xml:space="preserve">Капитальный ремонт здания сельского Дома культуры  села Белгородское Белгородского сел.округа </t>
  </si>
  <si>
    <t xml:space="preserve">Капитальный ремонт здания Приозерного сельского дома культуры </t>
  </si>
  <si>
    <t>Капитальный ремонт здания сельского дома культуры по ул. Ыбрай Алтынсарина строение 1А, в с. Хуторок.  с.Хуторок</t>
  </si>
  <si>
    <t xml:space="preserve">План /факт </t>
  </si>
  <si>
    <t xml:space="preserve">Объем вводимых электрических мощностей с накоплением с 2022 года, ГВт </t>
  </si>
  <si>
    <t xml:space="preserve">Акт ввода </t>
  </si>
  <si>
    <t>Создание 28 рабочих мест</t>
  </si>
  <si>
    <t>элеватор -       70 тыс., мельничный комплекс -      2 тыс./сутки, цех по пр-ву комбикормов - 20 тонн/ час</t>
  </si>
  <si>
    <t>Создание 140 рабочих мест</t>
  </si>
  <si>
    <t>ТОО «Макин-ский завод тепло-изоляции»</t>
  </si>
  <si>
    <t>Создание 5 рабочих мест</t>
  </si>
  <si>
    <t>литр</t>
  </si>
  <si>
    <t>20,6 млн.литр</t>
  </si>
  <si>
    <t>Создание 50 рабочих мест</t>
  </si>
  <si>
    <t>Создание 210 рабочих мест</t>
  </si>
  <si>
    <t>Создание 18 рабочих мест</t>
  </si>
  <si>
    <t>Создание 285 рабочих мест</t>
  </si>
  <si>
    <t>ТОО «Инновацион-ное научно-исследовательское производственное предприятие AGRO HOLDING BAYAN»</t>
  </si>
  <si>
    <t>38 тыс. литров</t>
  </si>
  <si>
    <t>Создание 30 рабочих мест</t>
  </si>
  <si>
    <t>Создание 8 рабочих мест</t>
  </si>
  <si>
    <t>2100 шт.</t>
  </si>
  <si>
    <r>
      <t xml:space="preserve">Модернизация производственной линии участка высадки Завода по выпуску керамического кирпича производительностью 60 млн. штук в год ТОО "ENKI"в г.Кокшетау 
</t>
    </r>
    <r>
      <rPr>
        <b/>
        <sz val="11"/>
        <rFont val="Times New Roman"/>
        <family val="1"/>
        <charset val="204"/>
      </rPr>
      <t>ТОО "ENKI"</t>
    </r>
  </si>
  <si>
    <t>Создание 3 рабочих мест</t>
  </si>
  <si>
    <r>
      <t xml:space="preserve">Строительство кирпичного завода в городе Кокшетау, </t>
    </r>
    <r>
      <rPr>
        <b/>
        <sz val="11"/>
        <rFont val="Times New Roman"/>
        <family val="1"/>
        <charset val="204"/>
      </rPr>
      <t>ТОО "Кир Завод"</t>
    </r>
  </si>
  <si>
    <t>Создание 167 рабочих мест</t>
  </si>
  <si>
    <t>адм.данные МИО</t>
  </si>
  <si>
    <t>УПП, маслихаты, ОВПО, НО</t>
  </si>
  <si>
    <t>УПП,
АО «Фонд науки», ОВПО, НО</t>
  </si>
  <si>
    <t>УПП, МНВО, национальные компании</t>
  </si>
  <si>
    <t>УЭЖКХ, УПТАД, УС, УТ</t>
  </si>
  <si>
    <t>УТ</t>
  </si>
  <si>
    <t xml:space="preserve">ТОО "Преобра-женка"  </t>
  </si>
  <si>
    <t xml:space="preserve"> ТОО "Белго-родское" </t>
  </si>
  <si>
    <t xml:space="preserve">ТОО "KAZEGGS"/ Группа компаний "Шанырак Н" </t>
  </si>
  <si>
    <t>ПЕРЕРАБОТКА растениеводческой продукции, комбикорма  (кормовая добавка из шкур СХ животных для СХ животных, птиц, рыб)</t>
  </si>
  <si>
    <t xml:space="preserve">ТОО «Тургайхле-бопродукт»  </t>
  </si>
  <si>
    <t xml:space="preserve">Экономия поливной воды за счет внедрения водосберегающих технологий в орошаемом земледелии, млн м3 в год </t>
  </si>
  <si>
    <t>Администра-тивные данные МВРИ</t>
  </si>
  <si>
    <t>администра-тивные данные ДДО</t>
  </si>
  <si>
    <t xml:space="preserve">тыс. га (нарастаю-щим) </t>
  </si>
  <si>
    <t>кол-во людей, охваченных скринингом, чел.</t>
  </si>
  <si>
    <t>кол-во услуг, оказанных мед. сестрами, чел.</t>
  </si>
  <si>
    <t>УЗ, УПП</t>
  </si>
  <si>
    <t>УЗ, УВП</t>
  </si>
  <si>
    <t>кол-во онлайн консуль-тации</t>
  </si>
  <si>
    <t>Информация В  МЦЗ, МЗ</t>
  </si>
  <si>
    <r>
      <t xml:space="preserve">Мероприятие 1. </t>
    </r>
    <r>
      <rPr>
        <sz val="11"/>
        <rFont val="Times New Roman"/>
        <family val="1"/>
        <charset val="204"/>
      </rPr>
      <t xml:space="preserve">Проведение разъяснительной работы в средствах массовой информации, официальных интернет-порталах и социальных сетях по профилактике отравлений  </t>
    </r>
    <r>
      <rPr>
        <i/>
        <sz val="11"/>
        <rFont val="Times New Roman"/>
        <family val="1"/>
        <charset val="204"/>
      </rPr>
      <t>(с субъектами предпринимательства, населением)</t>
    </r>
    <r>
      <rPr>
        <sz val="11"/>
        <rFont val="Times New Roman"/>
        <family val="1"/>
        <charset val="204"/>
      </rPr>
      <t xml:space="preserve"> </t>
    </r>
  </si>
  <si>
    <t>ДП</t>
  </si>
  <si>
    <t>финансиро-вание не требуется</t>
  </si>
  <si>
    <t>УЗ, ННЦРЗ</t>
  </si>
  <si>
    <t>Ведомствен-ные данные МЗ</t>
  </si>
  <si>
    <t>ДП, УПТАД,  АО «КазАвтоЖол» (по согласованию)</t>
  </si>
  <si>
    <t>МБ, в рамках предусмот-ренных средств</t>
  </si>
  <si>
    <t>Коэф-т аборта на 1000 девочек соответствующего возраста</t>
  </si>
  <si>
    <t>УЗ, ТОО «СК-Фармация»  (по согласованию)</t>
  </si>
  <si>
    <t>УЗ, ДЧС</t>
  </si>
  <si>
    <t>УЗ, мед.ВУЗы</t>
  </si>
  <si>
    <t>УЗ, мед.ВУЗы, НИИ, НЦМИО</t>
  </si>
  <si>
    <t>Доля аккреди-тованных мед.орга-низаций, %</t>
  </si>
  <si>
    <t>УСАГ, УЗ</t>
  </si>
  <si>
    <t>Инвестиционный план по реализации Плана развития Акмолинской области на 2026-2030 годы</t>
  </si>
  <si>
    <t>Строительство школы на 600 мест в с. Красный Яр города Кокшетау</t>
  </si>
  <si>
    <t>Заместитель акима области по вопросам экономики Жаркешов Е.С., руководитель УПП и др.</t>
  </si>
  <si>
    <t>Заместитель акима области по вопросам сельского хозяйства Балпан М.С., руководитель УСХЗО</t>
  </si>
  <si>
    <t xml:space="preserve">Заместитель акима области по вопросам экономики Жаркешов Е.С., 
руководитель УТ
</t>
  </si>
  <si>
    <t>Заместитель акима области по социальным вопросам Амренова А.Б., руководитель УЗ и др.</t>
  </si>
  <si>
    <t>Заместитель акима области по социальным вопросам Амренова А.Б., руководитель УЗ и др.</t>
  </si>
  <si>
    <t>1-ый заместитель акима области по вопросам ЖКХ и развития инфраструктуры Рамазанов Е.М., начальник ДП и др.</t>
  </si>
  <si>
    <t>Заместитель акима области по идеологии Айтбаев Д.Е., руководитель УО и др.</t>
  </si>
  <si>
    <t>по вопросам экономики Жаркешов Е.С., руководитель УЭБП и др</t>
  </si>
  <si>
    <t>по вопросам экономики Жаркешов Е.С., руководитель УЭБП и др.</t>
  </si>
  <si>
    <r>
      <t>Нәтиже көрсеткіші 1.1.</t>
    </r>
    <r>
      <rPr>
        <sz val="11"/>
        <color theme="1"/>
        <rFont val="Times New Roman"/>
        <family val="1"/>
      </rPr>
      <t xml:space="preserve"> Типтік ғимараттарда орналасқан мектептердің үлесі</t>
    </r>
  </si>
  <si>
    <r>
      <t>Показатель результата 1.1.</t>
    </r>
    <r>
      <rPr>
        <sz val="11"/>
        <color theme="1"/>
        <rFont val="Times New Roman"/>
        <family val="1"/>
      </rPr>
      <t xml:space="preserve"> Доля школ, расположенных в типовых зданиях</t>
    </r>
  </si>
  <si>
    <r>
      <t xml:space="preserve">Мероприятие 2. </t>
    </r>
    <r>
      <rPr>
        <sz val="11"/>
        <rFont val="Times New Roman"/>
        <family val="1"/>
        <charset val="204"/>
      </rPr>
      <t>Капитальный ремонт 20 объектов</t>
    </r>
  </si>
  <si>
    <t>Заместитель акима области по идеологии Айтбаев Д.Е., руководитель УК и др.</t>
  </si>
  <si>
    <r>
      <t xml:space="preserve">Мероприятие 1. </t>
    </r>
    <r>
      <rPr>
        <sz val="11"/>
        <rFont val="Times New Roman"/>
        <family val="1"/>
        <charset val="204"/>
      </rPr>
      <t>Строительство 13 объектов</t>
    </r>
  </si>
  <si>
    <t>Социальное обеспечение</t>
  </si>
  <si>
    <r>
      <t xml:space="preserve">Показатель результата 5.1 </t>
    </r>
    <r>
      <rPr>
        <sz val="11"/>
        <rFont val="Times New Roman"/>
        <family val="1"/>
        <charset val="204"/>
      </rPr>
      <t>Обеспечение охвата лиц с инвалидностью реабилитационными услугами</t>
    </r>
  </si>
  <si>
    <t>Заместитель акима области по социальным вопросам Амренова А.Б., руководитель УФКС и др.</t>
  </si>
  <si>
    <r>
      <t xml:space="preserve">Мероприятие 2. </t>
    </r>
    <r>
      <rPr>
        <sz val="11"/>
        <rFont val="Times New Roman"/>
        <family val="1"/>
        <charset val="204"/>
      </rPr>
      <t>Капитальный ремонт 3 объектов</t>
    </r>
  </si>
  <si>
    <t>1-ый заместитель акима области по вопросам ЖКХ и развития инфраструктуры Рамазанов Е.М., руководитель УПТАД, рай(гор)акиматы</t>
  </si>
  <si>
    <t>1-ый заместитель акима области по вопросам ЖКХ и развития инфраструктуры Рамазанов Е.М., руководитель УЭЖКХ</t>
  </si>
  <si>
    <t>1-ый заместитель акима области по вопросам ЖКХ и развития инфраструктуры Рамазанов Е.М., руководитель УЭЖКХ</t>
  </si>
  <si>
    <r>
      <t xml:space="preserve">Показатель результата 8.1. </t>
    </r>
    <r>
      <rPr>
        <sz val="11"/>
        <rFont val="Times New Roman"/>
        <family val="1"/>
        <charset val="204"/>
      </rPr>
      <t>Доведение до действующих норм положенности числа участковых пунктов полиции</t>
    </r>
  </si>
  <si>
    <r>
      <t>Показатель результата 8.2.</t>
    </r>
    <r>
      <rPr>
        <sz val="11"/>
        <rFont val="Times New Roman"/>
        <family val="1"/>
        <charset val="204"/>
      </rPr>
      <t xml:space="preserve"> Увеличение доли переработки и утилизации ТБО</t>
    </r>
  </si>
  <si>
    <t>1-ый заместитель акима области по вопросам ЖКХ и развития инфраструктуры Рамазанов Е.М., руководитель УПРРП, руководитель УЭЖК и др.</t>
  </si>
  <si>
    <r>
      <t xml:space="preserve">Показатель результата 8.3. </t>
    </r>
    <r>
      <rPr>
        <sz val="11"/>
        <rFont val="Times New Roman"/>
        <family val="1"/>
        <charset val="204"/>
      </rPr>
      <t>Обеспеченность инфраструктурой ЧС</t>
    </r>
  </si>
  <si>
    <t> 1</t>
  </si>
  <si>
    <t>1-ый заместитель акима области по вопросам ЖКХ и развития инфраструктуры Рамазанов Е.М., руководитель УПРРП и др.</t>
  </si>
  <si>
    <t>1-ый заместитель акима области по вопросам ЖКХ и развития инфраструктуры Рамазанов Е.М., начальник ДЧС и др.</t>
  </si>
  <si>
    <t>Заместитель акима области по идеологии Айтбаев Д.Е., руководитель УО и др</t>
  </si>
  <si>
    <t xml:space="preserve">1-ый заместитель акима области по вопросам ЖКХ и развития инфраструктуры Рамазанов Е.М.,
руководитель УПТАД, рай(гор)акиматы
</t>
  </si>
  <si>
    <t>Заместитель акима области по идеологии Айтбаев Д.Е., руководитель УВП и др.</t>
  </si>
  <si>
    <t>1-ый заместитель акима области по вопросам ЖКХ и развития инфраструктуры Рамазанов Е.М., руководитель УСАГ, рай(гор)акиматы</t>
  </si>
  <si>
    <t>в том числе:</t>
  </si>
  <si>
    <t xml:space="preserve">Капитальный ремонт здания КГУ "Общеобразовательная школа с.Турген </t>
  </si>
  <si>
    <t>Капитальный ремонт здания КГУ "Общеобразовательная школа с.Жибек жолы</t>
  </si>
  <si>
    <t xml:space="preserve">Капитальный ремонт здания  КГУ «Общеобразовательная школа им.Абылай хана с.Кызылагаш </t>
  </si>
  <si>
    <t xml:space="preserve">Капитальный ремонт здания  КГУ "Общеобразовательная школа села Еркиншилик </t>
  </si>
  <si>
    <t>Капитальный ремонт здания КГУ "Общеобразовательная школа №1 поселка Алексеевка</t>
  </si>
  <si>
    <t xml:space="preserve">Капитальный ремонт здания КГУ "Школа-гимназия имени Малика Габдуллина села Зеренда </t>
  </si>
  <si>
    <t>Капитальный ремонт здания  КГУ «Общеобразовательная школа имени Актана Толеубаева с.Коргалжын</t>
  </si>
  <si>
    <t xml:space="preserve">Капитальный ремонт здания КГУ «Общеобразовательная школа №1 села Коянды </t>
  </si>
  <si>
    <t xml:space="preserve">Капитальный ремонт здания  КГУ «Общеобразовательная школа села Тасты </t>
  </si>
  <si>
    <t xml:space="preserve">Капитальный ремонт здания  КГУ «Общеобразовательная школа села Акжар </t>
  </si>
  <si>
    <t xml:space="preserve">Капитальный ремонт здания  КГУ «Общеобразовательная школа села Жарлыколь </t>
  </si>
  <si>
    <t>Капитальный ремонт здания  КГУ «Общеобразовательная школа №1 села Красный Яр</t>
  </si>
  <si>
    <t>капзатраты</t>
  </si>
  <si>
    <t>субвенция рай</t>
  </si>
  <si>
    <t>2022-2027</t>
  </si>
  <si>
    <t>бюджет2026-2028</t>
  </si>
  <si>
    <t>Капитальный ремонт дороги в курортной зоне «Акбура» (5,5 км.)</t>
  </si>
  <si>
    <t>Средний ремонт автодороги «Северный обход озера Чебачье» (22 км.)</t>
  </si>
  <si>
    <t>Средний ремонт участка автомобильной дороги областного значения КС-26 «Щучинск-Боровое» - Наурызбай батыр - граница области»  (км.8-26)</t>
  </si>
  <si>
    <t>Средний ремонт автомобильных дорог районного значения к селам Кызыл уюм, Карловка, Трамбовка, Уюмшил (район Биржан сал)</t>
  </si>
  <si>
    <t xml:space="preserve"> Биржан сал</t>
  </si>
  <si>
    <t>7..02..279.114.</t>
  </si>
  <si>
    <t>07.02.279.114</t>
  </si>
  <si>
    <t>12.02.268.114</t>
  </si>
  <si>
    <t>8.01.262.113</t>
  </si>
  <si>
    <t>1 км.</t>
  </si>
  <si>
    <t>11.02.288.114.</t>
  </si>
  <si>
    <t>1 ед..</t>
  </si>
  <si>
    <t>1 ед.</t>
  </si>
  <si>
    <t>3 км.</t>
  </si>
  <si>
    <t>5,5 км.</t>
  </si>
  <si>
    <t>6,314 км.</t>
  </si>
  <si>
    <t>9,643 км.</t>
  </si>
  <si>
    <t>6,6 км.</t>
  </si>
  <si>
    <t>4,03 км.</t>
  </si>
  <si>
    <t>3,722 км.</t>
  </si>
  <si>
    <t>3,2 км.</t>
  </si>
  <si>
    <t>3,6 'км.</t>
  </si>
  <si>
    <t>8 'км.</t>
  </si>
  <si>
    <t>8,7 'км.</t>
  </si>
  <si>
    <t>5,5 'км.</t>
  </si>
  <si>
    <t>15 'км.</t>
  </si>
  <si>
    <t>4,37 км.</t>
  </si>
  <si>
    <t>3,78км.</t>
  </si>
  <si>
    <t>8,7 км.</t>
  </si>
  <si>
    <t>2,8 км.</t>
  </si>
  <si>
    <t>6,5 км.</t>
  </si>
  <si>
    <t>3,3 км.</t>
  </si>
  <si>
    <t>3,8 км.</t>
  </si>
  <si>
    <t>7,2 км.</t>
  </si>
  <si>
    <t>1,6 км.</t>
  </si>
  <si>
    <t>11,1 км.</t>
  </si>
  <si>
    <t>2,2 км.</t>
  </si>
  <si>
    <t>17,1 км.</t>
  </si>
  <si>
    <t>1,5 км.</t>
  </si>
  <si>
    <t>12,2 км.</t>
  </si>
  <si>
    <t>6,9 км.</t>
  </si>
  <si>
    <t>5 км.</t>
  </si>
  <si>
    <t>4,6 км.</t>
  </si>
  <si>
    <t>9,9 км.</t>
  </si>
  <si>
    <t>3,9 км.</t>
  </si>
  <si>
    <t>7,3 км.</t>
  </si>
  <si>
    <t>1,8 км.</t>
  </si>
  <si>
    <t>4,042 км.</t>
  </si>
  <si>
    <t>Средний ремонт улично-дорожной сети села Егиндыколь</t>
  </si>
  <si>
    <t>7,7 км.</t>
  </si>
  <si>
    <t>1,445 км.</t>
  </si>
  <si>
    <t>2,755 км.</t>
  </si>
  <si>
    <t>2,04 км.</t>
  </si>
  <si>
    <t>2 км.</t>
  </si>
  <si>
    <t>2,7 км.</t>
  </si>
  <si>
    <t>Средний ремонт дорог с.Коржинколь Егиндыкольского района</t>
  </si>
  <si>
    <t>7,8 'км.</t>
  </si>
  <si>
    <t>7,56 'км.</t>
  </si>
  <si>
    <t>2,06 'км.</t>
  </si>
  <si>
    <r>
      <t>Средний ремонт внутрипоселковых дорог ул. Толе би, ул. Алтынсарина, ул. Акана серэ, ул. М.Габдуллина в селе Когам (</t>
    </r>
    <r>
      <rPr>
        <b/>
        <i/>
        <sz val="11"/>
        <rFont val="Times New Roman"/>
        <family val="1"/>
      </rPr>
      <t>в рамках проекта «Ауыл-Ел бесігі»</t>
    </r>
    <r>
      <rPr>
        <sz val="11"/>
        <rFont val="Times New Roman"/>
        <family val="1"/>
      </rPr>
      <t>)</t>
    </r>
  </si>
  <si>
    <r>
      <t>Средний ремонт дорог в селе Тасшалкар (</t>
    </r>
    <r>
      <rPr>
        <b/>
        <i/>
        <sz val="11"/>
        <rFont val="Times New Roman"/>
        <family val="1"/>
      </rPr>
      <t>в рамках проекта «Ауыл-Ел бесігі»</t>
    </r>
    <r>
      <rPr>
        <sz val="11"/>
        <rFont val="Times New Roman"/>
        <family val="1"/>
      </rPr>
      <t>)</t>
    </r>
  </si>
  <si>
    <t>1 'км.</t>
  </si>
  <si>
    <t>2 'км.</t>
  </si>
  <si>
    <t>1,6 'км.</t>
  </si>
  <si>
    <t>3,04 'км.</t>
  </si>
  <si>
    <t>0,4 'км.</t>
  </si>
  <si>
    <t>1,2 'км.</t>
  </si>
  <si>
    <t>2,19 'км.</t>
  </si>
  <si>
    <t>0,78 км.</t>
  </si>
  <si>
    <t>0,95 'км.</t>
  </si>
  <si>
    <t>0,7 'км.</t>
  </si>
  <si>
    <t>2,9 'км.</t>
  </si>
  <si>
    <t>1,41 км.</t>
  </si>
  <si>
    <t>1,63 'км.</t>
  </si>
  <si>
    <t>1,67 'км.</t>
  </si>
  <si>
    <t>2,12 'км.</t>
  </si>
  <si>
    <t>0,93 'км.</t>
  </si>
  <si>
    <t>0,7 км.</t>
  </si>
  <si>
    <t>1,25 км.</t>
  </si>
  <si>
    <t>0,75 км.</t>
  </si>
  <si>
    <t>1,25 'км.</t>
  </si>
  <si>
    <t>2,1 'км.</t>
  </si>
  <si>
    <t>1,75 'км.</t>
  </si>
  <si>
    <t>0,75 'км.</t>
  </si>
  <si>
    <t>0,58 'км.</t>
  </si>
  <si>
    <t>0,3 'км.</t>
  </si>
  <si>
    <t>2,791 км.</t>
  </si>
  <si>
    <t>1,798 'км.</t>
  </si>
  <si>
    <t>0,6 'км.</t>
  </si>
  <si>
    <t>2,8 'км.</t>
  </si>
  <si>
    <t>3,183 'км.</t>
  </si>
  <si>
    <t>1,1 'км.</t>
  </si>
  <si>
    <t>2,4 'км.</t>
  </si>
  <si>
    <t>11,5 км.</t>
  </si>
  <si>
    <t>4,2 'км.</t>
  </si>
  <si>
    <t>3,5 'км.</t>
  </si>
  <si>
    <t>6,4 км.</t>
  </si>
  <si>
    <t>5,7 'км.</t>
  </si>
  <si>
    <t>5 'км.</t>
  </si>
  <si>
    <t>2,1 км.</t>
  </si>
  <si>
    <t>4,4 'км.</t>
  </si>
  <si>
    <t>7,08 км.</t>
  </si>
  <si>
    <t>10 'км.</t>
  </si>
  <si>
    <t>8,2 'км.</t>
  </si>
  <si>
    <t>4,9 'км.</t>
  </si>
  <si>
    <t>6 'км.</t>
  </si>
  <si>
    <t>3,1 'км.</t>
  </si>
  <si>
    <t>6,1 'км.</t>
  </si>
  <si>
    <t>1,4 'км.</t>
  </si>
  <si>
    <t>1,3 'км.</t>
  </si>
  <si>
    <t>4,85 'км.</t>
  </si>
  <si>
    <t>8,3 'км.</t>
  </si>
  <si>
    <t>16,7 'км.</t>
  </si>
  <si>
    <t>17,025 'км.</t>
  </si>
  <si>
    <t>17,8 'км.</t>
  </si>
  <si>
    <t>9,357 'км.</t>
  </si>
  <si>
    <t>8,035 'км.</t>
  </si>
  <si>
    <t>11,9 'км.</t>
  </si>
  <si>
    <t>2,55 'км.</t>
  </si>
  <si>
    <t>1,13 'км.</t>
  </si>
  <si>
    <t>12,9 'км.</t>
  </si>
  <si>
    <t>4,1 'км.</t>
  </si>
  <si>
    <t>7,5 'км.</t>
  </si>
  <si>
    <t>4,5 'км.</t>
  </si>
  <si>
    <t>34,6 'км.</t>
  </si>
  <si>
    <t>61,9 'км.</t>
  </si>
  <si>
    <t>5,51 'км.</t>
  </si>
  <si>
    <t>4,128 'км.</t>
  </si>
  <si>
    <t>2,7  км.</t>
  </si>
  <si>
    <t>0,949 км.</t>
  </si>
  <si>
    <t>2,598 'км.</t>
  </si>
  <si>
    <t>4,6 'км.</t>
  </si>
  <si>
    <t>1,15 'км.</t>
  </si>
  <si>
    <t>11,7 'км.</t>
  </si>
  <si>
    <t>7,2 'км.</t>
  </si>
  <si>
    <t>4,9 км.</t>
  </si>
  <si>
    <t>2,822 км.</t>
  </si>
  <si>
    <t>3,48 км.</t>
  </si>
  <si>
    <t>8,25'км.</t>
  </si>
  <si>
    <t>4,25 км.</t>
  </si>
  <si>
    <t>1,836 км.</t>
  </si>
  <si>
    <t>3,5 км.</t>
  </si>
  <si>
    <t>2,4 км.</t>
  </si>
  <si>
    <t>1,5 'км.</t>
  </si>
  <si>
    <t>3,112 'км.</t>
  </si>
  <si>
    <t>7,1 'км.</t>
  </si>
  <si>
    <t>Строительство ливневой канализации и очистных сооружений в поселке Бурабай, поселке Окжетпес (15 км)</t>
  </si>
  <si>
    <t>Строительство дополнительного резервуара объемом 4 тыс/куб в п.Бурабай</t>
  </si>
  <si>
    <t>Строительство пруда накопителя для канализационных очистных сооружений г.Щучинск</t>
  </si>
  <si>
    <t>Расширение ПС «Санаторная» 110/10 со строительством двух линии электропередач 35 Кв, (17 км)</t>
  </si>
  <si>
    <t>Строительство ПС «Жумбактас» 35/10 с двумя РП -10 со строительством линии электропередач (4 км.) 35 Кв. до ПС «Боровое»</t>
  </si>
  <si>
    <t>Строительство двух ЛЭП 10 Кв. (4 км.) со строительством РП -10 Кв.</t>
  </si>
  <si>
    <t>Строительство освещения от развилки Сарыбулак до кольцевой п.Бурабай (8 км.)</t>
  </si>
  <si>
    <t>Строительство ЛЭП 110 Кв. (15 км.) со строительством ПС «Бақ- Дос»
110/10 и ПС «Орман» 110/10</t>
  </si>
  <si>
    <t>Строительство ЛЭП 35 Кв.  (23 км.) от ПС «Орман» - заход/выход ПС «Катарколь» - ПС «Сарыбулак» - ПС «Боровое»</t>
  </si>
  <si>
    <t>Строительство электрических сетей вдоль озера Жукей (30 км.)</t>
  </si>
  <si>
    <t>8 временных рабочих мест</t>
  </si>
  <si>
    <t>7 временных рабочих мест</t>
  </si>
  <si>
    <t>10 временных рабочих мест</t>
  </si>
  <si>
    <t>9 временных рабочих мест</t>
  </si>
  <si>
    <t>15 временных рабочих мест</t>
  </si>
  <si>
    <t>6 временных рабочих мест</t>
  </si>
  <si>
    <t>16 временных рабочих мест</t>
  </si>
  <si>
    <t>2 временных рабочих мест</t>
  </si>
  <si>
    <t>3 временных рабочих мест</t>
  </si>
  <si>
    <t>4 временных рабочих мест</t>
  </si>
  <si>
    <t>5 временных рабочих мест</t>
  </si>
  <si>
    <t>1 временных рабочих мест</t>
  </si>
  <si>
    <t>Строительство культурно-спортивного комплекса в ауле Азат</t>
  </si>
  <si>
    <t>1 350,3 кв.м.</t>
  </si>
  <si>
    <t>12 временных рабочих мест</t>
  </si>
  <si>
    <t>2020-2027</t>
  </si>
  <si>
    <t>2021-2027</t>
  </si>
  <si>
    <t xml:space="preserve">Средний ремонт дорог в городе Акколь </t>
  </si>
  <si>
    <t xml:space="preserve">Средний ремонт внутрипоселковых дорог в селе Амангельды </t>
  </si>
  <si>
    <t xml:space="preserve">Средний ремонт внутрипоселковых дорог в селе Урюпинка </t>
  </si>
  <si>
    <t xml:space="preserve">Средний ремонт внутрипоселковых дорог в селе Талкара </t>
  </si>
  <si>
    <t xml:space="preserve"> 3,68 'км.</t>
  </si>
  <si>
    <t>20 временных рабочих мест</t>
  </si>
  <si>
    <t>3  временных рабочих мест</t>
  </si>
  <si>
    <t>5  временных рабочих мест</t>
  </si>
  <si>
    <t>15  временных рабочих мест</t>
  </si>
  <si>
    <t>2  временных рабочих мест</t>
  </si>
  <si>
    <t>10  временных рабочих мест</t>
  </si>
  <si>
    <t>17  временных рабочих мест</t>
  </si>
  <si>
    <t>18  временных рабочих мест</t>
  </si>
  <si>
    <t>8  временных рабочих мест</t>
  </si>
  <si>
    <t>6  временных рабочих мест</t>
  </si>
  <si>
    <t>4  временных рабочих мест</t>
  </si>
  <si>
    <t>14  временных рабочих мест</t>
  </si>
  <si>
    <t>Строительство водопровода в с.Оксановка</t>
  </si>
  <si>
    <t>14,1 км.</t>
  </si>
  <si>
    <t>Доступ к услугам водоснабжения, чел: 346
Временные рабочие места: 8</t>
  </si>
  <si>
    <t>Доступ к услугам водоснабжения, чел: 429
Временные рабочие места: 8</t>
  </si>
  <si>
    <t>2029-2030</t>
  </si>
  <si>
    <t>Доступ к услугам водоснабжения, чел: 4500
Временные рабочие места: 20</t>
  </si>
  <si>
    <t>Доступ к услугам водоснабжения, чел: 819
Временные рабочие места: 6</t>
  </si>
  <si>
    <t>Строительство ливневой канализации в городе Щучинск 50 км</t>
  </si>
  <si>
    <t>Строительство очистных сооружений в послке Бурабай (пусконаладочные работы)</t>
  </si>
  <si>
    <t>Строительство инженерных сетей от поселка Бурабай до озер Большое Чебачье и Текеколь Госуударственного национального природного парка "Бурабай" 2 очередь Коркетировка</t>
  </si>
  <si>
    <t>15 км.</t>
  </si>
  <si>
    <t xml:space="preserve">Строительство водопроводных сетей в с.Кумызынай </t>
  </si>
  <si>
    <t xml:space="preserve">Строительство наружных сетей водоснабжения в районе санатория «Светлый» города Щучинск </t>
  </si>
  <si>
    <t xml:space="preserve">Строительство водопроводных сетей села Каражар </t>
  </si>
  <si>
    <t>Строительство сетей для подключения Катаркольского коллектора к очистным сооружениям г. Щучинск</t>
  </si>
  <si>
    <t>Строительство сетей водоснабжения в селе Жарлыколь</t>
  </si>
  <si>
    <t>Строительство сетей водоснабжения в селе Жалгызкудук</t>
  </si>
  <si>
    <t>Строительство сетей водоснабжения в селе Жанаесиль</t>
  </si>
  <si>
    <t>Строительство сетей водоснабжения в селе Тасты</t>
  </si>
  <si>
    <t>Строительство сетей водоснабжения в селе Тастак</t>
  </si>
  <si>
    <t>Строительство сетей водоснабжения в селе Сарыколь</t>
  </si>
  <si>
    <t>Строительство водопроводных сетей в селе Косчеку</t>
  </si>
  <si>
    <t>Строительство водопроводных сетей в селе Коянды . II очередь</t>
  </si>
  <si>
    <t xml:space="preserve">Строительство водопроводных сетей в селе Приречное </t>
  </si>
  <si>
    <t>2029-2930</t>
  </si>
  <si>
    <t>Строительство водовода от насосной станции Каражар до города Косшы</t>
  </si>
  <si>
    <t xml:space="preserve">Строительство 2-ой нити водовода от Нижнеромановского месторождения </t>
  </si>
  <si>
    <t>Строительство подводящего канализационного коллектора и канализационных сетей по городу Косшы 1 очередь</t>
  </si>
  <si>
    <t>Строительство подводящего канализационного коллектора и канализационных сетей по городу Косшы 2 очередь</t>
  </si>
  <si>
    <t>Строительство сетей водоотведения села Тайтобе</t>
  </si>
  <si>
    <t>Временные рабочие места: 4</t>
  </si>
  <si>
    <t xml:space="preserve">Реконструкция водопровода в селе Пришимка </t>
  </si>
  <si>
    <t xml:space="preserve">Реконструкция водопровода в селе Акимовка </t>
  </si>
  <si>
    <t xml:space="preserve">Реконструкция водопровода в селе Новый Колутон, </t>
  </si>
  <si>
    <t>Временные рабочие места: 2</t>
  </si>
  <si>
    <t>Временные рабочие места: 3</t>
  </si>
  <si>
    <t>Реконструкция водопроводных сетей в городе Макинск  (2-этап)</t>
  </si>
  <si>
    <t>Реконструкция водопроводных сетей в селе Аккайын, Вознесенского сельского округа</t>
  </si>
  <si>
    <t>Строительство сетей водоснабжения села Алтынды</t>
  </si>
  <si>
    <t>Временные рабочие места: 6</t>
  </si>
  <si>
    <t>Реконструкция и строительство водопроводных сетей в селе Жана Жайнак</t>
  </si>
  <si>
    <t>Реконструкция и строительство водопроводных сетей в селе Раздольное</t>
  </si>
  <si>
    <t xml:space="preserve">Реконструкция систем водоснабжения поселков Аксу и Заводской  </t>
  </si>
  <si>
    <t>Временные рабочие места: 10</t>
  </si>
  <si>
    <t>20 км.</t>
  </si>
  <si>
    <t>8,5 км.</t>
  </si>
  <si>
    <t>5км.</t>
  </si>
  <si>
    <t>0,6 км.</t>
  </si>
  <si>
    <t>0,8 км.</t>
  </si>
  <si>
    <t>1,1 км.</t>
  </si>
  <si>
    <t>1,7 км.</t>
  </si>
  <si>
    <t>4 км.</t>
  </si>
  <si>
    <t>Строительство уличного освещения в селе Ерназар</t>
  </si>
  <si>
    <t xml:space="preserve">Строительство уличного освещения в селе Кара-Озек </t>
  </si>
  <si>
    <t xml:space="preserve">Строительство уличного освещения в селе Карасай </t>
  </si>
  <si>
    <t xml:space="preserve"> Строительство уличного освещения в селе Кемерколь </t>
  </si>
  <si>
    <t xml:space="preserve"> Строительство уличного освещения в селе Курылыс </t>
  </si>
  <si>
    <t xml:space="preserve"> Строительство уличного освещения в селе Малоалександровка </t>
  </si>
  <si>
    <t xml:space="preserve">Строительство уличного освещения в селе Сазды Булак </t>
  </si>
  <si>
    <t xml:space="preserve">Строительство уличного освещения в селе Табигат </t>
  </si>
  <si>
    <t xml:space="preserve">Строительство  уличного освещения в селе Айдарлы </t>
  </si>
  <si>
    <t>Строительство  уличного освещения в селе Жалгызкарагай</t>
  </si>
  <si>
    <t xml:space="preserve">Строительство  уличного освещения в селе Новорыбинка </t>
  </si>
  <si>
    <t xml:space="preserve">Строительство уличного освещения в селе Кына </t>
  </si>
  <si>
    <t xml:space="preserve">Строительство уличного освещения в селе Азат </t>
  </si>
  <si>
    <t xml:space="preserve">Строительство линий уличного освещения в Аккольском городском округе
</t>
  </si>
  <si>
    <t>Строительство линий уличного освещения в Аккольском городском округе</t>
  </si>
  <si>
    <t xml:space="preserve">Строительство линии уличного освещения в селе Урюпинка </t>
  </si>
  <si>
    <t>30 км.</t>
  </si>
  <si>
    <t>17 км.</t>
  </si>
  <si>
    <t>8 км.</t>
  </si>
  <si>
    <t>7,5 км.</t>
  </si>
  <si>
    <t>7,9 км.</t>
  </si>
  <si>
    <t>Строительство уличного освещения по улицам Сейфуллина, Абая протяженностью 0,7 км, в поселке Бурабай</t>
  </si>
  <si>
    <t>«Строительство уличного освещения по улице Набережная протяженностью 0,6 км, в поселке Бурабай</t>
  </si>
  <si>
    <t xml:space="preserve"> «Строительство уличного освещения по улице Казахстанская протяженностью 0,7 км, в поселке Бурабай</t>
  </si>
  <si>
    <t>«Строительство уличного освещения по улице Достык протяженностью 0,8 км, в поселке Бурабай</t>
  </si>
  <si>
    <t xml:space="preserve">«Строительство уличного освещения  по улице Валиханова протяженностью 0,7 км, в поселке Бурабай </t>
  </si>
  <si>
    <t xml:space="preserve"> «Строительство уличного освещения  по улице Алатау протяженностью 0,8 км, в поселке Бурабай</t>
  </si>
  <si>
    <t xml:space="preserve"> «Строительство уличного освещения  по улицам Киснеревых, Жумабаева протяженностью 0,6 км, в поселке Бурабай </t>
  </si>
  <si>
    <t xml:space="preserve">«Строительство уличного освещения по улице Кенесары от кольца до ДК Окжетпес протяженностью 1,0 км, в поселке Бурабай </t>
  </si>
  <si>
    <t>«Строительство уличного освещения по улицам Казахстанская 0,5 км, Ыбырай Алтынсарина протяженностью 0,1 км в поселке Бурабай</t>
  </si>
  <si>
    <t>Строительство уличного освещения поселка Бурабай, с.Окжетпес (7,9 км)</t>
  </si>
  <si>
    <t>Строительсво уличного освещения в селе Новомарковка</t>
  </si>
  <si>
    <t xml:space="preserve">Строительство уличного освещения в селе Тургай </t>
  </si>
  <si>
    <t xml:space="preserve">Строительство уличного освещения в селе Уленты, </t>
  </si>
  <si>
    <t>1,43 км.</t>
  </si>
  <si>
    <t>1,429 км.</t>
  </si>
  <si>
    <t>2,582 км.</t>
  </si>
  <si>
    <t>8,55 км.</t>
  </si>
  <si>
    <t>2,075 км.</t>
  </si>
  <si>
    <t>1,125 км.</t>
  </si>
  <si>
    <t>4,251 км.</t>
  </si>
  <si>
    <t>5,622 км.</t>
  </si>
  <si>
    <t>12,08 км.</t>
  </si>
  <si>
    <t>32,57 км.</t>
  </si>
  <si>
    <t>8,12 км.</t>
  </si>
  <si>
    <t>2,417 км.</t>
  </si>
  <si>
    <t>Строительство уличного освещения в селе Нижний Тургай</t>
  </si>
  <si>
    <t xml:space="preserve">Строительство уличного освещения в селе Куншалган </t>
  </si>
  <si>
    <t xml:space="preserve">Строительство уличного освещения в селе Каратал </t>
  </si>
  <si>
    <t xml:space="preserve">Строительство уличного освещения в селе Бозтал </t>
  </si>
  <si>
    <t xml:space="preserve">Строительство уличного освещения в селе Шакей </t>
  </si>
  <si>
    <t xml:space="preserve">Строительство уличного освещения в селе Малтабар </t>
  </si>
  <si>
    <t xml:space="preserve">Строительство уличного освещения в селе Акмырза </t>
  </si>
  <si>
    <t xml:space="preserve">Строительство уличного освещения в селе Cелетинское </t>
  </si>
  <si>
    <t xml:space="preserve">Строительство уличного освещения в городе Ерейментау </t>
  </si>
  <si>
    <t xml:space="preserve">Строительство уличного освещения в селе Аксуат </t>
  </si>
  <si>
    <t xml:space="preserve">Строительство уличного освещения в селе Жанажол </t>
  </si>
  <si>
    <t>Строительство наружного освещения с.Зеречное</t>
  </si>
  <si>
    <t>Освещение с.Московское (4 улицы)</t>
  </si>
  <si>
    <t>Строительство наружного освещения с.Дальное</t>
  </si>
  <si>
    <t>Строительство уличного освещения въездной группы г.Есиль (Центральная котельная)</t>
  </si>
  <si>
    <t xml:space="preserve">Строительство уличного освещения по ул.Школьная, Абая, Тезекбаева, Целинная, Мира и в селе Иглик </t>
  </si>
  <si>
    <t xml:space="preserve">Строительство уличного освещения по ул.Тәуелсіздік, въездная группа, Целинная в селе Красивое </t>
  </si>
  <si>
    <t xml:space="preserve">Строительство уличного освещения по ул.Набережная, ул.Новая, ул.Достык в селе Красивое </t>
  </si>
  <si>
    <t xml:space="preserve">Строительство уличного освещения по ул.Гагарина, Мира, Молодежная, Ә.Молдағұлова, Днепропетровская, Комсомольская, Ы.Алтынсарина, Обушко, Белобокого, М.Әуезов,Спортивная, Ленинградская, Строительная, Титова, Садовая, Механизаторов в селе Свободное </t>
  </si>
  <si>
    <t>Строительство уличного освещения в селе Интернациональное (4 улицы)</t>
  </si>
  <si>
    <t>Строительство уличного освещения в селе Аксай  (7 улиц)</t>
  </si>
  <si>
    <t xml:space="preserve">Строительство уличного освещения в селе Двуречное </t>
  </si>
  <si>
    <t xml:space="preserve">Строительство уличного освещения в селе Курское </t>
  </si>
  <si>
    <t xml:space="preserve">Строительство уличного освещения в селе Кумай </t>
  </si>
  <si>
    <t xml:space="preserve">Строительство уличного освещения в селе Караколь </t>
  </si>
  <si>
    <t>0,19 км.</t>
  </si>
  <si>
    <t>Строительство уличного освещения в селе Жаксы, въезд на южную сторону</t>
  </si>
  <si>
    <t xml:space="preserve">Строительство уличного освещения в селе Запорожье </t>
  </si>
  <si>
    <t>Строительство уличного освещения в селе Беловодское</t>
  </si>
  <si>
    <t>Строительство сетей электроснабжения в селе Кажымукан (2-я очередь)</t>
  </si>
  <si>
    <t>Строительство опор линии электропередач в селе Терсакан, улица Майкотова</t>
  </si>
  <si>
    <t>2,203 км.</t>
  </si>
  <si>
    <t>2,498 км.</t>
  </si>
  <si>
    <t>1,91 км.</t>
  </si>
  <si>
    <t>3,519 км.</t>
  </si>
  <si>
    <t>1,783 км.</t>
  </si>
  <si>
    <t>0,671 км.</t>
  </si>
  <si>
    <t>2,358 км.</t>
  </si>
  <si>
    <t>0,791 км.</t>
  </si>
  <si>
    <t>0,881 км.</t>
  </si>
  <si>
    <t>3,796 км.</t>
  </si>
  <si>
    <t>1,330 км.</t>
  </si>
  <si>
    <t>Строительство уличного освещения в селе Перекатное</t>
  </si>
  <si>
    <t>Строительство уличного освещения в селе Киевское</t>
  </si>
  <si>
    <t>Строительство уличного освещения в селе Терсакан</t>
  </si>
  <si>
    <t>Строительство уличного освещения в селе Монастырка</t>
  </si>
  <si>
    <t xml:space="preserve">Строительство уличного освещения в с. Подгорное </t>
  </si>
  <si>
    <t xml:space="preserve">Строительство уличного освещения по ул.Стадионная в с. Новокиенка </t>
  </si>
  <si>
    <t xml:space="preserve">Строительство наружного освещения по ул.Ауэзова г.Есиль </t>
  </si>
  <si>
    <t xml:space="preserve">Строительствво  уличного освещения в с.Ишимское  </t>
  </si>
  <si>
    <t>Строительство уличного освещения в с.Белагаш</t>
  </si>
  <si>
    <t>Строительство уличного освещения в с.Лозовое</t>
  </si>
  <si>
    <t>Строительство уличного освещения в с.Ишимское</t>
  </si>
  <si>
    <t>«Строительство линий уличного освещения в с.Караегин"</t>
  </si>
  <si>
    <t>«Строительство линий уличного освещения в с.Алгабас"</t>
  </si>
  <si>
    <t>«Строительство линий уличного освещения в с.Абай»</t>
  </si>
  <si>
    <t>"Освещение улиц в селе Майшукур Акмолинской области района Коргалжын"</t>
  </si>
  <si>
    <t>9.1.495.009.028.</t>
  </si>
  <si>
    <t>км..</t>
  </si>
  <si>
    <t>1,23 км.</t>
  </si>
  <si>
    <t>1,62 км.</t>
  </si>
  <si>
    <t>2,052 км.</t>
  </si>
  <si>
    <t>Строительство сетей электроснабжения города Косшы 5-ая очередь (район многоэтажной застройки)</t>
  </si>
  <si>
    <t>Строительство подстанции 220/110/10 кВт мощностью 40 Мвт в городе Косшы</t>
  </si>
  <si>
    <t>Временные рабочие места:5</t>
  </si>
  <si>
    <t>Временные рабочие места:15</t>
  </si>
  <si>
    <t>Временные рабочие места: 8</t>
  </si>
  <si>
    <t>Временные рабочие места:25</t>
  </si>
  <si>
    <t>Временные рабочие места:4</t>
  </si>
  <si>
    <t>Временные рабочие места:13</t>
  </si>
  <si>
    <t>Временные рабочие места:18</t>
  </si>
  <si>
    <t>Временные рабочие места:23</t>
  </si>
  <si>
    <t>Временные рабочие места:8</t>
  </si>
  <si>
    <t xml:space="preserve"> Строительство наружных инженерных сетей и благоустройство к микрорайону "Байтерек" в городе Косшы </t>
  </si>
  <si>
    <t>«Вынос наружных электрических сетей за пределы земельного участка, г. Косшы, учетный квартал 018, участок 319»</t>
  </si>
  <si>
    <t xml:space="preserve">Строительство ЛЭП ВЛ-10 кВ: от ПС 35/10 кВ "Нурлы Кош" (1й ввод) и от подстанции ПС-110/35/10 кВ Красный Яр (2й ввод) до котельной БМК в селе Красный Яр </t>
  </si>
  <si>
    <t xml:space="preserve">Строительство сети электроснабжения в микрорайоне Пригородный города Степногорска Акмолинской области </t>
  </si>
  <si>
    <t>7.1.467.004.015.</t>
  </si>
  <si>
    <t>11  временных рабочих мест</t>
  </si>
  <si>
    <t>9 км.</t>
  </si>
  <si>
    <t>Строительство тепловых сетей от улицы Матросова с подключением жилых домов до ЕЧ-10 по улице К.Амировой, г.Атбасар</t>
  </si>
  <si>
    <t>Строительство тепловых сетей микрорайона Каменный Карьер в городе Макинск</t>
  </si>
  <si>
    <t>Временные рабочие места:7</t>
  </si>
  <si>
    <t>Временные рабочие места:6</t>
  </si>
  <si>
    <t>Временные рабочие места:10</t>
  </si>
  <si>
    <t>Временные рабочие места:16</t>
  </si>
  <si>
    <t>Временные рабочие места:12</t>
  </si>
  <si>
    <t>Временные рабочие места:22</t>
  </si>
  <si>
    <t>Временные рабочие места:20</t>
  </si>
  <si>
    <t>капр</t>
  </si>
  <si>
    <t>стр, пеконст</t>
  </si>
  <si>
    <t>12.1.492.020.028.</t>
  </si>
  <si>
    <t>капзатр</t>
  </si>
  <si>
    <t>об</t>
  </si>
  <si>
    <t xml:space="preserve">Строительство водовода и водозаборных сетей в селе Коктерек </t>
  </si>
  <si>
    <t>Реконструкция системы водоснабжения со строительством площадки водопроводных сооружений г.Макинск</t>
  </si>
  <si>
    <t>г. Степногорск</t>
  </si>
  <si>
    <t>Реконструкции тепловых сетей г. Степногорска - 1 очередь</t>
  </si>
  <si>
    <t>Реконструкция тепловых сетей к №1, №3 котельной города Щучинск</t>
  </si>
  <si>
    <t>Реконструкция тепловых сетей к котельной № 12 г. Щучинск</t>
  </si>
  <si>
    <t>млн.теңге</t>
  </si>
  <si>
    <t>Капитальный ремонт здания сельского клуба в селе Жантеке</t>
  </si>
  <si>
    <t>Капитальный ремонт здания дома культуры в селе Шалкар</t>
  </si>
  <si>
    <t xml:space="preserve">Капитальный ремонт Дома культуры с.Коргалжын </t>
  </si>
  <si>
    <t>Заместитель акима области по вопросам экономики Жаркешов Е.С., руководитель УЭБП и др.</t>
  </si>
  <si>
    <t>Заместитель акима области по вопросам экономики Жаркешов Е.С., руководитель УЭБП и др.</t>
  </si>
  <si>
    <t>МТИ, МТСЗН, МНЭ, МСХ, МФ, АФМ, МПС, МТ, МИИЦР, МЮ, АРРФР, НБ, АЗРК, МЭ, МИО</t>
  </si>
  <si>
    <t xml:space="preserve">Доля электроэнергии от возобновляемых источников энергии, % от общего объема производства, 
по республике
</t>
  </si>
  <si>
    <t>млрд. долл США</t>
  </si>
  <si>
    <t>МТИ, МСХ, МПС, МЦРИАП, ГО, МИО, АО «QazТrade», РГП «Казстандарт»</t>
  </si>
  <si>
    <t xml:space="preserve">МЦРИАП, МИО,
АО «НАРИ «Qazinnovations» (по согласованию)
</t>
  </si>
  <si>
    <t>млн. чел</t>
  </si>
  <si>
    <t>МТС, МИО</t>
  </si>
  <si>
    <t>МСХ</t>
  </si>
  <si>
    <t>«≥70»</t>
  </si>
  <si>
    <t>БНС, УСХЗО</t>
  </si>
  <si>
    <t>МВРИ, МСХ, МИО</t>
  </si>
  <si>
    <t>МЗ, МТСЗН, МВД, МТС, МП, МЭПР, МВРИ, МКИ, МЦРИАП, МНВО, МТ, МИО</t>
  </si>
  <si>
    <t>МВД, МЗ, МТИ, МТ, МИО</t>
  </si>
  <si>
    <t xml:space="preserve">12
9,62
</t>
  </si>
  <si>
    <t>МТСЗН, МНЭ, МНВО, МП, МКИ, МИИЦР, МФ, МИО</t>
  </si>
  <si>
    <t>Цель. Повышение уровня функциональной грамотности детей школьного возраста с обеспечением равного доступа к качественному среднему образованию</t>
  </si>
  <si>
    <t>Заместитель акима области по идеологии Айтбаев Д.Е., руководитель УО и др</t>
  </si>
  <si>
    <t xml:space="preserve">4.1.1.1 (ЦУР) Доля детей и молодежи - выпускников средней школы, достигших, по меньшей мере, минимального уровня читательской, математической и естественно-научной грамотности в разбивке по полу, процент.
Результаты PISA
</t>
  </si>
  <si>
    <t>Читательская грамотность</t>
  </si>
  <si>
    <t>Математическая грамотность</t>
  </si>
  <si>
    <t>Естественно-научная грамотность</t>
  </si>
  <si>
    <t xml:space="preserve"> Данные обр</t>
  </si>
  <si>
    <t>Данные обр</t>
  </si>
  <si>
    <r>
      <t>Показатель результата 7.2.</t>
    </r>
    <r>
      <rPr>
        <sz val="11"/>
        <rFont val="Times New Roman"/>
        <family val="1"/>
        <charset val="204"/>
      </rPr>
      <t xml:space="preserve"> Снижение износа электрических сетей</t>
    </r>
  </si>
  <si>
    <r>
      <t>Показатель результата 7.1</t>
    </r>
    <r>
      <rPr>
        <sz val="11"/>
        <rFont val="Times New Roman"/>
        <family val="1"/>
        <charset val="204"/>
      </rPr>
      <t xml:space="preserve"> Обеспечение доступа населения к услугам водоснабжения:</t>
    </r>
  </si>
  <si>
    <r>
      <t xml:space="preserve">Показатель результата 7.3. </t>
    </r>
    <r>
      <rPr>
        <sz val="11"/>
        <rFont val="Times New Roman"/>
        <family val="1"/>
        <charset val="204"/>
      </rPr>
      <t>Общая площадь введенных в эксплуатацию жилых зданий</t>
    </r>
  </si>
  <si>
    <r>
      <t>Показатель результата 7.4.</t>
    </r>
    <r>
      <rPr>
        <sz val="11"/>
        <rFont val="Times New Roman"/>
        <family val="1"/>
        <charset val="204"/>
      </rPr>
      <t xml:space="preserve"> Снижение износа тепловых сетей</t>
    </r>
  </si>
  <si>
    <t>«8,2»</t>
  </si>
  <si>
    <t>«9,5</t>
  </si>
  <si>
    <t>«10,8»</t>
  </si>
  <si>
    <t>«13,0»</t>
  </si>
  <si>
    <t>«14,0»</t>
  </si>
  <si>
    <t>«15,0»</t>
  </si>
  <si>
    <t>«37,0»</t>
  </si>
  <si>
    <t>«37,5»</t>
  </si>
  <si>
    <t>«38,0»</t>
  </si>
  <si>
    <t>«38,5»</t>
  </si>
  <si>
    <t>«39,0»</t>
  </si>
  <si>
    <t>«39,5»</t>
  </si>
  <si>
    <t>«17,0»</t>
  </si>
  <si>
    <t>«18,0»</t>
  </si>
  <si>
    <t>«19,0»</t>
  </si>
  <si>
    <t>«21,0»</t>
  </si>
  <si>
    <t>«23,0»</t>
  </si>
  <si>
    <t>«20,0»</t>
  </si>
  <si>
    <t>«22,0»</t>
  </si>
  <si>
    <t>«25,0»</t>
  </si>
  <si>
    <t>«27,0»</t>
  </si>
  <si>
    <t>«30,0»</t>
  </si>
  <si>
    <t>«24,8»</t>
  </si>
  <si>
    <t>«25,1»</t>
  </si>
  <si>
    <t>«25,5»</t>
  </si>
  <si>
    <t>«25,6»</t>
  </si>
  <si>
    <t>«25,7»</t>
  </si>
  <si>
    <t>«25,8»</t>
  </si>
  <si>
    <t xml:space="preserve">МИД, АО «НК
«Kazakh Invest»
(по согласованию)
МНЭ, все
отраслевые ЦГО, МИО
</t>
  </si>
  <si>
    <t xml:space="preserve">МИД, АО «НК «Kazakh Invest» (по согласованию),
МНЭ, НБ (по согласованию), 
все отраслевые ЦГО, МИО
</t>
  </si>
  <si>
    <t>«91»</t>
  </si>
  <si>
    <t>«90»</t>
  </si>
  <si>
    <t>«89»</t>
  </si>
  <si>
    <t>«88»</t>
  </si>
  <si>
    <t>«87»</t>
  </si>
  <si>
    <t>«86»</t>
  </si>
  <si>
    <t xml:space="preserve">Предельный объем парниковых газов, % (к уровню 1990 года), 
по республике
</t>
  </si>
  <si>
    <t>2. Реализация Стратегии национальной безопасности (секретно, ДСП)</t>
  </si>
  <si>
    <t>НАПРАВЛЕНИЕ 5: БЕЗОПАСНОСТЬ</t>
  </si>
  <si>
    <t>3. Реализация иных документов планирования, государственных функций, полномочий и (или) предоставления государственных услуг</t>
  </si>
  <si>
    <t>2028-2029</t>
  </si>
  <si>
    <t>202-2030</t>
  </si>
  <si>
    <t>Облыс әкімінің экономика мәселелері жөніндегі орынбасары Жаркешов Е.С., ЭБЖБ басшысы, т.б.</t>
  </si>
  <si>
    <t>ҰЭМ, ОМО, ЖАО</t>
  </si>
  <si>
    <t>НҰИ 2, республика бойынша</t>
  </si>
  <si>
    <t>НҰИ 3, республика бойынша</t>
  </si>
  <si>
    <t xml:space="preserve">НҰИ 5
</t>
  </si>
  <si>
    <t xml:space="preserve">Халықтың ақшалай шығыстарының құрылымындағы азық-түлік тауарларына арналған шығыстардың үлесі,
республика бойынша
</t>
  </si>
  <si>
    <t>СИМ, ЕХӘҚМ, ҰЭМ, АШМ, ҚАРЖЫМИНІ, ҚМА, ӨҚМ, КМ, ЖИЦДМ, ӘДІЛЕТМИНІ, ҚНРДА, ҰБ, БҚДА, ЭМ, ЖАО</t>
  </si>
  <si>
    <t>НҰИ 18</t>
  </si>
  <si>
    <t>Жаңартылатын энергия көздерінен алынатын электр энергиясының үлесі, өндірістің жалпы көлемінен %, республика бойынша</t>
  </si>
  <si>
    <t>СИМ, АШМ, ӨҚМ, ЦДИАӨМ, МО, ЖАО, «Qaztrade» АҚ, «Казстанадарт» РМК</t>
  </si>
  <si>
    <t>млрд. АҚШ долл.</t>
  </si>
  <si>
    <t>Облыс әкімінің экономика мәселелері жөніндегі орынбасары Жаркешов Е.С., КӨБ басшысы, т.б.</t>
  </si>
  <si>
    <t>ЦДИАӨМ, ЖАО, «Qazinnovations» ИДҰА» АҚ (келісім бойынша)</t>
  </si>
  <si>
    <t>млн. адам</t>
  </si>
  <si>
    <t>Облыс әкімінің экономика мәселелері жөніндегі орынбасары Жаркешов Е.С., КӨБ басшысы, т.б.</t>
  </si>
  <si>
    <t>НҰИ 26, республика бойынша</t>
  </si>
  <si>
    <t>Облыс әкімінің экономика мәселелері жөніндегі орынбасары Жаркешов Е.С., ТБ басшысы, т.б.</t>
  </si>
  <si>
    <t>НҰИ 27, республика бойынша</t>
  </si>
  <si>
    <t>Облыс әкімінің ауыл шаруашылығы мәселелері жөніндегі орынбасары Балпан М.С., АШЖҚБ басшысы</t>
  </si>
  <si>
    <t>ҰСБ, АШЖҚБ</t>
  </si>
  <si>
    <t>Суармалы егіншілікте су үнемдеу технологияларын енгізу есебінен суаратын суды үнемдеу, жылына млн. м3, республика бойынша</t>
  </si>
  <si>
    <t xml:space="preserve">КНИ 36, , по республике </t>
  </si>
  <si>
    <t xml:space="preserve">КНИ 26, , по республике </t>
  </si>
  <si>
    <t xml:space="preserve">КНИ 25, по республике </t>
  </si>
  <si>
    <t xml:space="preserve">КНИ 20, по республике </t>
  </si>
  <si>
    <t xml:space="preserve">КНИ 2, по республике </t>
  </si>
  <si>
    <t xml:space="preserve">КНИ 3, по республике </t>
  </si>
  <si>
    <t xml:space="preserve">КНИ 27, по республике </t>
  </si>
  <si>
    <t xml:space="preserve">КНИ 23, по республике </t>
  </si>
  <si>
    <t xml:space="preserve">КНИ 6, по республике </t>
  </si>
  <si>
    <t xml:space="preserve">Показатель результата 1.4, по республике </t>
  </si>
  <si>
    <t xml:space="preserve">КНИ 11, по республике </t>
  </si>
  <si>
    <t xml:space="preserve">КНИ 7, по республике </t>
  </si>
  <si>
    <t xml:space="preserve">КНИ 8, по республике </t>
  </si>
  <si>
    <t xml:space="preserve">КНИ 9, по республике </t>
  </si>
  <si>
    <t xml:space="preserve">КНИ 13, по республике </t>
  </si>
  <si>
    <r>
      <t xml:space="preserve">ЦИ 1. </t>
    </r>
    <r>
      <rPr>
        <sz val="11"/>
        <color theme="1"/>
        <rFont val="Times New Roman"/>
        <family val="1"/>
        <charset val="204"/>
      </rPr>
      <t>Расходы на НИОКР от внутреннего регионального продукта</t>
    </r>
  </si>
  <si>
    <r>
      <t>Показатель результата</t>
    </r>
    <r>
      <rPr>
        <sz val="11"/>
        <color theme="1"/>
        <rFont val="Times New Roman"/>
        <family val="1"/>
        <charset val="204"/>
      </rPr>
      <t xml:space="preserve"> </t>
    </r>
    <r>
      <rPr>
        <b/>
        <sz val="11"/>
        <color theme="1"/>
        <rFont val="Times New Roman"/>
        <family val="1"/>
        <charset val="204"/>
      </rPr>
      <t xml:space="preserve">1.1. </t>
    </r>
    <r>
      <rPr>
        <sz val="11"/>
        <color theme="1"/>
        <rFont val="Times New Roman"/>
        <family val="1"/>
        <charset val="204"/>
      </rPr>
      <t>Доля коммерциализируемых проектов от общего количества завершенных прикладных научно-исследовательских работ в регионе</t>
    </r>
  </si>
  <si>
    <t>АӨК-дегі өңделген өнімнің үлесі, %, республика бойынша</t>
  </si>
  <si>
    <t>СРИМ әкімшілік деректері</t>
  </si>
  <si>
    <t>млн. м3/</t>
  </si>
  <si>
    <t>жыл</t>
  </si>
  <si>
    <t>НҰИ 6, республика бойынша</t>
  </si>
  <si>
    <t>ДСМ, ЕХӘҚМ, ІІМ, ТСМ, ОАМ, ЭТРМ, СРИМ, МАМ, ЖИЦДМ, ҒЖБМ, КМ, ЖАО</t>
  </si>
  <si>
    <t>Облыс әкімінің әлеуметтік мәселелер жөніндегі орынбасары А.Б. Әміренова, ДСБ басшысы, т.б.</t>
  </si>
  <si>
    <t xml:space="preserve">Облыс әкімінің ТҮКШ және инфрақұрылымды дамыту мәселелері жөніндегі 1 ші орынбасары Рамазанов Е.М., ПД бастығы, </t>
  </si>
  <si>
    <t xml:space="preserve">Нәтиже көрсеткіші 1.4,
республика бойынша
</t>
  </si>
  <si>
    <t>ДСМ, облыс әкімінің әлеуметтік мәселелер жөніндегі орынбасары А.Б. Әміренова, ДСБ басшысы, т.б.</t>
  </si>
  <si>
    <t>НҰИ 11 республика бойынша</t>
  </si>
  <si>
    <t>ЕХӘҚМ, ҰЭМ, ҒЖБМ, ОАМ, МАМ, ЖИЦДМ, ҚМ, ЖАО</t>
  </si>
  <si>
    <t>Облыс әкімінің әлеуметтік мәселелер жөніндегі орынбасары А.Б. Әміренова, ЖӘБҮБ басшысы, т.б.</t>
  </si>
  <si>
    <t>НҰИ 7, республика бойынша</t>
  </si>
  <si>
    <t xml:space="preserve">ОАМ ЭЫДҰ есебі
Облыс әкімінің идеология жөніндегі орынбасары Айтбаев Д.Е., ББ басшысы, т.б. 
</t>
  </si>
  <si>
    <t>НҰИ 8, республика бойынша</t>
  </si>
  <si>
    <t>НҰИ 9, республика бойынша</t>
  </si>
  <si>
    <t>Облыс әкімінің идеология жөніндегі орынбасары Айтбаев Д.Е., ББ басшысы, т.б.</t>
  </si>
  <si>
    <t>ЭЫДҰ есеб</t>
  </si>
  <si>
    <t xml:space="preserve">4.1.1. (ТДМ) Оқу сауаттылығының ең төменгі деңгейіне жеткен орта мектеп түлектері - балалар мен жастардың жынысы бойынша бөліністегі үлесі, пайыз
PISA нәтижелері
</t>
  </si>
  <si>
    <t>Облыс әкімінің идеология жөніндегі орынбасары Айтбаев Д.Е., ББ басшысы, т.б</t>
  </si>
  <si>
    <t>Мақсат. Сапалы орта білімге тең қолжетімділікті қамтамасыз ете отырып, мектеп жасындағы балалардың функционалдық сауаттылық деңгейін арттыру</t>
  </si>
  <si>
    <t>оқу сауаттылығы</t>
  </si>
  <si>
    <t>математикалық сауаттылық</t>
  </si>
  <si>
    <t>жаратылыстану сауаттылығы</t>
  </si>
  <si>
    <t>Облыс әкімінің идеология жөніндегі орынбасары Айтбаев Д.Е., ББ басшысы, т.б.</t>
  </si>
  <si>
    <t>Облыс әкімінің идеология жөніндегі орынбасары Айтбаев Д.Е., ЭБЖБ басшысы, т.б</t>
  </si>
  <si>
    <t>НҰИ 12, республика бойынша</t>
  </si>
  <si>
    <t>НҰИ 13, республика бойынша</t>
  </si>
  <si>
    <t>Облыс әкімінің әлеуметтік мәселелері жөніндегі орынбасары Әміренова А.Б., ДСБ басшысы, т.б.</t>
  </si>
  <si>
    <t>Облыс әкімінің идеология жөніндегі орынбасары Айтбаев Д.Е., МБ басшысы, т.б.</t>
  </si>
  <si>
    <t>Облыс әкімінің идеология жөніндегі орынбасары Айтбаев Д.Е., ДШСБ басшысы, т.б.</t>
  </si>
  <si>
    <t>Әлеуметтік қамту</t>
  </si>
  <si>
    <t>Облыс әкімінің әлеуметтік мәселелері жөніндегі орынбасары Әміренова А.Б., ДСБ басшысы, т.б.</t>
  </si>
  <si>
    <t>Облыс әкімінің ТҮКШ және инфрақұрылымды дамыту мәселелері жөніндегі 1 ші орынбасары Е.М. Рамазанов, ЖКАЖБ басшысы, аудан(қала) әкімдіктері</t>
  </si>
  <si>
    <t>Облыс әкімінің ТҮКШ және инфрақұрылымды дамыту мәселелері жөніндегі 1 ші орынбасары Е.М. Рамазанов, ЭТКШБ басшысы</t>
  </si>
  <si>
    <t>Облыс әкімінің ТҮКШ және инфрақұрылымды дамыту мәселелері жөніндегі 1 ші орынбасары Е.М. Рамазанов, ҚСҚБ басшысы, аудан(қала) әкімдіктері</t>
  </si>
  <si>
    <t xml:space="preserve">Облыс әкімінің ТҮКШ және инфрақұрылымды дамыту мәселелері жөніндегі 1 ші орынбасары Е.М. Рамазанов, ЭТКШБ басшысы </t>
  </si>
  <si>
    <t>Орталық газбен жабдықтауға қолжетімділікті қамтамасыз қала;</t>
  </si>
  <si>
    <t>Орталық газбен жабдықтауға қолжетімділікті қамтамасыз: ауыл.</t>
  </si>
  <si>
    <t>Облыс әкімінің ТҮКШ және инфрақұрылымды дамыту мәселелері жөніндегі 1 ші орынбасары Е.М. Рамазанов, ЭТКШБ басшысы, т.б.</t>
  </si>
  <si>
    <t>Облыс әкімінің ТҮКШ және инфрақұрылымды дамыту мәселелері жөніндегі 1 ші орынбасары Е.М. Рамазанов, ПД бастығы, т.б.</t>
  </si>
  <si>
    <t>Облыс әкімінің ТҮКШ және инфрақұрылымды дамыту мәселелері жөніндегі 1 ші орынбасары Е.М. Рамазанов, ТРТРБ басшысы, т.б.</t>
  </si>
  <si>
    <t>Облыс әкімінің ТҮКШ және инфрақұрылымды дамыту мәселелері жөніндегі 1 ші орынбасары Е.М. Рамазанов, ТЖД бастығы, т.б.</t>
  </si>
  <si>
    <t xml:space="preserve">ТМС реттейтін жылумен, сумен жабдықтау және су бұру желілерінің тозу деңгейі, %, 
республика бойынша
</t>
  </si>
  <si>
    <t>НҰИ 15, республика бойынша</t>
  </si>
  <si>
    <t>Облыс әкімінің ТҮКШ және инфрақұрылымды дамыту мәселелері жөніндегі 1 ші орынбасары Е.М. Рамазанов, ТРТРБ басшысы, ЭТКШБ басшысы, т.б.</t>
  </si>
  <si>
    <t>Облыс әкімінің ТҮКШ және инфрақұрылымды дамыту мәселелері жөніндегі 1 ші орынбасары Е.М. Рамазанов, аудан(қала) әкімдіктері</t>
  </si>
  <si>
    <t>НҰИ 28, республика бойынша</t>
  </si>
  <si>
    <t>Облыс әкімінің экономика мәселелері жөніндегі орынбасары Е.С. Жаркешов, КӨБ басшысы, т.б.</t>
  </si>
  <si>
    <t xml:space="preserve">Негізгі капиталға инвестициялар (НКИ), ЖІӨ-ден %,
республика бойынша
 </t>
  </si>
  <si>
    <t xml:space="preserve">НКИ-дың жалпы көлеміндегі сыртқы инвестициялардың үлесі, %
республика бойынша
</t>
  </si>
  <si>
    <t xml:space="preserve">СІМ, «Kazakh Invest» ҰК» АҚ (келісім бойынша), ҰЭМ, барлық салалық ОМО, ЖАО
</t>
  </si>
  <si>
    <t>Облыс әкімінің экономика мәселелері жөніндегі орынбасары Е.С. Жаркешов, КӨБ басшысы, т.б..</t>
  </si>
  <si>
    <t>НҰИ 33, республика бойынша</t>
  </si>
  <si>
    <t xml:space="preserve">СІМ, «Kazakh Invest» ҰК» АҚ (келісім бойынша)
ҰЭМ, ҰБ (келісім бойынша), 
барлық салалық ОМО, ЖАО
</t>
  </si>
  <si>
    <t>Парниктік газдар шығарындыларының шекті көлемі, % (1990 жылғы деңгейге қарағанда), республика бойынша</t>
  </si>
  <si>
    <t>2. Ұлттық қауіпсіздік стратегиясын іске асыру (құпия, ҚБПү)</t>
  </si>
  <si>
    <t>5-БАҒЫТ. ҚАУІПСІЗДІК</t>
  </si>
  <si>
    <t>Облыс әкімінің ТҮКШ және инфрақұрылымды дамыту мәселелері жөніндегі 1 ші орынбасары Е.М. Рамазанов, ТРТРБ басшысы, ТЖД бастығы, т.б.</t>
  </si>
  <si>
    <t>Облыс әкімінің идеология жөніндегі орынбасары Айтбаев Д.Е., ББ басшысы, т.б.</t>
  </si>
  <si>
    <t>Облыс әкімінің ТҮКШ және инфрақұрылымды дамыту мәселелері жөніндегі 1-ші орынбасары Рамазанов Е.М., ЖКАЖБ басшысы, аудан(қала) әкімдіктері</t>
  </si>
  <si>
    <t>Облыс әкімінің ТҮКШ және инфрақұрылымды дамыту мәселелері жөніндегі 1-ші орынбасары Рамазанов Е.М., ҚСҚБ басшысы, аудан(қала) әкімдіктері</t>
  </si>
  <si>
    <t>Облыс әкімінің ТҮКШ және инфрақұрылымды дамыту мәселелері жөніндегі 1-ші орынбасары Рамазанов Е.М., ЭТКШБ басшысы, т.б</t>
  </si>
  <si>
    <t>орын саны</t>
  </si>
  <si>
    <t>келу саны</t>
  </si>
  <si>
    <t>төсек саны</t>
  </si>
  <si>
    <t>Ауысым. адамдар саны</t>
  </si>
  <si>
    <t>50 посещ.</t>
  </si>
  <si>
    <t>12 посещ.</t>
  </si>
  <si>
    <t>1,6 км</t>
  </si>
  <si>
    <t>1,795 км</t>
  </si>
  <si>
    <t xml:space="preserve">Реконструкция </t>
  </si>
  <si>
    <t>3-іс-шара. 20 объектіні күрделі жөндеу</t>
  </si>
  <si>
    <t xml:space="preserve">Ақмола облысы, Егіндікөл ауданы, Егіндікөл ауылы, Жамбыл көшесі, 15 мекенжайындағы Ақмола облысы Денсаулық сақтау басқармасы жанындағы Егіндікөл АА ШЖҚ МКК ғимараттарының жылыту жүйесін күрделі жөндеу </t>
  </si>
  <si>
    <t>Ақмола облысы, Есіл қаласы, Пушкин көшесі 7 мекенжайындағы Есіл аудандық ауруханасының мәйітханасын, кір жуатын бөлмесін, гаражын күрделі жөндеу</t>
  </si>
  <si>
    <t>Ақмола облысы, Бұланды ауданы, Макинск қаласы, Лесная 7Б көшесіндегі бокс ғимараты мен жедел жәрдем қосалқы станциясын күрделі жөндеу</t>
  </si>
  <si>
    <t>«Ақмола облысы Бұланды ауданы Макинск қ. Лесная 7 "Б" көшесіндегі бокс ғимаратын күрделі жөндеу»</t>
  </si>
  <si>
    <t>Бұланды ауданы Тоқтамыс ауылындағы дәрігерлік амбулаторияны күрделі жөндеу</t>
  </si>
  <si>
    <t xml:space="preserve">Капитальный ремонт системы отопления зданий ГКП на ПХВ  Егиндыкольская РБ при управлении здравоохранения Акмолинской области по адресу: Акмолинская область, Егиндыкольский район, с. Енидыколь, ул. Джамбула 15 </t>
  </si>
  <si>
    <t>Капитальный ремонт морга, прачечной, гаража, Есильской районной больницы по адресу: Акмолинская область, г.Есиль, ул.Пушкина 7</t>
  </si>
  <si>
    <t>253.033.</t>
  </si>
  <si>
    <t>153,159</t>
  </si>
  <si>
    <t>Қосшы қаласында 280 орынға арналған балабақша салу»  (поз.2)</t>
  </si>
  <si>
    <t>Зеренді ауданы, Еленовка ауылында ауысымына 25 адам қабылдайтын дәрігерлік амбулаторияның құрылысы (байлау)</t>
  </si>
  <si>
    <t xml:space="preserve">Зеренді ауданы,  Бірлестік  ауылында ауысымына 25 адам қабылдайтын дәрігерлік амбулаторияның құрылысы </t>
  </si>
  <si>
    <t>Ақмола облысы, Сандықтау ауданы, Каменка ауылында 25 адам қабылдайтын дәрігерлік амбулатория салу</t>
  </si>
  <si>
    <t>Ақмола облысы, Сандықтау ауданы, Лесное ауылында 25 адам қабылдайтын дәрігерлік амбулатория салу</t>
  </si>
  <si>
    <t>Ақмола облысы, Сандықтау ауданы, Байдалы (Веселое) ауылының фельдшерлік-акушерлік пунктінің құрылысы</t>
  </si>
  <si>
    <t>количество мест</t>
  </si>
  <si>
    <t>280 мест</t>
  </si>
  <si>
    <t>количество посещений</t>
  </si>
  <si>
    <t>Строительство врачебной амбулатории на 25 посещений в смену в селе Еленовка, Зерендинского района (привязка)</t>
  </si>
  <si>
    <t>Строительство врачебной амбулатории на 25 посещений в смену в селе Бирлестык, Зерендинского района</t>
  </si>
  <si>
    <t>Строительство врачебной амбулатории на 25 посещений в смену в с.Каменка, Сандыктауского района, Акмолинской области</t>
  </si>
  <si>
    <t>Строительство врачебной амбулатории на 25 посещений в смену в с.Лесное, Сандыктауского района, Акмолинской области</t>
  </si>
  <si>
    <t>Строительство фельдшерско-акушерского пункта с. Байдалы (Веселое) Сандыктауского района, Акмолинской области</t>
  </si>
  <si>
    <t>Строительство детского сада на 280 мест в г.Косшы (поз.2)</t>
  </si>
  <si>
    <t>Никольское ауылындағы мәдениет үйінің құрылысы</t>
  </si>
  <si>
    <t>Қойгелді кенті мекенжайы бойынша орналасқан хоккей жаттығу базасының құрылысы</t>
  </si>
  <si>
    <t>Жібек жолы ауылында дене шынықтыру-сауықтыру кешенінің құрылысы</t>
  </si>
  <si>
    <t>Қосшы қаласындағы белгіленген жылу қуаты 160 Гкал-сағ жеке тұрған су жылыту қазандығын реконструкциялау.</t>
  </si>
  <si>
    <t>Қосшы қаласындағы белгіленген жылу қуаты 160 Гкал/сағ жеке тұрған су жылыту қазандығын реконструкциялау. Жылу желілері</t>
  </si>
  <si>
    <t>Макинск қаласында Каменный Карьер шағын ауданының жылу желілерін салу</t>
  </si>
  <si>
    <t>Қосшы қаласының электрмен жабдықтау желілернің құрылысы (4 кезек)</t>
  </si>
  <si>
    <t>Ақкөл қалалық ауданында көшелерді жарықтандыру желілерінің құрылысы</t>
  </si>
  <si>
    <t>Щучинск қаласындағы Заречный ш/а-ғы жеке тұрғын үй қырылыстарына электрмен жабдықтау желілерін салу (1-кезек)</t>
  </si>
  <si>
    <t>Торғай ауылында көше жарығын салу</t>
  </si>
  <si>
    <t xml:space="preserve"> Еркіншілік ауылында көше жарығын салу</t>
  </si>
  <si>
    <t>Бозтал ауылында көше жарығын салу</t>
  </si>
  <si>
    <t>Өленті ауылында көше жарығын салу</t>
  </si>
  <si>
    <t>Қаратал ауылында көше жарығын салу</t>
  </si>
  <si>
    <t>Күншалған ауылында көше жарығын салу</t>
  </si>
  <si>
    <t>Нижний Торғай ауылында көше жарығын салу</t>
  </si>
  <si>
    <t>Шәкей ауылында көше жарығын салу</t>
  </si>
  <si>
    <t>Малтабар ауылында көше жарығын салу</t>
  </si>
  <si>
    <t>Ақмырза ауылында көше жарығын салу</t>
  </si>
  <si>
    <t>Селетинское ауылында көше жарығын салу</t>
  </si>
  <si>
    <t>Ерейментау қаласында көше жарығын салу</t>
  </si>
  <si>
    <t>Ақсуат ауылында көше жарығын салу</t>
  </si>
  <si>
    <t>Жаңажол ауылында көше жарығын салу</t>
  </si>
  <si>
    <t>РБ</t>
  </si>
  <si>
    <t>ңтүстік жақтың кіреберісі Жақсы ауылының көшелерін жарықтандыру құрылысы</t>
  </si>
  <si>
    <t>Запорожье ауылында көше жарығын салу</t>
  </si>
  <si>
    <t xml:space="preserve"> Беловод ауылында көше жарығын салу</t>
  </si>
  <si>
    <t>Сабынды ауылында көше жарықтандыру желілерін салу</t>
  </si>
  <si>
    <t>Қажымұқан ауылында электрмен жабдықтау желілерінің құрылысы (2-кезек)</t>
  </si>
  <si>
    <t>Целиноград ауданының Қараөткел а. электрмен жабдықтау желілерін салу (2-кезек)</t>
  </si>
  <si>
    <t>Көкшетау қаласында Қызыл Жұлдыз ауылына кірме жолмен Красный Яр ауылында Н. Назарбаев даңғылынан Умышев көшесіне дейін Қопа көлінің бойымен айналма жол салу (1-кезек)</t>
  </si>
  <si>
    <t>Көкшетау қаласында Қызыл Жұлдыз ауылына кірме жолмен Красный Яр ауылында Н. Назарбаев даңғылынан Умышев көшесіне дейін Қопа көлінің бойымен айналма жол салу (2 кезек)</t>
  </si>
  <si>
    <t>Көкшетау қаласында Nursultan Nazarbaev даңғылы жолын (Қуанышбаев көшесінен айналма жолға дейін) реконструкциялау</t>
  </si>
  <si>
    <t>Қосшы қаласындағы қалаішілік жолдардың құрылысы (3-кезек)</t>
  </si>
  <si>
    <t>Қосшы қаласында көше-жол желісінің құрылысы». II кезек</t>
  </si>
  <si>
    <t>Қосшы қаласындағы қалаішілік жолдардың құрылысы (1-кезең)</t>
  </si>
  <si>
    <t>Қосшы қаласындағы "Лесная поляна" ТА-дан  Р-З  (Қарқаралы тас жолы) а/ж  дейінгі учаскедегі ЛП-3 көшесінің құрылысы</t>
  </si>
  <si>
    <t>Ақкөл қаласындағы жол-көлік желісін (Бигелдинов көшесі) реконструкциялау</t>
  </si>
  <si>
    <t>Ақмола облысы Целиноград ауданының Қараөткел ауылының көше- жол желісін салу (2-кезек)</t>
  </si>
  <si>
    <t>Талапкер ауылының көше- жол желісін салу (3-кезек)</t>
  </si>
  <si>
    <t>Талапкер ауылының көше- жол желісін салу (4-кезек)</t>
  </si>
  <si>
    <t>Оразақ ауылының көше-жол желісін салу</t>
  </si>
  <si>
    <t>Қоянды ауылының кірме жолымен кентішілік жолдарды салу</t>
  </si>
  <si>
    <t>Қызылсуат ауылдық округі "Нұрлы" ӨК көше - жол желісін салу</t>
  </si>
  <si>
    <t xml:space="preserve"> Қызылсуат ауылдық округі "Нұрлы" ӨК көше - жол желісін салу</t>
  </si>
  <si>
    <t>Шұбар ауылының көше-жол желісін салу</t>
  </si>
  <si>
    <t xml:space="preserve">Қоянды ауылындағы жол желісінің құрылысы (2 кезең) </t>
  </si>
  <si>
    <t>Қоянды ауылындағы жол желісінің құрылысы  (3 кезең)</t>
  </si>
  <si>
    <t>Қоянды ауылының көше-жол желісін салу (4-кезек) (ЖСҚ атауына қатысты түзету)</t>
  </si>
  <si>
    <t>Қаражар ауылының көше-жол желісін салу</t>
  </si>
  <si>
    <t>Ақмола облысы Целиноград ауданы Ақмол ауылында көше-жол желісін салу</t>
  </si>
  <si>
    <t xml:space="preserve">Целиноград ауданының Арайлы ауылының көше- жол желісін салу </t>
  </si>
  <si>
    <t xml:space="preserve">Целиноград ауданының Ыбырай Алтынсарин  ауылының көше- жол желісін салу </t>
  </si>
  <si>
    <t>Целиноград ауданының Талапкер ауылының көше- жол желісін салу (5-кезек)</t>
  </si>
  <si>
    <t>Шортанды ауданы Шортанды кентіне ТЖ жолы арқылы автожол өткелін салу</t>
  </si>
  <si>
    <t>Қазыбек Би көшесінен Пара қаласындағы А. Н. Молдағұлова көшесіне дейінгі учаскеде Ж. Жабаев көшесінің құрылысы</t>
  </si>
  <si>
    <t>Ақмола облысы Аршалы ауданы Жібек жолы ауылының 7- шағын ауданындағы көпірді реконструкциялау</t>
  </si>
  <si>
    <t>Ақмола облысы Аршалы ауданы Жібек жолы ауылының 8-шағын ауданындағы көпірді реконструкциялау</t>
  </si>
  <si>
    <t>МЭ, акимат Акмолинской области</t>
  </si>
  <si>
    <t>МНЭ, ЦГО, МИО</t>
  </si>
  <si>
    <t>5300 м3/сут</t>
  </si>
  <si>
    <t>38,5 км</t>
  </si>
  <si>
    <t>0,7м3/сут</t>
  </si>
  <si>
    <t>12км</t>
  </si>
  <si>
    <t>10 тыс</t>
  </si>
  <si>
    <t>13 км</t>
  </si>
  <si>
    <t>НҰИ 20, республика бойынша</t>
  </si>
  <si>
    <t>Кеспе зауытын салу "MK RAMADAN"ЖШС</t>
  </si>
  <si>
    <t>"Кеспе шығаратын зауыт салу "MK RAMADAN"ЖШС"</t>
  </si>
  <si>
    <t>"Өндіріс бойынша өндірісті жаңғырту базальт негізіндегі жылу оқшаулағыш материалдар "Макинск Жылу оқшаулау зауыты "ЖШС"</t>
  </si>
  <si>
    <t>"Щучье-Бурабай аймағында бөтелкедегі ауыз су өндірісі "Минералды көздер"ЖШС""</t>
  </si>
  <si>
    <t>Ақмола облысы Алексеев кен орнының каолиндер базасында тау-кен байыту комбинатын салу "Qazaq Kaolin" ЖШС (бұрынғы "Arai pro"ЖШС)</t>
  </si>
  <si>
    <t>"QAZAQ OFFICE"ЖК кеңсе және кеңсе тауарларын өндіру цехын салу</t>
  </si>
  <si>
    <t>"Алаз Строй" ЖШС тәулігіне 1600 тонна клинкер өнімділігі бар цемент зауытын салу</t>
  </si>
  <si>
    <t>"Эко-сауықтыру сүт емдік-профилактикалық тамақ өнімдерін және витаминдері бар алкогольсіз сусындарды өндіру жөніндегі кешен "Agro Holding BAYAN инновациялық ғылыми-зерттеу өндірістік кәсіпорны"ЖШС"</t>
  </si>
  <si>
    <t>"Asyl tas corp" ЖШС жасанды мәрмәр дайындау фабрикасының құрылысы.»</t>
  </si>
  <si>
    <t>"Көкшетау қаласындағы"ENKI"ЖШС жылына өнімділігі 60 млн. дана керамикалық кірпіш шығаратын зауыттың түсіру учаскесінің өндірістік желісін жаңғырту" "ENKI ""ЖШС"</t>
  </si>
  <si>
    <t>Көкшетау қаласында кірпіш зауытын салу, "Кир Завод"ЖШС</t>
  </si>
  <si>
    <t>Барлық жобалар басқа көздер есебінен БК:</t>
  </si>
  <si>
    <t>271км</t>
  </si>
  <si>
    <t xml:space="preserve">23км </t>
  </si>
  <si>
    <t>11 км</t>
  </si>
  <si>
    <t>90 км</t>
  </si>
  <si>
    <t>18 км</t>
  </si>
  <si>
    <t>32 км</t>
  </si>
  <si>
    <t>13км</t>
  </si>
  <si>
    <t>10км</t>
  </si>
  <si>
    <t xml:space="preserve">НҰИ 25, республика бойынша
</t>
  </si>
  <si>
    <t>20км</t>
  </si>
  <si>
    <t>18,8км</t>
  </si>
  <si>
    <t>5,65 км</t>
  </si>
  <si>
    <t>81,678 км</t>
  </si>
  <si>
    <t>9,5 км</t>
  </si>
  <si>
    <t xml:space="preserve">9,4 км </t>
  </si>
  <si>
    <t>20,6 км</t>
  </si>
  <si>
    <t>75 км</t>
  </si>
  <si>
    <t>36 км</t>
  </si>
  <si>
    <t>11,107 км</t>
  </si>
  <si>
    <t>14км</t>
  </si>
  <si>
    <t xml:space="preserve">1 іс-шара.  Құс шаруашылығы бойынша: </t>
  </si>
  <si>
    <t>АШжЖҚБ</t>
  </si>
  <si>
    <t xml:space="preserve">  "Казгер-КУС" ЖШС </t>
  </si>
  <si>
    <t>2 іс-шара. СТФ:</t>
  </si>
  <si>
    <t>СТФ, шикі сиыр сүті</t>
  </si>
  <si>
    <t>бас</t>
  </si>
  <si>
    <t>СТФ (кеңейту),, шикі сиыр сүті</t>
  </si>
  <si>
    <t>Суару, көкөністер</t>
  </si>
  <si>
    <t>Суару, Жемшөп дақылдары</t>
  </si>
  <si>
    <t>Суару, көкөністер, Жемшөп дақылдары</t>
  </si>
  <si>
    <t>4 іс-шара. Мал шаруашылығы;</t>
  </si>
  <si>
    <t>Мал шаруашылығы/мал шаруашылығы фермасының құрылысы, ІҚМ еті</t>
  </si>
  <si>
    <t>Мал шаруашылығы/ бордақылау, ІҚМ еті</t>
  </si>
  <si>
    <t>Мал шаруашылығы / құрылыс бордақылау алаңдары (2 кезең), ұсақ мал еті</t>
  </si>
  <si>
    <t>Мал шаруашылығы (1 кезең), ІҚМ еті</t>
  </si>
  <si>
    <t>Мал шаруашылығы / мал шаруашылығы фермасының құрылысы, жылқы еті</t>
  </si>
  <si>
    <t>Мал шаруашылығы / мал шаруашылығы фермасының құрылысы, ІҚМ еті, жылқы</t>
  </si>
  <si>
    <t>Мал шаруашылығы/ мал шаруашылығы фермасын салу, ІҚМ бордақылау</t>
  </si>
  <si>
    <t>5 Іс-шара. Ауыл шаруашылығы өнімдерін қайта өңдеу:</t>
  </si>
  <si>
    <t>Мал шаруашылығы өнімін, құрама жемді қайта өңдеу (жануарлар, құстар, балықтар үшін Жануарлар аш-ның терісінен жемшөп қоспасы)</t>
  </si>
  <si>
    <t>Өсімдік шаруашылығы өнімдерін қайта өңдеу, тағамдық қоспалар (натрий глумаматы) (дәмді күшейткіш)</t>
  </si>
  <si>
    <t>Өсімдік шаруашылығы өнімдерін,құрама жемді қайта өңдеу</t>
  </si>
  <si>
    <t>Өсімдік шаруашылығы өнімдерін қайта өңдеу, макарон өнімдері (мүйіздер)</t>
  </si>
  <si>
    <t>Өсімдік шаруашылығы өнімдерін қайта өңдеу, ұн</t>
  </si>
  <si>
    <t>Мал шаруашылығы өнімдерін қайта өңдеу, Жарма (булгур)</t>
  </si>
  <si>
    <t xml:space="preserve">Өсімдік шаруашылығы өнімдерін қайта өңдеу, жарма (қарақұмық) </t>
  </si>
  <si>
    <t>Өсімдік шаруашылығы өнімдерін қайта өңдеу, Жарма (булгур)</t>
  </si>
  <si>
    <t>Өсімдік шаруашылығы өнімдерін қайта өңдеу, жұмыртқа ұнтағы</t>
  </si>
  <si>
    <t>Мал шаруашылығы өнімдерін қайта өңдеу (2 кезең), құс етінен жасалған мұздатылған жартылай фабрикаттар (тауық шницельдері, наггеттер, балалар наггеттері, стриптер, котлеттер, митболдар)</t>
  </si>
  <si>
    <t>Мал шаруашылығы өнімдерін, шұжық өнімдерін және ет консервілерін қайта өңдеу</t>
  </si>
  <si>
    <t>Мал шаруашылығы өнімдерін, сүт өнімдерін қайта өңдеу</t>
  </si>
  <si>
    <t>Мал шаруашылығы өнімдерін, ет өнімдерін қайта өңдеу</t>
  </si>
  <si>
    <t>Өсімдік шаруашылығы өнімін, құрама жемді қайта өңдеу (жануарлар, құстар, балықтар үшін Жануарлар аш-ның терісінен жемшөп қоспасы)</t>
  </si>
  <si>
    <t>Мал шаруашылығы өнімдерін, шұжық өнімдерін, жартылай фабрикаттарды қайта өңдеу</t>
  </si>
  <si>
    <t>Мал шаруашылығы өнімдерін, сүт өнімдерін (балмұздақ)қайта өңдеу</t>
  </si>
  <si>
    <t>Өсімдік шаруашылығы өнімдерін, жармаларды (жасымық, бұршақ)қайта өңдеу</t>
  </si>
  <si>
    <t>Өсімдік шаруашылығы өнімдерін қайта өңдеу, өсімдік майы</t>
  </si>
  <si>
    <t>6 Іс-шара. Хрпнилище / картоп / көкөністер / астық:</t>
  </si>
  <si>
    <t>Сақтау, көкөністер</t>
  </si>
  <si>
    <t>Сақтау, астық</t>
  </si>
  <si>
    <t>Сақтау, картоп</t>
  </si>
  <si>
    <t>7 км</t>
  </si>
  <si>
    <t>12,6 км</t>
  </si>
  <si>
    <t>замена оборудования</t>
  </si>
  <si>
    <t>92,9км</t>
  </si>
  <si>
    <t>2,5 км</t>
  </si>
  <si>
    <t>4,1 км</t>
  </si>
  <si>
    <t>5,4 км</t>
  </si>
  <si>
    <t>Атбасар ауданы Атбасар қ. орталық қазандығының реконструкциялау</t>
  </si>
  <si>
    <t>Щучинск қаласының қазандықтың №1, №3 жылу желілерін реконструкциялау</t>
  </si>
  <si>
    <t>Щучинск қаласындағы №12 қазандыққа жылу желілерін реконструкциялау</t>
  </si>
  <si>
    <t>Степногорск қаласының жылу желілерін қайта құру-1 кезек</t>
  </si>
  <si>
    <t>Көкшетау қаласы №9 РК-2 ст. қазандық агрегатынан кейін орнатылған электр сүзгісін ауыстыруға</t>
  </si>
  <si>
    <t>Қосшы ауылында газ құбыры мен газ тарату желілерін салу</t>
  </si>
  <si>
    <t>Өрнек ауылындағы су құбырын қайта жаңарту</t>
  </si>
  <si>
    <t>Қаражар ауылындағы су тосқауылдары арқылы құбыр арқылы өту арқылы газ құбырын және одан тармақтарды салу</t>
  </si>
  <si>
    <t>Қараөткел ауылында газ құбыры мен газ тарату желілерін салу</t>
  </si>
  <si>
    <t>Қызылсуат ауылында газ құбыры мен газ тарату желілерін салу. 1,2 іске қосу кешендері</t>
  </si>
  <si>
    <t>Жалтыркөл ауылындағы су тарату желілерін жабдықтарын қайта жаңарту</t>
  </si>
  <si>
    <t>Көкшетау қаласының жеке тұрғын үй құрылыстары массиві үшін электрмен жабдықтаудың сыртқы инженерлік желілерін салу Станционный кенті</t>
  </si>
  <si>
    <t>Көкшетау қ</t>
  </si>
  <si>
    <t>Астраханка ауылындағы сумен жабдықтау жүйесін қайта жаңарту (7 кезек)</t>
  </si>
  <si>
    <t>Новосельское с. су құбыры желілерін қайта жаңарту</t>
  </si>
  <si>
    <t>Степногорск қаласы, Шаңтөбе кентінің сумен жабдықтау желілерін қайта жаңарту</t>
  </si>
  <si>
    <t>Степногорск қаласындағы «Гидроторап» учаскесінің №1 және №2 1-лифт сорғы станцияларының ғимараттарын, электр жабдықтары мен электрмен жабдықтау
желілерін қайта құру</t>
  </si>
  <si>
    <t>Степногорск қ</t>
  </si>
  <si>
    <t>Макинск қ. су құбыры ғимараттары алаңының құрылысымен сумен жабдықтау жүйесін қайта жаңарту</t>
  </si>
  <si>
    <t>Щучинск қаласының магистральдық су құбыры желілерін (4-ші кезек) қайта жаңарту және салу</t>
  </si>
  <si>
    <t>Щучинск қаласының су бұру желілері мен объектілерін реконструкциялау (81,9 км)</t>
  </si>
  <si>
    <t>Есіл ауданының Заречное ауылының сумен жабдықтау жүйесін қайта жаңарту</t>
  </si>
  <si>
    <t>Есіл ауданының Сұрған ауылының сумен жабдықтау жүйесін қайта жаңарту</t>
  </si>
  <si>
    <t>Жібек Жолы ауылының 5, 9, 10, 11 шағынауданының инженерлік-коммуникациялық инфрақұрылымын салу (көше-жол желісі)»</t>
  </si>
  <si>
    <t>Жібек жолы ауылында 1-ші және 6-шы шағын аудандардың арасында орналасқан Есіл өзені арқылы өтетін көпір өткелін салу</t>
  </si>
  <si>
    <t>Жібек жолы ауылында №1,3,4,6,7 және 8 микроаудандарында инженерлік-коммуналдық инфрақұрылымын салу (көше-жол желісі)</t>
  </si>
  <si>
    <t>Жалтыркөл ауылында инженерлік-коммуникациялық инфрақұрылым салу (көше-жол желілері)»</t>
  </si>
  <si>
    <t xml:space="preserve">Қостомар ауылы, инженерлік-коммуникациялық  инфрақұрылымды (жол және көше желілерін) салу </t>
  </si>
  <si>
    <t xml:space="preserve"> Селетинское ауылында су құбыры желілерін қайта жаңарту</t>
  </si>
  <si>
    <t>Есіл ауданы</t>
  </si>
  <si>
    <t>Талапкер ауылының көше- жол желісін салу (2-кезек)</t>
  </si>
  <si>
    <t>м3/сут</t>
  </si>
  <si>
    <t>11,2 км.</t>
  </si>
  <si>
    <t>Шортанды ауданы Дамса ауылындағы дәрігерлік амбулаторияны күрделі жөндеу</t>
  </si>
  <si>
    <t>Капитальный ремонт врачебной амбулатории в селе Дамса Шортандынского района</t>
  </si>
  <si>
    <t>Зеренді ауданы Андреевка ауылындағы дәрігерлік амбулаторияны күрделі жөндеу</t>
  </si>
  <si>
    <t xml:space="preserve">Бұланды </t>
  </si>
  <si>
    <t xml:space="preserve">Атбасар </t>
  </si>
  <si>
    <t xml:space="preserve">Астрахан </t>
  </si>
  <si>
    <t>Азат ауылындағы мәдени-спорт кешенінің құрылысы</t>
  </si>
  <si>
    <t>Қараөзек ауылындағы мәдениет үйінің реконструкциясы</t>
  </si>
  <si>
    <t>Қатаркөл ауылында 200 орындық клубтың құрылысы</t>
  </si>
  <si>
    <t>Жақсы ауылындағы жастардың бос уақытын өткізу орталығының құрылысы</t>
  </si>
  <si>
    <t>Зеренді ауылындағы тарихи-өлкетану музейінің құрылысы</t>
  </si>
  <si>
    <t>Борисовка ауылы, Бейбітшілік көшесі, 400 мекенжайында орналасқан Борисовка ауылдық мәдениет үйінің ғимаратын күрделі жөндеу</t>
  </si>
  <si>
    <t>Сочинское ауылындағы Мәдениет үйіне күрделі жөндеу жұмыстары</t>
  </si>
  <si>
    <t>Бұланды ауданының Партизан ауылдық мәдениет үйіне күрделі жөндеу</t>
  </si>
  <si>
    <t>Аудандық кітапханаға күрделі жөндеу</t>
  </si>
  <si>
    <t>Бұланды ауданының Тоқтамыс ауылындағы Мәдениет үйіне күрделі жөндеу</t>
  </si>
  <si>
    <t>Бұланды ауданының Журавлевка ауылдық Мәдениет үйі ғимаратын күрделі жөндеу</t>
  </si>
  <si>
    <t>Веденовка кенті, Октябрьская көшесі, 6 үй мекенжайында орналасқан 200 орындық «Мәдениет үйіне» күрделі жөндеу</t>
  </si>
  <si>
    <t>Есіл аудандық Мәдениет үйінің ғимаратын күрделі жөндеу</t>
  </si>
  <si>
    <t>Державинск қаласындағы аудандық кітапханаға күрделі жөндеу</t>
  </si>
  <si>
    <t>Уәлиханов ауылындағы Мәдениет үйі ғимаратының шатырын күрделі жөндеу</t>
  </si>
  <si>
    <t>Костычево ауылындағы Мәдениет үйі ғимаратының шатырын күрделі жөндеу</t>
  </si>
  <si>
    <t>Викторовка ауылындағы Мәдениет үйіне күрделі жөндеу</t>
  </si>
  <si>
    <t>Азат ауылындағы ауылдық клубқа күрделі жөндеу</t>
  </si>
  <si>
    <t>«Ауыл – Ел бесігі» жобасы аясында Сабынды ауылындағы Мәдениет үйіне күрделі жөндеу</t>
  </si>
  <si>
    <t>Жантеке ауылындағы ауылдық клуб ғимаратын күрделі жөндеу</t>
  </si>
  <si>
    <t>Шалқар ауылындағы Мәдениет үйінің ғимаратын күрделі жөндеу</t>
  </si>
  <si>
    <t>Қорғалжын ауылындағы Мәдениет үйіне күрделі жөндеу</t>
  </si>
  <si>
    <t>Лесное ауылы, Тәуелсіздіктің 25 жылдығы көшесі мекенжайында орналасқан Лесное ауылдық мәдениет үйінің ғимаратын күрделі жөндеу</t>
  </si>
  <si>
    <t>Хуторок ауылы, Ыбырай Алтынсарин көшесі, 1А құрылым мекенжайындағы ауылдық мәдениет үйінің ғимаратын күрделі жөндеу</t>
  </si>
  <si>
    <t>Белгородское ауылдық округі, Белгородское ауылындағы ауылдық Мәдениет үйінің ғимаратын күрделі жөндеу</t>
  </si>
  <si>
    <t>Приозерное ауылдық мәдениет үйінің ғимаратын күрделі жөндеу</t>
  </si>
  <si>
    <t>«Ауыл – Ел бесігі» жобасы аясында Жаңаесіл ауылындағы Мәдениет үйіне күрделі жөндеу</t>
  </si>
  <si>
    <t>Из ОБ 015</t>
  </si>
  <si>
    <t>м3/сут.</t>
  </si>
  <si>
    <t>ИТОГО финансовых ресурсов капитальный ремонт обьектов здравоохранения  :</t>
  </si>
  <si>
    <t xml:space="preserve">Капитальный ремонт медицинского пункта с.Приречное 
</t>
  </si>
  <si>
    <t>Шортандынский</t>
  </si>
  <si>
    <t xml:space="preserve">Капитальный ремонт врачебной амбулатории в селе Наумовка </t>
  </si>
  <si>
    <t xml:space="preserve">Капитальный ремонт врачебной амбулатории с.Азат  </t>
  </si>
  <si>
    <t xml:space="preserve">Капитальный ремонт здания бокса и подстанции скорой помощи по ул. Лесная 7Б, г. Макинск, </t>
  </si>
  <si>
    <t xml:space="preserve">Капитальный ремонт здания бокса по ул. Лесная 7 «Б» в г.Макинск </t>
  </si>
  <si>
    <t>Капитальный ремонт врачебной амбулатории в селе Токтамыс</t>
  </si>
  <si>
    <t xml:space="preserve">Капитальный ремонт врачебной амбулатории в селе Жана Турмыс </t>
  </si>
  <si>
    <t>Капитальный ремонт врачебной амбулатории в селе Андреевка</t>
  </si>
  <si>
    <t xml:space="preserve">Капитальный ремонт врачебной амбулатории с.Мариновка </t>
  </si>
  <si>
    <t>Барлық қаржы ресурстары, оның ішінде:</t>
  </si>
  <si>
    <t>350 мест</t>
  </si>
  <si>
    <t>Түрген ауылының жалпы білім беретін мектебі" КММ ғимаратын күрделі жөндеу</t>
  </si>
  <si>
    <t>250 мест</t>
  </si>
  <si>
    <t>Жібек жолы ауылының жалпы білім беретін мектебі " КММ ғимаратын күрделі жөндеу</t>
  </si>
  <si>
    <t>18 временных рабочих мест</t>
  </si>
  <si>
    <t>30 временных рабочих мест</t>
  </si>
  <si>
    <t>Еркіншілік ауылының жалпы білім беретін мектебі КММ ғимаратын күрделі жөндеу</t>
  </si>
  <si>
    <t>17 временных рабочих мест</t>
  </si>
  <si>
    <t>14 временных рабочих мест</t>
  </si>
  <si>
    <t>Алексеевка кентінің № 1 жалпы білім беретін мектебі " КММ ғимаратын күрделі жөндеу</t>
  </si>
  <si>
    <t>Зеренді ауылының Малик Ғабдуллин атындағы мектеп-гимназиясы " КММ ғимаратын күрделі жөндеу</t>
  </si>
  <si>
    <t>13 временных рабочих мест</t>
  </si>
  <si>
    <t>Ақтан Төлеубаев атындағы жалпы білім беретін мектеп с. Қорғалжын КММ ғимаратын күрделі жөндеу</t>
  </si>
  <si>
    <t>Қоянды ауылының № 1 жалпы білім беретін мектебі " КММ ғимаратын күрделі жөндеу</t>
  </si>
  <si>
    <t>Тасты ауылының жалпы білім беретін мектебі КММ ғимаратын күрделі жөндеу</t>
  </si>
  <si>
    <t>Ақжар ауылының жалпы білім беретін мектебі КММ ғимаратын күрделі жөндеу</t>
  </si>
  <si>
    <t>Жарлыкөл ауылының жалпы білім беретін мектебі КММ ғимаратын күрделі жөндеу</t>
  </si>
  <si>
    <t>25 временных рабочих мест</t>
  </si>
  <si>
    <t>Красный Яр ауылының №1 жалпы білім беретін мектебі " КММ ғимаратын күрделі жөндеу</t>
  </si>
  <si>
    <t>22 временных рабочих мест</t>
  </si>
  <si>
    <t>2</t>
  </si>
  <si>
    <t>ОКФКиС</t>
  </si>
  <si>
    <t>ОКРЯФКиС</t>
  </si>
  <si>
    <t xml:space="preserve">Капитальный ремонт здания Дома культуры в селе Пригородное </t>
  </si>
  <si>
    <t>Пригородное ауылындағы Мәдениет үйінің ғимаратын күрделі жөндеу</t>
  </si>
  <si>
    <t>Кировское ауылындағы ауылдық клуб ғимаратын күрделі жөндеу</t>
  </si>
  <si>
    <t xml:space="preserve">Капитальный ремонт здания сельского клуба в                               с. Кировское </t>
  </si>
  <si>
    <t xml:space="preserve"> Пригородное ауылындағы Мәдениет үйінің ғимаратын күрделі жөндеу</t>
  </si>
  <si>
    <t>млң.тенге</t>
  </si>
  <si>
    <t>км№</t>
  </si>
  <si>
    <t>Ақмола облысы Степногорск қаласында Мир көшесінен бастап 20-ықшам ауданға дейін Новосибирская көшесі автомобиль жолын реконструкциялау (Сарыарқа көшесінен бастап 20-ықшам ауданға дейін 2-кезек)</t>
  </si>
  <si>
    <t>Урюпинка ауылындағы елді мекен ішіндегі жолдарға орташа жөндеу</t>
  </si>
  <si>
    <t>Амангелді ауылындағы елді мекен ішіндегі жолдарға орташа жөндеу</t>
  </si>
  <si>
    <t>Талқара ауылындағы елді мекен ішіндегі жолдарға орташа жөндеу</t>
  </si>
  <si>
    <t>Ақкөл қаласындағы жолдарға орташа жөндеу</t>
  </si>
  <si>
    <t>Волгодоновка ауылының елді мекен ішіндегі жолдарына күрделі жөндеу</t>
  </si>
  <si>
    <t>Жалтырколь ауылындағы елді мекен ішіндегі жолдарға күрделі жөндеу</t>
  </si>
  <si>
    <t>Койгелды ауылының елді мекен ішіндегі автомобиль жолдарына күрделі жөндеу</t>
  </si>
  <si>
    <t>Анар станциясының көшелеріндегі елді мекен ішіндегі жолдарға орташа жөндеу: Покотилова көшесі – 1,62 км, Астана көшесі – 1,14 км, Ташенова көшесі – 0,72 км</t>
  </si>
  <si>
    <t>Бабатай станциясының көшелеріндегі елді мекен ішіндегі автомобиль жолдарына күрделі жөндеу</t>
  </si>
  <si>
    <t>Ижевское ауылындағы автомобиль жолдарына орташа жөндеу: Целинная көшесі 0–1,1 км, Зайчукова көшесі 0–0,75 км, 30 лет Целины көшесі 0–0,53 км, Степная көшесі 0–0,5 км, Титова көшесі 0–0,5 км, Мира көшесі 0–0,65 км</t>
  </si>
  <si>
    <t>Аршалы кентіндегі автомобиль жолдарына орташа жөндеу (5 көше: Родниковская көшесі – 921 м, Абай көшесі – 1520 м, Волков көшесі – 380 м, Пацаев көшесі – 380 м, Жамбыл тұйық көшесі – 521 м)</t>
  </si>
  <si>
    <t>Аршалы ауданы Бұлақсай ауылдық округінің елді мекен ішіндегі жолдарына орташа жөндеу</t>
  </si>
  <si>
    <t>Ақмола облысы Аршалы ауданы Сарыоба станциясындағы елді мекен ішіндегі жолдарына орташа жөндеу</t>
  </si>
  <si>
    <t>Ақмола облысы Аршалы ауданы Михайловка ауылының елді мекен ішіндегі жолдарына орташа жөндеу</t>
  </si>
  <si>
    <t>Аршалы ауданы Сараба ауылының елді мекен ішіндегі жолдарына күрделі жөндеу</t>
  </si>
  <si>
    <t>Аршалы ауданы Арнасай ауылының елді мекен ішіндегі жолдарына күрделі жөндеу</t>
  </si>
  <si>
    <t>Біржан сал</t>
  </si>
  <si>
    <t>Жақсы</t>
  </si>
  <si>
    <t>Камышенка ауылындағы көше-жол желісіне күрделі жөндеу</t>
  </si>
  <si>
    <t>Астраханка ауылындағы көше-жол желісіне орташа жөндеу</t>
  </si>
  <si>
    <t>Первомайка ауылындағы көше-жол желісіне күрделі жөндеу</t>
  </si>
  <si>
    <t>Лозовое ауылындағы көше-жол желісіне күрделі жөндеу</t>
  </si>
  <si>
    <t>Покровка ауылындағы Мәдениет (2,42 км), Абай (2,22 км), Жастар (1,4 км) көшелерінің автомобиль жолын орташа жөндеу</t>
  </si>
  <si>
    <t>Новосельское ауылының кентішілік жолдарын орташа жөндеу (Бірлік көшесі, Победа көшесі, Мир көшесі, Мәдениет көшесі, Сары-Арқа көшесі)</t>
  </si>
  <si>
    <t>Сочинское ауылының кентішілік жолдарын орташа жөндеу (Гагарин к-сі, Молодежь к-сі, Элеватор к-сі, Сары-Арқа к-сі, Дружба к-сі, Мир к-сі, еңбек к-сі)</t>
  </si>
  <si>
    <t>Ақмола облысы Атбасар ауданы Садовое ауылының кентішілік жолдарын орташа жөндеу (Алтынсарин көшесі, Ерғалиев көшесі, Желтоқсан көшесі, Достық көшесі, Сарыарқа көшесі, Бөкейханов көшесі)</t>
  </si>
  <si>
    <t>Борисовка ауылының №1 (1,4 км), Бейбітшілік (2,55 км), Клименко (2,2 км), и. Мищенко (2,5 км) көшелерінің автомобиль жолын орташа жөндеу</t>
  </si>
  <si>
    <t>Еңбекшілдер ауылындағы кентішілік жолдарды орташа жөндеу</t>
  </si>
  <si>
    <t>Мақпал ауылындағы кент ішіндегі жолдарды орташа жөндеу</t>
  </si>
  <si>
    <t>Қызыюм ауылындағы кентішілік жолдарды орташа жөндеу</t>
  </si>
  <si>
    <t>Вознесенка ауылының кентішілік жолдарын орташа жөндеу (Интернациональная, Ломоносова, Ленина, Советская, переулок Мира-Целинная, Темірязев көшелеріне дейін)</t>
  </si>
  <si>
    <t>Макинск қаласындағы Омигов-М. Ким көшелерінің қиылысын орташа жөндеу</t>
  </si>
  <si>
    <t>Тоқтамыс ауылындағы жолдарды орташа жөндеу</t>
  </si>
  <si>
    <t>Макинск қаласындағы Уәлиханов көшесінің жолдарын орташа жөндеу</t>
  </si>
  <si>
    <t>Журавлевка ауылының жолдарын орташа жөндеу</t>
  </si>
  <si>
    <t>Алтынды ауылының жолдарын орташа жөндеу</t>
  </si>
  <si>
    <t>Жаңаталап ауылының жолдарын орташа жөндеу</t>
  </si>
  <si>
    <t>Веденовка ауылы, Веденовка ауылдық округі, елді мекен ішіндегі жолдарға орташа жөндеу (1-кезең)</t>
  </si>
  <si>
    <t>Атамекен ауылы, Атамекен ауылдық округі, елді мекен ішіндегі автомобиль жолдарына орташа жөндеу (1-кезең)</t>
  </si>
  <si>
    <t>Урумкай ауылдық округі, елді мекен ішіндегі жолдарға орташа жөндеу (1-кезең)</t>
  </si>
  <si>
    <t>Қызылағаш ауылы, Абылайхан ауылдық округі, елді мекен ішіндегі жолдарға орташа жөндеу</t>
  </si>
  <si>
    <t>«Ақмола облысы, Бурабай ауданы, Кенесары ауылының елді мекен ішіндегі автомобиль жолдарына орташа жөндеу»</t>
  </si>
  <si>
    <t xml:space="preserve">Щучинск қаласындағы қалаішілік жолдарға орташа жөндеу </t>
  </si>
  <si>
    <t>Бурабай кентіндегі елді мекен ішіндегі жолдарға орташа жөндеу</t>
  </si>
  <si>
    <t>Веденовка ауылы, Веденовка ауылдық округі, елді мекен ішіндегі жолдарға орташа жөндеу (2-кезең)</t>
  </si>
  <si>
    <t xml:space="preserve">  Атамекен ауылы, Атамекен ауылдық округі, елді мекен ішіндегі автомобиль жолдарына орташа жөндеу (2-кезең)</t>
  </si>
  <si>
    <t>Златополье ауылы, Златополь ауылдық округі, елді мекен ішіндегі жолдарға орташа жөндеу</t>
  </si>
  <si>
    <t>Наурызбай Батыра ауылы, Зеленобор ауылдық округі, елді мекен ішіндегі жолдарға орташа жөндеу (1-кезең)</t>
  </si>
  <si>
    <t>Успеноюрьевка ауылындағы автомобиль жолына орташа жөндеу</t>
  </si>
  <si>
    <t xml:space="preserve">Урумкай ауылындағы автомобиль жолдарының орташа жөндеуі: Советская көшесі 0–0,947 км, 1,435–2,08 км (1,592 км), Пушкин көшесі 0–0,225 км, Первомайская көшесі 0–1,33 км, Гагарин көшесі 0–0,255 км, Спутник көшесі 0–0,53 км (барлығы 3,932 км)
</t>
  </si>
  <si>
    <t xml:space="preserve">Қатарколь ауылындағы елді мекен ішіндегі жолдарға орташа жөндеу
</t>
  </si>
  <si>
    <t xml:space="preserve">
Ақмола облысы, Егіндіколь ауданы, Бауманское ауылының көше-жол желісіне орташа жөндеу (Въездной грейдер 0–0,84 км, Степана Разина көшесі 0–0,98 км, Приозерная көшесі 0–0,556 км)
</t>
  </si>
  <si>
    <t>Ақмола облысы, Егіндікөл ауданы, Қоржынкөл ауылындағы көше жолдар желісін орташа жөндеу (Октябрьская көшесі км 0-1, Приозерная көшесі км 0-0,42, Пушкина кқшесі км 0-0,35)</t>
  </si>
  <si>
    <t>Ақмола облысы, Егіндікөл ауданы, Егіндікөл ауылындағы ауылішілік жолдарды орташа жөндеу (Линейная к-сі, Станционная к-сі, Мира тұйық көшесі, Ленин к-сі, шағын аудан)</t>
  </si>
  <si>
    <t xml:space="preserve">Тоганас ауылының елді мекен ішіндегі жолдарына орташа жөндеу: Абай көшесі 0–0,7 км, Центральная көшесі 0–0,7 км, Алтынсарин көшесі 0–0,4 км
</t>
  </si>
  <si>
    <t>Ұзынкөл ауылына кіретін жолдың орташа жөндеуі</t>
  </si>
  <si>
    <t>Егіндікөл ауылының көшелер мен жолдарының орташа жөндеуі</t>
  </si>
  <si>
    <t>Егіндікөл ауылының елді мекен ішіндегі жолдарын орташа жөндеу (Жасыл көшесі, Жол көшесі, Ленин көшесі, Жастар көшесі, Гагарин көшесі)</t>
  </si>
  <si>
    <t>Егіндікөл ауылының автокөлік жолдарын орташа жөндеу: Дала көшесі (1,15 км), Көл жағалауы көшесі (0,655 км), Пролетар көшесі (0,450 км), Спорттық көшесі (0,5 км)</t>
  </si>
  <si>
    <t>Егіндікөл ауылындағы Мира көшесінің автокөлік жолын орташа жөндеу</t>
  </si>
  <si>
    <t>Алаколь ауылдық округінің елді мекен ішіндегі автокөлік жолдарын орташа жөндеу (Полтавка ауылы, Шығыс көшесі – 1,1 км; Көркем ауылы, Көркем көшесі – 0,9 км)</t>
  </si>
  <si>
    <t>Ақмола облысы, Егіндіколь ауданы, Спиридоновка ауылының көшелерін орташа жөндеу: Көл жағалауы көшесі (1,1 км), Қазақстан көшесі (1,15 км), Комсомол көшесі (0,4 км), Механикалық көшесі (0,195 км)</t>
  </si>
  <si>
    <t>Егіндіколь ауданы, Полтавка ауылының жолдарын орташа жөндеу</t>
  </si>
  <si>
    <t>Егіндіколь ауданы, Буревестник ауылының жолдарын орташа жөндеу</t>
  </si>
  <si>
    <t>Егіндіколь ауданы, Коржинкөл ауылының жолдарын орташа жөндеу</t>
  </si>
  <si>
    <t>Тайбай ауылының көшелерін орташа жөндеу: Алихан Бөкейханов көшесі (2,450 км), Хамит Ерғалиев көшесі (2,450 км), Кәукен Кеңжетаев көшесі (1,450 км), 1-көше (0,730 км), Сарыарқа көшесі (0,480 км)</t>
  </si>
  <si>
    <t>Тұрғай ауылының автокөлік жолдарын орташа жөндеу: Ақбулак өткелі (0,36 км), Герман өткелі (0,3 км), Жәнибек өткелі (0,575 км), Сейфуллин өткелі (0,48 км), К. Альжанов өткелі (0,345 км)</t>
  </si>
  <si>
    <t>Ақмола облысы, Ерейментау ауданы, Еркіншілдік ауылының аудандық маңызы бар елді мекен ішіндегі жолдарын орташа жөндеу: Тәуелсіздікке 25 жыл көшесі 0–2,85 км, Береке көшесі 0–1,7 км, Юрий Гагарин көшесі 0–1,54 км, Абай Кунанбаев көшесі 0–1,67 км, Достық көшесі 0–0,95 км</t>
  </si>
  <si>
    <t>Иглік ауылының автокөлік жолдарын орташа жөндеу: Мектеп көшесі 435 м, Абай көшесі 730 м, Тезекбаев көшесі 334 м, Целинная көшесі 538 м, Мира көшесі 570 м, Қосымша жолдар тобы 1386 м</t>
  </si>
  <si>
    <t>Бузулук ауылының Сурған жағы арқылы кіретін жол тобын орташа жөндеу, 1,5 км</t>
  </si>
  <si>
    <t>Бузулук ауылының Ұлы Дала көшесінің автокөлік жолын орташа жөндеу, 2 км</t>
  </si>
  <si>
    <t>Бузылық ауылының Ахмет Байтурсынұлы көшесі бойымен 1 км жолдың орташа жөндеуі</t>
  </si>
  <si>
    <t>Ақмола облысы, Есіл ауданы, Двуречное ауылының ішкі көшелерін орташа жөндеу (Өндіріс көшесі – 0,146 км, Достық көшесі – 0,211 км, Комсомол көшесі – 0,566 км, Совет көшесі – 0,286 км, Гагарин көшесі – 0,730 км)</t>
  </si>
  <si>
    <t>Есіл қаласы, Ғарышкерлер көшесі бойымен автомобиль жолын орташа жөндеу</t>
  </si>
  <si>
    <t>Заречное ауылының ішкі көшесін орташа жөндеу (Тәуелсіздік көшесі, L-357 м)</t>
  </si>
  <si>
    <t>Знаменка ауылының ішкі көшелерін орташа жөндеу (Леонова көшесі, Мәскеу көшесі)</t>
  </si>
  <si>
    <t>Запорожье ауылы, Ленин көшесін орташа жөндеу</t>
  </si>
  <si>
    <t>Беловодское ауылының Ленин көшесін (845 м) және Чкалов көшесін (820 м) орташа жөндеу</t>
  </si>
  <si>
    <t>Жақсы ауылының ішкі көшелерін орташа жөндеу: Строительная көшесі, Бірлік көшесінің бір бөлігі, Көктем көшесі, Мереке көшесі, Октябрьская көшесі</t>
  </si>
  <si>
    <t>Жақсы ауылының автомобиль жолдарын (көшелерін) орташа жөндеу: Дружба көшесі</t>
  </si>
  <si>
    <t>Жақсы ауылының ішкі көшесін орташа жөндеу: Тәуелсіздік көшесі</t>
  </si>
  <si>
    <t>Жақсы ауылының ішкі көшесін орташа жөндеу: Тұқтубаев көшесі</t>
  </si>
  <si>
    <t>Жақсы ауылының ішкі көшесін орташа жөндеу: Мира көшесі</t>
  </si>
  <si>
    <t>Жақсы ауылының ішкі көшелерін орташа жөндеу: Транспортная көшесі, Целинная көшесі, М. Мәметова көшесі, Жасөспірімдер көшесі, Джамбул көшесі</t>
  </si>
  <si>
    <t>Кийма ауылындағы Ленин көшесін және Жаңа Киймма ауылындағы Больничная көшесін орташа жөндеу</t>
  </si>
  <si>
    <t>Калинин ауылдық округінің Моховое ауылындағы Аль-Фараби көшесін ішкі жолдарды орташа жөндеу</t>
  </si>
  <si>
    <t>Новокиенка ауылындағы Целинная көшесінің 0–2,125 км аралығындағы автомобиль жолын орташа жөндеу</t>
  </si>
  <si>
    <t>Кировское ауылындағы Достық көшесін (300 м) және Сейфуллин көшесін (900 м) орташа жөндеу</t>
  </si>
  <si>
    <t>Беловодское ауылындағы Набережная көшесін және Женис көшесін орташа жөндеу</t>
  </si>
  <si>
    <t>Лозовое ауылындағы Шоссейная және Парковая көшелерін орташа жөндеу</t>
  </si>
  <si>
    <t>Белғаш ауылы, Мира және Целинная көшелеріндегі жолдардың орташа жөндеуі</t>
  </si>
  <si>
    <t>Калининское ауылы, Комсомольская, Зеленная және Интернациональная көшелеріндегі жолдардың орташа жөндеуі</t>
  </si>
  <si>
    <t>Жанакиімин ауылдық округіне қарасты Кийма ауылындағы Энергетиков көшесінің жолдарын орташа жөндеу</t>
  </si>
  <si>
    <t>Киевское ауылы, Абай және Бәйтерек көшелеріндегі жолдардың орташа жөндеуі</t>
  </si>
  <si>
    <t>Запорожье ауылы, Мира, Ленина, Косманафтов және Ивановых көшелеріндегі жолдардың орташа жөндеуі</t>
  </si>
  <si>
    <t>Жанакиімин ауылдық округіне қарасты Жана-Киима ауылындағы 30 жылдық Жеңіс, Иманов және Жангильдин көшелеріндегі жолдардың орташа жөндеуі</t>
  </si>
  <si>
    <t>Беловод ауылдық округіне қарасты Перекатное ауылындағы М. Әуезов көшесінің жолдарын орташа жөндеу</t>
  </si>
  <si>
    <t>Чапаевское ауылындағы Новая көшесінің жолдарын орташа жөндеу</t>
  </si>
  <si>
    <t>Подгорное ауылындағы Мира көшесінің жолдарын орташа жөндеу</t>
  </si>
  <si>
    <t>Қызылсай ауылдық округіне қарасты Баягиз ауылындағы Гагарин көшесінің жолдарын орташа жөндеу</t>
  </si>
  <si>
    <t>Терсакан ауылындағы Майкутова көшесінің (3 учаске) жолдарын орташа жөндеу</t>
  </si>
  <si>
    <t>Ақмола облысы, Жарқайың ауданы, Тасты-Талды ауылындағы көшелер мен жолдардың орташа жөндеуі (А. Жангильдин, С. Сейфуллин, Автомобилистов, Байтурсынов, Мира көшелері)</t>
  </si>
  <si>
    <t>Ақмола облысы, Жарқайың ауданы, Тасты-Талды ауылындағы Абая көшесі (0-0,55 км), 2-ші Мирорайон көшесі (0-0,145 км), Майкутова көшесі (0-0,32 км), Привокзальная көшесі (0-0,906 км), Элеваторная көшесі (0-0,87 км) жолдарының орташа жөндеуі</t>
  </si>
  <si>
    <t>Ақмола облысы, Жарқайың ауданы, Пригородное ауылындағы көшелердің орташа жөндеуі: Октябрьская көшесі, Ақпан Укубаев көшесі, Абылай хан көшесі, Коммунистическая көшесі, Молодежная көшесі</t>
  </si>
  <si>
    <t>Ақмола облысы, Жарқайың ауданы, Гастелло ауылындағы Новосельская көшесінің жолдарын орташа жөндеу</t>
  </si>
  <si>
    <t>Ақмола облысы, Жарқайың ауданы, Державинск қаласындағы көшелер мен жолдардың орташа жөндеуі</t>
  </si>
  <si>
    <t>Жарқайын ауданы, Бирсуат ауылындағы орташа жөндеу</t>
  </si>
  <si>
    <t>Викторовка ауылының көшелер мен жолдарының орташа жөндеуі</t>
  </si>
  <si>
    <t>М. Ғабдуллин ауылының көшелер мен жолдарының орташа жөндеуі</t>
  </si>
  <si>
    <t>Зеренда ауылының көшелер мен жолдарының орташа жөндеуі</t>
  </si>
  <si>
    <t>Айдабол кентінің көшелер мен жолдарының орташа жөндеуі</t>
  </si>
  <si>
    <t>Богенбай би ауылының көшелер мен жолдарының орташа жөндеуі</t>
  </si>
  <si>
    <t>Исаковка ауылының көшелер мен жолдарының орташа жөндеуі</t>
  </si>
  <si>
    <t>Көктерек ауылының көшелер мен жолдарының орташа жөндеуі</t>
  </si>
  <si>
    <t>Ортағаш ауылының көшелер мен жолдарының орташа жөндеуі</t>
  </si>
  <si>
    <t>Қанай би атындағы ауылдың көшелер мен жолдарының орташа жөндеуі</t>
  </si>
  <si>
    <t>Қызылсая ауылының көшелер мен жолдарының орташа жөндеуі</t>
  </si>
  <si>
    <t>Қазақстан ауылының Орталық көшесінің (1220 м) орташа жөндеуі</t>
  </si>
  <si>
    <t>Алексеевка кентінің көшелер мен жолдарының орташа жөндеуі</t>
  </si>
  <si>
    <t>Қызыл Кардон ауылында Орталық көшесі (1,230 мкр), Орманская көшесі (0,320 мкр), Бейбітшілік көшесі (0,330 мкр) бойынша жолдардың орташа жөндеуі</t>
  </si>
  <si>
    <t>Байтерек ауылындағы Орталық, Тәуелсіздік, Совхозная, Садовая көшелері мен 1-ші қиылыстың орташа жөндеуі</t>
  </si>
  <si>
    <t>Ақкөл ауылындағы Маяковский, Бейбітшілік, Мүсрепов, Гагарин, Ақан сері, Алтынсарин көшелері, 1-ші қиылыс және Алтынсарин өткелі бойынша орташа жөндеу</t>
  </si>
  <si>
    <t>Ортак ауылдық округіне қарасты Қызылтан ауылында Ортак және Тәуелсіздік көшелері бойынша 0–0,91 км автожолдардың, жалпы 2,19 км орташа жөндеуі</t>
  </si>
  <si>
    <t>Зеренда ауылында көшелер мен жолдардың орташа жөндеуі (Целинная көшесі – 485 м, Калинина көшесі – 722 м, Чкалова көшесі – 566 м, Мусина көшесі – 687 м, Автомобилистов көшесі – 432 м)</t>
  </si>
  <si>
    <t>Троицкое ауылындағы Достық көшесі (1,620 км), Тукина көшесі (0,722 км), Мектеп көшесі (0,580 км), Орталық көшесі (0,618 км), Бейбітшілік көшесі (1,011 км) бойынша жолдардың орташа жөндеуі»</t>
  </si>
  <si>
    <t>Симферопольское ауылындағы Ахметова көшесі (1,320 км), Гагарин көшесі (1,270 км), П. Байкенов көшесі (1,660 км), Женис көшесі (0,460 км), Ж. Калина көшесі (0,880 км) бойынша жолдардың орташа жөндеуі</t>
  </si>
  <si>
    <t>Зеренда ауылындағы көшелер мен жолдардың орташа жөндеуі (Энергетиков көшесі – 1357 м, Луговая көшесі – 643 м, Зеленая көшесі – 1104 м, Новая көшесі – 1670 м, Степная көшесі – 2305 м)</t>
  </si>
  <si>
    <t>Арықты ауылындағы Ж. Жабаев, Тәуелсіздік, Ж. Төлеубаев көшелері бойынша ауылішілік жолдардың орташа жөндеуі</t>
  </si>
  <si>
    <t>Коргалжын ауылындағы Д. Рыспаев, М. Ғабдуллин, М. Әуезов, Р. Мадин, Ы. Алтынсарин, А. Бөкейханов, Кирпичная, А. Жангелдин көшелері бойынша автожолдардың орташа жөндеуі</t>
  </si>
  <si>
    <t>Кенбидайық ауылының көшелерінің орташа жөндеуі</t>
  </si>
  <si>
    <t>Оркендеу ауылына кіреберістің орташа жөндеуі</t>
  </si>
  <si>
    <t>Коргалжын ауылындағы М. Әуезов, Б. Булқышев, Құлтума, Д. Отарбеков, Біртабан көшелері бойынша жолдардың орташа жөндеуі</t>
  </si>
  <si>
    <t>Коргалжын ауылының жолдарының орташа жөндеуі</t>
  </si>
  <si>
    <t>Майшукур ауылының жолдарының орташа жөндеуі</t>
  </si>
  <si>
    <t>Жантеке ауылының жолдарының орташа жөндеуі</t>
  </si>
  <si>
    <t>Шалқар ауылының жолдарының орташа жөндеуі</t>
  </si>
  <si>
    <t>Сабынды ауылының жолдарының орташа жөндеуі</t>
  </si>
  <si>
    <t>Уялы, Арықты, Қараегін, Сабынды, Ұшсарт, Қарғалы ауылдарының жолдарының орташа жөндеуі (СРС сәйкес)</t>
  </si>
  <si>
    <t>Балқашино ауылында Калинин көшесі 0–0,773 км, 50 жыл Қазан көшесі 0–0,681 км аралығында көшелер мен жол желісін орташа жөндеу жұмыстары жүргізіледі.</t>
  </si>
  <si>
    <t>Балқашино ауылының көше-жол желісін орташа жөндеу</t>
  </si>
  <si>
    <t>Белгородское ауылының елді мекен ішіндегі жолдарын орташа жөндеу</t>
  </si>
  <si>
    <t>Ұлан ауылының көшелерін орташа жөндеу</t>
  </si>
  <si>
    <t>Қоянды ауылының елді мекен ішіндегі жолдарын күрделі жөндеу</t>
  </si>
  <si>
    <t>Қызылжар ауылының елді мекен ішіндегі жолдарын және кіре беріс жолын күрделі жөндеу</t>
  </si>
  <si>
    <t>Тоңкеріс ауылының елді мекен ішіндегі жолдарын күрделі жөндеу</t>
  </si>
  <si>
    <t>Өтеміс ауылының елді мекен ішіндегі жолдарын күрделі жөндеу</t>
  </si>
  <si>
    <t>Қажымұқан ауылының елді мекен ішіндегі жолдарын күрделі жөндеу</t>
  </si>
  <si>
    <t>Арайлы ауылының елді мекен ішіндегі жолдарын және кіре беріс жолын күрделі жөндеу</t>
  </si>
  <si>
    <t>Бозайғыр ауылының елді мекен ішіндегі жолдарын және кіре беріс жолын күрделі жөндеу</t>
  </si>
  <si>
    <t>Тоңкеріс ауылының елді мекен ішіндегі жолдарын және кіре беріс жолын күрделі жөндеу</t>
  </si>
  <si>
    <t>Дамсын ауылдық округінің елді мекен ішіндегі жолдарын орташа жөндеу</t>
  </si>
  <si>
    <t>Новокубанка ауылының көше-жол желісін орташа жөндеу</t>
  </si>
  <si>
    <t>Қарабулак ауылының жолдарын орташа жөндеу</t>
  </si>
  <si>
    <t>Степногорск қаласының Изобильное ауылының жолдарын орташа жөндеу</t>
  </si>
  <si>
    <t>Степногорск қаласының жолдарын орташа жөндеу</t>
  </si>
  <si>
    <t>Қосшы қаласының жолдарын күтіп ұстау</t>
  </si>
  <si>
    <t>Қосшы қаласының Тайтөбе ауылының елді мекен ішіндегі жолдарын және кіре беріс жолын күрделі жөндеу</t>
  </si>
  <si>
    <t>Көкшетау қаласында Сүлейменов, Бигельдинов, Серкеев, Гагарин, Жұнусов, Осипенко көшелерінің жолдарын орташа жөндеу</t>
  </si>
  <si>
    <t>Көкшетау қаласының Қызыл Жар ауылында Нұрлы-Көш шағын ауданындағы квартал ішілік автомобиль жолын орташа жөндеу (3,2 км), Абай көшесінен Умышев көшесіне дейінгі айналма жолды (1,12 км), Садовая көшесін (0,64 км), Новоселова көшесін (0,28 км), СПТУ-9 жолын (0,27 км) орташа жөндеу</t>
  </si>
  <si>
    <t xml:space="preserve">Көкшетау қаласының Қызыл Жар ауылында Нұрлы көшесінің автомобиль жолын орташа жөндеу (1,288 км), Абылай хан көшесі бойынша жаңа салынған үйлерге кіре беріс жолды орташа жөндеу (1,4 км), Шакеев көшесін (0,74 км) және Салахов көшесін (0,7 км) орташа жөндеу
</t>
  </si>
  <si>
    <t>Көкшетау қаласы, Застанциялық кентіндегі Маяковский, Чайкина және Акана көшелерінде орташа жөндеу жұмыстары, ұзындығы 2,2 км.</t>
  </si>
  <si>
    <t>Көкшетау қаласында Ауэзов көшесінің (Кенесары көшесінен Қызыл Жарға баратын қиылысына дейін) автокөлік жолын күрделі жөндеу жұмыстары.</t>
  </si>
  <si>
    <t>Көкшетау қаласында Кусаинов көшесінің (Вавилова көшесінен Назарбаев даңғылына дейін) автокөлік жолын күрделі жөндеу жұмыстары.</t>
  </si>
  <si>
    <t>Көкшетау қаласында Кусаинов көшесінің (Нұрсұлтан Назарбаев даңғылынан Ташенова көшесіне дейін) автокөлік жолын күрделі жөндеу жұмыстары, сонымен қатар саябақ айналасындағы жол учаскесі (Парковая көшесі және «А» әріпімен белгіленген Алматинская көшесі) кіреді.</t>
  </si>
  <si>
    <t>Көкшетау қаласы, Ақмола облысы, орташа жол жөндеу жұмыстары (Алматинская көшесі – 0,740 км, Быковского көшесі – 0,195 км, Гастелло көшесі – 0,198 км, Дулатова көшесі – 0,597 км, Елемесова көшесі – 0,734 км, Остапенко көшесі – 0,131 км).</t>
  </si>
  <si>
    <t>Орташа жөндеу жұмыстары: 1-ші және 2-ші өткелдер – Көкшетау–Атбасар автожолына шығатын негізгі жолдар, Зерендин кентіндегі дачаларға баратын жолдар.</t>
  </si>
  <si>
    <t>Орташа жөндеу жұмыстары Көкшетау қаласындағы өнеркәсіптік аймақтағы автомобиль жолында, 2-ші проезд</t>
  </si>
  <si>
    <t>Орташа жөндеу жұмыстары Көкшетау қаласындағы өнеркәсіптік аймақтағы автомобиль жолында, 4-ші проезд, ұзындығы 1,15 км</t>
  </si>
  <si>
    <t>Орташа жөндеу УДС, тротуарларды жасау, лот 1
мекенжайлары: Қуанышевтен – Кеңесарыға дейін, Ташенова Сатпаев – Қуанышев көшесінен көшенің соңына дейінЖұмабаев – Қуанышев көшесінен Жеңіс көшесіне дейін Станиславский көшесі (Мичуриннен Иконниковаға дейін) Ынтымак көшесі (Мичуриннен Иконниковаға дейін)
Жұнусова көшесі
Жалпы ұзындығы: 11,773 км</t>
  </si>
  <si>
    <t>Көкшетау қаласының көшелер мен жолдар желісін орташа жөндеу. Тротуарларды жасау лот №2 Адреса - ул. Домбыралы от ул. Шевченко до ул. Уалиханова протяженность 672 м, - ул. Янко от ул. Наурызбай батыра до ул. Ашимова – 400 мс - ул. Улытау- 1800 м - дорога между мкр Юбилейный и мкр. Боровской по стороне 3ЖД -1300м -ул. Шанырак протяженность 660 м - ул. Сырымбет 800 м -ул. Ауэзова от ул Улытау до ул Кенесары -1650 м Общая протяженность: 7.282 км</t>
  </si>
  <si>
    <t>Аккөл</t>
  </si>
  <si>
    <t>Урюпинка ауылында көше жарықтандыру желісін салу</t>
  </si>
  <si>
    <t xml:space="preserve">Ақкөл қалалық ауданында көшелерді жарықтандыру желілерінің құрылысы
</t>
  </si>
  <si>
    <t>Азат ауылында көше жарығын салу</t>
  </si>
  <si>
    <t>Қына ауылында көше жарығын салу</t>
  </si>
  <si>
    <t>Новорыбинка ауылында көше жарығын салу</t>
  </si>
  <si>
    <t>Жалғызқарағай ауылында көше жарығын салу</t>
  </si>
  <si>
    <t>Айдарлы ауылында көше жарығын салу</t>
  </si>
  <si>
    <t>Ерназар ауылында көше жарығын салу</t>
  </si>
  <si>
    <t>Қара-Өзек ауылында көше жарығын салу</t>
  </si>
  <si>
    <t>Қарасай ауылында көше жарығын салу</t>
  </si>
  <si>
    <t>Кемерколь ауылында көше жарығын салу</t>
  </si>
  <si>
    <t>Құрылыс ауылында көше жарығын салу</t>
  </si>
  <si>
    <t>Малоалександровка ауылында көше жарығын салу</t>
  </si>
  <si>
    <t>Сазды Бұлақ ауылында көше жарығын салу</t>
  </si>
  <si>
    <t>ЭЖТҮКШБ</t>
  </si>
  <si>
    <t>СҚТҮКШЖҚжАЖБ</t>
  </si>
  <si>
    <t>Қосшы қ</t>
  </si>
  <si>
    <r>
      <t xml:space="preserve">1-іс-шара. </t>
    </r>
    <r>
      <rPr>
        <sz val="11"/>
        <rFont val="Times New Roman"/>
        <family val="1"/>
      </rPr>
      <t>Әйелдердің елдің қоғамдық-саяси өміріндегі рөлін арттыру, өзін-өзі жүзеге асыру үшін тең мүмкіндіктер жасау жөніндегі жобаларды іске асыру</t>
    </r>
  </si>
  <si>
    <r>
      <t xml:space="preserve">Мероприятие 1. </t>
    </r>
    <r>
      <rPr>
        <sz val="11"/>
        <rFont val="Times New Roman"/>
        <family val="1"/>
      </rPr>
      <t>Реализация проектов по повышению роли женщин в общественно-политической жизни страны, создание равных возможностей для самореализации</t>
    </r>
  </si>
  <si>
    <r>
      <t xml:space="preserve">Мероприятие 2. </t>
    </r>
    <r>
      <rPr>
        <sz val="11"/>
        <rFont val="Times New Roman"/>
        <family val="1"/>
      </rPr>
      <t>Реконструкция  дорог</t>
    </r>
  </si>
  <si>
    <t>бірлік</t>
  </si>
  <si>
    <t>Зеренді ауданы Приречное ауылының медициналық пунктін күрделі жөндеу</t>
  </si>
  <si>
    <t>Шортады</t>
  </si>
  <si>
    <t>Наумовка ауылындағы дәрігерлік амбулаторияны күрделі жөндеу</t>
  </si>
  <si>
    <t>Азат ауылының дәрігерлік амбулаториясын күрделі жөндеу</t>
  </si>
  <si>
    <t>Жаңа Тұрмыс ауылындағы дәрігерлік амбулаторияны күрделі жөндеу</t>
  </si>
  <si>
    <t>Мариновка ауылының дәрігерлік амбулаториясын күрделі жөндеу</t>
  </si>
  <si>
    <t xml:space="preserve">Строительство крытого хоккейного корта в селе Балкашино </t>
  </si>
  <si>
    <t>Балкашино ауылында жабық хоккей кортын салу</t>
  </si>
  <si>
    <t xml:space="preserve">Целиноград </t>
  </si>
  <si>
    <t xml:space="preserve">Сандықтау </t>
  </si>
  <si>
    <t xml:space="preserve">Қорғалжын </t>
  </si>
  <si>
    <t xml:space="preserve">Жарқайың </t>
  </si>
  <si>
    <t xml:space="preserve">Жаксы </t>
  </si>
  <si>
    <t xml:space="preserve">Есіл </t>
  </si>
  <si>
    <t>Степногорск қаласының Бестөбе елдімекенінде ашық спорт кешенін салу жұмыстары</t>
  </si>
  <si>
    <t>млн. Теңге</t>
  </si>
  <si>
    <t xml:space="preserve">Амангелді ауылында көпір салу жұмыстары </t>
  </si>
  <si>
    <t xml:space="preserve">Строительство моста в с. Амангельды </t>
  </si>
  <si>
    <t>Атбасар қаласында Сейфулина- Источная көшелерін салу</t>
  </si>
  <si>
    <t xml:space="preserve">Атбасар қаласында Ынтымақ көшесінен оңтүстік көшесіне дейінгі Оңтүстік көшесіне дейінгі жолды салу жұмыстары </t>
  </si>
  <si>
    <t>Ақкөл қ</t>
  </si>
  <si>
    <t>Бурабай кентінде Алимусин көшесін реконструкциялау және Громотуха өзеніне көпір салу</t>
  </si>
  <si>
    <t>2-іс-шара. Ішкі жолдарды орташа, күрделі жөндеу</t>
  </si>
  <si>
    <t xml:space="preserve">Строительство канализационных очистных сооружений (КОС) г.Акколь </t>
  </si>
  <si>
    <t>Ақкөл қ. кәріздік тазарту құрылыстарын (КТҚ) салу</t>
  </si>
  <si>
    <t xml:space="preserve"> Первомайка а. су құбыры желілерін салу </t>
  </si>
  <si>
    <t xml:space="preserve"> Лозовое ауылында су құбыры желілерін салу</t>
  </si>
  <si>
    <t xml:space="preserve"> Окановка ауылында су құбыры салу </t>
  </si>
  <si>
    <t xml:space="preserve">Строительство канализационных очистных сооружений (КОС) г.Атбасар </t>
  </si>
  <si>
    <t>Строительство водопроводных сетей в с.Адыр</t>
  </si>
  <si>
    <t xml:space="preserve"> Адыр ауылында су құбыры желілерін салу</t>
  </si>
  <si>
    <t>Атбасар қ. кәріздік тазарту құрылыстарын (КТҚ) салу</t>
  </si>
  <si>
    <t xml:space="preserve"> Степняк қ. су құбыры желілерін салу</t>
  </si>
  <si>
    <t xml:space="preserve"> Степняк қ. кәріздік тазарту құрылыстарын (КТҚ) салу</t>
  </si>
  <si>
    <t xml:space="preserve">Строительство канализационных очистных сооружений (КОС) г.Степняк </t>
  </si>
  <si>
    <t xml:space="preserve">Строительство водопроводных сетей в г.Степняк </t>
  </si>
  <si>
    <t xml:space="preserve">Строительство сетей водоснабжения села Алтынды </t>
  </si>
  <si>
    <t>Строительство канализационных очистных сооружений (КОС) в г.Щучинск а</t>
  </si>
  <si>
    <t>Бұланды ауданы Алтынды ауылында су құбыры желілерін салу</t>
  </si>
  <si>
    <t>Қатаркөл көлінің маңында орналасқан балаларды сауықтыру орталықтарының су құбыры желілерін салу</t>
  </si>
  <si>
    <t>Бурабай ауданы Щучинск қ. кәріздік тазарту құрылыстарын (КТҚ) салу</t>
  </si>
  <si>
    <t xml:space="preserve">Бурабай ауданы Щучинск қ. кварталішілік кәріз желілерін салу </t>
  </si>
  <si>
    <t>Бурабай,  Оқжетпес (15 км) ауылында нөсерлі кәріз және тазарту құрылымдарының құрылысы</t>
  </si>
  <si>
    <t>Бурабай а. сыйымдылығы 4 мын/куб қосымша су қоймасының құрылысы</t>
  </si>
  <si>
    <t>Щучье қаласында нөсерлі кәріз жүйесінің құрылысы 50 км</t>
  </si>
  <si>
    <t>Ақадыр ауылында су құбыры мен су тарту желілерін салу</t>
  </si>
  <si>
    <t xml:space="preserve"> Өркен ауылында су құбыры желілерін салу  </t>
  </si>
  <si>
    <t xml:space="preserve"> Васильковка ауылында су құбыры желілерін салу</t>
  </si>
  <si>
    <t>Баратай ауылында су құбыры желілерін салу</t>
  </si>
  <si>
    <t>Қызылсая ауылында су құбыры мен су тарту желілерін салу</t>
  </si>
  <si>
    <t xml:space="preserve"> Қанай Би ауылында су құбыры мен тарату желілерін салу</t>
  </si>
  <si>
    <t xml:space="preserve"> Көктерек ауылында су құбыры мен су жинау желілерінің құрылысы</t>
  </si>
  <si>
    <t xml:space="preserve"> Троицкое ауылында су құбыры мен су тарту желілерін салу</t>
  </si>
  <si>
    <t xml:space="preserve"> Садовое ауылында су құбыры желілерін салу</t>
  </si>
  <si>
    <t>Жылымды ауылында су құбыры мен су тарту желілерін салу</t>
  </si>
  <si>
    <t>Свободное ауылының сумен жабдықтау жүйесін қайта жаңарту</t>
  </si>
  <si>
    <t xml:space="preserve">Строительство системы водоснабжения села Свободное, </t>
  </si>
  <si>
    <t>Қараөткел ауылындағы №1 учаскені, №2 учаскені  сумен жабдықтау желілерінің құрылысы</t>
  </si>
  <si>
    <t>Қоянды ауылында су құбыры желілерін салу. II -кезең</t>
  </si>
  <si>
    <t xml:space="preserve">Приречное ауылында су құбыр желілерін салу  </t>
  </si>
  <si>
    <t xml:space="preserve">Жарлыкөл ауылында су жеткізу желілерін салу </t>
  </si>
  <si>
    <t xml:space="preserve">Жалғықұздық ауылында су жткізу желілерін салу </t>
  </si>
  <si>
    <t xml:space="preserve">Жаңаесіль ауылында су жткізу желілерін салу </t>
  </si>
  <si>
    <t xml:space="preserve">Тасты  ауылында су жткізу желілерін салу </t>
  </si>
  <si>
    <t xml:space="preserve"> Тастақ ауылында су жткізу желілерін салу </t>
  </si>
  <si>
    <t xml:space="preserve"> Сарыкөл ауылында су жткізу желілерін салу </t>
  </si>
  <si>
    <t xml:space="preserve"> Көсчек ауылында су жткізу желілерін салу </t>
  </si>
  <si>
    <t>Ақмола облысы Шортанды ауданының Ключи а. құбыры мен таратушы желілерін салу</t>
  </si>
  <si>
    <t>Ақмола облысы Изобильное ауылын сумен жабдықтау жүйесінің құрылысы</t>
  </si>
  <si>
    <t>Степногорск қ. кәріздік тазарту құрылыстарын (КТҚ) салу</t>
  </si>
  <si>
    <t>Нижне-Романовский кен орынын бастап Қосшы ауылында дейін су алғыш құрылыстарын және су өткізгіш салу</t>
  </si>
  <si>
    <t>Қосшы қ сумен жабдықтау желілерін салу (4 кезек)</t>
  </si>
  <si>
    <t>ТҮКШжТҮИБ</t>
  </si>
  <si>
    <t xml:space="preserve">Қаражар сорғы станциясының Қосшы қаласына дейінгі су құбырын салу </t>
  </si>
  <si>
    <t>Қосшы қ. кәріздік тазарту құрылыстарын (КТҚ) салу</t>
  </si>
  <si>
    <t xml:space="preserve">Нижнероманское кен орнынан екінші су құбыры желісін салу </t>
  </si>
  <si>
    <t xml:space="preserve">Қосшы қаласы бойынша кіргізуші кәріз коллекторы мен кәріз  желілерін салу 1 кезең </t>
  </si>
  <si>
    <t xml:space="preserve">Қосшы қаласы бойынша кіргізуші кәріз коллекторы мен кәріз  желілерін салу 2 кезең </t>
  </si>
  <si>
    <t xml:space="preserve">Тайтөбе ауылының су бұру желілерін салу </t>
  </si>
  <si>
    <t>Қөкшетау қ. кәріздік тазарту құрылыстарын (КТҚ) салу</t>
  </si>
  <si>
    <t xml:space="preserve"> Пришим ауылының су құбырын қайта құру</t>
  </si>
  <si>
    <t xml:space="preserve"> Акимовка ауылының  су құбырын қайта құру</t>
  </si>
  <si>
    <t xml:space="preserve"> Новый Колутон ауылының   су құбырын қайта құру</t>
  </si>
  <si>
    <t xml:space="preserve"> Колутон ауылындағы су құбыры желілерінің құрылысы (2- кезек)</t>
  </si>
  <si>
    <t xml:space="preserve">Реконструкция  водопроводных  сетей  с.Константиновка 
</t>
  </si>
  <si>
    <t>Макинск қаласында сумен жабдықтау желілерін қайта құру (1-кезең)</t>
  </si>
  <si>
    <t>Макинск қаласының су құбыры желілерін қайта құру  (2-кезең)</t>
  </si>
  <si>
    <t>Воснесен ауылдық округі Аққайын ауылының су құбыры желілерін қайта жаңарту</t>
  </si>
  <si>
    <t>Алтынды  ауылында су құбыры желілерінің құрылысы</t>
  </si>
  <si>
    <t xml:space="preserve"> Малотимофеевка с. су тарату желілерін құрылысы</t>
  </si>
  <si>
    <t>Нұресіл ауылындағы сумен жабдықтау желілерін құрылысы және қайта жаңарту</t>
  </si>
  <si>
    <t>Қызылсуат ауылындағы сумен жабдықтау жүйелерін реконструкциялау</t>
  </si>
  <si>
    <t>Софиевка ауылында су тарату желілерін қайта құру</t>
  </si>
  <si>
    <t>Жана Жайнак ауылындағы сумен жабдықтау желілерін құрылысы және қайта жаңарту</t>
  </si>
  <si>
    <t>Раздольное ауылындағы сумен жабдықтау желілерін құрылысы және қайта жаңарту</t>
  </si>
  <si>
    <t xml:space="preserve">Реконструкция разводящих сетей водоснабжения в с. Софиевка  </t>
  </si>
  <si>
    <t xml:space="preserve">Реконструкция разводящих сетей водоснабжения в с.Малотимофеевка </t>
  </si>
  <si>
    <t>Қонысбай су құбыры желілерін және су құбыры құрылыстарын қайта жаңарту</t>
  </si>
  <si>
    <t>Ақсу және Заводской ауылдарының су құбырларын қайта жаңарту</t>
  </si>
  <si>
    <t>Реконструкция магистральных водоводов от насосной станции ТВНСП до г. Степногорска  (1, 2, 3, 4, 5 этапы)</t>
  </si>
  <si>
    <t>КЖССС сорғы станциясынан бастап Степногорск қаласына дейін магистральды су таратқыштарды реконструкциялау (1, 2, 3, 4, 5-кезеңдер)</t>
  </si>
  <si>
    <t>Табиғат ауылында көше жарығын салу</t>
  </si>
  <si>
    <t xml:space="preserve">Қостомар ауылында инженерлі-коммуникациялық инфрақұрылым құрылысы (электр желісі) </t>
  </si>
  <si>
    <t>Санаторная КС 110/10 кеңейту, 35 кВ (17 км)екі электр беру желісін салу</t>
  </si>
  <si>
    <t>РП-10 кВ құрылысымен 10 кВ (4 км) екі ЭБЖ салу</t>
  </si>
  <si>
    <t>Сарыбұлақ айрығынан Бурабай кентінің айналма ауылына дейін жарықтандыру құрылысы (8 км)</t>
  </si>
  <si>
    <t>"Бақ-Дос" ҚС 110/10 және "Орман" ҚС 110/10 құрылысымен 110 кВ (15 км) ЭБЖ салу</t>
  </si>
  <si>
    <t>"Орман" КС – тен 35 кВ (23 км) ЭБЖ салу – "Катаркөл" КС – "Сарыбұлақ" КС - "Бурабай"КС кіру/шығу</t>
  </si>
  <si>
    <t>Жукей көлінің бойында электр желілерін салу (30 км)</t>
  </si>
  <si>
    <t>Бурабай кентінің, Оқжетпес ауылының көше жарығын салу (7,9 км)</t>
  </si>
  <si>
    <t xml:space="preserve"> Бурабай кентінде Қазақстан 0,5 км, Ыбырай Алтынсарин 0,1 км ұзындығы көшелері бойынша көше жарығын салу</t>
  </si>
  <si>
    <t>Бурабай кентінде Кенесары көшесіндегі айналма жолдан Оқжетпес МҮ-ге дейінгі ұзындығы 1 км көше жарығын салу</t>
  </si>
  <si>
    <t xml:space="preserve"> Бурабай кентінде Киснеревых, Жумабаева 0,6 км ұзындығы көшелері бойынша көше жарығын салу</t>
  </si>
  <si>
    <t xml:space="preserve"> Бурабай кентінде Алатау 0,8 км ұзындығы көшесі бойынша көше жарығын салу</t>
  </si>
  <si>
    <t xml:space="preserve"> Бурабай кентінде Валиханова 0,7 км ұзындығы көшесі бойынша көше жарығын салу</t>
  </si>
  <si>
    <t>Бурабай кентінде Достық 0,8 км ұзындығы көшесі бойынша көше жарығын салу</t>
  </si>
  <si>
    <t xml:space="preserve"> Бурабай кентінде Қазақстан 0,7 км ұзындығы көшесі бойынша көше жарығын салу</t>
  </si>
  <si>
    <t xml:space="preserve"> Бурабай кентінде Набережная 0,6 км ұзындығы көшесі бойынша көше жарығын салу</t>
  </si>
  <si>
    <t xml:space="preserve"> Бурабай кентінде Сейфуллина, Абая 0,7 км ұзындығы көшелері бойынша көше жарығын салу</t>
  </si>
  <si>
    <t>Екі тарату қосалқы станциясы бар "Жұмбақтас" КС 35/10-10 электр беру желісін (4 км) 35 кВ "Бурабай"КС дейін салумен салу</t>
  </si>
  <si>
    <t>Новомарковка ауылында көше жарығын салу</t>
  </si>
  <si>
    <t>Есіл қаласы, Әуезов көшесі бойынша сыртқы көше жарығын салу</t>
  </si>
  <si>
    <t>Школьная, Абай, Тезекбаева, Целинная, Мира және Игілік ауылында сыртқы көше жарығын салу</t>
  </si>
  <si>
    <t xml:space="preserve"> Тәуелсіздік көшесі, шығу тобы Целинная Әдемі ауылында сыртқы көше жарығын салу</t>
  </si>
  <si>
    <t xml:space="preserve">  Әдемі ауылында Набережная,Новая,Достык көшесінде сыртқы көше жарығын салу   </t>
  </si>
  <si>
    <t xml:space="preserve">Свободное ауылында Гагарина, Мира, Молодежная, Ә.Молдағұлова, Днепропетровская, Комсомольская, Ы.Алтынсарина, Обушко, Белобокого, М.Әуезов,Спортивная, Ленинградская, Строительная, Титова, Садовая, Механизаторов  сыртқы көше жарығын салу   </t>
  </si>
  <si>
    <t xml:space="preserve">Заречное ауылында сыртқы көше жарығын салу   </t>
  </si>
  <si>
    <t xml:space="preserve">Интернациональные ауылында 4 көшеге арналған көшелерді жарықтандыруды салу жумыстары </t>
  </si>
  <si>
    <t xml:space="preserve">Ақсай ауылында 7 көшеге арналған көшелерді жарықтандыруды салу жумыстары </t>
  </si>
  <si>
    <t xml:space="preserve">Мәскеу ауылында 4 көшені жарықтандыру жұмыстары </t>
  </si>
  <si>
    <t>Двуречное ауылында көше жарығын салу</t>
  </si>
  <si>
    <t>Курское ауылында көше жарығын салу</t>
  </si>
  <si>
    <t>Дальное ауылында көше жарығын салу</t>
  </si>
  <si>
    <t>Құмай ауылында көше жарығын салу</t>
  </si>
  <si>
    <t xml:space="preserve">Есіл қаласының (Орталық қазандық) кіре беріс тобына арналған көшелерді жарығын салу </t>
  </si>
  <si>
    <t>Қаракөл ауылында көше жарығын салу</t>
  </si>
  <si>
    <t xml:space="preserve"> Ишим а. көше жарығын салу</t>
  </si>
  <si>
    <t>Подгорное а. көше жарығын салу</t>
  </si>
  <si>
    <t xml:space="preserve"> Белагаш а. көше жарығын салу</t>
  </si>
  <si>
    <t>Лозовое а. көше жарығын салу</t>
  </si>
  <si>
    <t>Ишим а. көше жарығын салу</t>
  </si>
  <si>
    <t>Монастырка а. көше жарығын салу</t>
  </si>
  <si>
    <t>Терсакан а. көше жарығын салу</t>
  </si>
  <si>
    <t>Терсакан а., ул.Майкотова  көше жарығын салу</t>
  </si>
  <si>
    <t>Киевск а. көше жарығын салу</t>
  </si>
  <si>
    <t>Перекатное а.  көше жарығын салу</t>
  </si>
  <si>
    <t>Новокиенка а. Стадионная көш. көше жарығын салу</t>
  </si>
  <si>
    <t xml:space="preserve">Қараегін ауылында көшелерді жарықтандыру желілерін салу жұмыстары </t>
  </si>
  <si>
    <t xml:space="preserve">Алғабас ауылында көшелерді жарықтандыру желілерін салу жұмыстары </t>
  </si>
  <si>
    <t xml:space="preserve">Абай ауылында көшелерді жарықтандыру желілерін салу жұмыстары </t>
  </si>
  <si>
    <t xml:space="preserve"> Майшұғыр ауылында көшелерді жарықтандыру жұмыстары </t>
  </si>
  <si>
    <t>Коргалжын</t>
  </si>
  <si>
    <t xml:space="preserve"> Степногорск қаласының Пригородный шағын ауданында электр желілерін салу жұмыстары </t>
  </si>
  <si>
    <t>Қосшы қаласында электр желілерін салу- 5 кезең (көпқабатты тұрғын уй ауданында)</t>
  </si>
  <si>
    <t xml:space="preserve">Қосшы қаласында 40 Мвт қуаттылығындағы 220/110/10 кВ қосалқы станциясын салу жұмыстары </t>
  </si>
  <si>
    <t>Сыртқы электр желілерін жер учаскесінен тыс шағару, Қосшы қаласы есептік квартал 018, участкесі 319</t>
  </si>
  <si>
    <t xml:space="preserve"> Қосшы қаласында "Бәйтерек" шағын ауданында сыртқы инженерлік желілерді салу абаттандыру жұмыстары </t>
  </si>
  <si>
    <t xml:space="preserve">35/10 кВ Нұрлы Қош  станциясынан 10 кВ-тық ВЛ -10 Кв электр желісін салу -1 кіріс және 110/35/10 Кв Қызыл жар қосалқы станциясының БМК қазандыққа дейін - 2 кіріс </t>
  </si>
  <si>
    <t>Атбасар қаласы, Қ.Амирова көшесіндегі Матросов көшесінен ЕЧ-10 дейінгі тұрғын үйлерді қосумен жылу желілерін салу</t>
  </si>
  <si>
    <t>Балкашино ауылында қазандық және жылу желілерін салу және реконструкциялау</t>
  </si>
  <si>
    <t>Көкшетау қаласы, Красный Яр ауылында блокты-модульді қазандық салу</t>
  </si>
  <si>
    <t>Бурабай ауданының «Чебачье көлінің солтүстік айналмасы» автожолына дейін Текекөл көлінің айналасында автожол салу</t>
  </si>
  <si>
    <t>Бурабай ауданының «Светлый» санаторийіне жол салу</t>
  </si>
  <si>
    <t>Бурабай ауданында «Lake View» қонақ үйлеріне жол салу</t>
  </si>
  <si>
    <t>Бурабай ауданы Зеленый бор ауылындағы демалыс үйлеріне жол салу</t>
  </si>
  <si>
    <t xml:space="preserve">Строительство моста через реку Ишим на подъездной дороге к селу Родина </t>
  </si>
  <si>
    <t>Родина ауылына кірме жолда Есіл өзені арқылы өтетін көпір салу</t>
  </si>
  <si>
    <t>«Есіл-Свободное-Раздольное» автомобиль жолының 13 шақырымында көпір салу</t>
  </si>
  <si>
    <t xml:space="preserve">Қызыл ұйым, Қарловка,Трамбовка,Ұйымшыл ауылдарына арналған аудандық маңыздағы автомобиль жолдарын орташа жөндеу </t>
  </si>
  <si>
    <t xml:space="preserve">КС -26 Щучинск -Боровое -Наурызбай батыр облыс шекарасы облыстық манңыздағы жолын реконструкциялау  км 0-8 (8 км) </t>
  </si>
  <si>
    <t>3 дана су өткізу құрылғысы бар «Атбасар - Сочинское» км 89-91 автожолының учаскесін қайта жаңартуға жобалау-сметалық құжаттама әзірлеу</t>
  </si>
  <si>
    <t xml:space="preserve"> "Жалтыр-Макинск" автомобиль жолының 70 шақырымындағы көпірді қайта жаңғырту</t>
  </si>
  <si>
    <t>«Қима-Терсақан» автомобиль жолының 1 км-гі көірді реконструкциялау</t>
  </si>
  <si>
    <t>Ақбора курортық аймағындағы жолды күрделі жөндеу құрылысы (5,5 км.)</t>
  </si>
  <si>
    <t xml:space="preserve"> 0-8 КС-26 (8 км) «Щучинск-Бурабай»  - Наурызбай батыр - облыс шекарасы» облыстық маңызы бар жолын қайта жаңарту</t>
  </si>
  <si>
    <t xml:space="preserve">«Чебачье көлінің солтүстік айналмасы» автожолына 22 км </t>
  </si>
  <si>
    <r>
      <t xml:space="preserve">2-іс-шара.  </t>
    </r>
    <r>
      <rPr>
        <sz val="11"/>
        <rFont val="Times New Roman"/>
        <family val="1"/>
      </rPr>
      <t>Реконструкция  дорог</t>
    </r>
  </si>
  <si>
    <t xml:space="preserve">3-іс-шара Жолды күрделі жөндеу </t>
  </si>
  <si>
    <r>
      <rPr>
        <b/>
        <sz val="11"/>
        <rFont val="Times New Roman"/>
        <family val="1"/>
      </rPr>
      <t>Мероприятие 3. К</t>
    </r>
    <r>
      <rPr>
        <sz val="11"/>
        <rFont val="Times New Roman"/>
        <family val="1"/>
      </rPr>
      <t>апитальный и средний ремонт дорог</t>
    </r>
  </si>
  <si>
    <t>1-іс-шара. Автожол салу</t>
  </si>
  <si>
    <t xml:space="preserve"> Біржан сал</t>
  </si>
  <si>
    <t>Жарқаин</t>
  </si>
  <si>
    <t xml:space="preserve"> Державинск қаласының көше жарығын қайта жаңарту (2 кезек)»</t>
  </si>
  <si>
    <t xml:space="preserve">Реконструкция уличного освещения (2 очередь) города Державинск </t>
  </si>
  <si>
    <t>Қөкшетау қ.</t>
  </si>
  <si>
    <t>Қараөткел ауылында
280 орынға арналған балабақша салу</t>
  </si>
  <si>
    <t xml:space="preserve">Строительство детского сада на 280 мест в с.Караоткель </t>
  </si>
  <si>
    <t xml:space="preserve">Шортанды </t>
  </si>
  <si>
    <t>Зерендин</t>
  </si>
  <si>
    <t xml:space="preserve">  "BLIC TERMINAL" ЖШС</t>
  </si>
  <si>
    <t xml:space="preserve">  "Белая Лилия" ЖШС        </t>
  </si>
  <si>
    <t xml:space="preserve">  "ТAMYR"ЖШС</t>
  </si>
  <si>
    <t xml:space="preserve">  "Койгельды-Астык"ЖШС</t>
  </si>
  <si>
    <t>КӨБ</t>
  </si>
  <si>
    <t>Сивка-Бурка ШҚ ет жартылай фабрикаттары мен жемшөп өндіретін кешен салу</t>
  </si>
  <si>
    <t>Сивка-Бурка ШҚ</t>
  </si>
  <si>
    <t>Asyl tas corp ЖШС</t>
  </si>
  <si>
    <t>"№3 цех салу және жабдықтар сатып алу комбайндар мен тракторларды оқшаулау үшін Kazrost Engineering Ltd жеке компаниясы"</t>
  </si>
  <si>
    <t>Kazrost Engineering Ltd жеке компаниясы"</t>
  </si>
  <si>
    <t xml:space="preserve"> "Кир Завод"ЖШС</t>
  </si>
  <si>
    <t>Agro Holding BAYAN инновациялық ғылыми-зерттеу өндірістік кәсіпорныЖШС"</t>
  </si>
  <si>
    <t xml:space="preserve"> «Алаз Строй» ЖШС</t>
  </si>
  <si>
    <t>QAZAQ OFFICEЖК</t>
  </si>
  <si>
    <t>Минералды көздерЖШС""</t>
  </si>
  <si>
    <t>"Макинск Жылу оқшаулау зауыты "ЖШС"</t>
  </si>
  <si>
    <t>MK RAMADAN ЖШС</t>
  </si>
  <si>
    <t>"MK RAMADAN"ЖШС</t>
  </si>
  <si>
    <t xml:space="preserve">ENKI ЖШС </t>
  </si>
  <si>
    <t xml:space="preserve"> "Сарыоба-Астык" ЖШС</t>
  </si>
  <si>
    <t>162 мест</t>
  </si>
  <si>
    <t>230 мест</t>
  </si>
  <si>
    <t>153 мест</t>
  </si>
  <si>
    <t>584 мест</t>
  </si>
  <si>
    <t>597 мест</t>
  </si>
  <si>
    <t>288 мест</t>
  </si>
  <si>
    <t>248 мест</t>
  </si>
  <si>
    <t>247 мест</t>
  </si>
  <si>
    <t>168 мест</t>
  </si>
  <si>
    <t>83 мест</t>
  </si>
  <si>
    <t>325 мест</t>
  </si>
  <si>
    <t>113 мест</t>
  </si>
  <si>
    <t>164 мест</t>
  </si>
  <si>
    <t>144 мест</t>
  </si>
  <si>
    <t>158 мест</t>
  </si>
  <si>
    <t>320 мест</t>
  </si>
  <si>
    <t>308 мест</t>
  </si>
  <si>
    <t>90 мест</t>
  </si>
  <si>
    <t>255 мест</t>
  </si>
  <si>
    <t>309 мест</t>
  </si>
  <si>
    <t>190 мест</t>
  </si>
  <si>
    <t>680 мест</t>
  </si>
  <si>
    <t>25 посещ.</t>
  </si>
  <si>
    <t>3 м3/ сут</t>
  </si>
  <si>
    <t>16  км.</t>
  </si>
  <si>
    <t>Из РБ  011, 032</t>
  </si>
  <si>
    <t>Из МБ 015</t>
  </si>
  <si>
    <t xml:space="preserve">Из РБ  011 ,032 </t>
  </si>
  <si>
    <t>ВСЕГО :</t>
  </si>
  <si>
    <t>проверка</t>
  </si>
  <si>
    <t>итого без псд</t>
  </si>
  <si>
    <t>тепло РБ +</t>
  </si>
  <si>
    <t>здрав+</t>
  </si>
  <si>
    <t>ВСЕГО</t>
  </si>
  <si>
    <t>732 мест</t>
  </si>
  <si>
    <t>279 мест</t>
  </si>
  <si>
    <t>270 мест</t>
  </si>
  <si>
    <t>210 мест</t>
  </si>
  <si>
    <t>185 мест</t>
  </si>
  <si>
    <t>121 мест</t>
  </si>
  <si>
    <t>140 мест</t>
  </si>
  <si>
    <t>495 мест</t>
  </si>
  <si>
    <t>281 мест</t>
  </si>
  <si>
    <t>209 мест</t>
  </si>
  <si>
    <t>108 мест</t>
  </si>
  <si>
    <t>228 мест</t>
  </si>
  <si>
    <t>559 мест</t>
  </si>
  <si>
    <t>554 мест</t>
  </si>
  <si>
    <t>1035 мест</t>
  </si>
  <si>
    <t>670 мест</t>
  </si>
  <si>
    <t>956 мест</t>
  </si>
  <si>
    <t>399 мест</t>
  </si>
  <si>
    <t>360 мест</t>
  </si>
  <si>
    <t>0,04622 км.</t>
  </si>
  <si>
    <t>0,04524 км.</t>
  </si>
  <si>
    <t>Не менее 55</t>
  </si>
  <si>
    <t>253.057.</t>
  </si>
  <si>
    <t>253.043.</t>
  </si>
  <si>
    <t>КНИ 30, по республике</t>
  </si>
  <si>
    <t>КНИ 31, по республике</t>
  </si>
  <si>
    <t>КНИ 33, по республике</t>
  </si>
  <si>
    <t>КНИ 34, по республике</t>
  </si>
  <si>
    <t>2024-2030</t>
  </si>
  <si>
    <t>Постоянные рабочие места - 5000</t>
  </si>
  <si>
    <t>КНИ 29, по республике</t>
  </si>
  <si>
    <t>КНИ 28, по республике</t>
  </si>
  <si>
    <t xml:space="preserve">2024-2030 </t>
  </si>
  <si>
    <t>10/13400</t>
  </si>
  <si>
    <t>7/4408</t>
  </si>
  <si>
    <t>1/600</t>
  </si>
  <si>
    <t>2/2700</t>
  </si>
  <si>
    <t>16/8440</t>
  </si>
  <si>
    <t>1/1500</t>
  </si>
  <si>
    <t>62,7</t>
  </si>
  <si>
    <t>КГУ "Общеобразовательная школа села Кенес,</t>
  </si>
  <si>
    <t xml:space="preserve">КГУ "Общеобразовательная школа с.Ижевка </t>
  </si>
  <si>
    <t>Ақкөл ауданы бойынша  Кенес ауылының жалпы білім беретін мектебі» күрделі жөндеу</t>
  </si>
  <si>
    <t xml:space="preserve"> Аршалы ауданы бойынша Ижевка ауылының жалпы білім беретін мектебі күрделі жөндеу</t>
  </si>
  <si>
    <t>Ақмола облысы Білім басқармасы Астрахан ауданының білім бөлімінің Жалтыр ауылындағы №1 жалпы білім беретін мектебі" КММ күрделі жөндеу</t>
  </si>
  <si>
    <t xml:space="preserve">Капитальный ремонт КГУ "Общеобразовательная школа №1 села Жалтыр </t>
  </si>
  <si>
    <t>Ақмола облысы Білім басқармасының Астрахан ауданының білім бөлімінің Жаңа Тұрмыс ауылының жалпы білім беретін мектебі " КММ күрделі жөндеу</t>
  </si>
  <si>
    <t xml:space="preserve">Капитальный ремонт КГУ "Общеобразовательная школа села Жана-Турмыс </t>
  </si>
  <si>
    <t>Ақмола облысы Білім басқармасы Астрахан ауданының білім бөлімінің Жалтыр ауылындағы№2 жалпы білім беретін мектебі" КММ күрделі жөндеу</t>
  </si>
  <si>
    <t xml:space="preserve">Капитальный ремонт КГУ "Общеобразовательная школа№2 села Жалтыр </t>
  </si>
  <si>
    <t>264 мест</t>
  </si>
  <si>
    <t>"Ақмола облысы білім басқармасының Атбасар ауданы бойынша білім бөлімінің Атбасар қаласының № 2 жалпы білім беретін мектебі" КММ күрделі жөндеу</t>
  </si>
  <si>
    <t>Капитальный ремонт КГУ«Общеобразовательная школа № 2 города Атбасар</t>
  </si>
  <si>
    <t>"Ақмола облысы білім басқармасының Бұланды ауданы бойынша білім бөлімінің Макинск қаласындағы №1 жалпы білім беретін мектебі" КММ күрделі жөндеу</t>
  </si>
  <si>
    <t xml:space="preserve">Капитальный ремонт КГУ «Общеобразовательная школа №1 г.Макинск </t>
  </si>
  <si>
    <t>Жалпы білім беретін мектеп" КММ ғимаратын күрделі жөндеу.Абылай хан С. Қызылағаш күрделі жөндеу</t>
  </si>
  <si>
    <t>Бурабай ауданы, Зеленый бор кентіндегі "Жұлдыз" санаторий үлгісіндегі облыстық орта мектеп - интернаты"КММ күрделі жөндеу</t>
  </si>
  <si>
    <t>Капитальный ремонт КГУ "Областная средняя школа - интернат санаторного типа "Жулдыз" п.Зеленый бор</t>
  </si>
  <si>
    <t xml:space="preserve"> Бурабай ауданы бойыншаВеденовка ауылының жалпы білім беретін мектебі" КММ күрделі жөндеу</t>
  </si>
  <si>
    <t xml:space="preserve">Капитальный ремонт КГУ «Общеобразовательная школа с.Веденовка </t>
  </si>
  <si>
    <t>КММ " жалпы білім беретін мектеп.С. Сәтбаев. Кенесары" күрделі жөндеу</t>
  </si>
  <si>
    <t xml:space="preserve">Капитальный ремонт КГУ «Общеобразовательная школа им.Сатпаева с.Кенесары </t>
  </si>
  <si>
    <t xml:space="preserve"> Бурабай ауданы бойынша Ұрымқай ауылының жалпы білім беретін мектебі" КММ күрделі жөндеу</t>
  </si>
  <si>
    <t xml:space="preserve">Капитальный ремонт КГУ «Общеобразовательная школа с.Урумкай </t>
  </si>
  <si>
    <t>Құдықағаш ауылындағы Р. Елебаев атындағы жалпы білім беретін мектебі" КММ күрделі жөндеу</t>
  </si>
  <si>
    <t xml:space="preserve">Капитальный ремонт КГУ "Общеобразовательная школа имени Р. Елебаева села Кудукагаш </t>
  </si>
  <si>
    <t>Ақмырза ауылының жалпы білім беретін мектебі" КММ күрделі жөндеу</t>
  </si>
  <si>
    <t xml:space="preserve">Капитальный ремонт КГУ "Общеобразовательная школа села Акмырза </t>
  </si>
  <si>
    <t>Бозтал ауылының жалпы білім беретін мектебі" КММ күрделі жөндеу</t>
  </si>
  <si>
    <t xml:space="preserve">Капитальный ремонт КГУ "Общеобразовательная школа села Бозтал </t>
  </si>
  <si>
    <t>Селет ауылының жалпы білім беретін мектебі" КММ күрделі жөндеу</t>
  </si>
  <si>
    <t xml:space="preserve">Капитальный ремонт КГУ "Общеобразовательная школа села Селета </t>
  </si>
  <si>
    <t xml:space="preserve"> Узынкол ауылының жалпы білім беретін мектебі" КММ күрделі жөндеу</t>
  </si>
  <si>
    <t xml:space="preserve">Капитальный ремонт КГУ "Общеобразовательная школа села Узынколь </t>
  </si>
  <si>
    <t>Зеренді ауылының № 2 жалпы білім беретін мектебі" КММ күрделі жөндеу</t>
  </si>
  <si>
    <t xml:space="preserve"> Капитальный ремонт КГУ "Общеобразовательная школа №2 села Зеренда </t>
  </si>
  <si>
    <t>Садовое селосының жалпы білім беретін мектебі" КММ күрделі жөндеу</t>
  </si>
  <si>
    <t xml:space="preserve">Капитальный ремонт КГУ "Общеобразовательная школа села Садовое </t>
  </si>
  <si>
    <t>Ақкөл ауылының жалпы білім беретін мектебі" КММ күрделі жөндеу</t>
  </si>
  <si>
    <t xml:space="preserve">Капитальный ремонт КГУ "Общеобразовательная школа села Акколь </t>
  </si>
  <si>
    <t>Викторовка ауылының жалпы білім беретін мектебі" КММ күрделі жөндеу</t>
  </si>
  <si>
    <t xml:space="preserve">Капитальный ремонт КГУ "Общеобразовательная школа села Викторовка </t>
  </si>
  <si>
    <t>Симферополь селосының жалпы білім беретін мектебі" КММ күрделі жөндеу</t>
  </si>
  <si>
    <t xml:space="preserve">Капитальный ремонт КГУ "Общеобразовательная школа села Симферопольское </t>
  </si>
  <si>
    <t>Өзен ауылының жалпы білім беретін мектебі" КММ күрделі жөндеу</t>
  </si>
  <si>
    <t xml:space="preserve">Капитальный ремонт КГУ "Общеобразовательная школа села Озен </t>
  </si>
  <si>
    <t>Елікті ауылының жалпы білім беретін мектебі" КММ күрделі жөндеу</t>
  </si>
  <si>
    <t xml:space="preserve">Капитальный ремонт КГУ "Общеобразовательная школа села Еликти </t>
  </si>
  <si>
    <t>Бірлік ауылының жалпы білім беретін мектебі" КММ күрделі жөндеу</t>
  </si>
  <si>
    <t xml:space="preserve">Капитальный ремонт КГУ "Общеобразовательная школа села Бирлестык </t>
  </si>
  <si>
    <t>Қызылтан ауылының жалпы білім беретін мектебі" КММ күрделі жөндеу</t>
  </si>
  <si>
    <t xml:space="preserve">Капитальный ремонт КГУ "Общеобразовательная школа села Кызылтан </t>
  </si>
  <si>
    <t>Гранитный ауылының негізгі орта мектебі" КММ күрделі жөндеу</t>
  </si>
  <si>
    <t xml:space="preserve">Капитальный ремонт КГУ "Основная средняя школа села Гранитный </t>
  </si>
  <si>
    <t>Жақсы ауылының № 2 жалпы білім беретін мектебі" КММ күрделі жөндеу</t>
  </si>
  <si>
    <t xml:space="preserve">Капитальный ремонт КГУ "Общеобразовательная школа № 2 села Жаксы </t>
  </si>
  <si>
    <t xml:space="preserve"> Кийма ауылындағы Г. Әбдірахманов атындағы жалпы білім беретін мектебі" КММ күрделі жөндеу</t>
  </si>
  <si>
    <t xml:space="preserve">Капитальный ремонт КГУ "Общеобразовательная школа имени Губайдуллы Абдрахманова села Жана Кийма </t>
  </si>
  <si>
    <t>Жақсы ауданы бойынша білім бөлімінің Лозовое ауылы күрделі жөндеу</t>
  </si>
  <si>
    <t xml:space="preserve">Капитальный ремонт КГУ «Общеобразовательная школа
села Лозовое </t>
  </si>
  <si>
    <t>Арықты ауылының жалпы білім беретін мектебі" КММ күрделі жөндеу</t>
  </si>
  <si>
    <t xml:space="preserve">Капитальный ремонт КГУ «Общеобразовательная школа села Арыкты </t>
  </si>
  <si>
    <t>Амангелді ауылының жалпы білім беретін мектебі" КММ күрделі жөндеу</t>
  </si>
  <si>
    <t xml:space="preserve">Капитальный ремонт КГУ «Общеобразовательная школа села Амангелды </t>
  </si>
  <si>
    <t>Кеңбидайық ауылының жалпы білім беретін мектебі" КММ күрделі жөндеу</t>
  </si>
  <si>
    <t xml:space="preserve">Капитальный ремонт КГУ «Общеобразовательная школа села Кенбидаик </t>
  </si>
  <si>
    <t>107 мест</t>
  </si>
  <si>
    <t>Жаңа Жайнақ ауылының жалпы білім беретін мектебі" КММ күрделі жөндеу</t>
  </si>
  <si>
    <t xml:space="preserve">Капитальный ремонт КГУ «Общеобразовательная школа села Жана Жайнак </t>
  </si>
  <si>
    <t>Талапкер ауылының жалпы білім беретін мектебі" КММ күрделі жөндеу</t>
  </si>
  <si>
    <t xml:space="preserve">Капитальный ремонт КГУ «Общеобразовательная школа села Талапкер </t>
  </si>
  <si>
    <t>Арайлы ауылының жалпы білім беретін мектебі" КММ күрделі жөндеу</t>
  </si>
  <si>
    <t xml:space="preserve">Капитальный ремонт КГУ «Общеобразовательная школа села Арайлы </t>
  </si>
  <si>
    <t>Жалғызқұдық ауылының жалпы білім беретін мектебі" КММ күрделі жөндеу</t>
  </si>
  <si>
    <t xml:space="preserve">Капитальный ремонт КГУ «Общеобразовательная школа села Жалгызкудык </t>
  </si>
  <si>
    <t>Жолымбет кентінің № 1 жалпы білім беретін мектебі" КММ күрделі жөндеу</t>
  </si>
  <si>
    <t xml:space="preserve">Капитальный ремонт КГУ «Общеобразовательная школа № 1 поселка Жолымбет  </t>
  </si>
  <si>
    <t>Тонкерис станциясының негізгі орта мектебі" КММ күрделі жөндеу</t>
  </si>
  <si>
    <t>Капитальный ремонт КГУ «Основная  средняя школа станции Тонкерис</t>
  </si>
  <si>
    <t xml:space="preserve"> Жолымбет кентінің № 2 жалпы білім беретін мектебі" КММ күрделі жөндеу</t>
  </si>
  <si>
    <t xml:space="preserve">Капитальный ремонт КГУ «Общеобразовательная школа № 2 поселка Жолымбет </t>
  </si>
  <si>
    <t xml:space="preserve"> Дамса ауылының в. п. Кузьмин атындағы жалпы білім беретін мектебі" КММ күрделі жөндеу</t>
  </si>
  <si>
    <t xml:space="preserve">Капитальный ремонт КГУ «Общеобразовательная школа имени В.П. Кузьмина села Дамса </t>
  </si>
  <si>
    <t xml:space="preserve"> Андреевка ауылының жалпы білім беретін мектебі" КММ күрделі жөндеу</t>
  </si>
  <si>
    <t xml:space="preserve">Капитальный ремонт КГУ «Общеобразовательная школа села Андреевка </t>
  </si>
  <si>
    <t>Новокубанка ауылының жалпы білім беретін мектебі" КММ күрделі жөндеу</t>
  </si>
  <si>
    <t xml:space="preserve">Капитальный ремонт КГУ «Общеобразовательная школа села Новокубанка </t>
  </si>
  <si>
    <t>171 мест</t>
  </si>
  <si>
    <t>Петровка ауылының жалпы білім беретін мектебі" КММ күрделі жөндеу</t>
  </si>
  <si>
    <t xml:space="preserve">Капитальный ремонт КГУ «Общеобразовательная школа села Петровка </t>
  </si>
  <si>
    <t>Степногорск қаласы № 1 жалпы білім беретін мектебі" КММ күрделі жөндеу</t>
  </si>
  <si>
    <t xml:space="preserve"> Капитальный ремонт КГУ «Общеобразовательная школа № 1 </t>
  </si>
  <si>
    <t>Степногорск қаласы Л.Н. Толстой атындағы №4 мектеп-гимназиясы" КММ күрделі жөндеу</t>
  </si>
  <si>
    <t xml:space="preserve">Капитальный ремонт КГУ "Школа-гимназия №4 имени Л.Н.Толстого </t>
  </si>
  <si>
    <t>"№5 көпсалалы мектеп лицейі " КММ. С. Сейфуллин  күрделі жөндеу</t>
  </si>
  <si>
    <t xml:space="preserve">Капитальный ремонт КГУ "Многопрофильная школа лицей № 5 им. С. Сейфуллина  </t>
  </si>
  <si>
    <t>КММ " №6 мектеп гимназиясы. А. Құнанбаева Степногорск қаласы күрделі жөндеу</t>
  </si>
  <si>
    <t xml:space="preserve">Капитальный ремонт КГУ "Школа гимназия №6 им. А. Кунанбаева </t>
  </si>
  <si>
    <t>"№8 жалпы білім беретін мектеп " КММ. Шоқан Уәлиханов Степногорск қаласы күрделі жөндеу</t>
  </si>
  <si>
    <t>Капитальный ремонт КГУ "Общеобразовательная школа №8 им. Шокана Уалиханова</t>
  </si>
  <si>
    <t>640 мест</t>
  </si>
  <si>
    <t xml:space="preserve"> Көкшетау қаласы № 12 жалпы білім беретін мектебі" КММ күрделі жөндеу</t>
  </si>
  <si>
    <t xml:space="preserve">Капитальный ремонт КГУ «Общеобразовательная школа № 12 отдела образования по городу Кокшетау </t>
  </si>
  <si>
    <t xml:space="preserve"> Көкшетау қаласы  № 16 жалпы білім беретін мектебі" КММ күрделі жөндеу</t>
  </si>
  <si>
    <t xml:space="preserve">Капитальный ремонт КГУ «Общеобразовательная школа № 16 отдела образования по городу Кокшетау </t>
  </si>
  <si>
    <t xml:space="preserve"> Көкшетау қаласы № 4 жалпы білім беретін мектебі" КММ күрделі жөндеу</t>
  </si>
  <si>
    <t xml:space="preserve">Капитальный ремонт КГУ «Общеобразовательная школа № 4 </t>
  </si>
  <si>
    <t>Көкшетау қаласы№ 5 мектеп-гимназиясы" КММ күрделі жөндеу</t>
  </si>
  <si>
    <t xml:space="preserve">Капитальный ремонт КГУ «Школа-гимназия № 5 </t>
  </si>
  <si>
    <t>Астана қаласы "Дарын" № 2 облыстық мамандандырылған мектеп-лицей-интернаты " КММ оқу корпусы күрделі жөндеу</t>
  </si>
  <si>
    <t xml:space="preserve">Капитальный ремонт КГУ "Областная специализированная школа-лицей-интернат №2 "Дарын" города Астана </t>
  </si>
  <si>
    <t>Мероприятие 3. Укомплектование МТБ 89 объектов</t>
  </si>
  <si>
    <t xml:space="preserve">г. Астана   </t>
  </si>
  <si>
    <t xml:space="preserve">Астана қ.    </t>
  </si>
  <si>
    <t>50 мест</t>
  </si>
  <si>
    <t>кол-во мест в смену</t>
  </si>
  <si>
    <t>12 км.</t>
  </si>
  <si>
    <t>1,4 км.</t>
  </si>
  <si>
    <t>0,133 км.</t>
  </si>
  <si>
    <t>1,7  км.</t>
  </si>
  <si>
    <t>18 км.</t>
  </si>
  <si>
    <t>0,10 км.</t>
  </si>
  <si>
    <t>Аршалы кентіне 120 орындық мектеп құрылысы</t>
  </si>
  <si>
    <t>Жібек жолы ауылында 600 орындық мектеп құрылысы</t>
  </si>
  <si>
    <t>Атбасар қаласында 600 орындық мектеп құрылысы</t>
  </si>
  <si>
    <t>Щучинск қаласында 1 500 орындық мектеп құрылысы</t>
  </si>
  <si>
    <t>Садовое ауылында 120 орындық мектеп құрылысы</t>
  </si>
  <si>
    <t>Тастақ ауылында  80 орындық мектеп құрылысы</t>
  </si>
  <si>
    <t>Ақмешіт ауылында 80 орындық мектеп құрылысы</t>
  </si>
  <si>
    <t>Бірлік ауылында 80 орындық мектеп құрылысы</t>
  </si>
  <si>
    <t>Аққайын ауылында 80 орындық мектеп құрылысы</t>
  </si>
  <si>
    <t>Софиевка ауылында 1 200 орындық мектеп құрылысы</t>
  </si>
  <si>
    <t>Қажымұққан ауылында 600 орындық мектеп құрылысы</t>
  </si>
  <si>
    <t>"Нұрлы" КӨ 900 орындық мектеп құрылысы</t>
  </si>
  <si>
    <t xml:space="preserve">Строительство школы на 80 мест в с.Тастак </t>
  </si>
  <si>
    <t xml:space="preserve">Строительство школы на 80 мест в с.Акмечеть </t>
  </si>
  <si>
    <t xml:space="preserve">Строительство школы на 80 мест в с.Бирлик </t>
  </si>
  <si>
    <t xml:space="preserve">Строительство школы на 80 мест в с.Аккайын </t>
  </si>
  <si>
    <t xml:space="preserve">Строительство школы села Софиевка на 1200 мест </t>
  </si>
  <si>
    <t>Строительство школы на 600 ме</t>
  </si>
  <si>
    <t xml:space="preserve">Строительство школы на 120 мест в с.Садовое </t>
  </si>
  <si>
    <t xml:space="preserve">Строительство школы на 600 мест в г.Атбасар </t>
  </si>
  <si>
    <t xml:space="preserve">Строительство школы на 900 мест в ПК Нурлы </t>
  </si>
  <si>
    <t>Бозайғыр ауылында 300 орындық мектеп құрылысы</t>
  </si>
  <si>
    <t>Тайтөбе ауылында 300 орындық мектеп құрылысы</t>
  </si>
  <si>
    <t>Қосшы қаласында 1 500 орындық мектеп құрылысы (3-поз.)</t>
  </si>
  <si>
    <t xml:space="preserve">Строительство и эксплуатация общеобразовательной школы в городе Косшы Акмолинской области в рамках ГЧП
</t>
  </si>
  <si>
    <t>1400 мест</t>
  </si>
  <si>
    <t>Ақмола облысының Қосшы қаласында жалпы білім беретін мектептің құрылысы және оны пайдалану мемлекеттік-жекешелік әріптестік ретінде</t>
  </si>
  <si>
    <t>Көкшетау қаласында сөйлеу мумкіндіктері шектеулі балаларға арналған  280 орындық балабақша салу (сыртқы инженерлік желілерсіз)</t>
  </si>
  <si>
    <t>Көкшетау қаласында 630 төсектік көпбейінді аурухана нысаны бойынша сыртқы алаңнан тыс инженерлік желілердің құрылысы</t>
  </si>
  <si>
    <t>Көкшетау қаласы, Сарыарқа шағын ауданында (7,8,9) жолдарын салу.</t>
  </si>
  <si>
    <t>Көкшетау қаласы, Сарыарқа шағын ауданында (10)  жолдарын салу.</t>
  </si>
  <si>
    <t>Көкшетау қаласы, Сарыарқа шағын ауданында жолдарын салу.</t>
  </si>
  <si>
    <t>Көкшетау қаласында Сары-Арқа шағын ауданындағы (бұрыңғы №10 мектеп) 1500 орындық мектепке кіреберіс 1 және кіреберіс 2 жолдарын рексонстирукциялау және автотұрақ салу</t>
  </si>
  <si>
    <t>Көкшетау қаласында М.Ғабдуллин көшесін Ақана Сері көшесінен Уәлиханов көшесіне дейін реконструкциялау жобасына түзету енгізу</t>
  </si>
  <si>
    <t>Щучинск ағынды суларын тазарту қондырғысына арналған тоған салу</t>
  </si>
  <si>
    <t>Қумызынай а. сумен жабдықтау желілерінің құрылысы</t>
  </si>
  <si>
    <t>Щучинск қ. «Светлый» шипажайы аймағында сыртқы сумен жабдықтау желілерін салу</t>
  </si>
  <si>
    <t xml:space="preserve"> Қаражар а. сумен жабдықтау желілерінің құрылысы</t>
  </si>
  <si>
    <t>Бурабай ауылындағы ағынды суларды тазарту құрылыстарның құрылысы (іске қосу жұмыстары)</t>
  </si>
  <si>
    <t>Қатаркөл коллекторын Щучинск ағынды суларын тазарту қондырғысына қосу желілерін салу</t>
  </si>
  <si>
    <t>"Бурабай" мемлекеттік ұлттық табиғи паркінің Бурабай ауылынан Улкен Чебач және Текекөл көлдеріне дейінгі инженерлік желілердің құрылысы, 2-кезең</t>
  </si>
  <si>
    <t>Константиновка ауылындағы су тарату желілерін жабдықтарын қайта жаңарту</t>
  </si>
  <si>
    <t>НҰИ 29, республика бойынша</t>
  </si>
  <si>
    <t>НҰИ 30, республика бойынша</t>
  </si>
  <si>
    <t>НҰИ 31, республика бойынша</t>
  </si>
  <si>
    <t>НҰИ 34, республика бойынша</t>
  </si>
  <si>
    <t>4,91 км</t>
  </si>
  <si>
    <t>13,1 км</t>
  </si>
  <si>
    <t>26,3 км</t>
  </si>
  <si>
    <t>7,5 км</t>
  </si>
  <si>
    <t>10, 75 км</t>
  </si>
  <si>
    <t>34,63 км</t>
  </si>
  <si>
    <t>38,87 км</t>
  </si>
  <si>
    <t>2,4 км</t>
  </si>
  <si>
    <t>28 км</t>
  </si>
  <si>
    <t>13,7 км</t>
  </si>
  <si>
    <t>0,8 км</t>
  </si>
  <si>
    <t>19,9 км</t>
  </si>
  <si>
    <t>17,2 км</t>
  </si>
  <si>
    <t>7,7 км</t>
  </si>
  <si>
    <t>7,9 км</t>
  </si>
  <si>
    <t>5,9 км</t>
  </si>
  <si>
    <t>14,3 км</t>
  </si>
  <si>
    <t>0,17 км</t>
  </si>
  <si>
    <t>9,4 км</t>
  </si>
  <si>
    <t>16,2 км</t>
  </si>
  <si>
    <t>1,18 км</t>
  </si>
  <si>
    <t>0,28 км</t>
  </si>
  <si>
    <t>0,93 км</t>
  </si>
  <si>
    <t>1,07 км</t>
  </si>
  <si>
    <t>2,6 км</t>
  </si>
  <si>
    <t>3,16 км</t>
  </si>
  <si>
    <t>1,76 км</t>
  </si>
  <si>
    <t>1,5 км</t>
  </si>
  <si>
    <t>1,59 км</t>
  </si>
  <si>
    <t>1,9 км</t>
  </si>
  <si>
    <t>0,3 км</t>
  </si>
  <si>
    <t>5,09 км</t>
  </si>
  <si>
    <t>31,95 км</t>
  </si>
  <si>
    <t>1,8 км</t>
  </si>
  <si>
    <t>0,91 км</t>
  </si>
  <si>
    <t>14,7 км</t>
  </si>
  <si>
    <t>8,7 км</t>
  </si>
  <si>
    <t>40,7 км</t>
  </si>
  <si>
    <t>21,1 км</t>
  </si>
  <si>
    <t>35,2 км</t>
  </si>
  <si>
    <t>32,7 км</t>
  </si>
  <si>
    <t>1 км</t>
  </si>
  <si>
    <t>4,5 км</t>
  </si>
  <si>
    <t>6,1 км</t>
  </si>
  <si>
    <t>2,2 км</t>
  </si>
  <si>
    <t>6,8 км</t>
  </si>
  <si>
    <t>8,6 км</t>
  </si>
  <si>
    <t>1,2 км</t>
  </si>
  <si>
    <t>40,3 км</t>
  </si>
  <si>
    <t>10,2 км</t>
  </si>
  <si>
    <t>43,4 км</t>
  </si>
  <si>
    <t>4 тыс/куб</t>
  </si>
  <si>
    <t>10 000 м3</t>
  </si>
  <si>
    <t>50 км</t>
  </si>
  <si>
    <t>2 км</t>
  </si>
  <si>
    <t>140*8,3-м, 32-3463,1м</t>
  </si>
  <si>
    <t>11848 м</t>
  </si>
  <si>
    <t>45000,0 м3/сут</t>
  </si>
  <si>
    <t>2350 кубов</t>
  </si>
  <si>
    <t>27 км.</t>
  </si>
  <si>
    <t>7,1 км</t>
  </si>
  <si>
    <t>3,5 км</t>
  </si>
  <si>
    <t>2,9 км</t>
  </si>
  <si>
    <t>2,8 км</t>
  </si>
  <si>
    <t>3,6 км</t>
  </si>
  <si>
    <t>2,0 км</t>
  </si>
  <si>
    <t>4 км</t>
  </si>
  <si>
    <t>148,466 км</t>
  </si>
  <si>
    <t>0,476 км</t>
  </si>
  <si>
    <t>10 км</t>
  </si>
  <si>
    <t>40 Мвт</t>
  </si>
  <si>
    <t>10,455 км</t>
  </si>
  <si>
    <t>0,475 км</t>
  </si>
  <si>
    <t>4,308 км.</t>
  </si>
  <si>
    <t>2024-2031</t>
  </si>
  <si>
    <t>УППиПР</t>
  </si>
  <si>
    <r>
      <rPr>
        <b/>
        <sz val="11"/>
        <rFont val="Times New Roman"/>
        <family val="1"/>
        <charset val="204"/>
      </rPr>
      <t>Мероприятие 3.</t>
    </r>
    <r>
      <rPr>
        <sz val="11"/>
        <rFont val="Times New Roman"/>
        <family val="1"/>
        <charset val="204"/>
      </rPr>
      <t xml:space="preserve"> Информирование на сайте</t>
    </r>
  </si>
  <si>
    <t>кол-во публикации</t>
  </si>
  <si>
    <t>0,994 км</t>
  </si>
  <si>
    <t>1,55 км</t>
  </si>
  <si>
    <t>1,06 км</t>
  </si>
  <si>
    <t>160'Гкал/ч</t>
  </si>
  <si>
    <t>120 Гкал/ч</t>
  </si>
  <si>
    <t>МБ, Резерв Правительства, Специальный государственный фонд</t>
  </si>
  <si>
    <t>12.1.268.002.015.</t>
  </si>
  <si>
    <t>Из МБ  015</t>
  </si>
  <si>
    <t>2,5км.</t>
  </si>
  <si>
    <t>72,8 км.</t>
  </si>
  <si>
    <t>300 км.</t>
  </si>
  <si>
    <t>319,5 м</t>
  </si>
  <si>
    <t>13,5 км.</t>
  </si>
  <si>
    <t>6,8 км.</t>
  </si>
  <si>
    <t>4,7 км.</t>
  </si>
  <si>
    <t>42,65 км.</t>
  </si>
  <si>
    <t>6,94 км.</t>
  </si>
  <si>
    <t xml:space="preserve">8,3км </t>
  </si>
  <si>
    <t>1,45 км</t>
  </si>
  <si>
    <t>0,45км</t>
  </si>
  <si>
    <r>
      <rPr>
        <b/>
        <sz val="11"/>
        <rFont val="Times New Roman"/>
        <family val="1"/>
        <charset val="204"/>
      </rPr>
      <t>Мероприятие 4.</t>
    </r>
    <r>
      <rPr>
        <sz val="11"/>
        <rFont val="Times New Roman"/>
        <family val="1"/>
        <charset val="204"/>
      </rPr>
      <t>Информирование по средствам инстаграмм</t>
    </r>
  </si>
  <si>
    <t>669,6/135</t>
  </si>
  <si>
    <t>665/21,0</t>
  </si>
  <si>
    <t>Мероприятие 1. Модернизация тепловых сетей</t>
  </si>
  <si>
    <t xml:space="preserve">26,7 км </t>
  </si>
  <si>
    <t>1,508 км.</t>
  </si>
  <si>
    <t>33 км</t>
  </si>
  <si>
    <t>66,33 км</t>
  </si>
  <si>
    <t>18,87 км.</t>
  </si>
  <si>
    <t xml:space="preserve">3,26 км </t>
  </si>
  <si>
    <t>90,7км</t>
  </si>
  <si>
    <t>.</t>
  </si>
  <si>
    <t>88,166 км.</t>
  </si>
  <si>
    <t>13.9.254.096.015</t>
  </si>
  <si>
    <t>88,7 км.</t>
  </si>
  <si>
    <t>29,4 км.</t>
  </si>
  <si>
    <t>52,2 км.</t>
  </si>
  <si>
    <t>24,9 км.</t>
  </si>
  <si>
    <r>
      <t xml:space="preserve">1-іс-шара. </t>
    </r>
    <r>
      <rPr>
        <sz val="11"/>
        <rFont val="Times New Roman"/>
        <family val="1"/>
      </rPr>
      <t>Шамадан тыс жүктелген сыныптар, апаттық мектептер және үш ауысымды оқыту мәселесін түпкілікті шешу үшін ыңғайлы оқу жағдайлары бар оқушы орындарын енгізу</t>
    </r>
  </si>
  <si>
    <r>
      <t xml:space="preserve">Мероприятие 1. </t>
    </r>
    <r>
      <rPr>
        <sz val="11"/>
        <rFont val="Times New Roman"/>
        <family val="1"/>
      </rPr>
      <t>Введение ученических мест с комфортными условиями обучения для окончательного решения проблемы перегруженных классов, аварийных школ и трехсменного обучения</t>
    </r>
  </si>
  <si>
    <t xml:space="preserve">19 </t>
  </si>
  <si>
    <t>проекты ????</t>
  </si>
  <si>
    <r>
      <rPr>
        <b/>
        <sz val="11"/>
        <color theme="1"/>
        <rFont val="Times New Roman"/>
        <family val="1"/>
        <charset val="204"/>
      </rPr>
      <t>Мероприятие 2.</t>
    </r>
    <r>
      <rPr>
        <sz val="11"/>
        <color theme="1"/>
        <rFont val="Times New Roman"/>
        <family val="1"/>
        <charset val="204"/>
      </rPr>
      <t xml:space="preserve"> Капитальный ремонт объектов культуры</t>
    </r>
  </si>
  <si>
    <t>«5,3»</t>
  </si>
  <si>
    <t>«5,6»</t>
  </si>
  <si>
    <t>«6,3»</t>
  </si>
  <si>
    <t>«6,9»</t>
  </si>
  <si>
    <t>«6,7»</t>
  </si>
  <si>
    <t>«109,0»</t>
  </si>
  <si>
    <t>«113,8»</t>
  </si>
  <si>
    <t>«120,0»</t>
  </si>
  <si>
    <t>«127,0»</t>
  </si>
  <si>
    <t>«134,1»</t>
  </si>
  <si>
    <t>«141,8»</t>
  </si>
  <si>
    <t>«49,4»</t>
  </si>
  <si>
    <t>«47,5»</t>
  </si>
  <si>
    <t>«45,7»</t>
  </si>
  <si>
    <t>«43,8»</t>
  </si>
  <si>
    <t>«41,9»</t>
  </si>
  <si>
    <t>«40,0»</t>
  </si>
  <si>
    <t>«1,6»</t>
  </si>
  <si>
    <t>«3,5»</t>
  </si>
  <si>
    <t>«4,8»</t>
  </si>
  <si>
    <t>«6,8»</t>
  </si>
  <si>
    <t>«9,3»</t>
  </si>
  <si>
    <t>«11,7»</t>
  </si>
  <si>
    <t>«6,0»</t>
  </si>
  <si>
    <t>«6,1»</t>
  </si>
  <si>
    <t>«7,0»</t>
  </si>
  <si>
    <t>«8,0»</t>
  </si>
  <si>
    <t>«10,0»</t>
  </si>
  <si>
    <t>«12,5»</t>
  </si>
  <si>
    <t>«2,0»</t>
  </si>
  <si>
    <t>«2,5»</t>
  </si>
  <si>
    <t>«2,8»</t>
  </si>
  <si>
    <t>«3,0»</t>
  </si>
  <si>
    <t>«4,0»</t>
  </si>
  <si>
    <t>«40»</t>
  </si>
  <si>
    <t>«50»</t>
  </si>
  <si>
    <t>«70»</t>
  </si>
  <si>
    <t xml:space="preserve">ЖШС "Камышенка"  </t>
  </si>
  <si>
    <t xml:space="preserve">  "Burabay Milk" ЖШС</t>
  </si>
  <si>
    <t xml:space="preserve"> "Яндиев" ШК </t>
  </si>
  <si>
    <t>"Ердаулет"  ШК</t>
  </si>
  <si>
    <t xml:space="preserve">  "Жаксылык агро" ЖШС      </t>
  </si>
  <si>
    <t xml:space="preserve">  "Агро Лейк" ЖШС</t>
  </si>
  <si>
    <t xml:space="preserve"> "Кенбидай Астык" ЖШС</t>
  </si>
  <si>
    <t>"Астана-Өнім" ЖШС</t>
  </si>
  <si>
    <t xml:space="preserve"> "Раевка" ЖШС</t>
  </si>
  <si>
    <t xml:space="preserve"> "ПК Агромир" ЖШС</t>
  </si>
  <si>
    <t xml:space="preserve"> "ТНС Агро" ЖШС  </t>
  </si>
  <si>
    <t xml:space="preserve"> "Temir Agro" ЖШС</t>
  </si>
  <si>
    <t xml:space="preserve"> "Адилет" ШК</t>
  </si>
  <si>
    <t xml:space="preserve"> "Зеренді Сақтау Онімдері"   ЖШС    </t>
  </si>
  <si>
    <t xml:space="preserve"> "САСС Агро" ЖШС </t>
  </si>
  <si>
    <t xml:space="preserve">"Преображенка" ЖШС             </t>
  </si>
  <si>
    <t xml:space="preserve"> "АКА" ЖШС</t>
  </si>
  <si>
    <t>"Барыс-2011" ЖШС</t>
  </si>
  <si>
    <t>"Азат Агро" ЖШС</t>
  </si>
  <si>
    <t xml:space="preserve">"Әріп-Агро" ЖШС </t>
  </si>
  <si>
    <t xml:space="preserve"> "Акжол Калкаман" ЖШС</t>
  </si>
  <si>
    <t xml:space="preserve"> "ЗереАгроХолдинг" ЖШС         </t>
  </si>
  <si>
    <t>"Ушаково Агро" ЖШС</t>
  </si>
  <si>
    <t xml:space="preserve">  Ерейментау Астык-2014 ЖШС</t>
  </si>
  <si>
    <t>"BigFarm" ЖШС</t>
  </si>
  <si>
    <t xml:space="preserve"> "Тней-Агро" ЖШС</t>
  </si>
  <si>
    <t>"Запорожье Агро" ЖШС</t>
  </si>
  <si>
    <t>"Куралай МК" ЖШС</t>
  </si>
  <si>
    <t xml:space="preserve"> "Компания Алтын - Қазық" ЖШС</t>
  </si>
  <si>
    <t>"Агро Протеин" ЖШС</t>
  </si>
  <si>
    <t xml:space="preserve">  "Dalian Hesheng Holdings" ЖШС    </t>
  </si>
  <si>
    <t xml:space="preserve"> "Frescanto" ЖШС </t>
  </si>
  <si>
    <t>"Интер Трайд"  ЖШС</t>
  </si>
  <si>
    <t xml:space="preserve"> "Eltai Agro" ЖШС       </t>
  </si>
  <si>
    <t xml:space="preserve"> "Тней-Агро" ЖШС </t>
  </si>
  <si>
    <t xml:space="preserve">  "Агро-Олдиви"  ЖШС</t>
  </si>
  <si>
    <t xml:space="preserve"> "Белгородское" ЖШС </t>
  </si>
  <si>
    <t xml:space="preserve">  "Белгородское" ЖШС</t>
  </si>
  <si>
    <t>"KAZEGGS"/Группа компаний "Шанырак Н" ЖШС</t>
  </si>
  <si>
    <t xml:space="preserve"> "IL-TOV" ЖШС</t>
  </si>
  <si>
    <t xml:space="preserve"> "Premium Food Astana" ЖШС            </t>
  </si>
  <si>
    <t xml:space="preserve"> "Сивка - Бурка" ШК </t>
  </si>
  <si>
    <t xml:space="preserve"> "DAPIBUS AGRO" ЖШС </t>
  </si>
  <si>
    <t xml:space="preserve">  "СТЕРХ" ЖШС</t>
  </si>
  <si>
    <t xml:space="preserve"> "Гормолзавод" ЖШС</t>
  </si>
  <si>
    <t xml:space="preserve">  "Qazaq food market" ЖШС</t>
  </si>
  <si>
    <t xml:space="preserve"> "Содружество Казахстан" ЖШС</t>
  </si>
  <si>
    <t xml:space="preserve"> "KZ-EuroPol Cluster»"   ЖШС</t>
  </si>
  <si>
    <t xml:space="preserve"> "Жибек Жолы Агросервис" ЖШС</t>
  </si>
  <si>
    <t xml:space="preserve"> "Бидай-Агро Трэйд" ЖШС</t>
  </si>
  <si>
    <t xml:space="preserve"> "Макинка-2015" ЖШС</t>
  </si>
  <si>
    <t xml:space="preserve">  Гундарев  ЖК</t>
  </si>
  <si>
    <t xml:space="preserve"> "Ново-Приречное" ЖШС</t>
  </si>
  <si>
    <t xml:space="preserve"> "Агропрод Жаркаин" ЖШС   </t>
  </si>
  <si>
    <t xml:space="preserve"> «Тургайхле-бопродукт» ЖШС </t>
  </si>
  <si>
    <t xml:space="preserve"> «Табыс Агро»  ПКФЖШС </t>
  </si>
  <si>
    <t>3 іс-шара. Суару:</t>
  </si>
  <si>
    <t>«11,8»</t>
  </si>
  <si>
    <t>«11,6»</t>
  </si>
  <si>
    <t>«11,5»</t>
  </si>
  <si>
    <t>«11,4»</t>
  </si>
  <si>
    <t>«11,3»</t>
  </si>
  <si>
    <t>«5,2»</t>
  </si>
  <si>
    <t>«5,0»</t>
  </si>
  <si>
    <t>«393»</t>
  </si>
  <si>
    <t>«406»</t>
  </si>
  <si>
    <t>«433»</t>
  </si>
  <si>
    <t>«445»</t>
  </si>
  <si>
    <t>«430»</t>
  </si>
  <si>
    <t>Капитальный ремонт общежития №3 ГККП «Высший агротехнический колледж, село Чаглинка» при управлении образования Акмолинской области в селе Чаглинка</t>
  </si>
  <si>
    <t>Аппарат акима города районного значения, села, поселка, сельского округа</t>
  </si>
  <si>
    <t>Ақмола облысы Білім басқармасы қарамағындағы «Жоғары агротехникалық колледж, Чаглинка ауылы» КМҚК №3 жатақханасын күрделі жөндеу, Ақмола облысы, Зеренді ауданы, Чаглинка ауылында</t>
  </si>
  <si>
    <t>Аудандық маңызы бар қала, ауыл, кент, ауылдық округ әкімінің аппараты</t>
  </si>
  <si>
    <t>Строительство дома культуры на 300 мест в посёлке Аршалы Аршалынского района</t>
  </si>
  <si>
    <t xml:space="preserve">ОАГиС </t>
  </si>
  <si>
    <t>40 временных рабочих мест</t>
  </si>
  <si>
    <t>Строительство дома культуры в селе Первомайка Астраханского района Акмолинской области</t>
  </si>
  <si>
    <t>Аршалы ауданы, Аршалы кентінде 300 орындық мәдениет үйін салу</t>
  </si>
  <si>
    <t>Ақмола облысы, Астрахан ауданы, Первомайка ауылында мәдениет үйін салу</t>
  </si>
  <si>
    <t>Капитальный ремонт внутрипоселковых дорог в селе Караоткель Целиноградского района</t>
  </si>
  <si>
    <t>Капитальный ремонт внутрипоселковых дорог в селе Ыбырая Алтынсарина Целиноградского района</t>
  </si>
  <si>
    <t>0,1 км.</t>
  </si>
  <si>
    <t>Капитальный ремонт внутрипоселковых дорог с подъездной дорогой в селе Ы.Алтынсарина, Целиноградского района Акмолинской области. 2 Этап</t>
  </si>
  <si>
    <t>1,2 км.</t>
  </si>
  <si>
    <t>Капитальный ремонт подъездной дороги в с.Бирлик Целиноградский район Акмолинской области</t>
  </si>
  <si>
    <t>5,05 км.</t>
  </si>
  <si>
    <t>Капитальный ремонт внутрипоселковых дорог с подъездной дорогой села Жанажол Целиноградского района</t>
  </si>
  <si>
    <t>0,25 км.</t>
  </si>
  <si>
    <t>Капитальный ремонт внутрипоселковых дорог с подъездной дорогой села Каражар Целиноградского района</t>
  </si>
  <si>
    <t>0,5 км.</t>
  </si>
  <si>
    <t>Капитальный ремонт внутрипоселковых дорог с подъездной дорогой села Кызылсуат Целиноградского района</t>
  </si>
  <si>
    <t>0,2 км.</t>
  </si>
  <si>
    <t>Целиноград ауданы, Қараоткель ауылындағы ішкі ауылішілік жолдарды күрделі жөндеу</t>
  </si>
  <si>
    <t>Целиноград ауданы, Ыбырай Алтынсарин ауылының ішкі ауылішілік жолдарын күрделі жөндеу</t>
  </si>
  <si>
    <t>Ақмола облысы, Целиноград ауданы, Ы. Алтынсарин ауылындағы ішкі ауылішілік жолдар мен кіре беріс жолды күрделі жөндеу. 2-кезең</t>
  </si>
  <si>
    <t>Ақмола облысы, Целиноград ауданы, Бірлік ауылындағы кіре беріс жолды күрделі жөндеу</t>
  </si>
  <si>
    <t>Целиноград ауданы, Жаңажол ауылының ішкі ауылішілік жолдары мен кіре беріс жолын күрделі жөндеу</t>
  </si>
  <si>
    <t>Целиноград ауданы, Қаражар ауылының ішкі ауылішілік жолдары мен кіре беріс жолын күрделі жөндеу</t>
  </si>
  <si>
    <t xml:space="preserve">Целиноград ауданы, Қызылсуат ауылының ішкі ауылішілік жолдары мен кіре беріс жолын күрделі жөндеу
</t>
  </si>
  <si>
    <t>Косшы қаласының көше-жол желісін күрделі жөндеу</t>
  </si>
  <si>
    <t>Капитальный ремонт улично-дорожной сети города Косшы</t>
  </si>
  <si>
    <t>61,9 км.</t>
  </si>
  <si>
    <t>13.09.485.025.028</t>
  </si>
  <si>
    <t>30 постоянных рабочих мест,
5 временных</t>
  </si>
  <si>
    <t>Средний ремонт дорог в мкр. "Молодежный" города Державинск</t>
  </si>
  <si>
    <t>Державинск қаласының «Жастар» шағынауданындағы жолдардың орташа жөндеуі</t>
  </si>
  <si>
    <t>Средний ремонт втурипоселковых дорог  с.Зеленый бор, Зеленоборский с/о,</t>
  </si>
  <si>
    <t>Средний ремонт автомобильных дорог по ул. Новоселов (0,748 км), ул. Школьная (0,765 км), пер. Школьный (0,490 км), ул. Валиханова (0,525 км), въездная частьт поселк аДостык (0,655 км) в с. Валиханово</t>
  </si>
  <si>
    <t>Ақмола облысы, Жарқайың ауданы, Валиханово ауылының Новоселов көшесі (0,748 км), Мектеп көшесі (0,765 км), Мектеп бұрышы (0,490 км), Валиханов көшесі (0,525 км), Достық кентіне кіре беріс бөлігінің (0,655 км) автожолдарының орташа жөндеуі</t>
  </si>
  <si>
    <t>6,04 км.</t>
  </si>
  <si>
    <t>4,4км</t>
  </si>
  <si>
    <t>3,8 км</t>
  </si>
  <si>
    <t>1км</t>
  </si>
  <si>
    <t>6,67 км</t>
  </si>
  <si>
    <t>3,33км.</t>
  </si>
  <si>
    <t>0,53 км.</t>
  </si>
  <si>
    <t>22,2 км</t>
  </si>
  <si>
    <t>2,35 км</t>
  </si>
  <si>
    <t>45,8 км</t>
  </si>
  <si>
    <t>21,8 км</t>
  </si>
  <si>
    <t>5,01км.</t>
  </si>
  <si>
    <t>6,22 км</t>
  </si>
  <si>
    <t>19,81км.</t>
  </si>
  <si>
    <t>13.9.472.079.015.</t>
  </si>
  <si>
    <t>2,22 км</t>
  </si>
  <si>
    <t>11,61км.</t>
  </si>
  <si>
    <t>46,56 км</t>
  </si>
  <si>
    <t>28,2 км</t>
  </si>
  <si>
    <t>8,24 км</t>
  </si>
  <si>
    <t>1,39 км</t>
  </si>
  <si>
    <t>12,78 км</t>
  </si>
  <si>
    <t>8,33км.</t>
  </si>
  <si>
    <t>5,86 км</t>
  </si>
  <si>
    <t>64,75 км</t>
  </si>
  <si>
    <t>18,89км.</t>
  </si>
  <si>
    <t>7,26 км</t>
  </si>
  <si>
    <t>3,74 км.</t>
  </si>
  <si>
    <t>8,43 км</t>
  </si>
  <si>
    <t>2,28 км</t>
  </si>
  <si>
    <t>10,64 км</t>
  </si>
  <si>
    <t>4,11 км.</t>
  </si>
  <si>
    <t xml:space="preserve">52,68км </t>
  </si>
  <si>
    <t>6,52км.</t>
  </si>
  <si>
    <t>12,54 км</t>
  </si>
  <si>
    <r>
      <t xml:space="preserve">Строительство 3 полигонов ТБО с линиями сортировки и переработки отходов </t>
    </r>
    <r>
      <rPr>
        <i/>
        <sz val="11"/>
        <color rgb="FFFF0000"/>
        <rFont val="Times New Roman"/>
        <family val="1"/>
      </rPr>
      <t>(г.Кокшетау, Бурабай и Зеренда)</t>
    </r>
    <r>
      <rPr>
        <sz val="11"/>
        <color rgb="FFFF0000"/>
        <rFont val="Times New Roman"/>
        <family val="1"/>
      </rPr>
      <t xml:space="preserve"> </t>
    </r>
  </si>
  <si>
    <t>МБ 015</t>
  </si>
  <si>
    <t>кредиты</t>
  </si>
  <si>
    <t>культ, дороги, обр+</t>
  </si>
  <si>
    <t>Кредиты Индустр зона</t>
  </si>
  <si>
    <t>ТБО</t>
  </si>
  <si>
    <t>Ақмола облысы, Косшы қаласында №1 әкімшілік ғимаратты салу (жаңа жоба)</t>
  </si>
  <si>
    <t>Строительство административного здания №1 в городе Косшы Акмолинской области (новый проект)</t>
  </si>
  <si>
    <t>2027-2030</t>
  </si>
  <si>
    <t>1472 кв. м</t>
  </si>
  <si>
    <t>Косшы қаласында №2 әкімшілік ғимаратты салу</t>
  </si>
  <si>
    <t>Строительство административного здания №2 в г.Косшы</t>
  </si>
  <si>
    <t>2027-2031</t>
  </si>
  <si>
    <t>790,5 кв. м</t>
  </si>
  <si>
    <t>Ақмола облысында жол және қоғамдық қауіпсіздіктің интеллектуалды жүйесін құру және пайдалану МЖӘ механизм арқылы</t>
  </si>
  <si>
    <t>ЦжАБ</t>
  </si>
  <si>
    <t>Создание и эксплуатация интеллектуальной системы дорожной и общественной безопасности в Акмолинской области через механизм ГЧП</t>
  </si>
  <si>
    <t>УЦиА</t>
  </si>
  <si>
    <t>«Тыныс» АҚ базасында мүгедектерге арналған кресло-арбаларға электр жетекті жалғамаларды сериялық шығаруды және сервистік қамтамасыз етуді ұйымдастыру МЖӘ механизм арқылы</t>
  </si>
  <si>
    <t>ЖҚжӘБҮБ</t>
  </si>
  <si>
    <t>2026-2031</t>
  </si>
  <si>
    <t>Организация серийного выпуска и сервисного обеспечения электроприводных приставок к инвалидным креслам-коляскам на базе АО «Тыныс» через механизм ГЧП</t>
  </si>
  <si>
    <t>УКЗиСП</t>
  </si>
  <si>
    <t>Ормандарды молықтыру және елді мекендерді көгалдандыру үшін отырғызу материалдарын өсіруді ұлғайту МЖӘ механизм арқылы</t>
  </si>
  <si>
    <t>ТРТРБ</t>
  </si>
  <si>
    <t>Увеличение выращивания посадочного материала для воспроизводства лесов и озеленения населенных пунктов через механизм ГЧП</t>
  </si>
  <si>
    <t>УПРРПП</t>
  </si>
  <si>
    <t>Из РБ  011</t>
  </si>
  <si>
    <t>Субсидирование развития семеноводства</t>
  </si>
  <si>
    <t>Субсидирование стоимости пестицидов, биоагентов (энтомофагов),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t>
  </si>
  <si>
    <t>Субсидирование развития производства приоритетных культур</t>
  </si>
  <si>
    <t>Субсидирование части расходов, понесенных сельскохозяйственным товаропроизводителем при инвестиционных вложениях, направленных на внедрение водосберегающих технологий орошения</t>
  </si>
  <si>
    <t>Субсидирование стоимости удобрений (за исключением органических)</t>
  </si>
  <si>
    <t>Возмещение части расходов, понесенных субъектом агропромышленного комплекса, при инвестиционных вложениях</t>
  </si>
  <si>
    <t>Субсидирование развития племенного животноводства, повышение продуктивности и качества продукции животноводства</t>
  </si>
  <si>
    <t>Субсидирование ставок вознаграждения при кредитовании, а также лизинге на приобретение сельскохозяйственных животных, техники и технологического оборудования</t>
  </si>
  <si>
    <t>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t>
  </si>
  <si>
    <t>кол-во получателей</t>
  </si>
  <si>
    <t>2026-2028</t>
  </si>
  <si>
    <t>Субсидирование в рамках гарантирования и страхования займов субъектов агропромышленного комплекса</t>
  </si>
  <si>
    <t>2026-2029</t>
  </si>
  <si>
    <t>2026-2030</t>
  </si>
  <si>
    <t>2026-2032</t>
  </si>
  <si>
    <t>2026-2035</t>
  </si>
  <si>
    <t>2026-2036</t>
  </si>
  <si>
    <t>2026-2037</t>
  </si>
  <si>
    <t>2026-2038</t>
  </si>
  <si>
    <t>2026-2039</t>
  </si>
  <si>
    <t>2026-2040</t>
  </si>
  <si>
    <t>Кредитование на предоставление микрокредитов сельскому населению для масштабирования проекта по повышению доходов сельского населения</t>
  </si>
  <si>
    <t>Кредитование инвестиционных проектов в агропромышленном комплексе</t>
  </si>
  <si>
    <r>
      <t xml:space="preserve">Мероприятие 3. </t>
    </r>
    <r>
      <rPr>
        <sz val="11"/>
        <color rgb="FFFF0000"/>
        <rFont val="Times New Roman"/>
        <family val="1"/>
      </rPr>
      <t xml:space="preserve">Количество выданных микрокредитов  </t>
    </r>
  </si>
  <si>
    <t>УСХЗО</t>
  </si>
  <si>
    <t>проекты</t>
  </si>
  <si>
    <t>Ауыл халқының кірістерін арттыру жөніндегі жобаны ауқымды түрде қолдану үшін ауыл халқына микрокредиттер беруге кредит беру</t>
  </si>
  <si>
    <t>Агроөнеркәсіптік кешендегі инвестициялық жобаларға кредит беру</t>
  </si>
  <si>
    <t>АШЖҚБ</t>
  </si>
  <si>
    <t>АШЖҚБ </t>
  </si>
  <si>
    <t>Тұқым шаруашылығын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</si>
  <si>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</si>
  <si>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</si>
  <si>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</si>
  <si>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</si>
  <si>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</si>
  <si>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</si>
  <si>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</si>
  <si>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Агроөнеркәсіптік кешен субъектілерінің қарыздарын кепілдендіру мен сақтандыру шеңберінде субсидиялау</t>
  </si>
  <si>
    <t>Республикалық манызы бар "AQMOLA" индустриалық аймағын салу (сроительно-монтажные работы: железная дорога - 7550 млн. тенге, автомобильная дорога -6880 млню тенге, Электроэнергия - 8000 млн.тенге, канализационные очистительные сооружения - 5200 млн.тенге, водопроводные сети -8780 млн.тенге, газораспределительная станция - 3000 млн.тенге )</t>
  </si>
  <si>
    <r>
      <t xml:space="preserve">Экономиканың нақты өсу қарқыны, өткен жылмен салыстырғанда %, </t>
    </r>
    <r>
      <rPr>
        <b/>
        <sz val="11"/>
        <rFont val="Times New Roman"/>
        <family val="1"/>
      </rPr>
      <t>Ақмола облысы бойынша</t>
    </r>
  </si>
  <si>
    <r>
      <t xml:space="preserve">Еңбек өнімділігінің жинақталған өсу индексі, 2022=100, </t>
    </r>
    <r>
      <rPr>
        <b/>
        <sz val="11"/>
        <rFont val="Times New Roman"/>
        <family val="1"/>
      </rPr>
      <t>Ақмола облысы бойынша</t>
    </r>
  </si>
  <si>
    <r>
      <t xml:space="preserve">1-міндет. </t>
    </r>
    <r>
      <rPr>
        <sz val="11"/>
        <rFont val="Times New Roman"/>
        <family val="1"/>
      </rPr>
      <t>Елдің электр энергиясына қажеттілігін үздіксіз қамтамасыз ету</t>
    </r>
  </si>
  <si>
    <r>
      <t xml:space="preserve">1-іс-шара. </t>
    </r>
    <r>
      <rPr>
        <sz val="11"/>
        <rFont val="Times New Roman"/>
        <family val="1"/>
      </rPr>
      <t>«Burabai biogas &amp; Fertilizers Factory» ЖШС, БиоЭС</t>
    </r>
    <r>
      <rPr>
        <b/>
        <sz val="11"/>
        <rFont val="Times New Roman"/>
        <family val="1"/>
      </rPr>
      <t xml:space="preserve">
</t>
    </r>
  </si>
  <si>
    <r>
      <t xml:space="preserve">2-іс-шара. </t>
    </r>
    <r>
      <rPr>
        <sz val="11"/>
        <rFont val="Times New Roman"/>
        <family val="1"/>
      </rPr>
      <t>«Jasil Jel Energy» ЖШС ЖЭС **</t>
    </r>
    <r>
      <rPr>
        <b/>
        <sz val="11"/>
        <rFont val="Times New Roman"/>
        <family val="1"/>
      </rPr>
      <t xml:space="preserve">
</t>
    </r>
  </si>
  <si>
    <r>
      <t xml:space="preserve">3-іс-шара. </t>
    </r>
    <r>
      <rPr>
        <sz val="11"/>
        <rFont val="Times New Roman"/>
        <family val="1"/>
      </rPr>
      <t>«Jasil Jel Energy» ЖШС ЖЭС ***</t>
    </r>
  </si>
  <si>
    <r>
      <t xml:space="preserve">Өңдеу өнеркәсібі өнімінің экспорты, млрд. АҚШ доллары, </t>
    </r>
    <r>
      <rPr>
        <b/>
        <sz val="11"/>
        <rFont val="Times New Roman"/>
        <family val="1"/>
      </rPr>
      <t>Ақмола облысы бойынша</t>
    </r>
  </si>
  <si>
    <r>
      <t xml:space="preserve">Инновация саласындағы белсенділік деңгейі, %, </t>
    </r>
    <r>
      <rPr>
        <b/>
        <sz val="11"/>
        <rFont val="Times New Roman"/>
        <family val="1"/>
      </rPr>
      <t>Ақмола облысы бойынша</t>
    </r>
  </si>
  <si>
    <r>
      <t xml:space="preserve">НИ 1. </t>
    </r>
    <r>
      <rPr>
        <sz val="11"/>
        <color theme="1"/>
        <rFont val="Times New Roman"/>
        <family val="1"/>
      </rPr>
      <t>Ішкі өңірлік өнімнен ҒЗТКЖ шығыстары</t>
    </r>
  </si>
  <si>
    <r>
      <t xml:space="preserve">Нәтиже көрсеткіші 1.1. </t>
    </r>
    <r>
      <rPr>
        <sz val="11"/>
        <color rgb="FFFF0000"/>
        <rFont val="Times New Roman"/>
        <family val="1"/>
      </rPr>
      <t>Өңір бойынша аяқталған қолданбалы ғылыми жобалардың жалпы санынан коммерцияланған жобалардың үлесі</t>
    </r>
  </si>
  <si>
    <r>
      <t xml:space="preserve">1-іс-шара. </t>
    </r>
    <r>
      <rPr>
        <sz val="11"/>
        <rFont val="Times New Roman"/>
        <family val="1"/>
      </rPr>
      <t>Қолданбалы ғылыми зерттеулерге және ҒҒТҚН-ны коммерцияландыру жобаларына өңірлік гранттар беру бойынша жыл сайынғы конкурстар өткізу</t>
    </r>
  </si>
  <si>
    <r>
      <t xml:space="preserve">2-іс-шара. </t>
    </r>
    <r>
      <rPr>
        <sz val="11"/>
        <rFont val="Times New Roman"/>
        <family val="1"/>
      </rPr>
      <t>Өңірлік ғылым жөніндегі кеңестердің отырыстарын өткізу</t>
    </r>
  </si>
  <si>
    <r>
      <t xml:space="preserve">3-іс-шара. </t>
    </r>
    <r>
      <rPr>
        <sz val="11"/>
        <rFont val="Times New Roman"/>
        <family val="1"/>
      </rPr>
      <t>Халықаралық стандарттарға сәйкес технологияларды коммерцияландыру бойынша менеджерлердің біліктілігін арттыру мақсатында семинарлар өткізу</t>
    </r>
  </si>
  <si>
    <r>
      <t xml:space="preserve">Нәтиже көрсеткіші 1.2. </t>
    </r>
    <r>
      <rPr>
        <sz val="11"/>
        <rFont val="Times New Roman"/>
        <family val="1"/>
      </rPr>
      <t>ҒЗТКЖ-ға жұмсалған жалпы шығындардан кәсіпкерлік сектор шығындарының үлесі</t>
    </r>
  </si>
  <si>
    <r>
      <t xml:space="preserve">1-іс-шара. </t>
    </r>
    <r>
      <rPr>
        <sz val="11"/>
        <rFont val="Times New Roman"/>
        <family val="1"/>
      </rPr>
      <t>Кәсіпорындардың өзекті технологиялық мәселелерін шешуге бағытталған ғылыми-инновациялық хакатондарды өткізу</t>
    </r>
  </si>
  <si>
    <r>
      <t xml:space="preserve">2-іс-шара. </t>
    </r>
    <r>
      <rPr>
        <sz val="11"/>
        <rFont val="Times New Roman"/>
        <family val="1"/>
      </rPr>
      <t>Ірі өнеркәсіптік және басқа да кәсіпорындардың технологиялық міндеттерінің тізбесін қалыптастыру және ғылыми-техникалық кеңесте бекіту</t>
    </r>
  </si>
  <si>
    <r>
      <t xml:space="preserve">Орналастыру орындарында қызмет көрсетілген ішкі туристер саны, </t>
    </r>
    <r>
      <rPr>
        <b/>
        <sz val="11"/>
        <rFont val="Times New Roman"/>
        <family val="1"/>
      </rPr>
      <t>Ақмола облысы бойынша</t>
    </r>
  </si>
  <si>
    <r>
      <t xml:space="preserve">Орналастыру орындарында қызмет көрсетілген келуші туристер саны, </t>
    </r>
    <r>
      <rPr>
        <b/>
        <sz val="11"/>
        <rFont val="Times New Roman"/>
        <family val="1"/>
      </rPr>
      <t>Ақмола облысы бойынша</t>
    </r>
  </si>
  <si>
    <r>
      <t xml:space="preserve">1-іс-шара. </t>
    </r>
    <r>
      <rPr>
        <sz val="11"/>
        <rFont val="Times New Roman"/>
        <family val="1"/>
      </rPr>
      <t>Қазақстанның туристік дестинацияларын инженерлік, көліктік, сондай-ақ жұмсақ инфрақұрылыммен қамтамасыз ету</t>
    </r>
  </si>
  <si>
    <r>
      <t xml:space="preserve">2-іс-шара. </t>
    </r>
    <r>
      <rPr>
        <sz val="11"/>
        <rFont val="Times New Roman"/>
        <family val="1"/>
      </rPr>
      <t>ҚР әр өңірінде туристік дестинацияларда және туристерді тарту орындарында кемінде үш санитарлық-гигиеналық торап орнатуды жыл сайын қамтамасыз ету</t>
    </r>
  </si>
  <si>
    <r>
      <t xml:space="preserve">3-іс-шара. </t>
    </r>
    <r>
      <rPr>
        <sz val="11"/>
        <rFont val="Times New Roman"/>
        <family val="1"/>
      </rPr>
      <t>Щучье-Бурабай курорттық аймағында (ЩБКА) басым туристік аумақтарды (БТА) құру</t>
    </r>
  </si>
  <si>
    <r>
      <t xml:space="preserve">1.1-нәтиже көрсеткіші </t>
    </r>
    <r>
      <rPr>
        <sz val="11"/>
        <rFont val="Times New Roman"/>
        <family val="1"/>
      </rPr>
      <t>Етті өңдеу үлесі</t>
    </r>
  </si>
  <si>
    <r>
      <t xml:space="preserve">1.2-нәтиже көрсеткіші </t>
    </r>
    <r>
      <rPr>
        <sz val="11"/>
        <rFont val="Times New Roman"/>
        <family val="1"/>
      </rPr>
      <t>Сүтті өңдеу үлесі</t>
    </r>
  </si>
  <si>
    <r>
      <t xml:space="preserve">1.3-нәтиже көрсеткіші </t>
    </r>
    <r>
      <rPr>
        <sz val="11"/>
        <rFont val="Times New Roman"/>
        <family val="1"/>
      </rPr>
      <t>Майлы дақылдарды өңдеу үлесі (күнбағыс)</t>
    </r>
  </si>
  <si>
    <r>
      <t>1-іс-шара.</t>
    </r>
    <r>
      <rPr>
        <sz val="11"/>
        <rFont val="Times New Roman"/>
        <family val="1"/>
      </rPr>
      <t xml:space="preserve"> Суармалы жерлерде су үнемдеу технологияларын енгізу, </t>
    </r>
    <r>
      <rPr>
        <b/>
        <sz val="11"/>
        <rFont val="Times New Roman"/>
        <family val="1"/>
      </rPr>
      <t>Ақмола облысы бойынша</t>
    </r>
  </si>
  <si>
    <r>
      <t xml:space="preserve">Туғандағы күтілетін өмір сүру ұзақтығы, жылдар, </t>
    </r>
    <r>
      <rPr>
        <b/>
        <sz val="11"/>
        <rFont val="Times New Roman"/>
        <family val="1"/>
      </rPr>
      <t>Ақмола облысы бойынша</t>
    </r>
  </si>
  <si>
    <r>
      <t xml:space="preserve">НИ 1. </t>
    </r>
    <r>
      <rPr>
        <sz val="11"/>
        <rFont val="Times New Roman"/>
        <family val="1"/>
      </rPr>
      <t>Салауатты өмір салтын ұстанатын Қазақстан азаматтарының үлесін арттыру</t>
    </r>
  </si>
  <si>
    <r>
      <t xml:space="preserve">Нәтиже көрсеткіші 1.1. </t>
    </r>
    <r>
      <rPr>
        <sz val="11"/>
        <rFont val="Times New Roman"/>
        <family val="1"/>
      </rPr>
      <t>Жүрек-қан тамырлары, онкологиялық, созылмалы респираторлық аурулардан және қант диабетінен 30-70 жас аралығындағы мезгілсіз өлім қаупінің төмендеуі</t>
    </r>
  </si>
  <si>
    <r>
      <t xml:space="preserve">1-іс-шара. </t>
    </r>
    <r>
      <rPr>
        <sz val="11"/>
        <rFont val="Times New Roman"/>
        <family val="1"/>
      </rPr>
      <t>Халықты скринингтік зерттеулермен қамту</t>
    </r>
  </si>
  <si>
    <r>
      <t xml:space="preserve">2-іс-шара. </t>
    </r>
    <r>
      <rPr>
        <sz val="11"/>
        <rFont val="Times New Roman"/>
        <family val="1"/>
      </rPr>
      <t>Орта медбикелердің рөлін күшейту</t>
    </r>
  </si>
  <si>
    <r>
      <t xml:space="preserve">3-іс-шара. </t>
    </r>
    <r>
      <rPr>
        <sz val="11"/>
        <rFont val="Times New Roman"/>
        <family val="1"/>
      </rPr>
      <t>Профилактикалық тексерулер бойынша келу үлесін ұлғайту</t>
    </r>
  </si>
  <si>
    <r>
      <t xml:space="preserve">4-іс-шара. </t>
    </r>
    <r>
      <rPr>
        <sz val="11"/>
        <rFont val="Times New Roman"/>
        <family val="1"/>
      </rPr>
      <t>Ауылдық елді мекендерді жылжымалы медициналық кешендермен және медициналық пойыздармен қамту</t>
    </r>
  </si>
  <si>
    <r>
      <t xml:space="preserve">Нәтиже көрсеткіші 1.2. </t>
    </r>
    <r>
      <rPr>
        <sz val="11"/>
        <rFont val="Times New Roman"/>
        <family val="1"/>
      </rPr>
      <t>Балалар арасында семіздікпен сырқаттанушылықтың төмендеуі (0 – 14 жас, 100 мың тұрғынға)</t>
    </r>
  </si>
  <si>
    <r>
      <t xml:space="preserve">1-іс-шара. </t>
    </r>
    <r>
      <rPr>
        <sz val="11"/>
        <rFont val="Times New Roman"/>
        <family val="1"/>
      </rPr>
      <t xml:space="preserve">«Салауатты тамақтану» салауатты асханалар», «Салауатты дәмханалар», «Салауатты бистро», «Салауатты дүкендер» кәсіпорындарының желісін дамыту </t>
    </r>
  </si>
  <si>
    <r>
      <t xml:space="preserve">2-іс-шара. </t>
    </r>
    <r>
      <rPr>
        <sz val="11"/>
        <rFont val="Times New Roman"/>
        <family val="1"/>
      </rPr>
      <t>Денсаулық дағдыларын нығайту мақсатында салауатты және ұтымды тамақтану (құрамында тұз, қант, майлар, транс майлары көп тағамдар), оның ішінде балалар арасында ақпараттық-білім беру жұмыстарын жүргізу</t>
    </r>
  </si>
  <si>
    <r>
      <t xml:space="preserve">3-іс-шара. </t>
    </r>
    <r>
      <rPr>
        <sz val="11"/>
        <rFont val="Times New Roman"/>
        <family val="1"/>
      </rPr>
      <t xml:space="preserve">БМСК медицина қызметкерлері, қоғамдық денсаулық сақтау мамандары, әлеуметтік қызметкерлер, мектеп психологтары үшін балалар мен жасөспірімдердің денсаулығын сақтау мәселелері бойынша онлайн форматта оқыту семинарларын өткізу (дұрыс тамақтанбау, мінез-құлық қауіп факторлары және психологиялық салауаттылық мәселелері) </t>
    </r>
  </si>
  <si>
    <r>
      <t xml:space="preserve">Нәтиже көрсеткіші 1.3. </t>
    </r>
    <r>
      <rPr>
        <sz val="11"/>
        <rFont val="Times New Roman"/>
        <family val="1"/>
      </rPr>
      <t>Психоактивті заттарды қолдану салдарынан психикалық және мінез-құлық бұзылыстарымен сырқаттанушылықтың төмендеуі</t>
    </r>
  </si>
  <si>
    <r>
      <t xml:space="preserve">1-іс-шара. </t>
    </r>
    <r>
      <rPr>
        <sz val="11"/>
        <rFont val="Times New Roman"/>
        <family val="1"/>
      </rPr>
      <t>Жастардың, сондай-ақ олардың заңды қамқоршыларының жастардың психикалық денсаулығын сақтау және жақсарту жөніндегі ақпаратқа қолжетімділігін кеңейту, USUPPORT психологиялық көмектің цифрлық платформасында ЖДО, БМСК және ПДО психологтарынан онлайн консультациялар алу</t>
    </r>
  </si>
  <si>
    <r>
      <t xml:space="preserve">2-іс-шара. </t>
    </r>
    <r>
      <rPr>
        <sz val="11"/>
        <rFont val="Times New Roman"/>
        <family val="1"/>
      </rPr>
      <t>Психологиялық және психотерапиялық көмек көрсету үшін қалалардағы психикалық денсаулық орталықтары мен ауылдық жерлердегі психикалық денсаулық кабинеттерін дамыту желісін кеңейту</t>
    </r>
  </si>
  <si>
    <r>
      <t xml:space="preserve">3-іс-шара. </t>
    </r>
    <r>
      <rPr>
        <sz val="11"/>
        <rFont val="Times New Roman"/>
        <family val="1"/>
      </rPr>
      <t>Өңірлерде жастар денсаулық орталықтарының (10-нан 29 жасқа дейінгі 40 мың тұрғынға кемінде 1 ЖДО) біркелкі бөлінуін және қолжетімділігін қамтамасыз ету және тұрақты негізде мамандардың (урологтар, гинекологтар, заңгерлер, психологтар) қатысуымен ЖДО қызметін біркелкілікке келтіру жөнінде шаралар қабылдау</t>
    </r>
  </si>
  <si>
    <r>
      <t xml:space="preserve">Нәтиже көрсеткіші 1.5. </t>
    </r>
    <r>
      <rPr>
        <sz val="11"/>
        <rFont val="Times New Roman"/>
        <family val="1"/>
      </rPr>
      <t>Абайсызда уланудан болатын өлім-жітімнің төмендеуі</t>
    </r>
  </si>
  <si>
    <r>
      <t xml:space="preserve">1-іс-шара. </t>
    </r>
    <r>
      <rPr>
        <sz val="11"/>
        <rFont val="Times New Roman"/>
        <family val="1"/>
      </rPr>
      <t>Бұқаралық ақпарат құралдарында, ресми интернет-порталдарда және әлеуметтік желілерде уланудың алдын алу бойынша түсіндіру жұмыстарын жүргізу (кәсіпкерлік субъектілерімен, тұрғындармен)</t>
    </r>
  </si>
  <si>
    <r>
      <rPr>
        <b/>
        <sz val="11"/>
        <rFont val="Times New Roman"/>
        <family val="1"/>
      </rPr>
      <t xml:space="preserve">Нәтиже көрсеткіші 1.7. </t>
    </r>
    <r>
      <rPr>
        <sz val="11"/>
        <rFont val="Times New Roman"/>
        <family val="1"/>
      </rPr>
      <t>Қасақана кісі өлтіруден зардап шеккендер санының азаюы,</t>
    </r>
    <r>
      <rPr>
        <b/>
        <sz val="11"/>
        <rFont val="Times New Roman"/>
        <family val="1"/>
      </rPr>
      <t xml:space="preserve"> Ақмола облысы бойынша</t>
    </r>
  </si>
  <si>
    <r>
      <t xml:space="preserve">1-іс-шара. </t>
    </r>
    <r>
      <rPr>
        <sz val="11"/>
        <rFont val="Times New Roman"/>
        <family val="1"/>
      </rPr>
      <t>Қылмыстардың алдын алуды күшейту жөнінде шаралар қабылдау</t>
    </r>
  </si>
  <si>
    <r>
      <t xml:space="preserve">Нәтиже көрсеткіші 2.1. </t>
    </r>
    <r>
      <rPr>
        <sz val="11"/>
        <rFont val="Times New Roman"/>
        <family val="1"/>
      </rPr>
      <t>Жұқтырмаған 1000 тұрғынға шаққанда АИТВ жұқтырған жаңа тұрғындардың анықталуы</t>
    </r>
  </si>
  <si>
    <r>
      <t xml:space="preserve">1-іс-шара. </t>
    </r>
    <r>
      <rPr>
        <sz val="11"/>
        <rFont val="Times New Roman"/>
        <family val="1"/>
      </rPr>
      <t>Халықты АИТВ инфекциясына тексерумен қамту</t>
    </r>
  </si>
  <si>
    <r>
      <t xml:space="preserve">2-іс-шара. </t>
    </r>
    <r>
      <rPr>
        <sz val="11"/>
        <rFont val="Times New Roman"/>
        <family val="1"/>
      </rPr>
      <t>Халықтың негізгі топтары арасында профилактикалық бағдарламаларды іске асыру (ЛУИН, СР, МСМ)</t>
    </r>
  </si>
  <si>
    <r>
      <t xml:space="preserve">Нәтиже көрсеткіші 2.3. </t>
    </r>
    <r>
      <rPr>
        <sz val="11"/>
        <rFont val="Times New Roman"/>
        <family val="1"/>
      </rPr>
      <t>В гепатитімен сырқаттанушылықтың төмендеуі</t>
    </r>
  </si>
  <si>
    <r>
      <t xml:space="preserve">1-іс-шара. </t>
    </r>
    <r>
      <rPr>
        <sz val="11"/>
        <rFont val="Times New Roman"/>
        <family val="1"/>
      </rPr>
      <t>1 жасқа дейінгі балаларды В вирустық гепатитіне қарсы вакцинациямен қамту</t>
    </r>
  </si>
  <si>
    <r>
      <t xml:space="preserve">2-іс-шара. </t>
    </r>
    <r>
      <rPr>
        <sz val="11"/>
        <rFont val="Times New Roman"/>
        <family val="1"/>
      </rPr>
      <t>В вирустық гепатиті бар науқастарды емдеумен қамту</t>
    </r>
  </si>
  <si>
    <r>
      <t xml:space="preserve">3-іс-шара. </t>
    </r>
    <r>
      <rPr>
        <sz val="11"/>
        <rFont val="Times New Roman"/>
        <family val="1"/>
      </rPr>
      <t>Жедел вирусты В гепатитінің ошақтарын тергеу</t>
    </r>
  </si>
  <si>
    <r>
      <t xml:space="preserve">НИ 2. </t>
    </r>
    <r>
      <rPr>
        <sz val="11"/>
        <rFont val="Times New Roman"/>
        <family val="1"/>
      </rPr>
      <t>Стандартталған өлім-жітім коэффициентінің төмендеуі</t>
    </r>
  </si>
  <si>
    <r>
      <t xml:space="preserve">Нәтиже көрсеткіші 1.1. </t>
    </r>
    <r>
      <rPr>
        <sz val="11"/>
        <rFont val="Times New Roman"/>
        <family val="1"/>
      </rPr>
      <t>Қан айналымы жүйесі ауруларынан болатын өлім-жітімнің стандартталған коэффициентінің төмендеуі</t>
    </r>
  </si>
  <si>
    <r>
      <t xml:space="preserve">1-іс-шара. </t>
    </r>
    <r>
      <rPr>
        <sz val="11"/>
        <rFont val="Times New Roman"/>
        <family val="1"/>
      </rPr>
      <t>Көмек көрсету сапасын бағалауды жүргізу (бастапқы медициналық байланысқа дейінгі уақыт, медициналық рәсімдер басталғанға дейінгі уақыт) 
жедел миокард инфарктісі кезінде медициналық көмек көрсету алгоритмін орындау мониторингі</t>
    </r>
  </si>
  <si>
    <r>
      <t xml:space="preserve">2-іс-шара. </t>
    </r>
    <r>
      <rPr>
        <sz val="11"/>
        <rFont val="Times New Roman"/>
        <family val="1"/>
      </rPr>
      <t>Аудандық/облыстық/қалалық АПО өңірлерде СЖЖ диагнозы және липидтер алмасуының бұзылуы (дислипидемия) бар пациенттер үшін кабинеттер ашуды қамтамасыз ету</t>
    </r>
  </si>
  <si>
    <r>
      <t xml:space="preserve">3-іс-шара. </t>
    </r>
    <r>
      <rPr>
        <sz val="11"/>
        <rFont val="Times New Roman"/>
        <family val="1"/>
      </rPr>
      <t>СЖЖ бар пациенттерде жүрек жеткіліксіздігін анықтау үшін NT  proBNP диагностикасын жүргізуді қамтамасыз ету (диспансерлік және алғаш рет анықталған СЖЖ бар пациенттер)</t>
    </r>
  </si>
  <si>
    <r>
      <t xml:space="preserve">4-іс-шара. </t>
    </r>
    <r>
      <rPr>
        <sz val="11"/>
        <rFont val="Times New Roman"/>
        <family val="1"/>
      </rPr>
      <t>Амбулаториялық буындағы артериялық гипертензияны, жүректің ишемиялық ауруын, СЖЖ, липидтер алмасуының бұзылуын және атеросклерозды ерте анықтау үшін скринингті ұйымдастыру және жүргізу</t>
    </r>
  </si>
  <si>
    <r>
      <t xml:space="preserve">5-іс-шара. </t>
    </r>
    <r>
      <rPr>
        <sz val="11"/>
        <rFont val="Times New Roman"/>
        <family val="1"/>
      </rPr>
      <t xml:space="preserve">ТМККК шеңберінде және МӘМС жүйесінде инновациялық технологиялар мен жоғары технологиялық қызметтерді пайдалана отырып емделген стационарлық науқастардың үлесін арттыру </t>
    </r>
  </si>
  <si>
    <r>
      <t xml:space="preserve">Нәтиже көрсеткіші 1.2. </t>
    </r>
    <r>
      <rPr>
        <sz val="11"/>
        <rFont val="Times New Roman"/>
        <family val="1"/>
      </rPr>
      <t>Қатерлі аурулардан болатын өлім-жітімнің стандартталған коэффициентінің төмендеуі</t>
    </r>
  </si>
  <si>
    <r>
      <t>Нәтиже көрсеткіші 1.3.</t>
    </r>
    <r>
      <rPr>
        <sz val="11"/>
        <rFont val="Times New Roman"/>
        <family val="1"/>
      </rPr>
      <t xml:space="preserve"> 0-I сатысында анықталған бастапқы қатерлі ісіктердің үлес салмағының өсуі (ерте диагностика деңгейі)</t>
    </r>
  </si>
  <si>
    <r>
      <t xml:space="preserve">1-іс-шара. </t>
    </r>
    <r>
      <rPr>
        <sz val="11"/>
        <rFont val="Times New Roman"/>
        <family val="1"/>
      </rPr>
      <t>Жекелеген скринингтік тексерулер (жатыр мойны обыры, сүт безі обыры, колоректалды обыр) жүргізу кезінде нысаналы топтарды қамтуды қамтамасыз ету</t>
    </r>
  </si>
  <si>
    <r>
      <t xml:space="preserve">2-іс-шара. </t>
    </r>
    <r>
      <rPr>
        <sz val="11"/>
        <rFont val="Times New Roman"/>
        <family val="1"/>
      </rPr>
      <t>Онкологиялық аурулардың алдын алу және емдеу бойынша халықтың хабардарлығын арттыру жөніндегі іс-шараларды жүргізуді қамтамасыз ету (онкүндіктер, айлықтар, семинарлар, дәрістер, дөңгелек үстелдер, БАҚ және әлеуметтік желілерде сөз сөйлеу)</t>
    </r>
  </si>
  <si>
    <r>
      <t xml:space="preserve">3-іс-шара. </t>
    </r>
    <r>
      <rPr>
        <sz val="11"/>
        <rFont val="Times New Roman"/>
        <family val="1"/>
      </rPr>
      <t>Жаңа медициналық технологиялар бойынша ОКК оң қорытындысы болған кезде жасанды интеллект технологиясымен және заманауи скрининг технологияларымен (адам папилломавирусына тест, сандық гемокульт-тест, виртуалды колоноскопия) төмен дозалы компьютерлік томография негізінде өкпе обырының скринингін енгізу</t>
    </r>
  </si>
  <si>
    <r>
      <t xml:space="preserve">100 мың тұрғынға шаққанда жол-көлік оқиғалары салдарынан болатын өлім-жітім, </t>
    </r>
    <r>
      <rPr>
        <b/>
        <sz val="11"/>
        <rFont val="Times New Roman"/>
        <family val="1"/>
      </rPr>
      <t>Ақмола облысы бойынша</t>
    </r>
  </si>
  <si>
    <r>
      <t xml:space="preserve">4-іс-шара. </t>
    </r>
    <r>
      <rPr>
        <sz val="11"/>
        <rFont val="Times New Roman"/>
        <family val="1"/>
      </rPr>
      <t>Жол-көлік жарақаттануының, оның ішінде жолдардағы өлім-жітімнің деңгейін төмендету жөніндегі бағдарламаларын іске асыру</t>
    </r>
  </si>
  <si>
    <r>
      <t>5-іс-шара.</t>
    </r>
    <r>
      <rPr>
        <sz val="11"/>
        <rFont val="Times New Roman"/>
        <family val="1"/>
      </rPr>
      <t xml:space="preserve"> Жарақаттан ауруханалық өлімді азайту бойынша шаралар қабылдау</t>
    </r>
  </si>
  <si>
    <r>
      <t xml:space="preserve">6-іс-шара. </t>
    </r>
    <r>
      <rPr>
        <sz val="11"/>
        <rFont val="Times New Roman"/>
        <family val="1"/>
      </rPr>
      <t>«Алтын сағат»шеңберінде ЖКО кезінде уақтылы жетуді қамтамасыз ету</t>
    </r>
  </si>
  <si>
    <r>
      <t xml:space="preserve">Нәтиже көрсеткіші 1.5. </t>
    </r>
    <r>
      <rPr>
        <sz val="11"/>
        <rFont val="Times New Roman"/>
        <family val="1"/>
      </rPr>
      <t>Туберкулезбен сырқаттанушылықтың төмендеуі</t>
    </r>
  </si>
  <si>
    <r>
      <t xml:space="preserve">1-іс-шара. </t>
    </r>
    <r>
      <rPr>
        <sz val="11"/>
        <rFont val="Times New Roman"/>
        <family val="1"/>
      </rPr>
      <t>БМСК дәрігерлері мен фтизиатрларды туберкулез инфекциясы және профилактикалық емдеу мәселелеріне оқыту</t>
    </r>
  </si>
  <si>
    <r>
      <t xml:space="preserve">2-іс-шара. </t>
    </r>
    <r>
      <rPr>
        <sz val="11"/>
        <rFont val="Times New Roman"/>
        <family val="1"/>
      </rPr>
      <t>Жаңа туған нәрестелерді БЦЖ вакцинациясымен қамтуды қамтамасыз ету кемінде 95%</t>
    </r>
  </si>
  <si>
    <r>
      <t xml:space="preserve">Нәтиже көрсеткіші 2.1. </t>
    </r>
    <r>
      <rPr>
        <sz val="11"/>
        <rFont val="Times New Roman"/>
        <family val="1"/>
      </rPr>
      <t>Нәресте өлімінің төмендеуі</t>
    </r>
  </si>
  <si>
    <r>
      <t xml:space="preserve">Нәтиже көрсеткіші 2.2. </t>
    </r>
    <r>
      <rPr>
        <sz val="11"/>
        <rFont val="Times New Roman"/>
        <family val="1"/>
      </rPr>
      <t>Неонаталдық өлім-жітімнің төмендеуі</t>
    </r>
  </si>
  <si>
    <r>
      <t xml:space="preserve">1-іс-шара. </t>
    </r>
    <r>
      <rPr>
        <sz val="11"/>
        <rFont val="Times New Roman"/>
        <family val="1"/>
      </rPr>
      <t>Шұғыл медициналық көмек көрсету кезінде балаларды тасымалдау жағдайларын жетілдіру мақсатында медициналық авиацияның өңірлік бөлімшелерін көліктік кювездермен, ӨЖЖ көлік аппаратымен, кардиомонитормен, импульстік оксиметрмен, инфузиялық сорғылармен, балалар дефибрилляторымен жабдықтау</t>
    </r>
  </si>
  <si>
    <r>
      <t xml:space="preserve">Нәтиже көрсеткіші 2.3. </t>
    </r>
    <r>
      <rPr>
        <sz val="11"/>
        <rFont val="Times New Roman"/>
        <family val="1"/>
      </rPr>
      <t>Балаларды 1 жасқа дейін проактивті бақылаумен және скринингтермен қамтуды ұлғайту</t>
    </r>
  </si>
  <si>
    <r>
      <t xml:space="preserve">1-іс-шара. </t>
    </r>
    <r>
      <rPr>
        <sz val="11"/>
        <rFont val="Times New Roman"/>
        <family val="1"/>
      </rPr>
      <t>БМСК ұйымдарының аумақтық учаскелерінің патронаждық медбикелермен жасақталуын арттыру</t>
    </r>
  </si>
  <si>
    <r>
      <t xml:space="preserve">Нәтиже көрсеткіші 2.4. </t>
    </r>
    <r>
      <rPr>
        <sz val="11"/>
        <rFont val="Times New Roman"/>
        <family val="1"/>
      </rPr>
      <t>Бес жасқа дейінгі балалардың өлім-жітім коэффициенті</t>
    </r>
  </si>
  <si>
    <r>
      <t xml:space="preserve">1-іс-шара. </t>
    </r>
    <r>
      <rPr>
        <sz val="11"/>
        <rFont val="Times New Roman"/>
        <family val="1"/>
      </rPr>
      <t>Балаларға медициналық оңалту көрсету бойынша жаңа технологиялар мен әдістемелерді енгізу</t>
    </r>
  </si>
  <si>
    <r>
      <t xml:space="preserve">2-іс-шара. </t>
    </r>
    <r>
      <rPr>
        <sz val="11"/>
        <rFont val="Times New Roman"/>
        <family val="1"/>
      </rPr>
      <t>Педиатрия және балалар хирургиясының өзекті мәселелері бойынша (анестезиолог-реаниматологтар, балалар және неонаталдық хирургтар, балалар кардиохирургтары, тамырлы, кеуде хирургтары, педиатрлар)шет елдердегі балалар ұйымдары мамандарының біліктілігін арттыру</t>
    </r>
  </si>
  <si>
    <r>
      <t xml:space="preserve">Нәтиже көрсеткіші 2.5. </t>
    </r>
    <r>
      <rPr>
        <sz val="11"/>
        <rFont val="Times New Roman"/>
        <family val="1"/>
      </rPr>
      <t>Аналар өлім-жітімінің төмендеуі</t>
    </r>
  </si>
  <si>
    <r>
      <t xml:space="preserve">1-іс-шара. </t>
    </r>
    <r>
      <rPr>
        <sz val="11"/>
        <rFont val="Times New Roman"/>
        <family val="1"/>
      </rPr>
      <t>ЭГЗ уақтылы диагностикалау, емдеу және пренаталды бақылаудың жеке жоспарын жасау үшін жүкті әйелдерді есепке алуды 10 аптаға дейін арттыру</t>
    </r>
  </si>
  <si>
    <r>
      <t xml:space="preserve">2-іс-шара. </t>
    </r>
    <r>
      <rPr>
        <sz val="11"/>
        <rFont val="Times New Roman"/>
        <family val="1"/>
      </rPr>
      <t>Білікті медицина қызметкерлерінің босануды қабылдауын қамтамасыз ету</t>
    </r>
  </si>
  <si>
    <r>
      <t xml:space="preserve">Нәтиже көрсеткіші 2.6. </t>
    </r>
    <r>
      <rPr>
        <sz val="11"/>
        <rFont val="Times New Roman"/>
        <family val="1"/>
      </rPr>
      <t>Әйелдерді прегравидарлық даярлықпен қамтуды ұлғайту</t>
    </r>
  </si>
  <si>
    <r>
      <t xml:space="preserve">1-іс-шара. </t>
    </r>
    <r>
      <rPr>
        <sz val="11"/>
        <rFont val="Times New Roman"/>
        <family val="1"/>
      </rPr>
      <t>Акушерлердің санын 2 босанған жүкті әйелге 1 акушерден жеткізе отырып босанатын медициналық ұйымдарды акушерлермен және орта медицина қызметкерлерімен жасақтау</t>
    </r>
  </si>
  <si>
    <r>
      <t xml:space="preserve">Нәтиже көрсеткіші 2.7. </t>
    </r>
    <r>
      <rPr>
        <sz val="11"/>
        <rFont val="Times New Roman"/>
        <family val="1"/>
      </rPr>
      <t>Бала көтеретін жастағы әйелдерді (15-49 жас) заманауи контрацепциямен қамту</t>
    </r>
  </si>
  <si>
    <r>
      <t xml:space="preserve">1-іс-шара. </t>
    </r>
    <r>
      <rPr>
        <sz val="11"/>
        <rFont val="Times New Roman"/>
        <family val="1"/>
      </rPr>
      <t>Отбасын жоспарлау кабинеттерінің жұмысын жетілдіру, отбасын жоспарлау жөніндегі үйлестірушілерді даярлау, контрацептивтік құралдарды сатып алу</t>
    </r>
  </si>
  <si>
    <r>
      <t xml:space="preserve">Нәтиже көрсеткіші 2.8. </t>
    </r>
    <r>
      <rPr>
        <sz val="11"/>
        <rFont val="Times New Roman"/>
        <family val="1"/>
      </rPr>
      <t>Жасөспірімдер арасында туудың төмендеуі, 15-17 жас аралығындағы 1000 қыз балаға</t>
    </r>
  </si>
  <si>
    <r>
      <t xml:space="preserve">1-іс-шара. </t>
    </r>
    <r>
      <rPr>
        <sz val="11"/>
        <rFont val="Times New Roman"/>
        <family val="1"/>
      </rPr>
      <t>Тиісті жастағы 1000 қызға жасөспірімдер (15-17 жас) арасында түсік жасатуды төмендету бойынша шаралар қабылдау</t>
    </r>
  </si>
  <si>
    <r>
      <t xml:space="preserve">2-іс-шара. </t>
    </r>
    <r>
      <rPr>
        <sz val="11"/>
        <rFont val="Times New Roman"/>
        <family val="1"/>
      </rPr>
      <t>Жастар денсаулық орталықтарында балалар мен жасөспірімдерге репродуктивті және психикалық денсаулықты қорғау мәселелері бойынша кеңес беруді ұйымдастыру</t>
    </r>
  </si>
  <si>
    <r>
      <t xml:space="preserve">Нәтиже көрсеткіші 2.9. </t>
    </r>
    <r>
      <rPr>
        <sz val="11"/>
        <rFont val="Times New Roman"/>
        <family val="1"/>
      </rPr>
      <t>15-49 жас аралығындағы жүкті әйелдер арасында анемия жиілігінің төмендеуі</t>
    </r>
  </si>
  <si>
    <r>
      <t xml:space="preserve">1-іс-шара. </t>
    </r>
    <r>
      <rPr>
        <sz val="11"/>
        <rFont val="Times New Roman"/>
        <family val="1"/>
      </rPr>
      <t>Жыныстан тыс аурулары бар жүкті әйелдерді басқару, жүкті әйелдердегі анемияның уақтылы алдын алу және емдеу бойынша амбулаториялық қызмет мамандарын үздіксіз оқыту және біліктілігін арттыру</t>
    </r>
  </si>
  <si>
    <r>
      <t xml:space="preserve">Нәтиже көрсеткіші 3.1. </t>
    </r>
    <r>
      <rPr>
        <sz val="11"/>
        <rFont val="Times New Roman"/>
        <family val="1"/>
      </rPr>
      <t>Ұлттық бағдарламаларға енгізілген барлық вакциналармен иммундаумен қамтылған халықтың нысаналы тобының үлесі кемінде 95%</t>
    </r>
  </si>
  <si>
    <r>
      <t xml:space="preserve">1-іс-шара. </t>
    </r>
    <r>
      <rPr>
        <sz val="11"/>
        <rFont val="Times New Roman"/>
        <family val="1"/>
      </rPr>
      <t>Медицина қызметкерлерімен вакцинамен басқарылатын инфекцияларға қарсы вакцинациялау мәселелері бойынша тренингтер өткізу</t>
    </r>
  </si>
  <si>
    <r>
      <t xml:space="preserve">2-іс-шара. </t>
    </r>
    <r>
      <rPr>
        <sz val="11"/>
        <rFont val="Times New Roman"/>
        <family val="1"/>
      </rPr>
      <t>Бұқаралық ақпарат құралдарында, ресми интернет-порталдарда және әлеуметтік желілерде вакцинациялаудың маңыздылығы және вакцинациядан бас тартудың алдын алуда ақпараттық-түсіндіру жұмыстарын жүргізу (брифингтер, ТД, радиода сөз сөйлеу, мақалалар)</t>
    </r>
  </si>
  <si>
    <r>
      <t xml:space="preserve">Нәтиже көрсеткіші 3.4. </t>
    </r>
    <r>
      <rPr>
        <sz val="11"/>
        <rFont val="Times New Roman"/>
        <family val="1"/>
      </rPr>
      <t>Медициналық ұйымдардың табиғи-техногендік сипаттағы төтенше жағдайларға дайындық дәрежесі</t>
    </r>
  </si>
  <si>
    <r>
      <t xml:space="preserve">1. 1-іс-шара. </t>
    </r>
    <r>
      <rPr>
        <sz val="11"/>
        <rFont val="Times New Roman"/>
        <family val="1"/>
      </rPr>
      <t>Өңірлер бөлінісінде нақты тұтынуды ескере отырып, айлық қорды толықтыруды және құруды автоматтандыру</t>
    </r>
  </si>
  <si>
    <r>
      <t xml:space="preserve">2-іс-шара. </t>
    </r>
    <r>
      <rPr>
        <sz val="11"/>
        <rFont val="Times New Roman"/>
        <family val="1"/>
      </rPr>
      <t xml:space="preserve">БМСК және стационарлар ұйымының персоналын ТЖ дайындау және оған ден қою бойынша оқытуды жүргізу </t>
    </r>
    <r>
      <rPr>
        <i/>
        <sz val="11"/>
        <rFont val="Times New Roman"/>
        <family val="1"/>
      </rPr>
      <t>(медициналық сұрыптау, шұғыл медициналық және психологиялық көмек көрсету)</t>
    </r>
  </si>
  <si>
    <r>
      <t xml:space="preserve">3-іс-шара. </t>
    </r>
    <r>
      <rPr>
        <sz val="11"/>
        <rFont val="Times New Roman"/>
        <family val="1"/>
      </rPr>
      <t>«ҚР ТЖМ азаматтық қорғау саласындағы ұлттық ғылыми зерттеулер, даярлау және оқыту орталығы» базасында даярлау және қайта даярлау және біліктілікті арттыру</t>
    </r>
  </si>
  <si>
    <r>
      <t xml:space="preserve">Нәтиже көрсеткіші 4.1. </t>
    </r>
    <r>
      <rPr>
        <sz val="11"/>
        <rFont val="Times New Roman"/>
        <family val="1"/>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көтеру</t>
    </r>
  </si>
  <si>
    <r>
      <t xml:space="preserve">1-іс-шара. </t>
    </r>
    <r>
      <rPr>
        <sz val="11"/>
        <rFont val="Times New Roman"/>
        <family val="1"/>
      </rPr>
      <t>Резидентура мамандарын даярлауға мемлекеттік білім беру тапсырысын орналастыру</t>
    </r>
  </si>
  <si>
    <r>
      <t xml:space="preserve">2-іс-шара. </t>
    </r>
    <r>
      <rPr>
        <sz val="11"/>
        <rFont val="Times New Roman"/>
        <family val="1"/>
      </rPr>
      <t xml:space="preserve">Медициналық ЖОО түлектерін жұмысқа орналастыру </t>
    </r>
  </si>
  <si>
    <r>
      <t xml:space="preserve">3-іс-шара. </t>
    </r>
    <r>
      <rPr>
        <sz val="11"/>
        <rFont val="Times New Roman"/>
        <family val="1"/>
      </rPr>
      <t>ДСМ ақпараттық жүйелерін білім және ғылым ұйымының ақпараттық жүйелерімен интеграциялау, МАЖ-бен интеграцияны аяқтау</t>
    </r>
  </si>
  <si>
    <r>
      <t xml:space="preserve">Нәтиже көрсеткіші 4.2. </t>
    </r>
    <r>
      <rPr>
        <sz val="11"/>
        <rFont val="Times New Roman"/>
        <family val="1"/>
      </rPr>
      <t>Білім мен дағдыларды тәуелсіз бағалаудан сәтті өткен техникалық және кәсіптік, орта білімнен кейінгі білім беру бағдарламалары түлектерінің үлесі</t>
    </r>
  </si>
  <si>
    <r>
      <t xml:space="preserve">1-іс-шара. </t>
    </r>
    <r>
      <rPr>
        <sz val="11"/>
        <rFont val="Times New Roman"/>
        <family val="1"/>
      </rPr>
      <t>Менторларды/тәлімгерлерді тарта отырып, клиникалық базаларда өндірістік, мемлекеттік практикаларды жүргізу</t>
    </r>
  </si>
  <si>
    <r>
      <t xml:space="preserve">2-іс-шара. </t>
    </r>
    <r>
      <rPr>
        <sz val="11"/>
        <rFont val="Times New Roman"/>
        <family val="1"/>
      </rPr>
      <t>Түлектерді одан әрі жұмысқа орналастыру үшін МҰ-ға бекіту (үшжақты шарттар жасасу)</t>
    </r>
    <r>
      <rPr>
        <b/>
        <sz val="11"/>
        <rFont val="Times New Roman"/>
        <family val="1"/>
      </rPr>
      <t xml:space="preserve">
</t>
    </r>
  </si>
  <si>
    <r>
      <t xml:space="preserve">3-іс-шара. </t>
    </r>
    <r>
      <rPr>
        <sz val="11"/>
        <rFont val="Times New Roman"/>
        <family val="1"/>
      </rPr>
      <t>Техникалық және кәсіптік, орта білімнен кейінгі білім беру ұйымдарында білім алушыларға мемлекеттік стипендия мөлшерін ұлғайту</t>
    </r>
  </si>
  <si>
    <r>
      <t xml:space="preserve">НИ 3. </t>
    </r>
    <r>
      <rPr>
        <sz val="11"/>
        <rFont val="Times New Roman"/>
        <family val="1"/>
      </rPr>
      <t>Денсаулық сақтауға арналған мемлекеттік шығыстардың үлесі</t>
    </r>
  </si>
  <si>
    <r>
      <t xml:space="preserve">Нәтиже көрсеткіші 1.1. </t>
    </r>
    <r>
      <rPr>
        <sz val="11"/>
        <rFont val="Times New Roman"/>
        <family val="1"/>
      </rPr>
      <t>МӘМС жүйесінде халықты қамту деңгейі</t>
    </r>
  </si>
  <si>
    <r>
      <t xml:space="preserve">1-іс-шара. </t>
    </r>
    <r>
      <rPr>
        <sz val="11"/>
        <rFont val="Times New Roman"/>
        <family val="1"/>
      </rPr>
      <t>Медициналық көмектің бірыңғай пакетін (оны ең төменгі және базалық деп бөле отырып) және ТМККК және МӘМС қаржыландырудың бірыңғай пулын қалыптастыру</t>
    </r>
  </si>
  <si>
    <r>
      <t xml:space="preserve">Нәтиже көрсеткіші 1.2. </t>
    </r>
    <r>
      <rPr>
        <sz val="11"/>
        <rFont val="Times New Roman"/>
        <family val="1"/>
      </rPr>
      <t>Денсаулық сақтау саласындағы негізгі капиталға инвестициялар</t>
    </r>
  </si>
  <si>
    <r>
      <t xml:space="preserve">1-іс-шара. </t>
    </r>
    <r>
      <rPr>
        <sz val="11"/>
        <rFont val="Times New Roman"/>
        <family val="1"/>
      </rPr>
      <t>Көрсетілетін медициналық қызметтердің сапасын арттыру үшін стандарттар негізінде медициналық ұйымдарды аккредиттеу</t>
    </r>
  </si>
  <si>
    <r>
      <t xml:space="preserve">Нәтиже көрсеткіші 2.5. </t>
    </r>
    <r>
      <rPr>
        <sz val="11"/>
        <rFont val="Times New Roman"/>
        <family val="1"/>
      </rPr>
      <t>Медициналық ұйымдар ғимараттарының тозу деңгейін төмендету</t>
    </r>
  </si>
  <si>
    <r>
      <t xml:space="preserve">1-іс-шара. </t>
    </r>
    <r>
      <rPr>
        <sz val="11"/>
        <rFont val="Times New Roman"/>
        <family val="1"/>
      </rPr>
      <t>Денсаулық сақтау объектілеріне күрделі жөндеу жүргізу</t>
    </r>
  </si>
  <si>
    <r>
      <t xml:space="preserve">2-іс-шара. </t>
    </r>
    <r>
      <rPr>
        <sz val="11"/>
        <rFont val="Times New Roman"/>
        <family val="1"/>
      </rPr>
      <t>Денсаулық сақтау объектілерін салу және реконструкциялау</t>
    </r>
  </si>
  <si>
    <r>
      <t xml:space="preserve">Табысы ең төменгі күнкөріс деңгейінен/кедейлік шегінен төмен халықтың үлесі, %, </t>
    </r>
    <r>
      <rPr>
        <b/>
        <sz val="11"/>
        <rFont val="Times New Roman"/>
        <family val="1"/>
      </rPr>
      <t>Ақмола облысы бойынша</t>
    </r>
  </si>
  <si>
    <r>
      <t xml:space="preserve">Нәтиже көрсеткіші 1.1. </t>
    </r>
    <r>
      <rPr>
        <sz val="11"/>
        <rFont val="Times New Roman"/>
        <family val="1"/>
      </rPr>
      <t>Жұмысқа орналастырылған азаматтардың саны</t>
    </r>
  </si>
  <si>
    <r>
      <t xml:space="preserve">PISA тестілеуі негізінде орта білім беру нәтижелерінің сапасы, балл, (оқу сауаттылығы), </t>
    </r>
    <r>
      <rPr>
        <b/>
        <sz val="11"/>
        <rFont val="Times New Roman"/>
        <family val="1"/>
      </rPr>
      <t>Ақмола облысы бойынша</t>
    </r>
  </si>
  <si>
    <r>
      <t xml:space="preserve">PISA тестілеуі негізінде орта білім беру нәтижелерінің сапасы, балл, (математикалық сауаттылық), </t>
    </r>
    <r>
      <rPr>
        <b/>
        <sz val="11"/>
        <rFont val="Times New Roman"/>
        <family val="1"/>
      </rPr>
      <t>Ақмола облысы бойынша</t>
    </r>
  </si>
  <si>
    <r>
      <t xml:space="preserve">PISA тестілеуі негізінде орта білім беру нәтижелерінің сапасы, балл, (жаратылыстану сауаттылығы), </t>
    </r>
    <r>
      <rPr>
        <b/>
        <sz val="11"/>
        <rFont val="Times New Roman"/>
        <family val="1"/>
      </rPr>
      <t>Ақмола облысы бойынша</t>
    </r>
  </si>
  <si>
    <r>
      <t xml:space="preserve">НИ 1. </t>
    </r>
    <r>
      <rPr>
        <sz val="11"/>
        <rFont val="Times New Roman"/>
        <family val="1"/>
      </rPr>
      <t>2 жастан 6 жасқа дейінгі балаларды мектепке дейінгі тәрбиемен және оқытумен қамту</t>
    </r>
  </si>
  <si>
    <r>
      <t>Нәтиже көрсеткіші 1.1.</t>
    </r>
    <r>
      <rPr>
        <sz val="11"/>
        <rFont val="Times New Roman"/>
        <family val="1"/>
      </rPr>
      <t xml:space="preserve"> Балалардың мектепалды даярлық деңгейі</t>
    </r>
  </si>
  <si>
    <r>
      <t xml:space="preserve">3-іс-шара. </t>
    </r>
    <r>
      <rPr>
        <sz val="11"/>
        <rFont val="Times New Roman"/>
        <family val="1"/>
      </rPr>
      <t>Мектепке дейінгі тәрбиемен және оқытумен қамтылмаған балалардың ата-аналарына арналған консультациялық пункттер желісін кеңейту және олардың қызметін жетілдіру</t>
    </r>
  </si>
  <si>
    <r>
      <t xml:space="preserve">НИ 2. </t>
    </r>
    <r>
      <rPr>
        <sz val="11"/>
        <rFont val="Times New Roman"/>
        <family val="1"/>
      </rPr>
      <t>Меншік нысанына қарамастан тәрбие мен оқыту сапасын бағалау өлшемшарттарына сәйкес келетін мектепке дейінгі ұйымдардың үлесі</t>
    </r>
  </si>
  <si>
    <r>
      <t xml:space="preserve">Нәтиже көрсеткіші 1.1. </t>
    </r>
    <r>
      <rPr>
        <sz val="11"/>
        <rFont val="Times New Roman"/>
        <family val="1"/>
      </rPr>
      <t>Мектепке дейінгі ұйымдар басшыларының, әдіскерлерінің, тәрбиешілерінің жалпы санынан бейінді білімі бар педагогтардың үлесі</t>
    </r>
  </si>
  <si>
    <r>
      <t xml:space="preserve">Нәтиже көрсеткіші 1.2. </t>
    </r>
    <r>
      <rPr>
        <sz val="11"/>
        <rFont val="Times New Roman"/>
        <family val="1"/>
      </rPr>
      <t>Біліктілікті арттыру курстарынан өткен мектепке дейінгі ұйымдар педагогтарының үлесі</t>
    </r>
  </si>
  <si>
    <r>
      <t xml:space="preserve">Нәтиже көрсеткіші 1.2. </t>
    </r>
    <r>
      <rPr>
        <sz val="11"/>
        <rFont val="Times New Roman"/>
        <family val="1"/>
      </rPr>
      <t>Физика, химия, биология, робототехника, STEM пәндік кабинеттерімен қамтамасыз етілген негізгі және орта мектептердің үлесі</t>
    </r>
  </si>
  <si>
    <r>
      <t xml:space="preserve">1-іс-шара. </t>
    </r>
    <r>
      <rPr>
        <sz val="11"/>
        <rFont val="Times New Roman"/>
        <family val="1"/>
      </rPr>
      <t>Кем дегенде 7000 заманауи мектеп робототехника, химия, биология, физика, STEM кабинеттерін ашу</t>
    </r>
  </si>
  <si>
    <r>
      <t xml:space="preserve">Нәтиже көрсеткіші 1.3. </t>
    </r>
    <r>
      <rPr>
        <sz val="11"/>
        <rFont val="Times New Roman"/>
        <family val="1"/>
      </rPr>
      <t>Жоғары жылдамдықты интернетпен қамтылған мектептердің үлесі</t>
    </r>
  </si>
  <si>
    <r>
      <t xml:space="preserve">1-іс-шара. </t>
    </r>
    <r>
      <rPr>
        <sz val="11"/>
        <rFont val="Times New Roman"/>
        <family val="1"/>
      </rPr>
      <t>Жоғары жылдамдықты интернетке қосылудың техникалық шарттарын қамтамасыз ету, интернет жылдамдығын арттыру мәселелерін пысықтау</t>
    </r>
  </si>
  <si>
    <r>
      <rPr>
        <b/>
        <sz val="11"/>
        <rFont val="Times New Roman"/>
        <family val="1"/>
      </rPr>
      <t>НИ.</t>
    </r>
    <r>
      <rPr>
        <sz val="11"/>
        <rFont val="Times New Roman"/>
        <family val="1"/>
      </rPr>
      <t xml:space="preserve"> Өңірлік стандарттар жүйесіне сәйкес әлеуметтік игіліктермен және қызметтермен қамтамасыз ету деңгейі, қала, </t>
    </r>
    <r>
      <rPr>
        <b/>
        <sz val="11"/>
        <rFont val="Times New Roman"/>
        <family val="1"/>
      </rPr>
      <t>Ақмола облысы бойынша</t>
    </r>
  </si>
  <si>
    <r>
      <t xml:space="preserve">Өңірлік стандарттар жүйесіне сәйкес әлеуметтік игіліктермен және қызметтермен қамтамасыз ету деңгейі, ауыл, </t>
    </r>
    <r>
      <rPr>
        <b/>
        <sz val="11"/>
        <rFont val="Times New Roman"/>
        <family val="1"/>
      </rPr>
      <t>Ақмола облысы бойынша</t>
    </r>
  </si>
  <si>
    <r>
      <t xml:space="preserve">1-іс-шара. </t>
    </r>
    <r>
      <rPr>
        <sz val="11"/>
        <rFont val="Times New Roman"/>
        <family val="1"/>
      </rPr>
      <t>25 жаңа мектеп салу</t>
    </r>
  </si>
  <si>
    <r>
      <t xml:space="preserve">2-іс-шара. </t>
    </r>
    <r>
      <rPr>
        <sz val="11"/>
        <rFont val="Times New Roman"/>
        <family val="1"/>
      </rPr>
      <t>145 нысанды күрделі жөндеу</t>
    </r>
  </si>
  <si>
    <r>
      <t xml:space="preserve">3-іс-шара. </t>
    </r>
    <r>
      <rPr>
        <sz val="11"/>
        <rFont val="Times New Roman"/>
        <family val="1"/>
      </rPr>
      <t>89 нысанның МТБ жасақтау</t>
    </r>
  </si>
  <si>
    <r>
      <t xml:space="preserve">4-іс-шара. </t>
    </r>
    <r>
      <rPr>
        <sz val="11"/>
        <rFont val="Times New Roman"/>
        <family val="1"/>
      </rPr>
      <t>Педагог кадрларды даярлауға мемлекеттік білім беру тапсырысын орналастыру</t>
    </r>
  </si>
  <si>
    <r>
      <t>Нәтиже көрсеткіші 1.2.</t>
    </r>
    <r>
      <rPr>
        <sz val="11"/>
        <rFont val="Times New Roman"/>
        <family val="1"/>
      </rPr>
      <t xml:space="preserve"> 2 жастан 6 жасқа дейінгі балаларды сапалы мектепке дейінгі тәрбиемен және оқытумен қамту</t>
    </r>
  </si>
  <si>
    <r>
      <t>1-іс-шара.</t>
    </r>
    <r>
      <rPr>
        <sz val="11"/>
        <rFont val="Times New Roman"/>
        <family val="1"/>
      </rPr>
      <t xml:space="preserve"> 4 мектепке дейінгі мекеме салу</t>
    </r>
  </si>
  <si>
    <r>
      <t xml:space="preserve">2-іс-шара. </t>
    </r>
    <r>
      <rPr>
        <sz val="11"/>
        <rFont val="Times New Roman"/>
        <family val="1"/>
      </rPr>
      <t>2 нысанды күрделі жөндеу</t>
    </r>
  </si>
  <si>
    <r>
      <t xml:space="preserve">Нәтиже көрсеткіші 1.3. </t>
    </r>
    <r>
      <rPr>
        <sz val="11"/>
        <rFont val="Times New Roman"/>
        <family val="1"/>
      </rPr>
      <t>Балаларды қосымша біліммен қамту</t>
    </r>
  </si>
  <si>
    <r>
      <t xml:space="preserve">1-іс-шара. </t>
    </r>
    <r>
      <rPr>
        <sz val="11"/>
        <rFont val="Times New Roman"/>
        <family val="1"/>
      </rPr>
      <t>1 қосымша білім беру мекемесінің құрылысы</t>
    </r>
  </si>
  <si>
    <r>
      <t xml:space="preserve">2-іс-шара. </t>
    </r>
    <r>
      <rPr>
        <sz val="11"/>
        <rFont val="Times New Roman"/>
        <family val="1"/>
      </rPr>
      <t>6 нысанды күрделі жөндеу</t>
    </r>
  </si>
  <si>
    <r>
      <t xml:space="preserve">3-іс-шара. </t>
    </r>
    <r>
      <rPr>
        <sz val="11"/>
        <rFont val="Times New Roman"/>
        <family val="1"/>
      </rPr>
      <t>6 нысанның МТБ жасақтау</t>
    </r>
  </si>
  <si>
    <r>
      <t xml:space="preserve">Нәтиже көрсеткіші 1.4. </t>
    </r>
    <r>
      <rPr>
        <sz val="11"/>
        <rFont val="Times New Roman"/>
        <family val="1"/>
      </rPr>
      <t>Үлгілік ғимараттарда орналасқан техникалық және кәсіптік, орта білімнен кейінгі білім беру (ТжКБ) объектілерінің үлесі</t>
    </r>
  </si>
  <si>
    <r>
      <t xml:space="preserve">1-іс-шара. </t>
    </r>
    <r>
      <rPr>
        <sz val="11"/>
        <rFont val="Times New Roman"/>
        <family val="1"/>
      </rPr>
      <t>ТжКБ 3 жатақханасын салу</t>
    </r>
  </si>
  <si>
    <r>
      <t xml:space="preserve">2-іс-шара. </t>
    </r>
    <r>
      <rPr>
        <sz val="11"/>
        <rFont val="Times New Roman"/>
        <family val="1"/>
      </rPr>
      <t>ТжКБ нысандарын күрделі жөндеу</t>
    </r>
  </si>
  <si>
    <r>
      <t xml:space="preserve">3-іс-шара. </t>
    </r>
    <r>
      <rPr>
        <sz val="11"/>
        <rFont val="Times New Roman"/>
        <family val="1"/>
      </rPr>
      <t>МТБ жинақтау</t>
    </r>
  </si>
  <si>
    <r>
      <t xml:space="preserve">Нәтиже көрсеткіші 2.1. </t>
    </r>
    <r>
      <rPr>
        <sz val="11"/>
        <rFont val="Times New Roman"/>
        <family val="1"/>
      </rPr>
      <t xml:space="preserve">Елді мекендерді алғашқы медициналық-санитарлық және консультациялық-диагностикалық көмекпен қамту </t>
    </r>
  </si>
  <si>
    <r>
      <t xml:space="preserve">1-іс-шара. </t>
    </r>
    <r>
      <rPr>
        <sz val="11"/>
        <rFont val="Times New Roman"/>
        <family val="1"/>
      </rPr>
      <t>47 денсаулық сақтау мекемесінің құрылысы</t>
    </r>
  </si>
  <si>
    <r>
      <t xml:space="preserve">4-іс-шара. </t>
    </r>
    <r>
      <rPr>
        <sz val="11"/>
        <rFont val="Times New Roman"/>
        <family val="1"/>
      </rPr>
      <t>Жоғары және жоғары оқу орнынан кейінгі білімі бар кадрларды даярлау</t>
    </r>
  </si>
  <si>
    <r>
      <t xml:space="preserve">5-іс-шара. </t>
    </r>
    <r>
      <rPr>
        <sz val="11"/>
        <rFont val="Times New Roman"/>
        <family val="1"/>
      </rPr>
      <t>Дәрігерлік кадрлардың тапшылығын тарту және жою үшін көтергіш түріндегі әлеуметтік қолдау</t>
    </r>
  </si>
  <si>
    <r>
      <t>Нәтиже көрсеткіші 3.1.</t>
    </r>
    <r>
      <rPr>
        <sz val="11"/>
        <rFont val="Times New Roman"/>
        <family val="1"/>
      </rPr>
      <t xml:space="preserve"> Мәдениет объектілерімен және қызметтерімен қамтамасыз етудің өсуі</t>
    </r>
  </si>
  <si>
    <r>
      <t xml:space="preserve">1-іс-шара. </t>
    </r>
    <r>
      <rPr>
        <sz val="11"/>
        <rFont val="Times New Roman"/>
        <family val="1"/>
      </rPr>
      <t>23 мәдени нысанның құрылысы</t>
    </r>
  </si>
  <si>
    <r>
      <t>Нәтиже көрсеткіші 4.1.</t>
    </r>
    <r>
      <rPr>
        <sz val="11"/>
        <rFont val="Times New Roman"/>
        <family val="1"/>
      </rPr>
      <t xml:space="preserve"> Дене шынықтырумен және спортпен шұғылданатын азаматтар санын жалпы халықтың 50%-на дейін жеткізу</t>
    </r>
  </si>
  <si>
    <r>
      <t xml:space="preserve">1-іс-шара. </t>
    </r>
    <r>
      <rPr>
        <sz val="11"/>
        <rFont val="Times New Roman"/>
        <family val="1"/>
      </rPr>
      <t>13 нысанның құрылысы</t>
    </r>
  </si>
  <si>
    <r>
      <rPr>
        <b/>
        <sz val="11"/>
        <rFont val="Times New Roman"/>
        <family val="1"/>
      </rPr>
      <t>Нәтиже көрсеткіші 5.1</t>
    </r>
    <r>
      <rPr>
        <sz val="11"/>
        <rFont val="Times New Roman"/>
        <family val="1"/>
      </rPr>
      <t xml:space="preserve">
Мүгедектігі бар тұлғаларды реабилитациялық қызметтермен қамту қамтамасыз етілуі
</t>
    </r>
  </si>
  <si>
    <r>
      <t xml:space="preserve">1-іс-шара.  </t>
    </r>
    <r>
      <rPr>
        <sz val="11"/>
        <rFont val="Times New Roman"/>
        <family val="1"/>
      </rPr>
      <t>Строительство 13 объектов</t>
    </r>
  </si>
  <si>
    <r>
      <t xml:space="preserve">2-іс-шара. </t>
    </r>
    <r>
      <rPr>
        <sz val="11"/>
        <rFont val="Times New Roman"/>
        <family val="1"/>
      </rPr>
      <t>Капитальный ремонт 3 объектов</t>
    </r>
  </si>
  <si>
    <r>
      <t>Нәтиже көрсеткіші 6.1</t>
    </r>
    <r>
      <rPr>
        <sz val="11"/>
        <rFont val="Times New Roman"/>
        <family val="1"/>
      </rPr>
      <t xml:space="preserve"> Жақсы және қанағаттанарлық жағдайда ішкі жолдардың үлесін арттыру</t>
    </r>
  </si>
  <si>
    <r>
      <t xml:space="preserve">1-іс-шара. </t>
    </r>
    <r>
      <rPr>
        <sz val="11"/>
        <rFont val="Times New Roman"/>
        <family val="1"/>
      </rPr>
      <t>Ішкі жолдарды салу</t>
    </r>
  </si>
  <si>
    <r>
      <t xml:space="preserve">2-іс-шара. </t>
    </r>
    <r>
      <rPr>
        <sz val="11"/>
        <rFont val="Times New Roman"/>
        <family val="1"/>
      </rPr>
      <t>Ішкі жолдарды қайта құру</t>
    </r>
  </si>
  <si>
    <r>
      <t>Қоғам ауылындағы Төле би көшесі, Алтынсарин көшесі, Ақан серэ көшесі, М.Ғабдуллин көшесі кентішілік жолдарды орташа жөндеу</t>
    </r>
    <r>
      <rPr>
        <i/>
        <sz val="11"/>
        <rFont val="Times New Roman"/>
        <family val="1"/>
      </rPr>
      <t xml:space="preserve"> (</t>
    </r>
    <r>
      <rPr>
        <b/>
        <i/>
        <sz val="11"/>
        <rFont val="Times New Roman"/>
        <family val="1"/>
      </rPr>
      <t>"Ауыл-ел бесігі" жобасы аясында</t>
    </r>
    <r>
      <rPr>
        <i/>
        <sz val="11"/>
        <rFont val="Times New Roman"/>
        <family val="1"/>
      </rPr>
      <t>)</t>
    </r>
  </si>
  <si>
    <r>
      <t xml:space="preserve">Тасшалқар ауылының жолдарын орташа жөндеу  </t>
    </r>
    <r>
      <rPr>
        <b/>
        <i/>
        <sz val="11"/>
        <rFont val="Times New Roman"/>
        <family val="1"/>
      </rPr>
      <t>("Ауыл-ел бесігі" жобасы аясында)</t>
    </r>
  </si>
  <si>
    <r>
      <t>Мұхтар Әуезов көшесі шқ 0-1,101, Армандастар көшесі шқ 0-0,65, Андрей Риммер көшесі шқ 0-0,42, Ыбырай Алтынсарин көшесі шқ 0-2,461, Сарыжайлау көшесі шқ 0-2,050, Кұлыш Досмағамбетов көшесі шқ 0-1,21аудандық маңызы бар кентішілік жолдарды орташа жөндеу Еркиншилик ауылда (</t>
    </r>
    <r>
      <rPr>
        <b/>
        <i/>
        <sz val="11"/>
        <rFont val="Times New Roman"/>
        <family val="1"/>
      </rPr>
      <t xml:space="preserve"> ("Ауыл-ел бесігі" жобасы аясында)</t>
    </r>
    <r>
      <rPr>
        <sz val="11"/>
        <rFont val="Times New Roman"/>
        <family val="1"/>
      </rPr>
      <t>)</t>
    </r>
  </si>
  <si>
    <r>
      <t xml:space="preserve">Софиевка ауылының елді мекен ішіндегі жолдарын және кіре беріс жолын күрделі жөндеу </t>
    </r>
    <r>
      <rPr>
        <i/>
        <sz val="11"/>
        <rFont val="Times New Roman"/>
        <family val="1"/>
      </rPr>
      <t>(«Ауыл-Ел бесігі» жобасы аясында)</t>
    </r>
  </si>
  <si>
    <r>
      <t>Нәтиже көрсеткіші 7.1</t>
    </r>
    <r>
      <rPr>
        <sz val="11"/>
        <rFont val="Times New Roman"/>
        <family val="1"/>
      </rPr>
      <t xml:space="preserve"> Халықтың сумен жабдықтау қызметтеріне қолжетімділігін қамтамасыз ету:</t>
    </r>
  </si>
  <si>
    <r>
      <t xml:space="preserve">1-іс-шара. </t>
    </r>
    <r>
      <rPr>
        <sz val="11"/>
        <rFont val="Times New Roman"/>
        <family val="1"/>
      </rPr>
      <t>Су құбыры желілерін салу</t>
    </r>
  </si>
  <si>
    <r>
      <t xml:space="preserve">2-іс-шара. </t>
    </r>
    <r>
      <rPr>
        <sz val="11"/>
        <rFont val="Times New Roman"/>
        <family val="1"/>
      </rPr>
      <t>Су құбыры желілерін қайта құру</t>
    </r>
  </si>
  <si>
    <r>
      <t>Нәтиже көрсеткіші 7.2.</t>
    </r>
    <r>
      <rPr>
        <sz val="11"/>
        <rFont val="Times New Roman"/>
        <family val="1"/>
      </rPr>
      <t xml:space="preserve"> Электр желілерінің тозуын азайту</t>
    </r>
  </si>
  <si>
    <r>
      <t xml:space="preserve">1-іс-шара. </t>
    </r>
    <r>
      <rPr>
        <sz val="11"/>
        <rFont val="Times New Roman"/>
        <family val="1"/>
      </rPr>
      <t>Электр желілерін салу</t>
    </r>
  </si>
  <si>
    <r>
      <t xml:space="preserve">2-іс-шара. </t>
    </r>
    <r>
      <rPr>
        <sz val="11"/>
        <rFont val="Times New Roman"/>
        <family val="1"/>
      </rPr>
      <t>Электр желілерін қайта құру</t>
    </r>
  </si>
  <si>
    <r>
      <t xml:space="preserve">Нәтиже көрсеткіші 7.3. </t>
    </r>
    <r>
      <rPr>
        <sz val="11"/>
        <rFont val="Times New Roman"/>
        <family val="1"/>
      </rPr>
      <t>Пайдалануға берілген тұрғын үйлердің жалпы ауданы</t>
    </r>
  </si>
  <si>
    <r>
      <t xml:space="preserve">1-іс-шара. </t>
    </r>
    <r>
      <rPr>
        <sz val="11"/>
        <rFont val="Times New Roman"/>
        <family val="1"/>
      </rPr>
      <t>Тұрғын үй құрылысы</t>
    </r>
  </si>
  <si>
    <r>
      <t>Нәтиже көрсеткіші 7.4.</t>
    </r>
    <r>
      <rPr>
        <sz val="11"/>
        <rFont val="Times New Roman"/>
        <family val="1"/>
      </rPr>
      <t xml:space="preserve"> Жылу желілерінің тозуын азайту</t>
    </r>
  </si>
  <si>
    <r>
      <t xml:space="preserve">2-іс-шара. </t>
    </r>
    <r>
      <rPr>
        <sz val="11"/>
        <rFont val="Times New Roman"/>
        <family val="1"/>
      </rPr>
      <t>3 ЖЭО / қазандықтарды жаңғырту</t>
    </r>
  </si>
  <si>
    <r>
      <t xml:space="preserve">3-іс-шара. </t>
    </r>
    <r>
      <rPr>
        <sz val="11"/>
        <rFont val="Times New Roman"/>
        <family val="1"/>
      </rPr>
      <t>Жылу желілерін салу</t>
    </r>
  </si>
  <si>
    <r>
      <t>Показатель результата 7.5</t>
    </r>
    <r>
      <rPr>
        <sz val="11"/>
        <rFont val="Times New Roman"/>
        <family val="1"/>
      </rPr>
      <t xml:space="preserve"> </t>
    </r>
  </si>
  <si>
    <r>
      <t xml:space="preserve">1-іс-шара. </t>
    </r>
    <r>
      <rPr>
        <sz val="11"/>
        <rFont val="Times New Roman"/>
        <family val="1"/>
      </rPr>
      <t>Газ желілерін салу</t>
    </r>
  </si>
  <si>
    <r>
      <t xml:space="preserve">Нәтиже көрсеткіші 8.1. </t>
    </r>
    <r>
      <rPr>
        <sz val="11"/>
        <rFont val="Times New Roman"/>
        <family val="1"/>
      </rPr>
      <t>Учаскелік полиция пункттері санының қолданыстағы тиістілік нормаларына дейін жеткізу</t>
    </r>
  </si>
  <si>
    <r>
      <t xml:space="preserve">1-іс-шара. </t>
    </r>
    <r>
      <rPr>
        <sz val="11"/>
        <rFont val="Times New Roman"/>
        <family val="1"/>
      </rPr>
      <t>Объектілердің материалдық-техникалық базасын нығайту</t>
    </r>
  </si>
  <si>
    <r>
      <t>Нәтиже көрсеткіші 8.2.</t>
    </r>
    <r>
      <rPr>
        <sz val="11"/>
        <rFont val="Times New Roman"/>
        <family val="1"/>
      </rPr>
      <t xml:space="preserve"> ҚТҚ қайта өңдеу және кәдеге жарату үлесін ұлғайту</t>
    </r>
  </si>
  <si>
    <r>
      <t xml:space="preserve">1-іс-шара. </t>
    </r>
    <r>
      <rPr>
        <sz val="11"/>
        <rFont val="Times New Roman"/>
        <family val="1"/>
      </rPr>
      <t>ҚТҚ 3 полигонын салу</t>
    </r>
  </si>
  <si>
    <r>
      <t xml:space="preserve">2-іс-шара. </t>
    </r>
    <r>
      <rPr>
        <sz val="11"/>
        <rFont val="Times New Roman"/>
        <family val="1"/>
      </rPr>
      <t>ҚТҚ 1 полигонын экологиялық талаптарға және санитарлық ережелерге сәйкес келтіру</t>
    </r>
  </si>
  <si>
    <r>
      <t xml:space="preserve">Нәтиже көрсеткіші 8.3. </t>
    </r>
    <r>
      <rPr>
        <sz val="11"/>
        <rFont val="Times New Roman"/>
        <family val="1"/>
      </rPr>
      <t>ТЖ инфрақұрылымымен қамтамасыз ету</t>
    </r>
  </si>
  <si>
    <r>
      <t xml:space="preserve">1-іс-шара. </t>
    </r>
    <r>
      <rPr>
        <sz val="11"/>
        <rFont val="Times New Roman"/>
        <family val="1"/>
      </rPr>
      <t>7 жаңа су құтқару станциясының құрылысы</t>
    </r>
  </si>
  <si>
    <r>
      <t xml:space="preserve">2-іс-шара. </t>
    </r>
    <r>
      <rPr>
        <sz val="11"/>
        <rFont val="Times New Roman"/>
        <family val="1"/>
      </rPr>
      <t>12 жаңа өрт сөндіру депосын салу (тиістілік нормаларын ескере отырып)</t>
    </r>
  </si>
  <si>
    <r>
      <t xml:space="preserve">1-іс-шара. </t>
    </r>
    <r>
      <rPr>
        <sz val="11"/>
        <rFont val="Times New Roman"/>
        <family val="1"/>
      </rPr>
      <t>Жылумен жабдықтау желілерін реконструкциялау</t>
    </r>
  </si>
  <si>
    <r>
      <t xml:space="preserve">2-іс-шара. </t>
    </r>
    <r>
      <rPr>
        <sz val="11"/>
        <rFont val="Times New Roman"/>
        <family val="1"/>
      </rPr>
      <t>Сумен жабдықтау желілерін реконструкциялау</t>
    </r>
  </si>
  <si>
    <r>
      <t xml:space="preserve">3-іс-шара. </t>
    </r>
    <r>
      <rPr>
        <sz val="11"/>
        <rFont val="Times New Roman"/>
        <family val="1"/>
      </rPr>
      <t>Су бұру желілерін реконструкциялау</t>
    </r>
  </si>
  <si>
    <r>
      <t xml:space="preserve">Халықтың экологиялық өмір сапасына қанағаттану деңгейі, %, </t>
    </r>
    <r>
      <rPr>
        <b/>
        <sz val="11"/>
        <rFont val="Times New Roman"/>
        <family val="1"/>
      </rPr>
      <t>Ақмола облысы бойынша</t>
    </r>
  </si>
  <si>
    <r>
      <t xml:space="preserve">6-міндет. </t>
    </r>
    <r>
      <rPr>
        <sz val="11"/>
        <rFont val="Times New Roman"/>
        <family val="1"/>
      </rPr>
      <t>Халықты экологиялық науқандар мен бастамаларға тарту</t>
    </r>
  </si>
  <si>
    <r>
      <t xml:space="preserve">1-іс-шара. </t>
    </r>
    <r>
      <rPr>
        <sz val="11"/>
        <rFont val="Times New Roman"/>
        <family val="1"/>
      </rPr>
      <t>Экологиялық науқандар өткізу</t>
    </r>
  </si>
  <si>
    <r>
      <t xml:space="preserve">2-іс-шара. </t>
    </r>
    <r>
      <rPr>
        <sz val="11"/>
        <rFont val="Times New Roman"/>
        <family val="1"/>
      </rPr>
      <t>Қоршаған ортаны қорғау саласында қабылданып жатқан шаралар туралы халықты хабардар ету</t>
    </r>
  </si>
  <si>
    <r>
      <t xml:space="preserve">7-міндет. </t>
    </r>
    <r>
      <rPr>
        <sz val="11"/>
        <rFont val="Times New Roman"/>
        <family val="1"/>
      </rPr>
      <t>Ормандылықты арттыру</t>
    </r>
  </si>
  <si>
    <r>
      <t xml:space="preserve">1-іс-шара. </t>
    </r>
    <r>
      <rPr>
        <sz val="11"/>
        <rFont val="Times New Roman"/>
        <family val="1"/>
      </rPr>
      <t>Елді мекен аумағында екпелерді отырғызу</t>
    </r>
  </si>
  <si>
    <r>
      <t xml:space="preserve">НИ 4. </t>
    </r>
    <r>
      <rPr>
        <sz val="11"/>
        <rFont val="Times New Roman"/>
        <family val="1"/>
      </rPr>
      <t>Халықтың қалдықтарды жинау және шығару жөніндегі қызметтермен қамтамасыз ету, %</t>
    </r>
  </si>
  <si>
    <r>
      <t xml:space="preserve">ЖІӨ-дегі ШОК ЖҚҚ-ның үлесі, %, </t>
    </r>
    <r>
      <rPr>
        <b/>
        <sz val="11"/>
        <rFont val="Times New Roman"/>
        <family val="1"/>
      </rPr>
      <t>Ақмола облысы бойынша</t>
    </r>
  </si>
  <si>
    <r>
      <t xml:space="preserve">ЖІӨ-дегі орта кәсіпкерліктің ЖҚҚ-ның үлесі, %, </t>
    </r>
    <r>
      <rPr>
        <b/>
        <sz val="11"/>
        <rFont val="Times New Roman"/>
        <family val="1"/>
      </rPr>
      <t>Ақмола облысы бойынша</t>
    </r>
  </si>
  <si>
    <r>
      <t xml:space="preserve">1-іс-шара. </t>
    </r>
    <r>
      <rPr>
        <sz val="11"/>
        <rFont val="Times New Roman"/>
        <family val="1"/>
      </rPr>
      <t>Субсидиялау және кепілдік беру арқылы шағын және орта кәсіпкерлік субъектілерінің жобаларын қолдау</t>
    </r>
  </si>
  <si>
    <r>
      <t xml:space="preserve">2-іс-шара. </t>
    </r>
    <r>
      <rPr>
        <sz val="11"/>
        <rFont val="Times New Roman"/>
        <family val="1"/>
      </rPr>
      <t>Инженерлік инфрақұрылымды жүргізу түрінде қаржылық қолдау алған шағын және орта бизнес жобаларының саны</t>
    </r>
  </si>
  <si>
    <r>
      <t xml:space="preserve">НИ. </t>
    </r>
    <r>
      <rPr>
        <sz val="11"/>
        <rFont val="Times New Roman"/>
        <family val="1"/>
      </rPr>
      <t>Негізгі капиталға инвестициялар</t>
    </r>
  </si>
  <si>
    <r>
      <t>НИ.</t>
    </r>
    <r>
      <rPr>
        <sz val="11"/>
        <rFont val="Times New Roman"/>
        <family val="1"/>
      </rPr>
      <t xml:space="preserve"> Сыртқы НКИ үлесі</t>
    </r>
  </si>
  <si>
    <r>
      <t xml:space="preserve">Тікелей шетелдік инвестициялардың жалпы ағыны, млрд АҚШ долл., </t>
    </r>
    <r>
      <rPr>
        <b/>
        <sz val="11"/>
        <rFont val="Times New Roman"/>
        <family val="1"/>
      </rPr>
      <t>Ақмола облысы бойынша</t>
    </r>
  </si>
  <si>
    <r>
      <t xml:space="preserve">НИ 2. </t>
    </r>
    <r>
      <rPr>
        <sz val="11"/>
        <rFont val="Times New Roman"/>
        <family val="1"/>
      </rPr>
      <t>Коммуналдық қалдықтарды қайта өңдеу және кәдеге жарату үлесі</t>
    </r>
  </si>
  <si>
    <r>
      <t>НИ 3.</t>
    </r>
    <r>
      <rPr>
        <sz val="11"/>
        <rFont val="Times New Roman"/>
        <family val="1"/>
      </rPr>
      <t xml:space="preserve"> Әйелдер мен балаларға қатысты зорлық-зомбылық деңгейін </t>
    </r>
    <r>
      <rPr>
        <i/>
        <sz val="11"/>
        <rFont val="Times New Roman"/>
        <family val="1"/>
      </rPr>
      <t>(базалық 2022 жылға қатысты)</t>
    </r>
    <r>
      <rPr>
        <sz val="11"/>
        <rFont val="Times New Roman"/>
        <family val="1"/>
      </rPr>
      <t xml:space="preserve"> төмендету</t>
    </r>
  </si>
  <si>
    <r>
      <t xml:space="preserve">Нәтиже көрсеткіші 1. </t>
    </r>
    <r>
      <rPr>
        <sz val="11"/>
        <rFont val="Times New Roman"/>
        <family val="1"/>
      </rPr>
      <t>Отбасы-тұрмыстық қатынастар саласында әкімшілік жауапкершілікке тартылған құқық бұзушылар санын артуы  (ҚР Әкімшілік құқық бұзушылық туралы кодекстің 73, 461 баптары, 669-бабының 2, 3, 4 669 тармақшалары)</t>
    </r>
  </si>
  <si>
    <r>
      <t xml:space="preserve">1-іс-шара. </t>
    </r>
    <r>
      <rPr>
        <sz val="11"/>
        <rFont val="Times New Roman"/>
        <family val="1"/>
      </rPr>
      <t>Жеке іс бойынша зорлық-зомбылық жағдайына ерте араласу және ден қою шеңберінде белгіленген тәуекел тобындағы әйелдер мен балаларға көмек көрсету бойынша өңірлерде жергілікті атқарушы органдар аясында ведомствоаралық өзара
іс-қимылдың тұрақты қолданыстағы тетігін іске асыру</t>
    </r>
  </si>
  <si>
    <r>
      <t xml:space="preserve">2-іс-шара. </t>
    </r>
    <r>
      <rPr>
        <sz val="11"/>
        <rFont val="Times New Roman"/>
        <family val="1"/>
      </rPr>
      <t>Тұрмыстық зорлық-зомбылықтан жәбірленушілердің құқықтары мен заңды мүдделерін қамтамасыз етуге бағытталған профилактикалық іс-шаралар өткізу</t>
    </r>
  </si>
  <si>
    <r>
      <t>НИ.</t>
    </r>
    <r>
      <rPr>
        <sz val="11"/>
        <rFont val="Times New Roman"/>
        <family val="1"/>
      </rPr>
      <t xml:space="preserve"> Өрт сөндіру бекеттерінің шалғайдағы және ауылдық елді мекендердің халқын қорғау деңгейі</t>
    </r>
  </si>
  <si>
    <r>
      <t>НИ.</t>
    </r>
    <r>
      <rPr>
        <sz val="11"/>
        <rFont val="Times New Roman"/>
        <family val="1"/>
      </rPr>
      <t xml:space="preserve"> Азаматтық қорғау органдарының авариялық-құтқару және кезек күттірмейтін жұмыстарды жүргізу үшін бірінші кезектегі материалдық-техникалық құралдармен жарақтандырылу деңгейі, %, тиістілік нормаларына дейін жеткізу</t>
    </r>
  </si>
  <si>
    <r>
      <t>НИ.</t>
    </r>
    <r>
      <rPr>
        <sz val="11"/>
        <rFont val="Times New Roman"/>
        <family val="1"/>
      </rPr>
      <t xml:space="preserve"> Халықты су тасқынынан, еріген және жаңбыр суларынан қорғау деңгейі, %</t>
    </r>
  </si>
  <si>
    <r>
      <t>НИ.</t>
    </r>
    <r>
      <rPr>
        <sz val="11"/>
        <rFont val="Times New Roman"/>
        <family val="1"/>
      </rPr>
      <t xml:space="preserve"> ТЖ қаупі кезінде халықты хабардар ету деңгейі</t>
    </r>
  </si>
  <si>
    <r>
      <t xml:space="preserve">Нәтиже көрсеткіші 4.5.1. </t>
    </r>
    <r>
      <rPr>
        <sz val="11"/>
        <rFont val="Times New Roman"/>
        <family val="1"/>
      </rPr>
      <t>Инклюзивті білім беру үшін жағдай жасаған білім беру ұйымдарының үлесі, %</t>
    </r>
  </si>
  <si>
    <r>
      <t>Нәтиже көрсеткіші 4.а.1.2.</t>
    </r>
    <r>
      <rPr>
        <sz val="11"/>
        <rFont val="Times New Roman"/>
        <family val="1"/>
      </rPr>
      <t xml:space="preserve"> 3 ауысымды мектептердің үлесі, %</t>
    </r>
  </si>
  <si>
    <r>
      <t>Нәтиже көрсеткіші 4.а.1.3.</t>
    </r>
    <r>
      <rPr>
        <sz val="11"/>
        <rFont val="Times New Roman"/>
        <family val="1"/>
      </rPr>
      <t xml:space="preserve"> Апатты жағдайдағы мектептердің үлесі, %</t>
    </r>
  </si>
  <si>
    <r>
      <t>Нәтиже көрсеткіші 8.6.1.</t>
    </r>
    <r>
      <rPr>
        <sz val="11"/>
        <rFont val="Times New Roman"/>
        <family val="1"/>
      </rPr>
      <t xml:space="preserve"> Оқымайтын, жұмыс істемейтін және кәсіби дағдыларды үйренбейтін жастар (15-тен 35 жасқа дейін) үлесі, %</t>
    </r>
  </si>
  <si>
    <r>
      <t>Нәтиже көрсеткіші 11.2.1.1.</t>
    </r>
    <r>
      <rPr>
        <sz val="11"/>
        <rFont val="Times New Roman"/>
        <family val="1"/>
      </rPr>
      <t xml:space="preserve"> Жақсы және қанағаттанарлық жағдайдағы жергілікті маңыздағы жолдар үлесі, %</t>
    </r>
  </si>
  <si>
    <r>
      <t>Нәтиже көрсеткіші 11.3.1.</t>
    </r>
    <r>
      <rPr>
        <sz val="11"/>
        <rFont val="Times New Roman"/>
        <family val="1"/>
      </rPr>
      <t xml:space="preserve"> Бір тұратын адамға шаққандағы тұрғын үймен қамтылу, шаршы метр</t>
    </r>
  </si>
  <si>
    <r>
      <t xml:space="preserve">Нәтиже көрсеткіші 6.2.1. </t>
    </r>
    <r>
      <rPr>
        <sz val="11"/>
        <rFont val="Times New Roman"/>
        <family val="1"/>
      </rPr>
      <t>Халықты сарқынды суларды тазартумен қамту:</t>
    </r>
  </si>
  <si>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</si>
  <si>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124.011.028</t>
  </si>
  <si>
    <t>Субсидирование затрат энергопроизводящих организаций на приобретение топлива для бесперебойного проведения отопительного сезона</t>
  </si>
  <si>
    <t>Жылыту маусымын іркіліссіз өткізу үшін энергия өндіруші ұйымдардың отын сатып алуға шығындарын субсидиялау</t>
  </si>
  <si>
    <t>ЭТҮКШБ</t>
  </si>
  <si>
    <t>ед</t>
  </si>
  <si>
    <t>50 000 000 сеянцев сосны и 20 000 000
берёз</t>
  </si>
  <si>
    <t>ВСЕ мероприятия</t>
  </si>
  <si>
    <r>
      <t xml:space="preserve">Мероприятие 7 . </t>
    </r>
    <r>
      <rPr>
        <sz val="11"/>
        <rFont val="Times New Roman"/>
        <family val="1"/>
      </rPr>
      <t>Количество выданных субсидии  проектам агропромышленного комплекса</t>
    </r>
  </si>
  <si>
    <t>КНИ 35</t>
  </si>
  <si>
    <t>Задача 1. Проведение многофакторного обследования гидротехнических сооружений</t>
  </si>
  <si>
    <t>Бирсуатское водохранилище</t>
  </si>
  <si>
    <t>Кинетайское водохранилище</t>
  </si>
  <si>
    <t>Орловское водохранилище</t>
  </si>
  <si>
    <t>Губернаторское водохранилище</t>
  </si>
  <si>
    <t>плотина Ивановская</t>
  </si>
  <si>
    <t>плотина Лысая</t>
  </si>
  <si>
    <t>Кенесаринская плотина</t>
  </si>
  <si>
    <t>Фроловская плотина</t>
  </si>
  <si>
    <t>плотина Акбеит</t>
  </si>
  <si>
    <t>плотина Сочинский 1</t>
  </si>
  <si>
    <t>плотина Сепе 2</t>
  </si>
  <si>
    <t>плотина Сусанова</t>
  </si>
  <si>
    <t xml:space="preserve"> плотина Веденовская</t>
  </si>
  <si>
    <t>плотина №1 Макинка</t>
  </si>
  <si>
    <t>плотина №2 Макинка</t>
  </si>
  <si>
    <t>плотина №3 Макинка</t>
  </si>
  <si>
    <t>плотина Искусственное озеро</t>
  </si>
  <si>
    <t>Цимлянская плотина</t>
  </si>
  <si>
    <t>плотина Соленая балка</t>
  </si>
  <si>
    <t>Плотина Оленты</t>
  </si>
  <si>
    <t>плотина Терсакканская</t>
  </si>
  <si>
    <t>плотина Жанадалинская №1</t>
  </si>
  <si>
    <t>плотина Жанадалинская №2</t>
  </si>
  <si>
    <t>плотина Валихановская</t>
  </si>
  <si>
    <t>плотина Бирсуатская</t>
  </si>
  <si>
    <t>плотина Зерноградская</t>
  </si>
  <si>
    <t>плотина Костычево</t>
  </si>
  <si>
    <t xml:space="preserve"> плотина Максимовское</t>
  </si>
  <si>
    <t xml:space="preserve"> плотина Кара-Адырская</t>
  </si>
  <si>
    <t xml:space="preserve"> плотина Пригородная</t>
  </si>
  <si>
    <t xml:space="preserve"> плотина Сарыкамыс</t>
  </si>
  <si>
    <t xml:space="preserve"> плотина Донец</t>
  </si>
  <si>
    <t xml:space="preserve"> плотина Тасмола</t>
  </si>
  <si>
    <t>плотина Острый камень (Акжарское)</t>
  </si>
  <si>
    <t>пруд Ерназар</t>
  </si>
  <si>
    <t>пруд Каменка</t>
  </si>
  <si>
    <t>плотина Шолак</t>
  </si>
  <si>
    <t xml:space="preserve">плотина Борлысай-1  </t>
  </si>
  <si>
    <t xml:space="preserve">плотина Борлысай-2 </t>
  </si>
  <si>
    <t>Карабидаик</t>
  </si>
  <si>
    <t>пруд накопитель Чин Чарка</t>
  </si>
  <si>
    <t>плотина Кызылсай</t>
  </si>
  <si>
    <t>плотина Каменная</t>
  </si>
  <si>
    <t>плотина Красная на реке Нура</t>
  </si>
  <si>
    <t>плотина Старый огород на реке Нура</t>
  </si>
  <si>
    <t>Шоптыколь</t>
  </si>
  <si>
    <t>Защитная Дамба вокруг разъезда №42</t>
  </si>
  <si>
    <t>дамба близ села Степное</t>
  </si>
  <si>
    <t>Дамба накопитель Мурза-Кольсор</t>
  </si>
  <si>
    <t>Дамба шлюз Самарская</t>
  </si>
  <si>
    <t>Кумсуатская дамба</t>
  </si>
  <si>
    <t>Кызылсайская дамба</t>
  </si>
  <si>
    <t>Белагашская дамба</t>
  </si>
  <si>
    <t>Чапаевская №2  дамба</t>
  </si>
  <si>
    <t>Кировская дамба</t>
  </si>
  <si>
    <t>Баягиз дамба</t>
  </si>
  <si>
    <t>Бегичевское водохранилище</t>
  </si>
  <si>
    <t>Кызылтусское водохранилище Аксуат</t>
  </si>
  <si>
    <t>плотина Баймен</t>
  </si>
  <si>
    <t>плотина Ашылы Айрыкская</t>
  </si>
  <si>
    <t>плотина Белоозерская</t>
  </si>
  <si>
    <t>пруд Коктеке</t>
  </si>
  <si>
    <t>пруд Голубая Нива</t>
  </si>
  <si>
    <t>НҰИ 35</t>
  </si>
  <si>
    <t>Административные данные МВРИ</t>
  </si>
  <si>
    <t>Су тасымалдау арналары арқылы ауыл шаруашылығындағы су шығыны деңгейі, республика бойынша</t>
  </si>
  <si>
    <t>«-»</t>
  </si>
  <si>
    <t>«47»</t>
  </si>
  <si>
    <t>«43»</t>
  </si>
  <si>
    <t>«39»</t>
  </si>
  <si>
    <t>«35»</t>
  </si>
  <si>
    <t>1-міндет. Гидротехникалық құрылыстарға көп факторлы тексеру жүргізу</t>
  </si>
  <si>
    <t>СРИМ, ЖАО (ТРТРБ, аудан қала әкімдіктері)</t>
  </si>
  <si>
    <t xml:space="preserve">2024-2029 жж </t>
  </si>
  <si>
    <t>МВРИ, МИО (УПРРП, райгоракиматы)</t>
  </si>
  <si>
    <t>единиц</t>
  </si>
  <si>
    <t>2024-2027 гг</t>
  </si>
  <si>
    <t xml:space="preserve">Бирсуатское су қоймасы </t>
  </si>
  <si>
    <t>СРИМ, ЖАО</t>
  </si>
  <si>
    <t>МВРИ, МИО</t>
  </si>
  <si>
    <t>Кинетайское су қоймасы</t>
  </si>
  <si>
    <t xml:space="preserve">Орловское су қоймасы </t>
  </si>
  <si>
    <t>Губернаторское су қоймасы</t>
  </si>
  <si>
    <t>Ивановская бөгеті</t>
  </si>
  <si>
    <t>Лысая бөгеті</t>
  </si>
  <si>
    <t>Кенесаринская бөгеті</t>
  </si>
  <si>
    <t>Фроловская бөгеті</t>
  </si>
  <si>
    <t>Акбеит бөгеті</t>
  </si>
  <si>
    <t>Сочинский 1 бөгеті</t>
  </si>
  <si>
    <t>қажет емес</t>
  </si>
  <si>
    <t>не требуется</t>
  </si>
  <si>
    <t>Сепе 2 бөгеті</t>
  </si>
  <si>
    <t>Сусанова бөгеті</t>
  </si>
  <si>
    <t>Веденовская бөгеті</t>
  </si>
  <si>
    <t>№1 Макинка бөгеті</t>
  </si>
  <si>
    <t>№2 Макинка бөгеті</t>
  </si>
  <si>
    <t>№3 Макинка бөгеті</t>
  </si>
  <si>
    <t>Искусственное озеро бөгеті</t>
  </si>
  <si>
    <t>Цимлянская бөгеті</t>
  </si>
  <si>
    <t>Соленая балка бөгеті</t>
  </si>
  <si>
    <t>Оленты бөгеті</t>
  </si>
  <si>
    <t>Терсакканская бөгеті</t>
  </si>
  <si>
    <t>Жанадалинская №1 бөгеті</t>
  </si>
  <si>
    <t>Жанадалинская №2 бөгеті</t>
  </si>
  <si>
    <t>Валихановская бөгеті</t>
  </si>
  <si>
    <t>Бирсуатская бөгеті</t>
  </si>
  <si>
    <t>Зерноградская бөгеті</t>
  </si>
  <si>
    <t>Костычево бөгеті</t>
  </si>
  <si>
    <t>Максимовское бөгеті</t>
  </si>
  <si>
    <t>Кара-Адырская бөгеті</t>
  </si>
  <si>
    <t>Пригородная бөгеті</t>
  </si>
  <si>
    <t>Сарыкамыс бөгеті</t>
  </si>
  <si>
    <t>Донец бөгеті</t>
  </si>
  <si>
    <t>Тасмола бөгеті</t>
  </si>
  <si>
    <t>Острый камень (Акжарское) бөгеті</t>
  </si>
  <si>
    <t>Ерназар бөгеті</t>
  </si>
  <si>
    <t>Каменка бөгеті</t>
  </si>
  <si>
    <t>Шолақ бөгеті</t>
  </si>
  <si>
    <t>Борлысай-1 бөгеті</t>
  </si>
  <si>
    <t>Борлысай-2 бөгеті</t>
  </si>
  <si>
    <t>Чин Чарка жинақтау тоғаны</t>
  </si>
  <si>
    <t>Қызылсай бөгеті</t>
  </si>
  <si>
    <t>Каменная бөгеті</t>
  </si>
  <si>
    <t>Нұра өзенінің Красная бөгеті</t>
  </si>
  <si>
    <t>Нұра өзеніндегі Старый огород бекеті</t>
  </si>
  <si>
    <t>Шөптыкөл</t>
  </si>
  <si>
    <t>№42 разъездің айналасындағы қорғаныс дамбасы</t>
  </si>
  <si>
    <t>Степное ауылының маңындағы дамба</t>
  </si>
  <si>
    <t>Мурза-Кольсор жинақтаушы
дамбасы</t>
  </si>
  <si>
    <t>Чапаевская №2 дамба</t>
  </si>
  <si>
    <t>Бегичевское су қоймасы</t>
  </si>
  <si>
    <t>Ақсуат Қызылтау су қоймасы</t>
  </si>
  <si>
    <t>Баймен бөгеті</t>
  </si>
  <si>
    <t>Ашылы Айрыкская бекеті</t>
  </si>
  <si>
    <t>Белоозерская бөгеті</t>
  </si>
  <si>
    <t>Коктеке тоғаны</t>
  </si>
  <si>
    <t>Голубая Нива тоғаны</t>
  </si>
  <si>
    <r>
      <t>1-іс-шара.</t>
    </r>
    <r>
      <rPr>
        <sz val="11"/>
        <rFont val="Times New Roman"/>
        <family val="1"/>
        <charset val="204"/>
      </rPr>
      <t xml:space="preserve"> Гидротехникалық құрылыстарға көп факторлы тексеру жүргізу</t>
    </r>
  </si>
  <si>
    <r>
      <t xml:space="preserve">Мероприятие 1. </t>
    </r>
    <r>
      <rPr>
        <sz val="11"/>
        <rFont val="Times New Roman"/>
        <family val="1"/>
        <charset val="204"/>
      </rPr>
      <t>Многофакторное обследование гидротехнических сооружений</t>
    </r>
  </si>
  <si>
    <t>Уровень потерь воды в сельском хозяйстве по водотранспортирующим каналам, по республике</t>
  </si>
  <si>
    <t xml:space="preserve">Строительство Индустриальной зоны республиканского значения  "AQMOLA" (сроительно-монтажные работы: железная дорога - 7550 млн. тенге (2,9 км.), автомобильная дорога -6880 млню тенге  (15 км.),  Электроэнергия - 8000 млн.тенге  (50кВТ.), канализационные очистительные сооружения - 5200 млн.тенге  (2400 куб.м в сутки), водопроводные сети -8780 млн.тенге  (5,9 км.), газораспределительная станция - 3000 млн.тенге  (30 000 куб.м в час).
 </t>
  </si>
  <si>
    <t>Из НФ</t>
  </si>
  <si>
    <t>Из РБ</t>
  </si>
  <si>
    <t>Из МБ</t>
  </si>
  <si>
    <t>Из ДИ</t>
  </si>
  <si>
    <t>ВСЕГО финансовых ресурсов, в том числе:</t>
  </si>
  <si>
    <t>Итого проектов за счет других источников ДИ:</t>
  </si>
  <si>
    <t>Проект</t>
  </si>
  <si>
    <t xml:space="preserve">ИТОГО финансовых ресурсов на реализацию СНБ </t>
  </si>
  <si>
    <t xml:space="preserve">ИТОГО ФИНАНСОВЫЕ РЕСУРСЫ </t>
  </si>
  <si>
    <t>Из ДИ УСХ, УПП</t>
  </si>
  <si>
    <t>13.9.288.094.028.
13.9.288.011.028.</t>
  </si>
  <si>
    <t>ВСЕГО финансовых ресурсов государственных инвестиционных проектов в том числе:</t>
  </si>
  <si>
    <t>4.02.261.024.015</t>
  </si>
  <si>
    <t>5.9.253.033.015</t>
  </si>
  <si>
    <t>5.9.253.033.015
5.9.253.033.011</t>
  </si>
  <si>
    <t xml:space="preserve">4.6.253.057.015
</t>
  </si>
  <si>
    <t xml:space="preserve">5.9.253.023.015
</t>
  </si>
  <si>
    <t>11.288.114</t>
  </si>
  <si>
    <t>ВСЕГО финансовых ресурсов государственных инвестиционных проектов,  в том числе:</t>
  </si>
  <si>
    <t>4.6.253.057.015</t>
  </si>
  <si>
    <t>4.4.253.043.015</t>
  </si>
  <si>
    <t>4.1.261.202.015</t>
  </si>
  <si>
    <t>4.9.261.067.015</t>
  </si>
  <si>
    <t>8.1.262.113</t>
  </si>
  <si>
    <t>ОЖКХ</t>
  </si>
  <si>
    <t>12.2.268.114</t>
  </si>
  <si>
    <t>12.2.268.113</t>
  </si>
  <si>
    <t>7.2.279.114</t>
  </si>
  <si>
    <t>7..2..279.114.</t>
  </si>
  <si>
    <t>9.1.467.009.028.</t>
  </si>
  <si>
    <t>9.1.467.009.032.</t>
  </si>
  <si>
    <t>3.1.252.006.015.</t>
  </si>
  <si>
    <t>10.3.254.005.015.</t>
  </si>
  <si>
    <t>13.3.265.004,015
13.3.265.014,015
13.3.265.015.015</t>
  </si>
  <si>
    <t>10.1.741.087.013</t>
  </si>
  <si>
    <t>10.5.254.008.015</t>
  </si>
  <si>
    <t>1.9.467.040.028</t>
  </si>
  <si>
    <t>9.1.279.050.028.</t>
  </si>
  <si>
    <t>10.1.741.</t>
  </si>
  <si>
    <t>10.1.741.002.015</t>
  </si>
  <si>
    <t>10.1.741.005.015</t>
  </si>
  <si>
    <t>10.1.741.008.015</t>
  </si>
  <si>
    <t>10.1.741.047.015</t>
  </si>
  <si>
    <t>10.1.741.050.015</t>
  </si>
  <si>
    <t>10.1.741.051.015</t>
  </si>
  <si>
    <t>10.1.741.053.015</t>
  </si>
  <si>
    <t>10.1.741.056.015</t>
  </si>
  <si>
    <t>10.1.741.057.015</t>
  </si>
  <si>
    <t>10.1.741.043.015</t>
  </si>
  <si>
    <t>ОАСЖКХПТАД</t>
  </si>
  <si>
    <t>ОЖКХПТАДЖИ</t>
  </si>
  <si>
    <t>254 УППиПР</t>
  </si>
  <si>
    <t>253 УЗ</t>
  </si>
  <si>
    <t>261 УО</t>
  </si>
  <si>
    <t>265 УПП</t>
  </si>
  <si>
    <t>268УПТАД</t>
  </si>
  <si>
    <t>279 УЖКХ</t>
  </si>
  <si>
    <t>288 УСАГ</t>
  </si>
  <si>
    <t>262 УК</t>
  </si>
  <si>
    <t>ВСЕГО:</t>
  </si>
  <si>
    <t>741 УСХЗО</t>
  </si>
  <si>
    <t>2025-2030</t>
  </si>
  <si>
    <t>МЗ, УЗ</t>
  </si>
  <si>
    <t>86 получ.</t>
  </si>
  <si>
    <t>149 получ.</t>
  </si>
  <si>
    <t>115 получ.</t>
  </si>
  <si>
    <t>170 получ.</t>
  </si>
  <si>
    <t>180 получ.</t>
  </si>
  <si>
    <t>алушылар саны</t>
  </si>
  <si>
    <t>954 получ.</t>
  </si>
  <si>
    <t>1020 получ.</t>
  </si>
  <si>
    <t>1420 получ.</t>
  </si>
  <si>
    <t>1780 получ.</t>
  </si>
  <si>
    <t>1796 получ.</t>
  </si>
  <si>
    <t>9 получ.</t>
  </si>
  <si>
    <t>8 получ.</t>
  </si>
  <si>
    <t>26 получ.</t>
  </si>
  <si>
    <t>35 получ.</t>
  </si>
  <si>
    <t>37 получ.</t>
  </si>
  <si>
    <t>283 получ.</t>
  </si>
  <si>
    <t>185 получ.</t>
  </si>
  <si>
    <t>286 получ.</t>
  </si>
  <si>
    <t>620 получ.</t>
  </si>
  <si>
    <t>680 получ.</t>
  </si>
  <si>
    <t>685 получ.</t>
  </si>
  <si>
    <t>728 получ.</t>
  </si>
  <si>
    <t xml:space="preserve">536 получ. </t>
  </si>
  <si>
    <t>625 получ.</t>
  </si>
  <si>
    <t>437 получ.</t>
  </si>
  <si>
    <t>5 получ.</t>
  </si>
  <si>
    <t>6 получ.</t>
  </si>
  <si>
    <t>160 получ.</t>
  </si>
  <si>
    <t>190 получ.</t>
  </si>
  <si>
    <t>310 получ.</t>
  </si>
  <si>
    <t>280 получ.</t>
  </si>
  <si>
    <t>890 получ.</t>
  </si>
  <si>
    <t>360 получ.</t>
  </si>
  <si>
    <t>750  получ.</t>
  </si>
  <si>
    <t>12 получ.</t>
  </si>
  <si>
    <t>1 получ.</t>
  </si>
  <si>
    <t>15 получ.</t>
  </si>
  <si>
    <t>17 получ.</t>
  </si>
  <si>
    <t xml:space="preserve">КНИ 5, по республике </t>
  </si>
  <si>
    <t xml:space="preserve">КНИ 17, по республике </t>
  </si>
  <si>
    <t xml:space="preserve">КНИ 18, по республике </t>
  </si>
  <si>
    <t>«14,5»</t>
  </si>
  <si>
    <t>«15,9»</t>
  </si>
  <si>
    <t>«17,4»</t>
  </si>
  <si>
    <t>«18,9»</t>
  </si>
  <si>
    <t>«20,4»</t>
  </si>
  <si>
    <t>«21,9»</t>
  </si>
  <si>
    <t>«26,9»</t>
  </si>
  <si>
    <t>«29,5»</t>
  </si>
  <si>
    <t>«30,8»</t>
  </si>
  <si>
    <t>«32,3»</t>
  </si>
  <si>
    <t>«35,1»</t>
  </si>
  <si>
    <t>«37,9»</t>
  </si>
  <si>
    <r>
      <t xml:space="preserve">Экспорт продукции обрабатывающей промышленности, млрд. долл. США, </t>
    </r>
    <r>
      <rPr>
        <b/>
        <sz val="11"/>
        <rFont val="Times New Roman"/>
        <family val="1"/>
        <charset val="204"/>
      </rPr>
      <t>по Акмолинской области</t>
    </r>
  </si>
  <si>
    <r>
      <t xml:space="preserve">Индекс накопленного роста производительности труда, 2022=100, </t>
    </r>
    <r>
      <rPr>
        <b/>
        <sz val="11"/>
        <rFont val="Times New Roman"/>
        <family val="1"/>
        <charset val="204"/>
      </rPr>
      <t>по Акмолинской области</t>
    </r>
  </si>
  <si>
    <r>
      <t xml:space="preserve">Темпы реального роста экономики, % относительно прошлого года, </t>
    </r>
    <r>
      <rPr>
        <b/>
        <sz val="11"/>
        <rFont val="Times New Roman"/>
        <family val="1"/>
        <charset val="204"/>
      </rPr>
      <t>по Акмолинской области</t>
    </r>
  </si>
  <si>
    <r>
      <t xml:space="preserve">Доля расходов на продовольственные товары в структуре денежных расходов населения, </t>
    </r>
    <r>
      <rPr>
        <b/>
        <sz val="11"/>
        <rFont val="Times New Roman"/>
        <family val="1"/>
        <charset val="204"/>
      </rPr>
      <t>по республике</t>
    </r>
  </si>
  <si>
    <r>
      <t xml:space="preserve">Уровень активности в области инноваций, </t>
    </r>
    <r>
      <rPr>
        <b/>
        <sz val="11"/>
        <rFont val="Times New Roman"/>
        <family val="1"/>
        <charset val="204"/>
      </rPr>
      <t>по Акмолинской области</t>
    </r>
  </si>
  <si>
    <t>«9,0»</t>
  </si>
  <si>
    <t>«9,5»</t>
  </si>
  <si>
    <t>«10,4»</t>
  </si>
  <si>
    <t>«11,0»</t>
  </si>
  <si>
    <t>«326»</t>
  </si>
  <si>
    <t>«728»</t>
  </si>
  <si>
    <t>«1100»</t>
  </si>
  <si>
    <t>«1428»</t>
  </si>
  <si>
    <t>«1721»</t>
  </si>
  <si>
    <t>«1975»</t>
  </si>
  <si>
    <t>«75,5»</t>
  </si>
  <si>
    <t>«75,8»</t>
  </si>
  <si>
    <t>«76,1»</t>
  </si>
  <si>
    <t>«76,44»</t>
  </si>
  <si>
    <t>«76,7»</t>
  </si>
  <si>
    <t>«77,0»</t>
  </si>
  <si>
    <t>КНИ 12, по республике</t>
  </si>
  <si>
    <t>«90,4»</t>
  </si>
  <si>
    <t>«91,6»</t>
  </si>
  <si>
    <t>«92,7»</t>
  </si>
  <si>
    <t>«93,9»</t>
  </si>
  <si>
    <t>«95,2»</t>
  </si>
  <si>
    <t>«96»</t>
  </si>
  <si>
    <t>«65,5»</t>
  </si>
  <si>
    <t>«66,6»</t>
  </si>
  <si>
    <t>«67,6»</t>
  </si>
  <si>
    <t>«68,7»</t>
  </si>
  <si>
    <t>«69,8»</t>
  </si>
  <si>
    <t>«71,0»</t>
  </si>
  <si>
    <t>4.4.288.099.015</t>
  </si>
  <si>
    <t>4.2.261.067.015</t>
  </si>
  <si>
    <r>
      <t>Показатель результата 6.1</t>
    </r>
    <r>
      <rPr>
        <sz val="11"/>
        <rFont val="Times New Roman"/>
        <family val="1"/>
        <charset val="204"/>
      </rPr>
      <t xml:space="preserve"> Увеличение доли внутренних дорог в хорошем и удовлетворительном состоянии</t>
    </r>
  </si>
  <si>
    <t>ВСЕГО финансовых ресурсов государственных инвестиционных проектов, в том числе:</t>
  </si>
  <si>
    <t xml:space="preserve">50 тыс. </t>
  </si>
  <si>
    <r>
      <t>Показатель результата 7.5</t>
    </r>
    <r>
      <rPr>
        <sz val="11"/>
        <rFont val="Times New Roman"/>
        <family val="1"/>
        <charset val="204"/>
      </rPr>
      <t xml:space="preserve"> </t>
    </r>
  </si>
  <si>
    <t>1-ый заместитель акима области по вопросам ЖКХ и развития инфраструктуры Рамазанов Е.М., начальник ДП и др.</t>
  </si>
  <si>
    <t>1-ый заместитель акима области по вопросам ЖКХ и развития инфраструктуры Рамазанов Е.М., руководитель УПРРП и др.</t>
  </si>
  <si>
    <t>1-ый заместитель акима области по вопросам ЖКХ и развития инфраструктуры Рамазанов Е.М., начальник ДЧС и др.</t>
  </si>
  <si>
    <t>КНИ 14, по республике</t>
  </si>
  <si>
    <t>«49»</t>
  </si>
  <si>
    <t>«48»</t>
  </si>
  <si>
    <t>«46»</t>
  </si>
  <si>
    <t>«44»</t>
  </si>
  <si>
    <t>«42»</t>
  </si>
  <si>
    <t>КНИ 15, по республике</t>
  </si>
  <si>
    <t>«55,8»</t>
  </si>
  <si>
    <t>«57,5»</t>
  </si>
  <si>
    <t>«59,2»</t>
  </si>
  <si>
    <t>«61,0»</t>
  </si>
  <si>
    <t>«62,8»</t>
  </si>
  <si>
    <t>«64,7»</t>
  </si>
  <si>
    <t xml:space="preserve">684 получ. </t>
  </si>
  <si>
    <t>Мероприятие1.  Комплексный план социально-экономического развития г.Степногорск на 2023 – 2027 годы</t>
  </si>
  <si>
    <t xml:space="preserve">Реконструкция магистральных водоводов от насосной станции тепло-водо-насосной станции подпитки до города Степногорска </t>
  </si>
  <si>
    <t>Реконструкция насосных станций 1-го подъема № 1 и № 2, «Гидроузел» в городе Степногорске</t>
  </si>
  <si>
    <t>Строительство системы водоснабжения в                              селе Изобильное</t>
  </si>
  <si>
    <t xml:space="preserve">Реконструкция системы водоснабжения поселка Шантобе </t>
  </si>
  <si>
    <t>Строительство системы водоснабжения микрорайона Пригородный города Степногорска 2-ая очередь</t>
  </si>
  <si>
    <t xml:space="preserve">Реконструкция систем водоснабжения поселков Аксу и Заводской </t>
  </si>
  <si>
    <t>Разработка документации на реконструкцию ливневой канализации города Степногорска</t>
  </si>
  <si>
    <t>Реконструкция канализационных сооружений города Степногорска</t>
  </si>
  <si>
    <t>Заместитель акима, ОЖКХ,ПТ,АДиЖИ</t>
  </si>
  <si>
    <t>Заместитель акима, ОАиЗО</t>
  </si>
  <si>
    <t>ОАиЗО</t>
  </si>
  <si>
    <t>2,636 км</t>
  </si>
  <si>
    <t>3,095 км</t>
  </si>
  <si>
    <t>7,56 км</t>
  </si>
  <si>
    <t>Заместитель акима, ОС</t>
  </si>
  <si>
    <t>Заместитель акима, ОБ</t>
  </si>
  <si>
    <t>ОБ</t>
  </si>
  <si>
    <t>Заместитель акима, ОПиСХ</t>
  </si>
  <si>
    <t>ОЖКХ,ПТ,АДиЖИ</t>
  </si>
  <si>
    <t>Заместитель акима, ОЖКХ,АП,АДиЖИ, ОС</t>
  </si>
  <si>
    <t>Заместитель акима, ОЖКХ,АП,АДиЖИ</t>
  </si>
  <si>
    <t>ОЖКХ,АП,АДиЖИ</t>
  </si>
  <si>
    <t>Заместитель акима, ОЗиСП</t>
  </si>
  <si>
    <t>Әкімнің орынбасары, ЖҚ және ӘББ</t>
  </si>
  <si>
    <t>ЖҚ және ӘББ</t>
  </si>
  <si>
    <t>Әкімнің орынбасары, ББ</t>
  </si>
  <si>
    <t>Заместитель акима, ОЭиФ</t>
  </si>
  <si>
    <t>ОЭиФ</t>
  </si>
  <si>
    <t>Әкімнің орынбасары, Э және ҚБ</t>
  </si>
  <si>
    <t>Э және ҚБ</t>
  </si>
  <si>
    <t>Заместитель акима района, ОБ</t>
  </si>
  <si>
    <t>Акт ввода</t>
  </si>
  <si>
    <t>ПСД с экспертизой</t>
  </si>
  <si>
    <t xml:space="preserve">млн. тенге </t>
  </si>
  <si>
    <t xml:space="preserve"> млн. тенге</t>
  </si>
  <si>
    <t>464 мест</t>
  </si>
  <si>
    <t>445 мест</t>
  </si>
  <si>
    <t>252 мест</t>
  </si>
  <si>
    <t>411 мест</t>
  </si>
  <si>
    <t>заместитель акима, ОЧС</t>
  </si>
  <si>
    <t>ОЧС</t>
  </si>
  <si>
    <t>Цель. Сохранение, рациональное использование и воспроизводство лесных ресурсов, ресурсов животного мира, объектов природно-запеоведного фонда</t>
  </si>
  <si>
    <t>Заместитель акима , ОЧС</t>
  </si>
  <si>
    <t>Мероприятие 1. Установка оповещения</t>
  </si>
  <si>
    <t xml:space="preserve">км </t>
  </si>
  <si>
    <t>5,6 км</t>
  </si>
  <si>
    <t>11,6 км</t>
  </si>
  <si>
    <t>Инвестиционный план Ерейментауского района Акмолинской области на 2026-2030 годы</t>
  </si>
  <si>
    <t>млн.тг</t>
  </si>
  <si>
    <t>Енгізу актісі</t>
  </si>
  <si>
    <t>Заместитель акима, УО</t>
  </si>
  <si>
    <t>Заместитель акима, ОВПиК</t>
  </si>
  <si>
    <t>ОВПиК</t>
  </si>
  <si>
    <t>Заместитель акима, ОФКиС</t>
  </si>
  <si>
    <t>ДЮСШ</t>
  </si>
  <si>
    <t>Заместитель акима, ДЮСШ</t>
  </si>
  <si>
    <t>Әкімнің орынбасары, БЖСМ</t>
  </si>
  <si>
    <t>Сараптамасы бар ЖСҚ</t>
  </si>
  <si>
    <t>метр</t>
  </si>
  <si>
    <t>2027-2029</t>
  </si>
  <si>
    <t>акт вып. работ</t>
  </si>
  <si>
    <t>Заместитель акима, ОЖКХ, ПТ, АДиЖИ</t>
  </si>
  <si>
    <t>ВСЕГО финансовых ресурсов инвестиционных проектов:</t>
  </si>
  <si>
    <t>из ДИ</t>
  </si>
  <si>
    <t xml:space="preserve">акт </t>
  </si>
  <si>
    <t>Дороги</t>
  </si>
  <si>
    <t>ВСЕГО финансовых ресурсов инвестиционных проектов в том числе:</t>
  </si>
  <si>
    <t>Из МБ 028</t>
  </si>
  <si>
    <t>Ақмола облысы Ерейментау ауданының 2026-2030 жылдарға арналған инвестициялық жоспары</t>
  </si>
  <si>
    <t>"Агроөнеркәсіптік кешен" саласы/Саласы</t>
  </si>
  <si>
    <t>БК</t>
  </si>
  <si>
    <t>Орындауға жауаптылар</t>
  </si>
  <si>
    <t>Орындау мерзімі</t>
  </si>
  <si>
    <t>Қазақстан Республикасының ұлттық даму жоспарын іске асыру</t>
  </si>
  <si>
    <t>1-БАҒЫТ: ЭКОНОМИКАНЫҢ БЕРІК ІРГЕТАСЫ</t>
  </si>
  <si>
    <t>2-БАҒЫТ: ЖАҢА ӨСУ НҮКТЕЛЕРІ</t>
  </si>
  <si>
    <t>Іс-шара 3. Суару:</t>
  </si>
  <si>
    <t>Іс-шара 4. Мал шаруашылығы:</t>
  </si>
  <si>
    <t>Әкімнің орынбасары, К және АШБ</t>
  </si>
  <si>
    <t>3-БАҒЫТ: ӨМІРДІҢ ЖОҒАРЫ САПАСЫ</t>
  </si>
  <si>
    <t>КНИ 11</t>
  </si>
  <si>
    <t>КНИ 23</t>
  </si>
  <si>
    <t>НҰИ 11</t>
  </si>
  <si>
    <t>Табысы ең төменгі күнкөріс деңгейінен төмен / кедейлік шегінен төмен халықтың үлесі,%, Ерейментау ауданы бойынша</t>
  </si>
  <si>
    <t>ОЗиСП</t>
  </si>
  <si>
    <t>Задача 1. Трудоустройство более 0,441 тыс. граждан, из них молодежи – не менее 0,335 тыс. человек</t>
  </si>
  <si>
    <t>1-міндет. 0,441 мыңнан астам азаматты жұмысқа орналастыру, оның ішінде жастар – 0,335 мың адамнан кем емес</t>
  </si>
  <si>
    <t>НҰИ 9</t>
  </si>
  <si>
    <t>КНИ 9</t>
  </si>
  <si>
    <t>Мақсат. Мектеп жасына дейінгі балалардың дағдылары мен дағдыларын дамыту деңгейін арттыру</t>
  </si>
  <si>
    <t>КНИ 12</t>
  </si>
  <si>
    <t>КНИ 13</t>
  </si>
  <si>
    <t>НҰИ 12</t>
  </si>
  <si>
    <t>НҰИ 13</t>
  </si>
  <si>
    <t>Ерейментау ауданы бойынша ауыл, өңірлік стандарттар жүйесіне сәйкес әлеуметтік игіліктермен және қызметтермен қамтамасыз ету деңгейі</t>
  </si>
  <si>
    <t>Тапсырма. Ауыл және қала тұрғындары үшін қолайлы орта құру</t>
  </si>
  <si>
    <t>орындар саны</t>
  </si>
  <si>
    <t>Мемлекеттік инвестициялық жобалардың барлық қаржы ресурстары:</t>
  </si>
  <si>
    <t xml:space="preserve">МБ 015 </t>
  </si>
  <si>
    <t>ОБ 028</t>
  </si>
  <si>
    <t>Әкімнің орынбасары, ІС және МБ</t>
  </si>
  <si>
    <t>ІС және МБ</t>
  </si>
  <si>
    <t>Әкімнің орынбасары, ДШ және СБ</t>
  </si>
  <si>
    <t>ДШ және СБ</t>
  </si>
  <si>
    <t>ОФКиС</t>
  </si>
  <si>
    <t>БЖСМ</t>
  </si>
  <si>
    <t xml:space="preserve">млн. теңге </t>
  </si>
  <si>
    <t>Инвестициялық жобалардың барлық қаржы ресурстары:</t>
  </si>
  <si>
    <t>Жолдар</t>
  </si>
  <si>
    <t>Заместитель акима, ОЖКХ, ПТ, АДиЖИ, акимат города</t>
  </si>
  <si>
    <t>Заместитель акима, ОЖКХ, ПТ, АДиЖИ,акимат города</t>
  </si>
  <si>
    <t xml:space="preserve">Заместитель акима, ОЖКХ, ПТ, АДиЖИ, акимат села </t>
  </si>
  <si>
    <t>ОЖКХ, ПТ, АДиЖИ</t>
  </si>
  <si>
    <t>Әкімнің орынбасары, ТҮКШ, ЖК, АЖ және ТҮИБ, қала әкімдігі</t>
  </si>
  <si>
    <t>ТҮКШ, ЖК, АЖ және ТҮИБ</t>
  </si>
  <si>
    <t>Әкімнің орынбасары, ТҮКШ, ЖК, АЖ және ТҮИБ, ауыл әкімдігі</t>
  </si>
  <si>
    <t>Инженерлік инфрақұрылым</t>
  </si>
  <si>
    <t>қала;</t>
  </si>
  <si>
    <t>ауыл.</t>
  </si>
  <si>
    <t>Әкімнің орынбасары, ТҮКШ, ЖК, АЖ және ТҮИБ</t>
  </si>
  <si>
    <t>Әкімнің орынбасары, ҚБ</t>
  </si>
  <si>
    <t xml:space="preserve"> млн. теңге</t>
  </si>
  <si>
    <t>Инвестициялық жобалардың барлық қаржы ресурстары оның ішінде:</t>
  </si>
  <si>
    <t xml:space="preserve">ОБ 028 </t>
  </si>
  <si>
    <t>Әкімнің орынбасары, С және ЖҚБ</t>
  </si>
  <si>
    <t>С және ЖҚБ</t>
  </si>
  <si>
    <t>БҚ</t>
  </si>
  <si>
    <t>Әкімнің орынбасары, ТЖБ</t>
  </si>
  <si>
    <t xml:space="preserve"> ТЖБ</t>
  </si>
  <si>
    <t>Әкімнің орынбасары, ТҮКШ, ЖК, АЖ және ТҮИБ, ҚБ</t>
  </si>
  <si>
    <t>Жылумен, сумен жабдықтау және су бұру желілерінің тозу деңгейі, %,</t>
  </si>
  <si>
    <t>ЖСҚ</t>
  </si>
  <si>
    <t xml:space="preserve">РБ  011 ,032 </t>
  </si>
  <si>
    <t>4-БАҒЫТ: ЭКОНОМИКА МЕН ҚОҒАМНЫҢ ТҮПКІЛІКТІ ӨЗГЕРІСТЕРІ</t>
  </si>
  <si>
    <t>ЖІӨ-дегі ШОК ЖҚҚ үлесі,%, Ақмола облысы бойынша</t>
  </si>
  <si>
    <t>Выпуск продукции субъектами среднего предпринимательства</t>
  </si>
  <si>
    <t>ЖІӨ-дегі орта кәсіпкерліктің ЖҚҚ үлесі,%, Ақмола облысы бойынша</t>
  </si>
  <si>
    <t>Орта кәсіпкерлік субъектілерінің өнім шығаруы</t>
  </si>
  <si>
    <t>ИОК жалпы көлеміндегі сыртқы инвестициялардың үлесі, %</t>
  </si>
  <si>
    <t>Басқа мақсаттар</t>
  </si>
  <si>
    <t>2. Ұлттық қауіпсіздік стратегиясын іске асыру (құпия, ҚБП)</t>
  </si>
  <si>
    <t>5-БАҒЫТ: ҚАУІПСІЗДІК</t>
  </si>
  <si>
    <t>Мақсат. Азаматтық қорғауды қамтамасыз ету: "қауіпсіз ел" ұлттық жобасын іске асыру</t>
  </si>
  <si>
    <t>ТЖБ</t>
  </si>
  <si>
    <t>ОБ 015</t>
  </si>
  <si>
    <t>Тапсырма 11.2. 2030 жылға қарай жол қозғалысы қауіпсіздігін арттыру, атап айтқанда, осал жағдайдағы адамдардың, әйелдердің, балалардың, мүгедектердің және қарттардың қажеттіліктеріне ерекше назар аудара отырып, қоғамдық көлікті пайдалануды кеңейту негізінде барлығының қауіпсіз, арзан, қолжетімді және экологиялық тұрақты көлік жүйелерін пайдалана алуын қамтамасыз ету</t>
  </si>
  <si>
    <t>Тапсырма 11.3. 2030 жылға қарай барлық елдерге кеңінен қатысу негізінде барлығына ашық және экологиялық тұрақты урбанизация ауқымын және елді мекендерді кешенді және тұрақты жоспарлау және басқару мүмкіндіктерін кеңейту</t>
  </si>
  <si>
    <t>МБ 028</t>
  </si>
  <si>
    <t>НҰИ 15</t>
  </si>
  <si>
    <t>НҰИ 28</t>
  </si>
  <si>
    <t>НҰИ 29</t>
  </si>
  <si>
    <t>НҰИ 30</t>
  </si>
  <si>
    <t>НҰИ 31</t>
  </si>
  <si>
    <t>27,3 км</t>
  </si>
  <si>
    <t>ВСЕГО финансовых ресурсов  инвестиционных проектов:</t>
  </si>
  <si>
    <t>Данные ОС</t>
  </si>
  <si>
    <t>Заместитель акима, ЖКХ,ПТ,АД и ЖИ</t>
  </si>
  <si>
    <t>ЖКХ,ПТ,АД и ЖИ</t>
  </si>
  <si>
    <t>Данные ОЖКХ, ПТ, АДиЖИ</t>
  </si>
  <si>
    <t>Заместитель акима района, ОЖКХ, ПТ, АДиЖИ</t>
  </si>
  <si>
    <t>Заместитель акима района, ОС</t>
  </si>
  <si>
    <t xml:space="preserve">Мероприятие 1. Текущий ремонт </t>
  </si>
  <si>
    <t>Акт приемки объекта в эксплуатацию</t>
  </si>
  <si>
    <t>Объектіні пайдалануға қабылдау актісі</t>
  </si>
  <si>
    <t>Жобаны іске асырудан күтілетін нәтиже, оның ішінде құрылған жұмыс орындарына (тұрақты/уақытша)</t>
  </si>
  <si>
    <t>ТОО "Торгай"</t>
  </si>
  <si>
    <t>ТОО “Соколинки и К"</t>
  </si>
  <si>
    <t>ТОО "Номад"</t>
  </si>
  <si>
    <t>ТОО «KenOtkel», с.Майлан</t>
  </si>
  <si>
    <t>ТОО «Ерейментау Астык-2014»</t>
  </si>
  <si>
    <t>ТОО «Шарыкты 2022»Тайбайский с/о</t>
  </si>
  <si>
    <t>из РБ</t>
  </si>
  <si>
    <t>из ОБ</t>
  </si>
  <si>
    <t>из МБ</t>
  </si>
  <si>
    <t>из ВБ</t>
  </si>
  <si>
    <t>Финансовые ресурсы</t>
  </si>
  <si>
    <t>Отчетный 2024 год</t>
  </si>
  <si>
    <t>План / факт  текущего 2025 года</t>
  </si>
  <si>
    <t>Плановый период</t>
  </si>
  <si>
    <t>код БП, БПП</t>
  </si>
  <si>
    <t>Источник финансирования</t>
  </si>
  <si>
    <t>КНИ 25</t>
  </si>
  <si>
    <t>Уровень активности в области инноваций</t>
  </si>
  <si>
    <t>КНИ 26</t>
  </si>
  <si>
    <t>Количество внутренних туристов, обслуженных местами размещения</t>
  </si>
  <si>
    <t>КНИ 27</t>
  </si>
  <si>
    <t>Количество въездных туристов, обслуженных местами размещения</t>
  </si>
  <si>
    <t>Мероприятие 2. «Реконструкция (переоборудование) мельницы под кормоцех по производству кормов с/х ж/х»</t>
  </si>
  <si>
    <t xml:space="preserve">Мероприятие 3. Создание высокотехнологического племенного репродуктора по разведению крупного рогатого скота калмыцкой породы на 2500 голов. </t>
  </si>
  <si>
    <t>Мероприятие 4. Создание высокотехнологического племенного репродуктора по разведению крупного рогатого скота калмыцкой породы на 5000 голов</t>
  </si>
  <si>
    <t>Мероприятие 5. Откормочная площадка мощностью 30 тысяч голов крупного рогатого скота Калмыцкой породы.</t>
  </si>
  <si>
    <t>Мероприятие 6. Строительство откормочной базы  на 5000 голов КРС.</t>
  </si>
  <si>
    <t>Мероприятие 7. Строительство молочно-товарной фермы на 1400 дойных коров 1-этап</t>
  </si>
  <si>
    <t>Доля населения, имеющего доходы ниже величины прожиточного минимума / ниже черты бедности, %, по Ерейментаускому району</t>
  </si>
  <si>
    <t>7,8  км</t>
  </si>
  <si>
    <t>2,06 км</t>
  </si>
  <si>
    <t>15,6 км</t>
  </si>
  <si>
    <t>12,08 км</t>
  </si>
  <si>
    <t>2,417 км</t>
  </si>
  <si>
    <t>КНИ 14</t>
  </si>
  <si>
    <t>КНИ 15</t>
  </si>
  <si>
    <t>КНИ 28</t>
  </si>
  <si>
    <t>КНИ 29</t>
  </si>
  <si>
    <t>КНИ 30</t>
  </si>
  <si>
    <t>КНИ 31</t>
  </si>
  <si>
    <t>07.1.467.003.028.</t>
  </si>
  <si>
    <t>07.1.467.004.028.</t>
  </si>
  <si>
    <t>07.2.467.006.028.</t>
  </si>
  <si>
    <t>09.1.467.009.028.</t>
  </si>
  <si>
    <t>07.2.492.011.028.</t>
  </si>
  <si>
    <t>07.2.492.012.028.</t>
  </si>
  <si>
    <t>07.2.467.058.015</t>
  </si>
  <si>
    <t>07.2.467.006.015</t>
  </si>
  <si>
    <t>08.1.478.009.015</t>
  </si>
  <si>
    <t>08.1.478.009.028</t>
  </si>
  <si>
    <t>1,118 км</t>
  </si>
  <si>
    <t>1,527 км</t>
  </si>
  <si>
    <t>9,1 км</t>
  </si>
  <si>
    <t>5 км</t>
  </si>
  <si>
    <t>1 ед</t>
  </si>
  <si>
    <t>15 км</t>
  </si>
  <si>
    <t>19,52 км</t>
  </si>
  <si>
    <t>15,36 км</t>
  </si>
  <si>
    <t>5,8 км</t>
  </si>
  <si>
    <t>6 км</t>
  </si>
  <si>
    <t>01.9.492.113.028</t>
  </si>
  <si>
    <t>Строительство электрических сетей</t>
  </si>
  <si>
    <t>Реконструкция водопроводных сетей</t>
  </si>
  <si>
    <t>Из РБ 011</t>
  </si>
  <si>
    <t>кол</t>
  </si>
  <si>
    <t>сан</t>
  </si>
  <si>
    <t>рабочие места 4</t>
  </si>
  <si>
    <t>рабочие места 3</t>
  </si>
  <si>
    <t>рабочие места 1</t>
  </si>
  <si>
    <t>Еркеншиликский сельский округ,                            г. Ерейментау</t>
  </si>
  <si>
    <t xml:space="preserve">ИП "Жандос" </t>
  </si>
  <si>
    <t>ИП «Аманбол»</t>
  </si>
  <si>
    <t>Тайбайский сельский округ</t>
  </si>
  <si>
    <t>Улентинский сельский округ</t>
  </si>
  <si>
    <t>сельский округ имени Олжабай батыра</t>
  </si>
  <si>
    <t>село Селетинское</t>
  </si>
  <si>
    <t>Бестогайский сельский округ</t>
  </si>
  <si>
    <t>Мероприятие 1. Орошение с/х земель и приобретение дождевальных машин ( площадь орошения-498 га)</t>
  </si>
  <si>
    <t>Иные проекты</t>
  </si>
  <si>
    <t xml:space="preserve">Проекты животноводства </t>
  </si>
  <si>
    <t>КНИ 2 Темпы роста экономики, относительно прошлого года</t>
  </si>
  <si>
    <t>Уровень удовлетворенности населения экологическим качеством жизни, %</t>
  </si>
  <si>
    <t xml:space="preserve">СПК Бақдаулет А </t>
  </si>
  <si>
    <t xml:space="preserve">СПК Ұлан </t>
  </si>
  <si>
    <t xml:space="preserve">СПК Ордабай </t>
  </si>
  <si>
    <t>ФЛ Алдасугурова А.А.</t>
  </si>
  <si>
    <t>ФЛ Даривхан Ериктхан</t>
  </si>
  <si>
    <t>СПК NT Group</t>
  </si>
  <si>
    <t xml:space="preserve">СПК Әмір А </t>
  </si>
  <si>
    <t>Аким Ерейментауского района</t>
  </si>
  <si>
    <t>Мукатов Н.З.</t>
  </si>
  <si>
    <t>Есепті 2024 жыл</t>
  </si>
  <si>
    <t>Ағымдағы 2025 жылдың жоспары / фактісі</t>
  </si>
  <si>
    <t>2026 жыл</t>
  </si>
  <si>
    <t>2027 жыл</t>
  </si>
  <si>
    <t>2028 жыл</t>
  </si>
  <si>
    <t>2029 жыл</t>
  </si>
  <si>
    <t>2030 жыл</t>
  </si>
  <si>
    <t>Жоспарлы кезең</t>
  </si>
  <si>
    <t>Қаржыландыру көзі</t>
  </si>
  <si>
    <t>БП, БПП коды</t>
  </si>
  <si>
    <t>2-кітаптар өткен жылға қатысты экономиканың өсу қарқыны</t>
  </si>
  <si>
    <t>НИ 1.  Ауыл шаруашылығының жалпы өнімінің (көрсетілетін қызметтерінің) нақты көлемінің индексі</t>
  </si>
  <si>
    <t>Іс-шара 1. Ауыл шаруашылығы жерлерін суару және жаңбырлату машиналарын сатып алу ( суару алаңы-498 га)</t>
  </si>
  <si>
    <t>Іс-шара 2. "Диірменді а/ш/ш жем өндіру жөніндегі жемшөп цехына қайта жаңарту (қайта жабдықтау)"</t>
  </si>
  <si>
    <t>Іс-шара 3. 2500 басқа арналған Қалмақ тұқымды ірі қара мал өсіру бойынша жоғары технологиялық асыл тұқымды репродуктор құру.</t>
  </si>
  <si>
    <t>Іс-шара 4. 5000 басқа арналған Қалмақ тұқымды ірі қара мал өсіру бойынша жоғары технологиялық асыл тұқымды репродуктор құру</t>
  </si>
  <si>
    <t>Іс-шара 5. Қуаттылығы 30 мың бас Қалмақ тұқымды ірі қара мал бордақылау алаңы.</t>
  </si>
  <si>
    <t>Іс-шара 6. 5000 бас ІҚМ бордақылау базасын салу.</t>
  </si>
  <si>
    <t>Іс-шара 7. 1400 сауын сиырға арналған сүт-тауар фермасын салу 1-кезең</t>
  </si>
  <si>
    <t>Басқа жобалар</t>
  </si>
  <si>
    <t>Еркіншілік ауылдық округі, Ерейментау қаласы</t>
  </si>
  <si>
    <t>Мал шаруашылығы жобалары</t>
  </si>
  <si>
    <t>Тайбай ауылдық округі</t>
  </si>
  <si>
    <t>Өлеңті ауылдық округі</t>
  </si>
  <si>
    <t>Олжабай батыр атындағы ауылдық округі</t>
  </si>
  <si>
    <t>Сілеті ауылы</t>
  </si>
  <si>
    <t>Бестоғай ауылдық округі</t>
  </si>
  <si>
    <t>ЖШС «KenOtkel», с.Майлан</t>
  </si>
  <si>
    <t>ЖШС«Ерейментау Астык-2014»</t>
  </si>
  <si>
    <t>ЖШС "Торгай"</t>
  </si>
  <si>
    <t>ЖШС “Соколинки и К"</t>
  </si>
  <si>
    <t>ЖШС "Номад"</t>
  </si>
  <si>
    <t>ЖШС «Шарыкты 2022» Тайбайский с/о</t>
  </si>
  <si>
    <t>ЖК «Аманбол»</t>
  </si>
  <si>
    <t xml:space="preserve">ЖК "Жандос" </t>
  </si>
  <si>
    <t>ЖТ Алдасугурова А.А.</t>
  </si>
  <si>
    <t>ЖТ Даривхан Ериктхан</t>
  </si>
  <si>
    <t xml:space="preserve">ӘКК Бақдаулет А </t>
  </si>
  <si>
    <t xml:space="preserve">ӘКК Ұлан </t>
  </si>
  <si>
    <t xml:space="preserve">ӘКК Ордабай </t>
  </si>
  <si>
    <t>ӘКК NT Group</t>
  </si>
  <si>
    <t xml:space="preserve">ӘКК Әмір А </t>
  </si>
  <si>
    <t>Қаржы ресурстары</t>
  </si>
  <si>
    <t>НҰИ 25</t>
  </si>
  <si>
    <t>НҰИ 27</t>
  </si>
  <si>
    <t>НҰИ 26</t>
  </si>
  <si>
    <t>Инновация саласындағы белсенділік деңгейі</t>
  </si>
  <si>
    <t>Орналастыру орындарында қызмет көрсетілген ішкі туристер саны</t>
  </si>
  <si>
    <t>Орналастыру орындарымен қызмет көрсетілетін келуші туристер саны</t>
  </si>
  <si>
    <t>Мал шаруашылығы / бордақылау алаңын салу (2 кезең), ұсақ мал еті</t>
  </si>
  <si>
    <t>ШҚ "Адилет"</t>
  </si>
  <si>
    <t>ЖШС «Ерейментау Астык-2014»</t>
  </si>
  <si>
    <t>ЖШС "BigFarm"</t>
  </si>
  <si>
    <t>"Әлеуметтік қорғау" саласы/Саласы</t>
  </si>
  <si>
    <t>Нәтиже көрсеткіші 1.1. Жұмысқа орналастырылған азаматтардың саны</t>
  </si>
  <si>
    <t>"Білім және ғылым" саласы/Саласы</t>
  </si>
  <si>
    <t>"Жайлы орта" саласы/Саласы</t>
  </si>
  <si>
    <t>Мақсат. Елді мекендердің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</si>
  <si>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Су құбыры желілерін қайта құру</t>
  </si>
  <si>
    <t>ҚБ деректері</t>
  </si>
  <si>
    <t>Электр желілерін салу</t>
  </si>
  <si>
    <t>Нәтиже көрсеткіші 7.3. Пайдалануға берілген тұрғын үйлердің жалпы ауданы</t>
  </si>
  <si>
    <t>актісі. жұмыс</t>
  </si>
  <si>
    <t>Халықтың экологиялық өмір сапасына қанағаттану деңгейі, %</t>
  </si>
  <si>
    <t>"Кәсіпкерлік орта" саласы/Саласы</t>
  </si>
  <si>
    <t>ШОБ субъектілерінің өнім шығаруы, млрд. Теңге</t>
  </si>
  <si>
    <t>"Инвестициялар" саласы/Саласы</t>
  </si>
  <si>
    <t>Негізгі капиталға инвестициялар (ИОК), ЖІӨ % ,</t>
  </si>
  <si>
    <t>НИ. Негізгі капиталға инвестициялар</t>
  </si>
  <si>
    <t>Мақсат. Тұрақты даму мақсаттарын іске асыру</t>
  </si>
  <si>
    <t>Тапсырма 6.2. 2030 жылға қарай тиісті санитарлық-гигиеналық құралдарға жалпыға бірдей және тең қол жеткізуді қамтамасыз ету</t>
  </si>
  <si>
    <t>Ерейментау ауданының әкімі</t>
  </si>
  <si>
    <t>Н. З. Мұқатов</t>
  </si>
  <si>
    <t>ВБ</t>
  </si>
  <si>
    <t xml:space="preserve"> 011 ,032 </t>
  </si>
  <si>
    <t xml:space="preserve">011 ,032 </t>
  </si>
  <si>
    <t>РБ 011</t>
  </si>
  <si>
    <t>утв</t>
  </si>
  <si>
    <t>жұмыс орындары 1</t>
  </si>
  <si>
    <t>жұмыс орындары 4</t>
  </si>
  <si>
    <t>жұмыс орындары 3</t>
  </si>
  <si>
    <t>2 уақытша жұмыс орындары</t>
  </si>
  <si>
    <t>утв всего</t>
  </si>
  <si>
    <t>Мероприятие 8. Создание овцеводческой фермы  с откормочной площадкой до 10 тыс.глолов (2 этап)</t>
  </si>
  <si>
    <t xml:space="preserve"> Мероприятие 9. «Строительство откормочной площадки на 500 голов откорма лошадей».</t>
  </si>
  <si>
    <t>Мероприятие 10. Проекты реализуемые в рамках программы "Ауыл Аманаты":</t>
  </si>
  <si>
    <t>Іс-шара 8. 10 мың басқа дейін бордақылау алаңы бар қой фермасын құру (2 кезең)</t>
  </si>
  <si>
    <t>Іс-шара 9. "Жылқыларды бордақылаудың 500 басына арналған бордақылау алаңын салу".</t>
  </si>
  <si>
    <t>Іс-шара 10. "Ауыл Аманаты" бағдарламасы шеңберінде іске асырылатын жобалар:</t>
  </si>
  <si>
    <r>
      <t>ЦИ 1.</t>
    </r>
    <r>
      <rPr>
        <sz val="14"/>
        <color theme="1"/>
        <rFont val="Times New Roman"/>
        <family val="1"/>
        <charset val="204"/>
      </rPr>
      <t xml:space="preserve">  Индекс физического объема валовой продукции (услуг) сельского хозяйства</t>
    </r>
  </si>
  <si>
    <r>
      <t xml:space="preserve">ЦИ 2. </t>
    </r>
    <r>
      <rPr>
        <sz val="14"/>
        <color theme="1"/>
        <rFont val="Times New Roman"/>
        <family val="1"/>
        <charset val="204"/>
      </rPr>
      <t>Индекс физического объема промышленного производства</t>
    </r>
  </si>
  <si>
    <r>
      <t xml:space="preserve">ЦИ 3. </t>
    </r>
    <r>
      <rPr>
        <sz val="14"/>
        <color theme="1"/>
        <rFont val="Times New Roman"/>
        <family val="1"/>
        <charset val="204"/>
      </rPr>
      <t>Индекс физического объема обрабатывающей промышленности</t>
    </r>
  </si>
  <si>
    <r>
      <t xml:space="preserve">ЦИ 4. </t>
    </r>
    <r>
      <rPr>
        <sz val="14"/>
        <color theme="1"/>
        <rFont val="Times New Roman"/>
        <family val="1"/>
        <charset val="204"/>
      </rPr>
      <t>Индекс физического объема розничной торговли</t>
    </r>
  </si>
  <si>
    <r>
      <t xml:space="preserve">ЦИ 5. </t>
    </r>
    <r>
      <rPr>
        <sz val="14"/>
        <color theme="1"/>
        <rFont val="Times New Roman"/>
        <family val="1"/>
        <charset val="204"/>
      </rPr>
      <t>Индекс физического объема строительных работ (услуг)</t>
    </r>
  </si>
  <si>
    <r>
      <t xml:space="preserve">Показатель результата 1.1. </t>
    </r>
    <r>
      <rPr>
        <sz val="14"/>
        <rFont val="Times New Roman"/>
        <family val="1"/>
        <charset val="204"/>
      </rPr>
      <t>Количество трудоустроенных граждан</t>
    </r>
  </si>
  <si>
    <r>
      <t xml:space="preserve">ЦИ 1. </t>
    </r>
    <r>
      <rPr>
        <sz val="14"/>
        <rFont val="Times New Roman"/>
        <family val="1"/>
        <charset val="204"/>
      </rPr>
      <t xml:space="preserve">Охват детей дошкольным воспитанием и обучением от 2 до 6 лет </t>
    </r>
  </si>
  <si>
    <r>
      <t>Показатель результата 1.1.</t>
    </r>
    <r>
      <rPr>
        <sz val="14"/>
        <rFont val="Times New Roman"/>
        <family val="1"/>
        <charset val="204"/>
      </rPr>
      <t xml:space="preserve"> Уровень предшкольной подготовки детей</t>
    </r>
  </si>
  <si>
    <r>
      <rPr>
        <b/>
        <sz val="14"/>
        <rFont val="Times New Roman"/>
        <family val="1"/>
        <charset val="204"/>
      </rPr>
      <t>ЦИ.</t>
    </r>
    <r>
      <rPr>
        <sz val="14"/>
        <rFont val="Times New Roman"/>
        <family val="1"/>
        <charset val="204"/>
      </rPr>
      <t xml:space="preserve"> Уровень обеспеченности социальными благами и услугами в соответствии с Системой региональных стандартов, город, </t>
    </r>
    <r>
      <rPr>
        <b/>
        <sz val="14"/>
        <rFont val="Times New Roman"/>
        <family val="1"/>
        <charset val="204"/>
      </rPr>
      <t>по Ерейментаускому району</t>
    </r>
  </si>
  <si>
    <r>
      <t>Уровень обеспеченности социальными благами и услугами в соответствии с Системой региональных стандартов, село</t>
    </r>
    <r>
      <rPr>
        <i/>
        <sz val="14"/>
        <rFont val="Times New Roman"/>
        <family val="1"/>
        <charset val="204"/>
      </rPr>
      <t xml:space="preserve">, </t>
    </r>
    <r>
      <rPr>
        <b/>
        <sz val="14"/>
        <rFont val="Times New Roman"/>
        <family val="1"/>
        <charset val="204"/>
      </rPr>
      <t>по Ерейментаускому району</t>
    </r>
  </si>
  <si>
    <r>
      <t xml:space="preserve">Показатель результата 1.3. </t>
    </r>
    <r>
      <rPr>
        <sz val="14"/>
        <rFont val="Times New Roman"/>
        <family val="1"/>
        <charset val="204"/>
      </rPr>
      <t>Охват детей дополнительным образованием</t>
    </r>
  </si>
  <si>
    <r>
      <rPr>
        <b/>
        <i/>
        <sz val="14"/>
        <rFont val="Times New Roman"/>
        <family val="1"/>
        <charset val="204"/>
      </rPr>
      <t>Мероприятие 1</t>
    </r>
    <r>
      <rPr>
        <i/>
        <sz val="14"/>
        <rFont val="Times New Roman"/>
        <family val="1"/>
        <charset val="204"/>
      </rPr>
      <t xml:space="preserve">. Капитальный ремонт здания  КГУ "Общеобразовательная школа села Еркиншилик" </t>
    </r>
  </si>
  <si>
    <r>
      <rPr>
        <b/>
        <i/>
        <sz val="14"/>
        <rFont val="Times New Roman"/>
        <family val="1"/>
        <charset val="204"/>
      </rPr>
      <t>Мероприятие 2.</t>
    </r>
    <r>
      <rPr>
        <i/>
        <sz val="14"/>
        <rFont val="Times New Roman"/>
        <family val="1"/>
        <charset val="204"/>
      </rPr>
      <t xml:space="preserve"> Капитальный ремонт КГУ "Общеобразовательная школа села Акмырза"</t>
    </r>
  </si>
  <si>
    <r>
      <rPr>
        <b/>
        <i/>
        <sz val="14"/>
        <rFont val="Times New Roman"/>
        <family val="1"/>
        <charset val="204"/>
      </rPr>
      <t>Мероприятие 3.</t>
    </r>
    <r>
      <rPr>
        <i/>
        <sz val="14"/>
        <rFont val="Times New Roman"/>
        <family val="1"/>
        <charset val="204"/>
      </rPr>
      <t xml:space="preserve"> Капитальный ремонт КГУ "Общеобразовательная школа села Бозтал"</t>
    </r>
  </si>
  <si>
    <r>
      <rPr>
        <b/>
        <i/>
        <sz val="14"/>
        <rFont val="Times New Roman"/>
        <family val="1"/>
        <charset val="204"/>
      </rPr>
      <t>Мероприятие 4.</t>
    </r>
    <r>
      <rPr>
        <i/>
        <sz val="14"/>
        <rFont val="Times New Roman"/>
        <family val="1"/>
        <charset val="204"/>
      </rPr>
      <t xml:space="preserve"> Капитальный ремонт КГУ "Общеобразовательная школа села Селета"</t>
    </r>
  </si>
  <si>
    <r>
      <rPr>
        <b/>
        <i/>
        <sz val="14"/>
        <rFont val="Times New Roman"/>
        <family val="1"/>
        <charset val="204"/>
      </rPr>
      <t xml:space="preserve">Мероприятие 5. </t>
    </r>
    <r>
      <rPr>
        <i/>
        <sz val="14"/>
        <rFont val="Times New Roman"/>
        <family val="1"/>
        <charset val="204"/>
      </rPr>
      <t xml:space="preserve">Капитальный ремонт КГУ "Общеобразовательная школа села Куншалган </t>
    </r>
  </si>
  <si>
    <r>
      <rPr>
        <b/>
        <i/>
        <sz val="14"/>
        <rFont val="Times New Roman"/>
        <family val="1"/>
        <charset val="204"/>
      </rPr>
      <t xml:space="preserve">Мероприятие 6. </t>
    </r>
    <r>
      <rPr>
        <i/>
        <sz val="14"/>
        <rFont val="Times New Roman"/>
        <family val="1"/>
        <charset val="204"/>
      </rPr>
      <t>Капитальный ремонт КГУ "Общеобразовательная школа села Майлан" (фасад здания)</t>
    </r>
  </si>
  <si>
    <r>
      <rPr>
        <b/>
        <i/>
        <sz val="14"/>
        <rFont val="Times New Roman"/>
        <family val="1"/>
        <charset val="204"/>
      </rPr>
      <t xml:space="preserve">Мероприятие 7. </t>
    </r>
    <r>
      <rPr>
        <i/>
        <sz val="14"/>
        <rFont val="Times New Roman"/>
        <family val="1"/>
        <charset val="204"/>
      </rPr>
      <t xml:space="preserve">Капитальный ремонт КГУ "Общеобразовательная школа села Аксуат" </t>
    </r>
  </si>
  <si>
    <r>
      <rPr>
        <b/>
        <i/>
        <sz val="14"/>
        <rFont val="Times New Roman"/>
        <family val="1"/>
        <charset val="204"/>
      </rPr>
      <t>Мероприятие 8</t>
    </r>
    <r>
      <rPr>
        <i/>
        <sz val="14"/>
        <rFont val="Times New Roman"/>
        <family val="1"/>
        <charset val="204"/>
      </rPr>
      <t>. Капитальный ремонт КГУ "Общеобразовательная школа села Бестогай"</t>
    </r>
  </si>
  <si>
    <r>
      <t xml:space="preserve">Показатель результата 1.4. </t>
    </r>
    <r>
      <rPr>
        <sz val="14"/>
        <rFont val="Times New Roman"/>
        <family val="1"/>
        <charset val="204"/>
      </rPr>
      <t>Доля объектов технического и профессионального, послесреднего образования (ТиПО), расположенных в типовых зданиях</t>
    </r>
  </si>
  <si>
    <r>
      <rPr>
        <b/>
        <i/>
        <sz val="14"/>
        <rFont val="Times New Roman"/>
        <family val="1"/>
        <charset val="204"/>
      </rPr>
      <t xml:space="preserve">Мероприятие 1. </t>
    </r>
    <r>
      <rPr>
        <i/>
        <sz val="14"/>
        <rFont val="Times New Roman"/>
        <family val="1"/>
        <charset val="204"/>
      </rPr>
      <t>Капитальный ремонт агротехнический колледж в г. Ерейментау</t>
    </r>
  </si>
  <si>
    <r>
      <t>Показатель результата 1.2.</t>
    </r>
    <r>
      <rPr>
        <sz val="14"/>
        <rFont val="Times New Roman"/>
        <family val="1"/>
        <charset val="204"/>
      </rPr>
      <t xml:space="preserve"> Охват детей качественным дошкольным воспитанием и обучением от 2 до 6 лет</t>
    </r>
  </si>
  <si>
    <r>
      <rPr>
        <b/>
        <i/>
        <sz val="14"/>
        <rFont val="Times New Roman"/>
        <family val="1"/>
        <charset val="204"/>
      </rPr>
      <t>Мероприятие 1.</t>
    </r>
    <r>
      <rPr>
        <i/>
        <sz val="14"/>
        <rFont val="Times New Roman"/>
        <family val="1"/>
        <charset val="204"/>
      </rPr>
      <t xml:space="preserve"> Капитальный ремонт ясли сад "Сказка"  ГУ "Отдел образования Ерейментауского района"</t>
    </r>
  </si>
  <si>
    <r>
      <t xml:space="preserve">Показатель результата 3.1. </t>
    </r>
    <r>
      <rPr>
        <sz val="14"/>
        <rFont val="Times New Roman"/>
        <family val="1"/>
        <charset val="204"/>
      </rPr>
      <t xml:space="preserve">Рост обеспеченности объектами и услугами культуры </t>
    </r>
  </si>
  <si>
    <r>
      <rPr>
        <b/>
        <i/>
        <sz val="14"/>
        <rFont val="Times New Roman"/>
        <family val="1"/>
        <charset val="204"/>
      </rPr>
      <t>Мероприятие 1.</t>
    </r>
    <r>
      <rPr>
        <i/>
        <sz val="14"/>
        <rFont val="Times New Roman"/>
        <family val="1"/>
        <charset val="204"/>
      </rPr>
      <t xml:space="preserve"> Текущий ремонт клуба с. Жанажол</t>
    </r>
  </si>
  <si>
    <r>
      <rPr>
        <b/>
        <i/>
        <sz val="14"/>
        <rFont val="Times New Roman"/>
        <family val="1"/>
        <charset val="204"/>
      </rPr>
      <t>Мероприятие 2.</t>
    </r>
    <r>
      <rPr>
        <i/>
        <sz val="14"/>
        <rFont val="Times New Roman"/>
        <family val="1"/>
        <charset val="204"/>
      </rPr>
      <t xml:space="preserve"> Текущий ремонт клуба с.Малтабар</t>
    </r>
  </si>
  <si>
    <r>
      <rPr>
        <b/>
        <i/>
        <sz val="14"/>
        <rFont val="Times New Roman"/>
        <family val="1"/>
        <charset val="204"/>
      </rPr>
      <t>Мероприятие 3.</t>
    </r>
    <r>
      <rPr>
        <i/>
        <sz val="14"/>
        <rFont val="Times New Roman"/>
        <family val="1"/>
        <charset val="204"/>
      </rPr>
      <t xml:space="preserve"> Капитальный ремонт  клуб с.Ажы</t>
    </r>
  </si>
  <si>
    <r>
      <rPr>
        <b/>
        <i/>
        <sz val="14"/>
        <rFont val="Times New Roman"/>
        <family val="1"/>
        <charset val="204"/>
      </rPr>
      <t xml:space="preserve">Мероприятие 4. </t>
    </r>
    <r>
      <rPr>
        <i/>
        <sz val="14"/>
        <rFont val="Times New Roman"/>
        <family val="1"/>
        <charset val="204"/>
      </rPr>
      <t>Капитальный ремонт  клуб с.Уленты</t>
    </r>
  </si>
  <si>
    <r>
      <t>М</t>
    </r>
    <r>
      <rPr>
        <b/>
        <i/>
        <sz val="14"/>
        <rFont val="Times New Roman"/>
        <family val="1"/>
        <charset val="204"/>
      </rPr>
      <t>ероприятие 5.</t>
    </r>
    <r>
      <rPr>
        <i/>
        <sz val="14"/>
        <rFont val="Times New Roman"/>
        <family val="1"/>
        <charset val="204"/>
      </rPr>
      <t xml:space="preserve"> Капитальный ремонт и переоборудования под клуб в с.Селеты</t>
    </r>
  </si>
  <si>
    <r>
      <t>Показатель результата 4.1.</t>
    </r>
    <r>
      <rPr>
        <sz val="14"/>
        <rFont val="Times New Roman"/>
        <family val="1"/>
        <charset val="204"/>
      </rPr>
      <t xml:space="preserve"> Доведение численности граждан, занимающихся физической культурой и спортом, до 50 % от общего населения</t>
    </r>
  </si>
  <si>
    <r>
      <rPr>
        <b/>
        <i/>
        <sz val="14"/>
        <rFont val="Times New Roman"/>
        <family val="1"/>
        <charset val="204"/>
      </rPr>
      <t>Мероприятие 1.</t>
    </r>
    <r>
      <rPr>
        <i/>
        <sz val="14"/>
        <rFont val="Times New Roman"/>
        <family val="1"/>
        <charset val="204"/>
      </rPr>
      <t xml:space="preserve"> Разработка ПСД с вневедомственной экспертизой на капитальный ремонт стадиона "Жигер" г. Ерейментау</t>
    </r>
  </si>
  <si>
    <r>
      <rPr>
        <b/>
        <i/>
        <sz val="14"/>
        <rFont val="Times New Roman"/>
        <family val="1"/>
        <charset val="204"/>
      </rPr>
      <t>Мероприятие 2.</t>
    </r>
    <r>
      <rPr>
        <i/>
        <sz val="14"/>
        <rFont val="Times New Roman"/>
        <family val="1"/>
        <charset val="204"/>
      </rPr>
      <t xml:space="preserve"> Капитальный ремонт стадиона "Жигер" г. Ерейментау</t>
    </r>
  </si>
  <si>
    <r>
      <rPr>
        <b/>
        <i/>
        <sz val="14"/>
        <rFont val="Times New Roman"/>
        <family val="1"/>
        <charset val="204"/>
      </rPr>
      <t>Мероприятие 3.</t>
    </r>
    <r>
      <rPr>
        <i/>
        <sz val="14"/>
        <rFont val="Times New Roman"/>
        <family val="1"/>
        <charset val="204"/>
      </rPr>
      <t xml:space="preserve"> Разработка ПСД с вневедомственной экспертизой на капитальный ремонт игрового спортивного зала здании КСК ДЮСШ</t>
    </r>
  </si>
  <si>
    <r>
      <rPr>
        <b/>
        <i/>
        <sz val="14"/>
        <rFont val="Times New Roman"/>
        <family val="1"/>
        <charset val="204"/>
      </rPr>
      <t>Мероприятие 4.</t>
    </r>
    <r>
      <rPr>
        <i/>
        <sz val="14"/>
        <rFont val="Times New Roman"/>
        <family val="1"/>
        <charset val="204"/>
      </rPr>
      <t xml:space="preserve"> Капитальный ремонт игрового спортивного зала здании КСК ДЮСШ</t>
    </r>
  </si>
  <si>
    <r>
      <rPr>
        <b/>
        <i/>
        <sz val="14"/>
        <rFont val="Times New Roman"/>
        <family val="1"/>
        <charset val="204"/>
      </rPr>
      <t>Мероприятие 1.</t>
    </r>
    <r>
      <rPr>
        <i/>
        <sz val="14"/>
        <rFont val="Times New Roman"/>
        <family val="1"/>
        <charset val="204"/>
      </rPr>
      <t xml:space="preserve"> Средний ремонт автомобильной дороги по улице Кенесары Касымова города Ерейментау</t>
    </r>
  </si>
  <si>
    <r>
      <rPr>
        <b/>
        <i/>
        <sz val="14"/>
        <rFont val="Times New Roman"/>
        <family val="1"/>
        <charset val="204"/>
      </rPr>
      <t>Мероприятие 2.</t>
    </r>
    <r>
      <rPr>
        <i/>
        <sz val="14"/>
        <rFont val="Times New Roman"/>
        <family val="1"/>
        <charset val="204"/>
      </rPr>
      <t xml:space="preserve"> Средний ремонт автомобильных дорог по улицам Умбетей жырау, Альжанова, Саккулак би города Ерейментау
</t>
    </r>
  </si>
  <si>
    <r>
      <rPr>
        <b/>
        <i/>
        <sz val="14"/>
        <rFont val="Times New Roman"/>
        <family val="1"/>
        <charset val="204"/>
      </rPr>
      <t>Мероприятие 3.</t>
    </r>
    <r>
      <rPr>
        <i/>
        <sz val="14"/>
        <rFont val="Times New Roman"/>
        <family val="1"/>
        <charset val="204"/>
      </rPr>
      <t xml:space="preserve"> Средний ремонт автомобильной дороги по улице Аль-Фараби города Ерейментау
</t>
    </r>
  </si>
  <si>
    <r>
      <rPr>
        <b/>
        <i/>
        <sz val="14"/>
        <rFont val="Times New Roman"/>
        <family val="1"/>
        <charset val="204"/>
      </rPr>
      <t>Мероприятие 4</t>
    </r>
    <r>
      <rPr>
        <i/>
        <sz val="14"/>
        <rFont val="Times New Roman"/>
        <family val="1"/>
        <charset val="204"/>
      </rPr>
      <t xml:space="preserve">. Средний ремонт внутрипоселковых дорог в селе Бозтал Ерейментауского района </t>
    </r>
  </si>
  <si>
    <r>
      <rPr>
        <b/>
        <i/>
        <sz val="14"/>
        <rFont val="Times New Roman"/>
        <family val="1"/>
        <charset val="204"/>
      </rPr>
      <t>Мероприятие 5.</t>
    </r>
    <r>
      <rPr>
        <i/>
        <sz val="14"/>
        <rFont val="Times New Roman"/>
        <family val="1"/>
        <charset val="204"/>
      </rPr>
      <t xml:space="preserve"> Средний ремонт автомобильной дороги переулок Акбулак (0,36 км), переулок Германа (0,3 км), переулок Жанибека (0,575 км), переулок Сейфуллина (0,48 км), переулок К.Альжанова (0,345 км) в селе Тургай </t>
    </r>
  </si>
  <si>
    <r>
      <rPr>
        <b/>
        <i/>
        <sz val="14"/>
        <rFont val="Times New Roman"/>
        <family val="1"/>
        <charset val="204"/>
      </rPr>
      <t xml:space="preserve">Мероприятие 6. </t>
    </r>
    <r>
      <rPr>
        <i/>
        <sz val="14"/>
        <rFont val="Times New Roman"/>
        <family val="1"/>
        <charset val="204"/>
      </rPr>
      <t xml:space="preserve"> Средний ремонт внутрипоселковых дорог в селе Тайбай Ерейментауского района (ремонт улиц Алихана Бокейханова (2,450 км), Хамита Ергалиева (2,450 км), Каукена Кенжетаева (1,450 км), переулок 1 (0,730 км), ул. Сарыарка (0,480 км))</t>
    </r>
  </si>
  <si>
    <r>
      <rPr>
        <b/>
        <i/>
        <sz val="14"/>
        <rFont val="Times New Roman"/>
        <family val="1"/>
        <charset val="204"/>
      </rPr>
      <t>Мероприятие 7.</t>
    </r>
    <r>
      <rPr>
        <i/>
        <sz val="14"/>
        <rFont val="Times New Roman"/>
        <family val="1"/>
        <charset val="204"/>
      </rPr>
      <t xml:space="preserve"> Средний ремонт внутрипоселковых дорог в селе Олжабай батыра Ерейментауского района</t>
    </r>
  </si>
  <si>
    <r>
      <rPr>
        <b/>
        <i/>
        <sz val="14"/>
        <rFont val="Times New Roman"/>
        <family val="1"/>
        <charset val="204"/>
      </rPr>
      <t>Мероприятие 8.</t>
    </r>
    <r>
      <rPr>
        <i/>
        <sz val="14"/>
        <rFont val="Times New Roman"/>
        <family val="1"/>
        <charset val="204"/>
      </rPr>
      <t xml:space="preserve"> Средний ремонт внутрипоселковых дорог в селе Аксуат  Ерейментауского района</t>
    </r>
  </si>
  <si>
    <r>
      <rPr>
        <b/>
        <i/>
        <sz val="14"/>
        <rFont val="Times New Roman"/>
        <family val="1"/>
        <charset val="204"/>
      </rPr>
      <t>Мероприятие 9.</t>
    </r>
    <r>
      <rPr>
        <i/>
        <sz val="14"/>
        <rFont val="Times New Roman"/>
        <family val="1"/>
        <charset val="204"/>
      </rPr>
      <t xml:space="preserve"> Средний ремонт внутрипоселковых дорог в селе Койтас Ерейментауского района</t>
    </r>
  </si>
  <si>
    <r>
      <rPr>
        <b/>
        <i/>
        <sz val="14"/>
        <rFont val="Times New Roman"/>
        <family val="1"/>
        <charset val="204"/>
      </rPr>
      <t>Мероприятие 10.</t>
    </r>
    <r>
      <rPr>
        <i/>
        <sz val="14"/>
        <rFont val="Times New Roman"/>
        <family val="1"/>
        <charset val="204"/>
      </rPr>
      <t xml:space="preserve"> Средний ремонт внутрипоселковых дорог в селе Ажы Ерейментауского района</t>
    </r>
  </si>
  <si>
    <r>
      <rPr>
        <b/>
        <i/>
        <sz val="14"/>
        <rFont val="Times New Roman"/>
        <family val="1"/>
        <charset val="204"/>
      </rPr>
      <t>Мероприятие 11</t>
    </r>
    <r>
      <rPr>
        <i/>
        <sz val="14"/>
        <rFont val="Times New Roman"/>
        <family val="1"/>
        <charset val="204"/>
      </rPr>
      <t>. Средний ремонт внутрипоселковых дорог в селе Селеты Ерейментауского района</t>
    </r>
  </si>
  <si>
    <r>
      <rPr>
        <b/>
        <i/>
        <sz val="14"/>
        <rFont val="Times New Roman"/>
        <family val="1"/>
        <charset val="204"/>
      </rPr>
      <t xml:space="preserve">Мероприятие 12. </t>
    </r>
    <r>
      <rPr>
        <i/>
        <sz val="14"/>
        <rFont val="Times New Roman"/>
        <family val="1"/>
        <charset val="204"/>
      </rPr>
      <t>Средний ремонт внутрипоселковых дорог по ул. Мухтара Ауэзова км 0-1,010; ул. Армандастар км 0-0,65; ул. Андрея Риммера км 0-0,42; ул. Ыбырая Алтынсарина км 0-2,461; ул. Сарыжайлау км 0-2,050; ул. Кулыша Досмагамбетова км 0-1,21 в селе Еркиншилик (</t>
    </r>
    <r>
      <rPr>
        <b/>
        <i/>
        <sz val="14"/>
        <rFont val="Times New Roman"/>
        <family val="1"/>
        <charset val="204"/>
      </rPr>
      <t>в рамках проекта «Ауыл-Ел бесігі»</t>
    </r>
    <r>
      <rPr>
        <i/>
        <sz val="14"/>
        <rFont val="Times New Roman"/>
        <family val="1"/>
        <charset val="204"/>
      </rPr>
      <t>)</t>
    </r>
  </si>
  <si>
    <r>
      <rPr>
        <b/>
        <i/>
        <sz val="14"/>
        <rFont val="Times New Roman"/>
        <family val="1"/>
        <charset val="204"/>
      </rPr>
      <t>Мероприятие 13</t>
    </r>
    <r>
      <rPr>
        <i/>
        <sz val="14"/>
        <rFont val="Times New Roman"/>
        <family val="1"/>
        <charset val="204"/>
      </rPr>
      <t>. Средний ремонт внутрипоселковых дорог районного значения ул.Теуелсиздикке 25жыл 0-2,85 ул. Береке 0-1,7 ул. Юрия Гагарина 0-1,54 ул. Абая Кунанбаева 0-1,67 ул. Достык 0-0,95 с.Еркиншилик Ерейментауского районаАкмолинской области</t>
    </r>
  </si>
  <si>
    <r>
      <rPr>
        <b/>
        <i/>
        <sz val="14"/>
        <rFont val="Times New Roman"/>
        <family val="1"/>
        <charset val="204"/>
      </rPr>
      <t>Мероприятие 14.</t>
    </r>
    <r>
      <rPr>
        <i/>
        <sz val="14"/>
        <rFont val="Times New Roman"/>
        <family val="1"/>
        <charset val="204"/>
      </rPr>
      <t xml:space="preserve"> Средний ремонт внутрипоселковых дорог в селе Акмырза Ерейментауского района </t>
    </r>
  </si>
  <si>
    <r>
      <rPr>
        <b/>
        <i/>
        <sz val="14"/>
        <rFont val="Times New Roman"/>
        <family val="1"/>
        <charset val="204"/>
      </rPr>
      <t xml:space="preserve">Мероприятие 15. </t>
    </r>
    <r>
      <rPr>
        <i/>
        <sz val="14"/>
        <rFont val="Times New Roman"/>
        <family val="1"/>
        <charset val="204"/>
      </rPr>
      <t xml:space="preserve">Средний ремонт внутрипоселковых дорог в с. Майлан (Новомарковка) Ерейментауского района </t>
    </r>
  </si>
  <si>
    <r>
      <t>Показатель результата 7.1</t>
    </r>
    <r>
      <rPr>
        <sz val="14"/>
        <rFont val="Times New Roman"/>
        <family val="1"/>
        <charset val="204"/>
      </rPr>
      <t xml:space="preserve"> Обеспечение доступа населения к услугам водоснабжения:</t>
    </r>
  </si>
  <si>
    <r>
      <rPr>
        <b/>
        <i/>
        <sz val="14"/>
        <rFont val="Times New Roman"/>
        <family val="1"/>
        <charset val="204"/>
      </rPr>
      <t>Мероприятие 1.</t>
    </r>
    <r>
      <rPr>
        <i/>
        <sz val="14"/>
        <rFont val="Times New Roman"/>
        <family val="1"/>
        <charset val="204"/>
      </rPr>
      <t xml:space="preserve"> Реконструкция разводящих водопроводных сетей в селе Селетинское</t>
    </r>
  </si>
  <si>
    <r>
      <rPr>
        <b/>
        <i/>
        <sz val="14"/>
        <rFont val="Times New Roman"/>
        <family val="1"/>
        <charset val="204"/>
      </rPr>
      <t>Мероприятие 2.</t>
    </r>
    <r>
      <rPr>
        <i/>
        <sz val="14"/>
        <rFont val="Times New Roman"/>
        <family val="1"/>
        <charset val="204"/>
      </rPr>
      <t xml:space="preserve"> Реконструкция системы водоснабжения г.Ерейментау Акмолинской области с переподключением к магистральным сетям</t>
    </r>
  </si>
  <si>
    <r>
      <t>Показатель результата 7.2.</t>
    </r>
    <r>
      <rPr>
        <sz val="14"/>
        <rFont val="Times New Roman"/>
        <family val="1"/>
        <charset val="204"/>
      </rPr>
      <t xml:space="preserve"> Снижение износа электрических сетей</t>
    </r>
  </si>
  <si>
    <r>
      <rPr>
        <b/>
        <sz val="14"/>
        <rFont val="Times New Roman"/>
        <family val="1"/>
        <charset val="204"/>
      </rPr>
      <t>Мероприятие 1.</t>
    </r>
    <r>
      <rPr>
        <sz val="14"/>
        <rFont val="Times New Roman"/>
        <family val="1"/>
        <charset val="204"/>
      </rPr>
      <t xml:space="preserve"> Строительство уличного освещения в селе Еркиншилик </t>
    </r>
  </si>
  <si>
    <r>
      <rPr>
        <b/>
        <i/>
        <sz val="14"/>
        <rFont val="Times New Roman"/>
        <family val="1"/>
        <charset val="204"/>
      </rPr>
      <t>Мероприятие 2.</t>
    </r>
    <r>
      <rPr>
        <i/>
        <sz val="14"/>
        <rFont val="Times New Roman"/>
        <family val="1"/>
        <charset val="204"/>
      </rPr>
      <t xml:space="preserve"> Строительство уличных освещений в селе Ельтай Ерейментауского района</t>
    </r>
  </si>
  <si>
    <r>
      <rPr>
        <b/>
        <i/>
        <sz val="14"/>
        <rFont val="Times New Roman"/>
        <family val="1"/>
        <charset val="204"/>
      </rPr>
      <t>Мероприятие 3</t>
    </r>
    <r>
      <rPr>
        <i/>
        <sz val="14"/>
        <rFont val="Times New Roman"/>
        <family val="1"/>
        <charset val="204"/>
      </rPr>
      <t>. Строительсво уличного освещения в селе Майлан (Новомарковка)</t>
    </r>
  </si>
  <si>
    <r>
      <rPr>
        <b/>
        <i/>
        <sz val="14"/>
        <rFont val="Times New Roman"/>
        <family val="1"/>
        <charset val="204"/>
      </rPr>
      <t>Мероприятие 4</t>
    </r>
    <r>
      <rPr>
        <i/>
        <sz val="14"/>
        <rFont val="Times New Roman"/>
        <family val="1"/>
        <charset val="204"/>
      </rPr>
      <t xml:space="preserve">. Строительство уличного освещения в селе Тургай </t>
    </r>
  </si>
  <si>
    <r>
      <rPr>
        <b/>
        <i/>
        <sz val="14"/>
        <rFont val="Times New Roman"/>
        <family val="1"/>
        <charset val="204"/>
      </rPr>
      <t>Мероприятие 5</t>
    </r>
    <r>
      <rPr>
        <i/>
        <sz val="14"/>
        <rFont val="Times New Roman"/>
        <family val="1"/>
        <charset val="204"/>
      </rPr>
      <t>. Строительство уличного освещения в селе Уленты</t>
    </r>
  </si>
  <si>
    <r>
      <rPr>
        <b/>
        <i/>
        <sz val="14"/>
        <rFont val="Times New Roman"/>
        <family val="1"/>
        <charset val="204"/>
      </rPr>
      <t>Мероприятие 6</t>
    </r>
    <r>
      <rPr>
        <i/>
        <sz val="14"/>
        <rFont val="Times New Roman"/>
        <family val="1"/>
        <charset val="204"/>
      </rPr>
      <t>. Строительство уличного освещения в селе Нижний Тургай</t>
    </r>
  </si>
  <si>
    <r>
      <rPr>
        <b/>
        <i/>
        <sz val="14"/>
        <rFont val="Times New Roman"/>
        <family val="1"/>
        <charset val="204"/>
      </rPr>
      <t>Мероприятие 7</t>
    </r>
    <r>
      <rPr>
        <i/>
        <sz val="14"/>
        <rFont val="Times New Roman"/>
        <family val="1"/>
        <charset val="204"/>
      </rPr>
      <t xml:space="preserve">. Строительство уличного освещения в селе Бозтал </t>
    </r>
  </si>
  <si>
    <r>
      <rPr>
        <b/>
        <i/>
        <sz val="14"/>
        <rFont val="Times New Roman"/>
        <family val="1"/>
        <charset val="204"/>
      </rPr>
      <t xml:space="preserve">Мероприятие 8. </t>
    </r>
    <r>
      <rPr>
        <i/>
        <sz val="14"/>
        <rFont val="Times New Roman"/>
        <family val="1"/>
        <charset val="204"/>
      </rPr>
      <t xml:space="preserve">Строительство уличного освещения в селе Каратал </t>
    </r>
  </si>
  <si>
    <r>
      <rPr>
        <b/>
        <i/>
        <sz val="14"/>
        <rFont val="Times New Roman"/>
        <family val="1"/>
        <charset val="204"/>
      </rPr>
      <t>Мероприятие 9</t>
    </r>
    <r>
      <rPr>
        <i/>
        <sz val="14"/>
        <rFont val="Times New Roman"/>
        <family val="1"/>
        <charset val="204"/>
      </rPr>
      <t xml:space="preserve">. Строительство уличного освещения в селе Куншалган </t>
    </r>
  </si>
  <si>
    <r>
      <rPr>
        <b/>
        <i/>
        <sz val="14"/>
        <rFont val="Times New Roman"/>
        <family val="1"/>
        <charset val="204"/>
      </rPr>
      <t xml:space="preserve">Мероприятие 10. </t>
    </r>
    <r>
      <rPr>
        <i/>
        <sz val="14"/>
        <rFont val="Times New Roman"/>
        <family val="1"/>
        <charset val="204"/>
      </rPr>
      <t xml:space="preserve">Строительство уличного освещения в селе Шакей </t>
    </r>
  </si>
  <si>
    <r>
      <rPr>
        <b/>
        <i/>
        <sz val="14"/>
        <rFont val="Times New Roman"/>
        <family val="1"/>
        <charset val="204"/>
      </rPr>
      <t>Мероприятие 11</t>
    </r>
    <r>
      <rPr>
        <i/>
        <sz val="14"/>
        <rFont val="Times New Roman"/>
        <family val="1"/>
        <charset val="204"/>
      </rPr>
      <t xml:space="preserve">. Строительство уличного освещения в селе Малтабар </t>
    </r>
  </si>
  <si>
    <r>
      <rPr>
        <b/>
        <i/>
        <sz val="14"/>
        <rFont val="Times New Roman"/>
        <family val="1"/>
        <charset val="204"/>
      </rPr>
      <t>Мероприятие 12</t>
    </r>
    <r>
      <rPr>
        <i/>
        <sz val="14"/>
        <rFont val="Times New Roman"/>
        <family val="1"/>
        <charset val="204"/>
      </rPr>
      <t xml:space="preserve">. Строительство уличного освещения в селе Акмырза </t>
    </r>
  </si>
  <si>
    <r>
      <rPr>
        <b/>
        <i/>
        <sz val="14"/>
        <rFont val="Times New Roman"/>
        <family val="1"/>
        <charset val="204"/>
      </rPr>
      <t>Мероприятие 13</t>
    </r>
    <r>
      <rPr>
        <i/>
        <sz val="14"/>
        <rFont val="Times New Roman"/>
        <family val="1"/>
        <charset val="204"/>
      </rPr>
      <t xml:space="preserve">. Строительство уличного освещения в селе Cелетинское </t>
    </r>
  </si>
  <si>
    <r>
      <rPr>
        <b/>
        <i/>
        <sz val="14"/>
        <rFont val="Times New Roman"/>
        <family val="1"/>
        <charset val="204"/>
      </rPr>
      <t>Мероприятие 14</t>
    </r>
    <r>
      <rPr>
        <i/>
        <sz val="14"/>
        <rFont val="Times New Roman"/>
        <family val="1"/>
        <charset val="204"/>
      </rPr>
      <t xml:space="preserve">. Строительство уличного освещения в городе Ерейментау </t>
    </r>
  </si>
  <si>
    <r>
      <rPr>
        <b/>
        <i/>
        <sz val="14"/>
        <rFont val="Times New Roman"/>
        <family val="1"/>
        <charset val="204"/>
      </rPr>
      <t>Мероприятие 15</t>
    </r>
    <r>
      <rPr>
        <i/>
        <sz val="14"/>
        <rFont val="Times New Roman"/>
        <family val="1"/>
        <charset val="204"/>
      </rPr>
      <t xml:space="preserve">. Строительство уличного освещения в селе Аксуат </t>
    </r>
  </si>
  <si>
    <r>
      <rPr>
        <b/>
        <i/>
        <sz val="14"/>
        <rFont val="Times New Roman"/>
        <family val="1"/>
        <charset val="204"/>
      </rPr>
      <t>Мероприятие 16</t>
    </r>
    <r>
      <rPr>
        <i/>
        <sz val="14"/>
        <rFont val="Times New Roman"/>
        <family val="1"/>
        <charset val="204"/>
      </rPr>
      <t xml:space="preserve">. Строительство уличного освещения в селе Жанажол </t>
    </r>
  </si>
  <si>
    <r>
      <rPr>
        <b/>
        <i/>
        <sz val="14"/>
        <rFont val="Times New Roman"/>
        <family val="1"/>
        <charset val="204"/>
      </rPr>
      <t>Мероприятие 17.</t>
    </r>
    <r>
      <rPr>
        <i/>
        <sz val="14"/>
        <rFont val="Times New Roman"/>
        <family val="1"/>
        <charset val="204"/>
      </rPr>
      <t xml:space="preserve">  Строительство антенно-мачтовых сооружений с подведением электроэнергии и линии ВОЛС на территории Ерейментауского района, не доезжая станции Коржинкуль</t>
    </r>
  </si>
  <si>
    <r>
      <t xml:space="preserve">Показатель результата 7.3. </t>
    </r>
    <r>
      <rPr>
        <sz val="14"/>
        <rFont val="Times New Roman"/>
        <family val="1"/>
        <charset val="204"/>
      </rPr>
      <t>Общая площадь введенных в эксплуатацию жилых зданий</t>
    </r>
  </si>
  <si>
    <r>
      <t xml:space="preserve">Мероприятие 1. </t>
    </r>
    <r>
      <rPr>
        <sz val="14"/>
        <rFont val="Times New Roman"/>
        <family val="1"/>
        <charset val="204"/>
      </rPr>
      <t>Строительства домов 2 и ИКИ 1</t>
    </r>
  </si>
  <si>
    <r>
      <rPr>
        <b/>
        <i/>
        <sz val="14"/>
        <rFont val="Times New Roman"/>
        <family val="1"/>
        <charset val="204"/>
      </rPr>
      <t xml:space="preserve">Мероприятие 1. </t>
    </r>
    <r>
      <rPr>
        <i/>
        <sz val="14"/>
        <rFont val="Times New Roman"/>
        <family val="1"/>
        <charset val="204"/>
      </rPr>
      <t>Строительство 45-ти квартирного жилого дома в г. Ерейментау Ерейментауского района, Акмолинской области (Позиция 3). Привязка. Корректировка</t>
    </r>
  </si>
  <si>
    <r>
      <rPr>
        <b/>
        <i/>
        <sz val="14"/>
        <rFont val="Times New Roman"/>
        <family val="1"/>
        <charset val="204"/>
      </rPr>
      <t>Мероприятие 2.</t>
    </r>
    <r>
      <rPr>
        <i/>
        <sz val="14"/>
        <rFont val="Times New Roman"/>
        <family val="1"/>
        <charset val="204"/>
      </rPr>
      <t xml:space="preserve"> Строительство 60-ти квартирного (арендного) коммунального жилого дома в г.Ерейментау</t>
    </r>
  </si>
  <si>
    <r>
      <rPr>
        <b/>
        <i/>
        <sz val="14"/>
        <rFont val="Times New Roman"/>
        <family val="1"/>
        <charset val="204"/>
      </rPr>
      <t>Мероприятие 3</t>
    </r>
    <r>
      <rPr>
        <i/>
        <sz val="14"/>
        <rFont val="Times New Roman"/>
        <family val="1"/>
        <charset val="204"/>
      </rPr>
      <t>. Строительство инженерно - коммуникационной инфраструктуры к двум  45-тирным жилым домам по улице Мусабаева 14 и 16 в городе Ерейментау Ерейментауского района (3 и 4 позиция)».</t>
    </r>
  </si>
  <si>
    <r>
      <t>Показатель результата 8.2.</t>
    </r>
    <r>
      <rPr>
        <sz val="14"/>
        <rFont val="Times New Roman"/>
        <family val="1"/>
        <charset val="204"/>
      </rPr>
      <t xml:space="preserve"> Увеличение доли переработки и утилизации ТБО</t>
    </r>
  </si>
  <si>
    <r>
      <rPr>
        <b/>
        <i/>
        <sz val="14"/>
        <rFont val="Times New Roman"/>
        <family val="1"/>
        <charset val="204"/>
      </rPr>
      <t xml:space="preserve">Мероприятие 1. </t>
    </r>
    <r>
      <rPr>
        <i/>
        <sz val="14"/>
        <rFont val="Times New Roman"/>
        <family val="1"/>
        <charset val="204"/>
      </rPr>
      <t>Организация экокомплекса по переработке твердо-бытовых отходов при городском полигоне</t>
    </r>
  </si>
  <si>
    <r>
      <t xml:space="preserve">Показатель результата 8.3. </t>
    </r>
    <r>
      <rPr>
        <sz val="14"/>
        <rFont val="Times New Roman"/>
        <family val="1"/>
        <charset val="204"/>
      </rPr>
      <t>Обеспеченность инфраструктурой ЧС</t>
    </r>
  </si>
  <si>
    <r>
      <t xml:space="preserve"> Мероприятие 1. </t>
    </r>
    <r>
      <rPr>
        <i/>
        <sz val="14"/>
        <rFont val="Times New Roman"/>
        <family val="1"/>
        <charset val="204"/>
      </rPr>
      <t>Открытие добровольного пожарного формирования на базе хозсубъекта в селе Куншалган Ерейментиауского района</t>
    </r>
  </si>
  <si>
    <r>
      <rPr>
        <b/>
        <i/>
        <sz val="14"/>
        <rFont val="Times New Roman"/>
        <family val="1"/>
        <charset val="204"/>
      </rPr>
      <t>Мероприятие 1.</t>
    </r>
    <r>
      <rPr>
        <i/>
        <sz val="14"/>
        <rFont val="Times New Roman"/>
        <family val="1"/>
        <charset val="204"/>
      </rPr>
      <t xml:space="preserve"> Разработка проектно-сметной документации, строительство канализационных очистных сооружений в городе Ерейментау</t>
    </r>
  </si>
  <si>
    <r>
      <rPr>
        <b/>
        <i/>
        <sz val="14"/>
        <rFont val="Times New Roman"/>
        <family val="1"/>
        <charset val="204"/>
      </rPr>
      <t>Мероприятие 2.</t>
    </r>
    <r>
      <rPr>
        <i/>
        <sz val="14"/>
        <rFont val="Times New Roman"/>
        <family val="1"/>
        <charset val="204"/>
      </rPr>
      <t xml:space="preserve"> Строительство канализационных очистных сооружений в городе Ерейментау</t>
    </r>
  </si>
  <si>
    <r>
      <rPr>
        <b/>
        <i/>
        <sz val="14"/>
        <rFont val="Times New Roman"/>
        <family val="1"/>
        <charset val="204"/>
      </rPr>
      <t>Мероприятие 3.</t>
    </r>
    <r>
      <rPr>
        <i/>
        <sz val="14"/>
        <rFont val="Times New Roman"/>
        <family val="1"/>
        <charset val="204"/>
      </rPr>
      <t xml:space="preserve"> Разработка проектно-сметной документации на реконструкцию котельной №5 и тепловых сетей  г. Ерейментау, Ерейментауского района с прохождением комплексной вневедомственной экспертизы </t>
    </r>
  </si>
  <si>
    <r>
      <rPr>
        <b/>
        <i/>
        <sz val="14"/>
        <rFont val="Times New Roman"/>
        <family val="1"/>
        <charset val="204"/>
      </rPr>
      <t>Мероприятие 4.</t>
    </r>
    <r>
      <rPr>
        <i/>
        <sz val="14"/>
        <rFont val="Times New Roman"/>
        <family val="1"/>
        <charset val="204"/>
      </rPr>
      <t xml:space="preserve"> Реконструкция котельной №5 и тепловых сетей  г. Ерейментау, Ерейментауского района</t>
    </r>
  </si>
  <si>
    <r>
      <rPr>
        <b/>
        <i/>
        <sz val="14"/>
        <rFont val="Times New Roman"/>
        <family val="1"/>
        <charset val="204"/>
      </rPr>
      <t>Мероприятие 5.</t>
    </r>
    <r>
      <rPr>
        <i/>
        <sz val="14"/>
        <rFont val="Times New Roman"/>
        <family val="1"/>
        <charset val="204"/>
      </rPr>
      <t xml:space="preserve"> Текущий ремонт сетей теплоснабжения г. Ерейментау</t>
    </r>
  </si>
  <si>
    <r>
      <rPr>
        <b/>
        <i/>
        <sz val="14"/>
        <rFont val="Times New Roman"/>
        <family val="1"/>
        <charset val="204"/>
      </rPr>
      <t>Мероприятие 1</t>
    </r>
    <r>
      <rPr>
        <i/>
        <sz val="14"/>
        <rFont val="Times New Roman"/>
        <family val="1"/>
        <charset val="204"/>
      </rPr>
      <t>. Текущий ремонт сетей водоснабжения г. Ерейментау и сельских населенных пунктах</t>
    </r>
  </si>
  <si>
    <r>
      <rPr>
        <b/>
        <i/>
        <sz val="14"/>
        <rFont val="Times New Roman"/>
        <family val="1"/>
        <charset val="204"/>
      </rPr>
      <t>Мероприятие 2</t>
    </r>
    <r>
      <rPr>
        <i/>
        <sz val="14"/>
        <rFont val="Times New Roman"/>
        <family val="1"/>
        <charset val="204"/>
      </rPr>
      <t xml:space="preserve">. Текущий ремонт сетей водоотведения г. Ерейментау </t>
    </r>
  </si>
  <si>
    <r>
      <t xml:space="preserve">ЦИ 4. </t>
    </r>
    <r>
      <rPr>
        <sz val="14"/>
        <rFont val="Times New Roman"/>
        <family val="1"/>
        <charset val="204"/>
      </rPr>
      <t>Обеспечение населения услугами по сбору и вывозу отходов, %</t>
    </r>
  </si>
  <si>
    <r>
      <t xml:space="preserve">Доля ВДС МСП в ВВП, %, </t>
    </r>
    <r>
      <rPr>
        <b/>
        <sz val="14"/>
        <rFont val="Times New Roman"/>
        <family val="1"/>
        <charset val="204"/>
      </rPr>
      <t>по Акмолинской области</t>
    </r>
  </si>
  <si>
    <r>
      <t xml:space="preserve">Доля ВДС среднего предпринимательства в ВВП, %, </t>
    </r>
    <r>
      <rPr>
        <b/>
        <sz val="14"/>
        <rFont val="Times New Roman"/>
        <family val="1"/>
        <charset val="204"/>
      </rPr>
      <t>по Акмолинской области</t>
    </r>
  </si>
  <si>
    <r>
      <t xml:space="preserve">ЦИ. </t>
    </r>
    <r>
      <rPr>
        <sz val="14"/>
        <rFont val="Times New Roman"/>
        <family val="1"/>
        <charset val="204"/>
      </rPr>
      <t>Инвестиции в основной капитал</t>
    </r>
  </si>
  <si>
    <r>
      <t>ЦИ.</t>
    </r>
    <r>
      <rPr>
        <sz val="14"/>
        <rFont val="Times New Roman"/>
        <family val="1"/>
        <charset val="204"/>
      </rPr>
      <t xml:space="preserve"> Доля внешнего ИОК</t>
    </r>
  </si>
  <si>
    <r>
      <t>ЦИ.</t>
    </r>
    <r>
      <rPr>
        <sz val="14"/>
        <rFont val="Times New Roman"/>
        <family val="1"/>
        <charset val="204"/>
      </rPr>
      <t xml:space="preserve"> Уровень защиты населения от наводнения, талых и дождевых вод, %</t>
    </r>
  </si>
  <si>
    <r>
      <rPr>
        <b/>
        <i/>
        <sz val="14"/>
        <rFont val="Times New Roman"/>
        <family val="1"/>
        <charset val="204"/>
      </rPr>
      <t xml:space="preserve">Мероприятие 1. </t>
    </r>
    <r>
      <rPr>
        <i/>
        <sz val="14"/>
        <rFont val="Times New Roman"/>
        <family val="1"/>
        <charset val="204"/>
      </rPr>
      <t>Проведение многофакторного обследования плотины села Уленты Ерейментауского района</t>
    </r>
  </si>
  <si>
    <r>
      <t>ЦИ.</t>
    </r>
    <r>
      <rPr>
        <sz val="14"/>
        <rFont val="Times New Roman"/>
        <family val="1"/>
        <charset val="204"/>
      </rPr>
      <t xml:space="preserve"> Уровень оповещения населения при угрозе ЧС</t>
    </r>
  </si>
  <si>
    <r>
      <rPr>
        <b/>
        <i/>
        <sz val="14"/>
        <rFont val="Times New Roman"/>
        <family val="1"/>
        <charset val="204"/>
      </rPr>
      <t>Мероприятие 1</t>
    </r>
    <r>
      <rPr>
        <i/>
        <sz val="14"/>
        <rFont val="Times New Roman"/>
        <family val="1"/>
        <charset val="204"/>
      </rPr>
      <t>. Установка сиренно-речевого устройства</t>
    </r>
  </si>
  <si>
    <r>
      <t>Показатель результата 11.2.1.1.</t>
    </r>
    <r>
      <rPr>
        <sz val="14"/>
        <rFont val="Times New Roman"/>
        <family val="1"/>
        <charset val="204"/>
      </rPr>
      <t xml:space="preserve"> Доля дорог местного значения, находящихся в хорошем и удовлетворительном состоянии, %</t>
    </r>
  </si>
  <si>
    <r>
      <rPr>
        <b/>
        <i/>
        <sz val="14"/>
        <rFont val="Times New Roman"/>
        <family val="1"/>
        <charset val="204"/>
      </rPr>
      <t>Мероприятие 1.</t>
    </r>
    <r>
      <rPr>
        <i/>
        <sz val="14"/>
        <rFont val="Times New Roman"/>
        <family val="1"/>
        <charset val="204"/>
      </rPr>
      <t xml:space="preserve"> Средний ремонт автодороги районного значения «Еркиншилик – Булаксай» 28 км Ерейментауского района 
</t>
    </r>
  </si>
  <si>
    <r>
      <rPr>
        <b/>
        <i/>
        <sz val="14"/>
        <rFont val="Times New Roman"/>
        <family val="1"/>
        <charset val="204"/>
      </rPr>
      <t>Меропритятие 2.</t>
    </r>
    <r>
      <rPr>
        <i/>
        <sz val="14"/>
        <rFont val="Times New Roman"/>
        <family val="1"/>
        <charset val="204"/>
      </rPr>
      <t xml:space="preserve"> Средний ремонт автодороги районного значения KC- ER-8 «Подъезд к селу Бозтал» 0-19,52 км. Ерейментауского района </t>
    </r>
  </si>
  <si>
    <r>
      <rPr>
        <b/>
        <i/>
        <sz val="14"/>
        <rFont val="Times New Roman"/>
        <family val="1"/>
        <charset val="204"/>
      </rPr>
      <t xml:space="preserve"> Мероприятие 3. </t>
    </r>
    <r>
      <rPr>
        <i/>
        <sz val="14"/>
        <rFont val="Times New Roman"/>
        <family val="1"/>
        <charset val="204"/>
      </rPr>
      <t xml:space="preserve">Средний ремонт автодороги районного значения KC-ER-7 «Подъезд к селу Койтас» км 1,8-17,16 Ерейментауского района
</t>
    </r>
  </si>
  <si>
    <r>
      <rPr>
        <b/>
        <i/>
        <sz val="14"/>
        <rFont val="Times New Roman"/>
        <family val="1"/>
        <charset val="204"/>
      </rPr>
      <t xml:space="preserve">Мероприятие 4. </t>
    </r>
    <r>
      <rPr>
        <i/>
        <sz val="14"/>
        <rFont val="Times New Roman"/>
        <family val="1"/>
        <charset val="204"/>
      </rPr>
      <t xml:space="preserve">Средний ремонт автомобильной дороги районного значения KC- ER-6 «Подъезд к селу Тургай» км 0-5,78 Ерейментауского района </t>
    </r>
  </si>
  <si>
    <r>
      <rPr>
        <b/>
        <i/>
        <sz val="14"/>
        <rFont val="Times New Roman"/>
        <family val="1"/>
        <charset val="204"/>
      </rPr>
      <t>Мероприятие 5.</t>
    </r>
    <r>
      <rPr>
        <i/>
        <sz val="14"/>
        <rFont val="Times New Roman"/>
        <family val="1"/>
        <charset val="204"/>
      </rPr>
      <t xml:space="preserve"> Средний ремонт автомобильной дороги районного значения KC- ER-5 «Подъезд к селу Акмырза» км 6,0 Ерейментауского района </t>
    </r>
  </si>
  <si>
    <r>
      <rPr>
        <b/>
        <i/>
        <sz val="14"/>
        <rFont val="Times New Roman"/>
        <family val="1"/>
        <charset val="204"/>
      </rPr>
      <t xml:space="preserve">Мероприятие 6. </t>
    </r>
    <r>
      <rPr>
        <i/>
        <sz val="14"/>
        <rFont val="Times New Roman"/>
        <family val="1"/>
        <charset val="204"/>
      </rPr>
      <t xml:space="preserve">Средний ремонт автомобильной дороги районного значения KC- ER-17 «Подъезд к селу Карагайлы» км 0,2 Ерейментауского района </t>
    </r>
  </si>
  <si>
    <r>
      <rPr>
        <b/>
        <i/>
        <sz val="14"/>
        <rFont val="Times New Roman"/>
        <family val="1"/>
        <charset val="204"/>
      </rPr>
      <t>Мероприятие 7.</t>
    </r>
    <r>
      <rPr>
        <i/>
        <sz val="14"/>
        <rFont val="Times New Roman"/>
        <family val="1"/>
        <charset val="204"/>
      </rPr>
      <t xml:space="preserve"> Строительства нового железнодорожного переезда 103км перегона Еркиншилик Едыге</t>
    </r>
  </si>
  <si>
    <r>
      <t>Показатель результата 11.3.1.</t>
    </r>
    <r>
      <rPr>
        <sz val="14"/>
        <rFont val="Times New Roman"/>
        <family val="1"/>
        <charset val="204"/>
      </rPr>
      <t xml:space="preserve"> Обеспеченность жильем на одного проживающего, кв.м.</t>
    </r>
  </si>
  <si>
    <r>
      <t xml:space="preserve">Показатель результата 6.2.1. </t>
    </r>
    <r>
      <rPr>
        <sz val="14"/>
        <rFont val="Times New Roman"/>
        <family val="1"/>
        <charset val="204"/>
      </rPr>
      <t>Охват населения очисткой сточных вод:</t>
    </r>
  </si>
  <si>
    <r>
      <t xml:space="preserve">НИ 2. </t>
    </r>
    <r>
      <rPr>
        <sz val="14"/>
        <color theme="1"/>
        <rFont val="Times New Roman"/>
        <family val="1"/>
        <charset val="204"/>
      </rPr>
      <t>Өнеркәсіптік өндірістің нақты көлемінің индексі</t>
    </r>
  </si>
  <si>
    <r>
      <t xml:space="preserve">НИ 3. </t>
    </r>
    <r>
      <rPr>
        <sz val="14"/>
        <color theme="1"/>
        <rFont val="Times New Roman"/>
        <family val="1"/>
        <charset val="204"/>
      </rPr>
      <t>Өңдеу өнеркәсібінің нақты көлем индексі</t>
    </r>
  </si>
  <si>
    <r>
      <t xml:space="preserve">НИ 4. </t>
    </r>
    <r>
      <rPr>
        <sz val="14"/>
        <color theme="1"/>
        <rFont val="Times New Roman"/>
        <family val="1"/>
        <charset val="204"/>
      </rPr>
      <t>Бөлшек сауданың нақты көлем индексі</t>
    </r>
  </si>
  <si>
    <r>
      <t xml:space="preserve">НИ 5. </t>
    </r>
    <r>
      <rPr>
        <sz val="14"/>
        <color theme="1"/>
        <rFont val="Times New Roman"/>
        <family val="1"/>
        <charset val="204"/>
      </rPr>
      <t>Құрылыс жұмыстарының (қызметтерінің)нақты көлемінің индексі</t>
    </r>
  </si>
  <si>
    <r>
      <t xml:space="preserve">НИ 1. </t>
    </r>
    <r>
      <rPr>
        <sz val="14"/>
        <rFont val="Times New Roman"/>
        <family val="1"/>
        <charset val="204"/>
      </rPr>
      <t>2 жастан 6 жасқа дейінгі балаларды мектепке дейінгі тәрбиемен және оқытумен қамту</t>
    </r>
  </si>
  <si>
    <r>
      <t xml:space="preserve">Нәтиже көрсеткіші 1.1. </t>
    </r>
    <r>
      <rPr>
        <sz val="14"/>
        <rFont val="Times New Roman"/>
        <family val="1"/>
        <charset val="204"/>
      </rPr>
      <t>Балалардың мектепалды даярлық деңгейі</t>
    </r>
  </si>
  <si>
    <r>
      <rPr>
        <b/>
        <sz val="14"/>
        <rFont val="Times New Roman"/>
        <family val="1"/>
        <charset val="204"/>
      </rPr>
      <t>НИ.</t>
    </r>
    <r>
      <rPr>
        <sz val="14"/>
        <rFont val="Times New Roman"/>
        <family val="1"/>
        <charset val="204"/>
      </rPr>
      <t xml:space="preserve"> Ерейментау ауданы бойынша қала, өңірлік стандарттар жүйесіне сәйкес әлеуметтік игіліктермен және қызметтермен қамтамасыз ету деңгейі</t>
    </r>
  </si>
  <si>
    <r>
      <t>Нәтиже көрсеткіші 1.3.</t>
    </r>
    <r>
      <rPr>
        <sz val="14"/>
        <rFont val="Times New Roman"/>
        <family val="1"/>
        <charset val="204"/>
      </rPr>
      <t xml:space="preserve"> Балаларды қосымша біліммен қамту</t>
    </r>
  </si>
  <si>
    <r>
      <rPr>
        <b/>
        <i/>
        <sz val="14"/>
        <rFont val="Times New Roman"/>
        <family val="1"/>
        <charset val="204"/>
      </rPr>
      <t xml:space="preserve">Іс-шара 1. </t>
    </r>
    <r>
      <rPr>
        <i/>
        <sz val="14"/>
        <rFont val="Times New Roman"/>
        <family val="1"/>
        <charset val="204"/>
      </rPr>
      <t>Еркіншілік ауылының жалпы білім беретін мектебі КММ ғимаратын күрделі жөндеу</t>
    </r>
  </si>
  <si>
    <r>
      <rPr>
        <b/>
        <i/>
        <sz val="14"/>
        <rFont val="Times New Roman"/>
        <family val="1"/>
        <charset val="204"/>
      </rPr>
      <t xml:space="preserve">Іс-шара 2. </t>
    </r>
    <r>
      <rPr>
        <i/>
        <sz val="14"/>
        <rFont val="Times New Roman"/>
        <family val="1"/>
        <charset val="204"/>
      </rPr>
      <t>"Ақмырза ауылының жалпы білім беретін мектебі" КММ күрделі жөндеу</t>
    </r>
  </si>
  <si>
    <r>
      <rPr>
        <b/>
        <i/>
        <sz val="14"/>
        <rFont val="Times New Roman"/>
        <family val="1"/>
        <charset val="204"/>
      </rPr>
      <t xml:space="preserve">Іс-шара 3. </t>
    </r>
    <r>
      <rPr>
        <i/>
        <sz val="14"/>
        <rFont val="Times New Roman"/>
        <family val="1"/>
        <charset val="204"/>
      </rPr>
      <t>"Бозтал ауылының жалпы білім беретін мектебі" КММ күрделі жөндеу</t>
    </r>
  </si>
  <si>
    <r>
      <rPr>
        <b/>
        <i/>
        <sz val="14"/>
        <rFont val="Times New Roman"/>
        <family val="1"/>
        <charset val="204"/>
      </rPr>
      <t>Іс-шара 4.</t>
    </r>
    <r>
      <rPr>
        <i/>
        <sz val="14"/>
        <rFont val="Times New Roman"/>
        <family val="1"/>
        <charset val="204"/>
      </rPr>
      <t xml:space="preserve"> "Селета ауылының жалпы білім беретін мектебі" КММ күрделі жөндеу</t>
    </r>
  </si>
  <si>
    <r>
      <rPr>
        <b/>
        <i/>
        <sz val="14"/>
        <rFont val="Times New Roman"/>
        <family val="1"/>
        <charset val="204"/>
      </rPr>
      <t xml:space="preserve">Іс-шара 5. </t>
    </r>
    <r>
      <rPr>
        <i/>
        <sz val="14"/>
        <rFont val="Times New Roman"/>
        <family val="1"/>
        <charset val="204"/>
      </rPr>
      <t>Күншалған ауылының жалпы білім беретін мектебі " КММ күрделі жөндеу</t>
    </r>
  </si>
  <si>
    <r>
      <rPr>
        <b/>
        <i/>
        <sz val="14"/>
        <rFont val="Times New Roman"/>
        <family val="1"/>
        <charset val="204"/>
      </rPr>
      <t xml:space="preserve">Іс-шара 6. </t>
    </r>
    <r>
      <rPr>
        <i/>
        <sz val="14"/>
        <rFont val="Times New Roman"/>
        <family val="1"/>
        <charset val="204"/>
      </rPr>
      <t>"Майлан ауылының жалпы білім беретін мектебі" КММ күрделі жөндеу (ғимараттың қасбеті)</t>
    </r>
  </si>
  <si>
    <r>
      <rPr>
        <b/>
        <i/>
        <sz val="14"/>
        <rFont val="Times New Roman"/>
        <family val="1"/>
        <charset val="204"/>
      </rPr>
      <t xml:space="preserve">Іс-шара 7. </t>
    </r>
    <r>
      <rPr>
        <i/>
        <sz val="14"/>
        <rFont val="Times New Roman"/>
        <family val="1"/>
        <charset val="204"/>
      </rPr>
      <t>"Ақсуат ауылының жалпы білім беретін мектебі" КММ күрделі жөндеу</t>
    </r>
  </si>
  <si>
    <r>
      <rPr>
        <b/>
        <i/>
        <sz val="14"/>
        <rFont val="Times New Roman"/>
        <family val="1"/>
        <charset val="204"/>
      </rPr>
      <t xml:space="preserve">Іс-шара 8. </t>
    </r>
    <r>
      <rPr>
        <i/>
        <sz val="14"/>
        <rFont val="Times New Roman"/>
        <family val="1"/>
        <charset val="204"/>
      </rPr>
      <t>"Бестоғай ауылының жалпы білім беретін мектебі" КММ күрделі жөндеу</t>
    </r>
  </si>
  <si>
    <r>
      <t xml:space="preserve">Нәтиже көрсеткіші 1.4. </t>
    </r>
    <r>
      <rPr>
        <sz val="14"/>
        <rFont val="Times New Roman"/>
        <family val="1"/>
        <charset val="204"/>
      </rPr>
      <t>Үлгілік ғимараттарда орналасқан техникалық және кәсіптік, орта білімнен кейінгі білім беру (ТжКБ) объектілерінің үлесі</t>
    </r>
  </si>
  <si>
    <r>
      <rPr>
        <b/>
        <i/>
        <sz val="14"/>
        <rFont val="Times New Roman"/>
        <family val="1"/>
        <charset val="204"/>
      </rPr>
      <t xml:space="preserve">Іс-шара 1. </t>
    </r>
    <r>
      <rPr>
        <i/>
        <sz val="14"/>
        <rFont val="Times New Roman"/>
        <family val="1"/>
        <charset val="204"/>
      </rPr>
      <t>Ерейментау қаласындағы Агротехникалық колледжді күрделі жөндеу</t>
    </r>
  </si>
  <si>
    <r>
      <t xml:space="preserve">Нәтиже көрсеткіші 1.2. </t>
    </r>
    <r>
      <rPr>
        <sz val="14"/>
        <rFont val="Times New Roman"/>
        <family val="1"/>
        <charset val="204"/>
      </rPr>
      <t>2 жастан 6 жасқа дейінгі балаларды сапалы мектепке дейінгі тәрбиемен және оқытумен қамту</t>
    </r>
  </si>
  <si>
    <r>
      <rPr>
        <b/>
        <i/>
        <sz val="14"/>
        <rFont val="Times New Roman"/>
        <family val="1"/>
        <charset val="204"/>
      </rPr>
      <t>Іс-шара 1.</t>
    </r>
    <r>
      <rPr>
        <i/>
        <sz val="14"/>
        <rFont val="Times New Roman"/>
        <family val="1"/>
        <charset val="204"/>
      </rPr>
      <t xml:space="preserve"> "Ерейментау ауданының білім бөлімі "ММ"Сказка" бөбекжайын күрделі жөндеу</t>
    </r>
  </si>
  <si>
    <r>
      <t xml:space="preserve">Нәтиже көрсеткіші 3.1. </t>
    </r>
    <r>
      <rPr>
        <sz val="14"/>
        <rFont val="Times New Roman"/>
        <family val="1"/>
        <charset val="204"/>
      </rPr>
      <t>Мәдениет объектілерімен және қызметтерімен қамтамасыз етудің өсуі</t>
    </r>
  </si>
  <si>
    <r>
      <rPr>
        <b/>
        <i/>
        <sz val="14"/>
        <rFont val="Times New Roman"/>
        <family val="1"/>
        <charset val="204"/>
      </rPr>
      <t xml:space="preserve">Іс-шара 1. </t>
    </r>
    <r>
      <rPr>
        <i/>
        <sz val="14"/>
        <rFont val="Times New Roman"/>
        <family val="1"/>
        <charset val="204"/>
      </rPr>
      <t>Жаңажол ауылының клубын ағымдағы жөндеу</t>
    </r>
  </si>
  <si>
    <r>
      <rPr>
        <b/>
        <i/>
        <sz val="14"/>
        <rFont val="Times New Roman"/>
        <family val="1"/>
        <charset val="204"/>
      </rPr>
      <t xml:space="preserve">Іс-шара 2. </t>
    </r>
    <r>
      <rPr>
        <i/>
        <sz val="14"/>
        <rFont val="Times New Roman"/>
        <family val="1"/>
        <charset val="204"/>
      </rPr>
      <t>Малтабар а. клубын ағымдағы жөндеу</t>
    </r>
  </si>
  <si>
    <r>
      <rPr>
        <b/>
        <i/>
        <sz val="14"/>
        <rFont val="Times New Roman"/>
        <family val="1"/>
        <charset val="204"/>
      </rPr>
      <t>Іс-шара 3.</t>
    </r>
    <r>
      <rPr>
        <i/>
        <sz val="14"/>
        <rFont val="Times New Roman"/>
        <family val="1"/>
        <charset val="204"/>
      </rPr>
      <t xml:space="preserve"> Ажы а. клубын күрделі жөндеу</t>
    </r>
  </si>
  <si>
    <r>
      <t xml:space="preserve">Іс-шара 4. </t>
    </r>
    <r>
      <rPr>
        <i/>
        <sz val="14"/>
        <rFont val="Times New Roman"/>
        <family val="1"/>
        <charset val="204"/>
      </rPr>
      <t>Күрделі жөндеу клубы а.Өленті</t>
    </r>
  </si>
  <si>
    <r>
      <rPr>
        <b/>
        <i/>
        <sz val="14"/>
        <rFont val="Times New Roman"/>
        <family val="1"/>
        <charset val="204"/>
      </rPr>
      <t xml:space="preserve">Іс-шара 5. </t>
    </r>
    <r>
      <rPr>
        <i/>
        <sz val="14"/>
        <rFont val="Times New Roman"/>
        <family val="1"/>
        <charset val="204"/>
      </rPr>
      <t>Сілеті ауылындағы клубқа күрделі жөндеу және қайта жабдықтау</t>
    </r>
  </si>
  <si>
    <r>
      <t>Нәтиже көрсеткіші 4.1.</t>
    </r>
    <r>
      <rPr>
        <sz val="14"/>
        <rFont val="Times New Roman"/>
        <family val="1"/>
        <charset val="204"/>
      </rPr>
      <t xml:space="preserve"> Дене шынықтырумен және спортпен шұғылданатын азаматтар санын жалпы халықтың 50% - на дейін жеткізу</t>
    </r>
  </si>
  <si>
    <r>
      <rPr>
        <b/>
        <i/>
        <sz val="14"/>
        <rFont val="Times New Roman"/>
        <family val="1"/>
        <charset val="204"/>
      </rPr>
      <t xml:space="preserve">Іс-шара 1. </t>
    </r>
    <r>
      <rPr>
        <i/>
        <sz val="14"/>
        <rFont val="Times New Roman"/>
        <family val="1"/>
        <charset val="204"/>
      </rPr>
      <t>Ерейментау қаласындағы "Жігер" стадионын күрделі жөндеуге ведомстводан тыс сараптамамен ЖСҚ әзірлеу</t>
    </r>
  </si>
  <si>
    <r>
      <rPr>
        <b/>
        <i/>
        <sz val="14"/>
        <rFont val="Times New Roman"/>
        <family val="1"/>
        <charset val="204"/>
      </rPr>
      <t xml:space="preserve">Іс-шара 2. </t>
    </r>
    <r>
      <rPr>
        <i/>
        <sz val="14"/>
        <rFont val="Times New Roman"/>
        <family val="1"/>
        <charset val="204"/>
      </rPr>
      <t>Ерейментау қаласындағы "Жігер" стадионын күрделі жөндеу</t>
    </r>
  </si>
  <si>
    <r>
      <rPr>
        <b/>
        <i/>
        <sz val="14"/>
        <rFont val="Times New Roman"/>
        <family val="1"/>
        <charset val="204"/>
      </rPr>
      <t xml:space="preserve">Іс-шара 3. </t>
    </r>
    <r>
      <rPr>
        <i/>
        <sz val="14"/>
        <rFont val="Times New Roman"/>
        <family val="1"/>
        <charset val="204"/>
      </rPr>
      <t>БЖСМ ПИК ғимаратының ойын спорт залын күрделі жөндеуге ведомстводан тыс сараптамамен ЖСҚ әзірлеу</t>
    </r>
  </si>
  <si>
    <r>
      <rPr>
        <b/>
        <i/>
        <sz val="14"/>
        <rFont val="Times New Roman"/>
        <family val="1"/>
        <charset val="204"/>
      </rPr>
      <t xml:space="preserve">Іс-шара 4. </t>
    </r>
    <r>
      <rPr>
        <i/>
        <sz val="14"/>
        <rFont val="Times New Roman"/>
        <family val="1"/>
        <charset val="204"/>
      </rPr>
      <t>БЖСМ ПИК ғимаратының ойын спорт залын күрделі жөндеу</t>
    </r>
  </si>
  <si>
    <r>
      <rPr>
        <b/>
        <i/>
        <sz val="14"/>
        <rFont val="Times New Roman"/>
        <family val="1"/>
        <charset val="204"/>
      </rPr>
      <t>Іс-шара 1.</t>
    </r>
    <r>
      <rPr>
        <i/>
        <sz val="14"/>
        <rFont val="Times New Roman"/>
        <family val="1"/>
        <charset val="204"/>
      </rPr>
      <t xml:space="preserve"> Ерейментау қаласы Кенесары Қасымов көшесіндегі автомобиль жолын орташа жөндеу</t>
    </r>
  </si>
  <si>
    <r>
      <rPr>
        <b/>
        <i/>
        <sz val="14"/>
        <rFont val="Times New Roman"/>
        <family val="1"/>
        <charset val="204"/>
      </rPr>
      <t>Іс-шара 2.</t>
    </r>
    <r>
      <rPr>
        <i/>
        <sz val="14"/>
        <rFont val="Times New Roman"/>
        <family val="1"/>
        <charset val="204"/>
      </rPr>
      <t xml:space="preserve"> Ерейментау қаласының Үмбетей жырау, Әлжанов, Сакқұлақ би көшелеріндегі автомобиль жолдарын орташа жөндеу
</t>
    </r>
  </si>
  <si>
    <r>
      <rPr>
        <b/>
        <i/>
        <sz val="14"/>
        <rFont val="Times New Roman"/>
        <family val="1"/>
        <charset val="204"/>
      </rPr>
      <t xml:space="preserve">Іс-шара 3. </t>
    </r>
    <r>
      <rPr>
        <i/>
        <sz val="14"/>
        <rFont val="Times New Roman"/>
        <family val="1"/>
        <charset val="204"/>
      </rPr>
      <t xml:space="preserve">Ерейментау қаласының Әл-Фараби көшесіндегі автомобиль жолын орташа жөндеу
</t>
    </r>
  </si>
  <si>
    <r>
      <rPr>
        <b/>
        <i/>
        <sz val="14"/>
        <rFont val="Times New Roman"/>
        <family val="1"/>
        <charset val="204"/>
      </rPr>
      <t xml:space="preserve">Іс-шара 4. </t>
    </r>
    <r>
      <rPr>
        <i/>
        <sz val="14"/>
        <rFont val="Times New Roman"/>
        <family val="1"/>
        <charset val="204"/>
      </rPr>
      <t>Ерейментау ауданы Бозтал ауылындағы кентішілік жолдарды орташа жөндеу</t>
    </r>
  </si>
  <si>
    <r>
      <rPr>
        <b/>
        <i/>
        <sz val="14"/>
        <rFont val="Times New Roman"/>
        <family val="1"/>
        <charset val="204"/>
      </rPr>
      <t xml:space="preserve">Іс-шара 5. </t>
    </r>
    <r>
      <rPr>
        <i/>
        <sz val="14"/>
        <rFont val="Times New Roman"/>
        <family val="1"/>
        <charset val="204"/>
      </rPr>
      <t>Торғай ауылындағы Ақбұлақ тұйық көшесі (0,36 км), Герман тұйық көшесі (0,3 км), Жәнібек тұйық көшесі (0,575 км), Сейфуллин тұйық көшесі (0,48 км), қ. Әлжанов тұйық көшесі (0,345 км) автомобиль жолын орташа жөндеу</t>
    </r>
  </si>
  <si>
    <r>
      <rPr>
        <b/>
        <i/>
        <sz val="14"/>
        <rFont val="Times New Roman"/>
        <family val="1"/>
        <charset val="204"/>
      </rPr>
      <t xml:space="preserve">Іс-шара 6.  </t>
    </r>
    <r>
      <rPr>
        <i/>
        <sz val="14"/>
        <rFont val="Times New Roman"/>
        <family val="1"/>
        <charset val="204"/>
      </rPr>
      <t>Ерейментау ауданы Тайбай ауылындағы кентішілік жолдарды орташа жөндеу (Әлихан Бөкейханов (2,450 км), Хамит Ералиев (2,450 км), Кәукен Кенжетаев (1,450 км), 1 тұйық көше (0,730 км), Сарыарқа (0,480 км) көшелерін жөндеу)</t>
    </r>
  </si>
  <si>
    <r>
      <rPr>
        <b/>
        <i/>
        <sz val="14"/>
        <rFont val="Times New Roman"/>
        <family val="1"/>
        <charset val="204"/>
      </rPr>
      <t>Іс-шара 7.</t>
    </r>
    <r>
      <rPr>
        <i/>
        <sz val="14"/>
        <rFont val="Times New Roman"/>
        <family val="1"/>
        <charset val="204"/>
      </rPr>
      <t xml:space="preserve"> Ерейментау ауданы Олжабай батыр ауылындағы кентішілік жолдарды орташа жөндеу</t>
    </r>
  </si>
  <si>
    <r>
      <rPr>
        <b/>
        <i/>
        <sz val="14"/>
        <rFont val="Times New Roman"/>
        <family val="1"/>
        <charset val="204"/>
      </rPr>
      <t xml:space="preserve">Іс-шара 8. </t>
    </r>
    <r>
      <rPr>
        <i/>
        <sz val="14"/>
        <rFont val="Times New Roman"/>
        <family val="1"/>
        <charset val="204"/>
      </rPr>
      <t>Ерейментау ауданы Ақсуат ауылындағы кентішілік жолдарды орташа жөндеу</t>
    </r>
  </si>
  <si>
    <r>
      <rPr>
        <b/>
        <i/>
        <sz val="14"/>
        <rFont val="Times New Roman"/>
        <family val="1"/>
        <charset val="204"/>
      </rPr>
      <t xml:space="preserve">Іс-шара 9. </t>
    </r>
    <r>
      <rPr>
        <i/>
        <sz val="14"/>
        <rFont val="Times New Roman"/>
        <family val="1"/>
        <charset val="204"/>
      </rPr>
      <t>Ерейментау ауданы Қойтас ауылындағы кентішілік жолдарды орташа жөндеу</t>
    </r>
  </si>
  <si>
    <r>
      <rPr>
        <b/>
        <i/>
        <sz val="14"/>
        <rFont val="Times New Roman"/>
        <family val="1"/>
        <charset val="204"/>
      </rPr>
      <t xml:space="preserve">Іс-шара 10. </t>
    </r>
    <r>
      <rPr>
        <i/>
        <sz val="14"/>
        <rFont val="Times New Roman"/>
        <family val="1"/>
        <charset val="204"/>
      </rPr>
      <t>Ерейментау ауданы Ажы ауылындағы кентішілік жолдарды орташа жөндеу</t>
    </r>
  </si>
  <si>
    <r>
      <rPr>
        <b/>
        <i/>
        <sz val="14"/>
        <rFont val="Times New Roman"/>
        <family val="1"/>
        <charset val="204"/>
      </rPr>
      <t>Іс-шара 11.</t>
    </r>
    <r>
      <rPr>
        <i/>
        <sz val="14"/>
        <rFont val="Times New Roman"/>
        <family val="1"/>
        <charset val="204"/>
      </rPr>
      <t xml:space="preserve"> Ерейментау ауданы Селеті ауылындағы кентішілік жолдарды орташа жөндеу</t>
    </r>
  </si>
  <si>
    <r>
      <rPr>
        <b/>
        <i/>
        <sz val="14"/>
        <rFont val="Times New Roman"/>
        <family val="1"/>
        <charset val="204"/>
      </rPr>
      <t xml:space="preserve">Іс-шара 12. </t>
    </r>
    <r>
      <rPr>
        <i/>
        <sz val="14"/>
        <rFont val="Times New Roman"/>
        <family val="1"/>
        <charset val="204"/>
      </rPr>
      <t>Мұхтар Әуезов к-сі бойынша 0-1, 010 км; Армандастар к-сі 0-0, 65 км; Андрей Риммер к-сі 0-0, 42 км ;ыырай Алтынсарин к-сі 0-2, 461 км; Сарыжайлау к-сі 0-2, 050 км; Құлыш Досмағамбетов к-сі 0-1, 21 ерсілік ауылында (Ерсілек к-сі шеңберінде "ауыл -Ел бесігі")</t>
    </r>
  </si>
  <si>
    <r>
      <rPr>
        <b/>
        <i/>
        <sz val="14"/>
        <rFont val="Times New Roman"/>
        <family val="1"/>
        <charset val="204"/>
      </rPr>
      <t>Іс-шара 13.</t>
    </r>
    <r>
      <rPr>
        <i/>
        <sz val="14"/>
        <rFont val="Times New Roman"/>
        <family val="1"/>
        <charset val="204"/>
      </rPr>
      <t xml:space="preserve"> Аудандық маңызы бар кентішілік жолдарды орташа жөндеу Теулсиздикке көшесі 25жыл 0-2, 85 Береке көшесі 0-1, 7 Юрий Гагарин көшесі 0-1, 54 Абай Құнанбаев көшесі 0-1, 67 Достық көшесі 0-0, 95 Ерейментау ауданы Еркіншілік ауылы</t>
    </r>
  </si>
  <si>
    <r>
      <rPr>
        <b/>
        <i/>
        <sz val="14"/>
        <rFont val="Times New Roman"/>
        <family val="1"/>
        <charset val="204"/>
      </rPr>
      <t>Іс-шара 14.</t>
    </r>
    <r>
      <rPr>
        <i/>
        <sz val="14"/>
        <rFont val="Times New Roman"/>
        <family val="1"/>
        <charset val="204"/>
      </rPr>
      <t xml:space="preserve"> Ерейментау ауданы Ақмырза ауылындағы кентішілік жолдарды орташа жөндеу</t>
    </r>
  </si>
  <si>
    <r>
      <rPr>
        <b/>
        <i/>
        <sz val="14"/>
        <rFont val="Times New Roman"/>
        <family val="1"/>
        <charset val="204"/>
      </rPr>
      <t>Іс-шара 15.</t>
    </r>
    <r>
      <rPr>
        <i/>
        <sz val="14"/>
        <rFont val="Times New Roman"/>
        <family val="1"/>
        <charset val="204"/>
      </rPr>
      <t xml:space="preserve"> Ерейментау ауданының Майлан (Новомарковка) ауылындағы кентішілік жолдарды орташа жөндеу</t>
    </r>
  </si>
  <si>
    <r>
      <t>Нәтиже көрсеткіші 7.1 Х</t>
    </r>
    <r>
      <rPr>
        <sz val="14"/>
        <rFont val="Times New Roman"/>
        <family val="1"/>
        <charset val="204"/>
      </rPr>
      <t>алықтың сумен жабдықтау қызметтеріне қолжетімділігін қамтамасыз ету:</t>
    </r>
  </si>
  <si>
    <r>
      <t xml:space="preserve">Іс-шара 1. </t>
    </r>
    <r>
      <rPr>
        <i/>
        <sz val="14"/>
        <rFont val="Times New Roman"/>
        <family val="1"/>
        <charset val="204"/>
      </rPr>
      <t>Сілеті ауылында таратушы су құбыры желілерін реконструкциялау</t>
    </r>
  </si>
  <si>
    <r>
      <rPr>
        <b/>
        <i/>
        <sz val="14"/>
        <rFont val="Times New Roman"/>
        <family val="1"/>
        <charset val="204"/>
      </rPr>
      <t>Іс-шара 2.</t>
    </r>
    <r>
      <rPr>
        <i/>
        <sz val="14"/>
        <rFont val="Times New Roman"/>
        <family val="1"/>
        <charset val="204"/>
      </rPr>
      <t xml:space="preserve"> Магистральдық желілерге қайта қосыла отырып, Ақмола облысының Ерейментау қаласын сумен жабдықтау жүйесін реконструкциялау</t>
    </r>
  </si>
  <si>
    <r>
      <t>Нәтиже көрсеткіші 7.2.</t>
    </r>
    <r>
      <rPr>
        <sz val="14"/>
        <rFont val="Times New Roman"/>
        <family val="1"/>
        <charset val="204"/>
      </rPr>
      <t xml:space="preserve"> Электр желілерінің тозуын азайту</t>
    </r>
  </si>
  <si>
    <r>
      <rPr>
        <b/>
        <sz val="14"/>
        <rFont val="Times New Roman"/>
        <family val="1"/>
        <charset val="204"/>
      </rPr>
      <t xml:space="preserve">Іс-шара 1. </t>
    </r>
    <r>
      <rPr>
        <sz val="14"/>
        <rFont val="Times New Roman"/>
        <family val="1"/>
        <charset val="204"/>
      </rPr>
      <t>Еркіншілік ауылында көше жарығын салу</t>
    </r>
  </si>
  <si>
    <r>
      <rPr>
        <b/>
        <i/>
        <sz val="14"/>
        <rFont val="Times New Roman"/>
        <family val="1"/>
        <charset val="204"/>
      </rPr>
      <t>Іс-шара 2.</t>
    </r>
    <r>
      <rPr>
        <i/>
        <sz val="14"/>
        <rFont val="Times New Roman"/>
        <family val="1"/>
        <charset val="204"/>
      </rPr>
      <t xml:space="preserve"> Ерейментау ауданы Елтай ауылында көше жарықтандыруларын салу</t>
    </r>
  </si>
  <si>
    <r>
      <rPr>
        <b/>
        <i/>
        <sz val="14"/>
        <rFont val="Times New Roman"/>
        <family val="1"/>
        <charset val="204"/>
      </rPr>
      <t xml:space="preserve">Іс-шара 3. </t>
    </r>
    <r>
      <rPr>
        <i/>
        <sz val="14"/>
        <rFont val="Times New Roman"/>
        <family val="1"/>
        <charset val="204"/>
      </rPr>
      <t>Майлан ауылында көше жарығын салу (Новомарковка)</t>
    </r>
  </si>
  <si>
    <r>
      <rPr>
        <b/>
        <i/>
        <sz val="14"/>
        <rFont val="Times New Roman"/>
        <family val="1"/>
        <charset val="204"/>
      </rPr>
      <t xml:space="preserve">Іс-шара 4. </t>
    </r>
    <r>
      <rPr>
        <i/>
        <sz val="14"/>
        <rFont val="Times New Roman"/>
        <family val="1"/>
        <charset val="204"/>
      </rPr>
      <t>Торғай ауылында көше жарығын салу</t>
    </r>
  </si>
  <si>
    <r>
      <t xml:space="preserve">Іс-шара 5. </t>
    </r>
    <r>
      <rPr>
        <i/>
        <sz val="14"/>
        <rFont val="Times New Roman"/>
        <family val="1"/>
        <charset val="204"/>
      </rPr>
      <t>Өленті ауылында көше жарығын салу</t>
    </r>
  </si>
  <si>
    <r>
      <rPr>
        <b/>
        <i/>
        <sz val="14"/>
        <rFont val="Times New Roman"/>
        <family val="1"/>
        <charset val="204"/>
      </rPr>
      <t xml:space="preserve">Іс-шара 6. </t>
    </r>
    <r>
      <rPr>
        <i/>
        <sz val="14"/>
        <rFont val="Times New Roman"/>
        <family val="1"/>
        <charset val="204"/>
      </rPr>
      <t>Нижний Торғай ауылында көше жарығын салу</t>
    </r>
  </si>
  <si>
    <r>
      <rPr>
        <b/>
        <i/>
        <sz val="14"/>
        <rFont val="Times New Roman"/>
        <family val="1"/>
        <charset val="204"/>
      </rPr>
      <t xml:space="preserve">Іс-шара 7. </t>
    </r>
    <r>
      <rPr>
        <i/>
        <sz val="14"/>
        <rFont val="Times New Roman"/>
        <family val="1"/>
        <charset val="204"/>
      </rPr>
      <t>Бозтал ауылында көше жарығын салу</t>
    </r>
  </si>
  <si>
    <r>
      <rPr>
        <b/>
        <i/>
        <sz val="14"/>
        <rFont val="Times New Roman"/>
        <family val="1"/>
        <charset val="204"/>
      </rPr>
      <t xml:space="preserve">Іс-шара 8. </t>
    </r>
    <r>
      <rPr>
        <i/>
        <sz val="14"/>
        <rFont val="Times New Roman"/>
        <family val="1"/>
        <charset val="204"/>
      </rPr>
      <t>Қаратал ауылында көше жарығын салу</t>
    </r>
  </si>
  <si>
    <r>
      <rPr>
        <b/>
        <i/>
        <sz val="14"/>
        <rFont val="Times New Roman"/>
        <family val="1"/>
        <charset val="204"/>
      </rPr>
      <t>Іс-шара 9.</t>
    </r>
    <r>
      <rPr>
        <i/>
        <sz val="14"/>
        <rFont val="Times New Roman"/>
        <family val="1"/>
        <charset val="204"/>
      </rPr>
      <t xml:space="preserve"> Күншалған ауылында көше жарығын салу</t>
    </r>
  </si>
  <si>
    <r>
      <rPr>
        <b/>
        <i/>
        <sz val="14"/>
        <rFont val="Times New Roman"/>
        <family val="1"/>
        <charset val="204"/>
      </rPr>
      <t xml:space="preserve">Іс-шара 10. </t>
    </r>
    <r>
      <rPr>
        <i/>
        <sz val="14"/>
        <rFont val="Times New Roman"/>
        <family val="1"/>
        <charset val="204"/>
      </rPr>
      <t>Шәкей ауылында көше жарығын салу</t>
    </r>
  </si>
  <si>
    <r>
      <rPr>
        <b/>
        <i/>
        <sz val="14"/>
        <rFont val="Times New Roman"/>
        <family val="1"/>
        <charset val="204"/>
      </rPr>
      <t>Іс-шара 11.</t>
    </r>
    <r>
      <rPr>
        <i/>
        <sz val="14"/>
        <rFont val="Times New Roman"/>
        <family val="1"/>
        <charset val="204"/>
      </rPr>
      <t xml:space="preserve"> Малтабар ауылында көше жарығын салу</t>
    </r>
  </si>
  <si>
    <r>
      <rPr>
        <b/>
        <i/>
        <sz val="14"/>
        <rFont val="Times New Roman"/>
        <family val="1"/>
        <charset val="204"/>
      </rPr>
      <t xml:space="preserve">Іс-шара 12. </t>
    </r>
    <r>
      <rPr>
        <i/>
        <sz val="14"/>
        <rFont val="Times New Roman"/>
        <family val="1"/>
        <charset val="204"/>
      </rPr>
      <t>Ақмырза ауылында көше жарығын салу</t>
    </r>
  </si>
  <si>
    <r>
      <t xml:space="preserve">Іс-шара 13. </t>
    </r>
    <r>
      <rPr>
        <i/>
        <sz val="14"/>
        <rFont val="Times New Roman"/>
        <family val="1"/>
        <charset val="204"/>
      </rPr>
      <t>Сілеті ауылында көше жарығын салу</t>
    </r>
  </si>
  <si>
    <r>
      <rPr>
        <b/>
        <i/>
        <sz val="14"/>
        <rFont val="Times New Roman"/>
        <family val="1"/>
        <charset val="204"/>
      </rPr>
      <t xml:space="preserve">Іс-шара 14. </t>
    </r>
    <r>
      <rPr>
        <i/>
        <sz val="14"/>
        <rFont val="Times New Roman"/>
        <family val="1"/>
        <charset val="204"/>
      </rPr>
      <t>Ерейментау қаласында көше жарығын салу</t>
    </r>
  </si>
  <si>
    <r>
      <rPr>
        <b/>
        <i/>
        <sz val="14"/>
        <rFont val="Times New Roman"/>
        <family val="1"/>
        <charset val="204"/>
      </rPr>
      <t xml:space="preserve">Іс-шара 15. </t>
    </r>
    <r>
      <rPr>
        <i/>
        <sz val="14"/>
        <rFont val="Times New Roman"/>
        <family val="1"/>
        <charset val="204"/>
      </rPr>
      <t>Ақсуат ауылында көше жарығын салу</t>
    </r>
  </si>
  <si>
    <r>
      <rPr>
        <b/>
        <i/>
        <sz val="14"/>
        <rFont val="Times New Roman"/>
        <family val="1"/>
        <charset val="204"/>
      </rPr>
      <t xml:space="preserve">Іс-шара 16. </t>
    </r>
    <r>
      <rPr>
        <i/>
        <sz val="14"/>
        <rFont val="Times New Roman"/>
        <family val="1"/>
        <charset val="204"/>
      </rPr>
      <t>Жаңажол ауылында көше жарығын салу</t>
    </r>
  </si>
  <si>
    <r>
      <rPr>
        <b/>
        <i/>
        <sz val="14"/>
        <rFont val="Times New Roman"/>
        <family val="1"/>
        <charset val="204"/>
      </rPr>
      <t xml:space="preserve">Іс-шара 17.  </t>
    </r>
    <r>
      <rPr>
        <i/>
        <sz val="14"/>
        <rFont val="Times New Roman"/>
        <family val="1"/>
        <charset val="204"/>
      </rPr>
      <t>Қоржынкөл станциясына жетпей, Ерейментау ауданының аумағында электр энергиясын және ТОБЖ желісін тарта отырып, антенна-діңгек құрылыстарын салу</t>
    </r>
  </si>
  <si>
    <r>
      <t xml:space="preserve">Іс-шара 1. </t>
    </r>
    <r>
      <rPr>
        <sz val="14"/>
        <rFont val="Times New Roman"/>
        <family val="1"/>
        <charset val="204"/>
      </rPr>
      <t>2 және ИКИ 1 үйлерін салу</t>
    </r>
  </si>
  <si>
    <r>
      <rPr>
        <b/>
        <i/>
        <sz val="14"/>
        <rFont val="Times New Roman"/>
        <family val="1"/>
        <charset val="204"/>
      </rPr>
      <t xml:space="preserve">Іс-шара 1. </t>
    </r>
    <r>
      <rPr>
        <i/>
        <sz val="14"/>
        <rFont val="Times New Roman"/>
        <family val="1"/>
        <charset val="204"/>
      </rPr>
      <t>Ақмола облысы, Ерейментау ауданы, Ерейментау қаласында 45 пәтерлі тұрғын үй салу (3-Позиция). Байланыстыру. Түзету</t>
    </r>
  </si>
  <si>
    <r>
      <rPr>
        <b/>
        <i/>
        <sz val="14"/>
        <rFont val="Times New Roman"/>
        <family val="1"/>
        <charset val="204"/>
      </rPr>
      <t xml:space="preserve">Іс-шара 2. </t>
    </r>
    <r>
      <rPr>
        <i/>
        <sz val="14"/>
        <rFont val="Times New Roman"/>
        <family val="1"/>
        <charset val="204"/>
      </rPr>
      <t>Ерейментау қаласында 60 пәтерлі (жалға берілетін) коммуналдық тұрғын үй салу</t>
    </r>
  </si>
  <si>
    <r>
      <rPr>
        <b/>
        <i/>
        <sz val="14"/>
        <rFont val="Times New Roman"/>
        <family val="1"/>
        <charset val="204"/>
      </rPr>
      <t xml:space="preserve">Іс-шара 3. </t>
    </r>
    <r>
      <rPr>
        <i/>
        <sz val="14"/>
        <rFont val="Times New Roman"/>
        <family val="1"/>
        <charset val="204"/>
      </rPr>
      <t>Ерейментау ауданының Ерейментау қаласындағы Мұсабаев көшесі, 14 және 16 бойынша 45 тирлі екі тұрғын үйге инженерлік - коммуникациялық инфрақұрылым салу (3 және 4 позиция)".</t>
    </r>
  </si>
  <si>
    <r>
      <t>Нәтиже көрсеткіші 8.2.</t>
    </r>
    <r>
      <rPr>
        <sz val="14"/>
        <rFont val="Times New Roman"/>
        <family val="1"/>
        <charset val="204"/>
      </rPr>
      <t xml:space="preserve"> ҚТҚ қайта өңдеу және кәдеге жарату үлесін ұлғайту</t>
    </r>
  </si>
  <si>
    <r>
      <rPr>
        <b/>
        <i/>
        <sz val="14"/>
        <rFont val="Times New Roman"/>
        <family val="1"/>
        <charset val="204"/>
      </rPr>
      <t xml:space="preserve">Іс-шара 1. </t>
    </r>
    <r>
      <rPr>
        <i/>
        <sz val="14"/>
        <rFont val="Times New Roman"/>
        <family val="1"/>
        <charset val="204"/>
      </rPr>
      <t>Қалалық полигон жанындағы қатты тұрмыстық қалдықтарды қайта өңдеу жөніндегі экокешенді ұйымдастыру</t>
    </r>
  </si>
  <si>
    <r>
      <t>Нәтиже көрсеткіші 8.3.</t>
    </r>
    <r>
      <rPr>
        <sz val="14"/>
        <rFont val="Times New Roman"/>
        <family val="1"/>
        <charset val="204"/>
      </rPr>
      <t xml:space="preserve"> ТЖ инфрақұрылымымен қамтамасыз ету</t>
    </r>
  </si>
  <si>
    <r>
      <t xml:space="preserve">Іс-шара 1. </t>
    </r>
    <r>
      <rPr>
        <i/>
        <sz val="14"/>
        <rFont val="Times New Roman"/>
        <family val="1"/>
        <charset val="204"/>
      </rPr>
      <t>Ерейментау ауданының Күншалған селосында шаруашылық субъектісінің базасында ерікті өрт құралымын ашу</t>
    </r>
  </si>
  <si>
    <r>
      <rPr>
        <b/>
        <i/>
        <sz val="14"/>
        <rFont val="Times New Roman"/>
        <family val="1"/>
        <charset val="204"/>
      </rPr>
      <t xml:space="preserve">Іс-шара 1. </t>
    </r>
    <r>
      <rPr>
        <i/>
        <sz val="14"/>
        <rFont val="Times New Roman"/>
        <family val="1"/>
        <charset val="204"/>
      </rPr>
      <t>Ерейментау қаласында жобалау-сметалық құжаттаманы әзірлеу, кәріз тазарту құрылыстарын салу</t>
    </r>
  </si>
  <si>
    <r>
      <rPr>
        <b/>
        <i/>
        <sz val="14"/>
        <rFont val="Times New Roman"/>
        <family val="1"/>
        <charset val="204"/>
      </rPr>
      <t>Іс-шара 2.</t>
    </r>
    <r>
      <rPr>
        <i/>
        <sz val="14"/>
        <rFont val="Times New Roman"/>
        <family val="1"/>
        <charset val="204"/>
      </rPr>
      <t xml:space="preserve"> Ерейментау қаласында кәріз тазарту құрылыстарын салу</t>
    </r>
  </si>
  <si>
    <r>
      <rPr>
        <b/>
        <i/>
        <sz val="14"/>
        <rFont val="Times New Roman"/>
        <family val="1"/>
        <charset val="204"/>
      </rPr>
      <t xml:space="preserve">Іс-шара 3. </t>
    </r>
    <r>
      <rPr>
        <i/>
        <sz val="14"/>
        <rFont val="Times New Roman"/>
        <family val="1"/>
        <charset val="204"/>
      </rPr>
      <t>Кешенді ведомстводан тыс сараптамадан өтіп, Ерейментау ауданы, Ерейментау қаласының №5 қазандығын және жылу желілерін реконструкциялауға жобалау-сметалық құжаттаманы әзірлеу</t>
    </r>
  </si>
  <si>
    <r>
      <rPr>
        <b/>
        <i/>
        <sz val="14"/>
        <rFont val="Times New Roman"/>
        <family val="1"/>
        <charset val="204"/>
      </rPr>
      <t xml:space="preserve">Іс-шара 4. </t>
    </r>
    <r>
      <rPr>
        <i/>
        <sz val="14"/>
        <rFont val="Times New Roman"/>
        <family val="1"/>
        <charset val="204"/>
      </rPr>
      <t>Ерейментау ауданы, Ерейментау қ. №5 қазандықты және жылу желілерін реконструкциялау</t>
    </r>
  </si>
  <si>
    <r>
      <rPr>
        <b/>
        <i/>
        <sz val="14"/>
        <rFont val="Times New Roman"/>
        <family val="1"/>
        <charset val="204"/>
      </rPr>
      <t xml:space="preserve">Іс-шара 5. </t>
    </r>
    <r>
      <rPr>
        <sz val="14"/>
        <rFont val="Times New Roman"/>
        <family val="1"/>
        <charset val="204"/>
      </rPr>
      <t>Ерейментау қаласының жылумен жабдықтау желілерін ағымдағы жөндеу</t>
    </r>
  </si>
  <si>
    <r>
      <t xml:space="preserve">Іс-шара 1. </t>
    </r>
    <r>
      <rPr>
        <sz val="14"/>
        <rFont val="Times New Roman"/>
        <family val="1"/>
        <charset val="204"/>
      </rPr>
      <t>Ағымдағы жөндеу</t>
    </r>
  </si>
  <si>
    <r>
      <rPr>
        <b/>
        <i/>
        <sz val="14"/>
        <rFont val="Times New Roman"/>
        <family val="1"/>
        <charset val="204"/>
      </rPr>
      <t xml:space="preserve">Іс-шара 1. </t>
    </r>
    <r>
      <rPr>
        <i/>
        <sz val="14"/>
        <rFont val="Times New Roman"/>
        <family val="1"/>
        <charset val="204"/>
      </rPr>
      <t>Ерейментау қаласы мен ауылдық елді мекендердегі сумен жабдықтау желілерін ағымдағы жөндеу</t>
    </r>
  </si>
  <si>
    <r>
      <rPr>
        <b/>
        <i/>
        <sz val="14"/>
        <rFont val="Times New Roman"/>
        <family val="1"/>
        <charset val="204"/>
      </rPr>
      <t>Іс-шара 2.</t>
    </r>
    <r>
      <rPr>
        <i/>
        <sz val="14"/>
        <rFont val="Times New Roman"/>
        <family val="1"/>
        <charset val="204"/>
      </rPr>
      <t xml:space="preserve"> Ерейментау қаласының су бұру желілерін ағымдағы жөндеу</t>
    </r>
  </si>
  <si>
    <r>
      <t xml:space="preserve">НИ 4. </t>
    </r>
    <r>
      <rPr>
        <sz val="14"/>
        <rFont val="Times New Roman"/>
        <family val="1"/>
        <charset val="204"/>
      </rPr>
      <t>Халықты қалдықтарды жинау және шығару жөніндегі қызметтермен қамтамасыз ету, %</t>
    </r>
  </si>
  <si>
    <r>
      <t>НИ.</t>
    </r>
    <r>
      <rPr>
        <sz val="14"/>
        <rFont val="Times New Roman"/>
        <family val="1"/>
        <charset val="204"/>
      </rPr>
      <t xml:space="preserve"> Сыртқы IOC үлесі</t>
    </r>
  </si>
  <si>
    <r>
      <t>НИ.</t>
    </r>
    <r>
      <rPr>
        <sz val="14"/>
        <rFont val="Times New Roman"/>
        <family val="1"/>
        <charset val="204"/>
      </rPr>
      <t xml:space="preserve"> Халықты су тасқынынан, еріген және жаңбыр суларынан қорғау деңгейі, %</t>
    </r>
  </si>
  <si>
    <r>
      <rPr>
        <b/>
        <i/>
        <sz val="14"/>
        <rFont val="Times New Roman"/>
        <family val="1"/>
        <charset val="204"/>
      </rPr>
      <t>Іс-шара 1.</t>
    </r>
    <r>
      <rPr>
        <i/>
        <sz val="14"/>
        <rFont val="Times New Roman"/>
        <family val="1"/>
        <charset val="204"/>
      </rPr>
      <t xml:space="preserve"> Ерейментау ауданы Өленті ауылының бөгетіне көп факторлы тексеру жүргізу</t>
    </r>
  </si>
  <si>
    <r>
      <t>НИ.</t>
    </r>
    <r>
      <rPr>
        <sz val="14"/>
        <rFont val="Times New Roman"/>
        <family val="1"/>
        <charset val="204"/>
      </rPr>
      <t xml:space="preserve"> ТЖ қаупі төнген кезде халықты құлақтандыру деңгейі</t>
    </r>
  </si>
  <si>
    <r>
      <t>Іс-шара 1.</t>
    </r>
    <r>
      <rPr>
        <sz val="14"/>
        <rFont val="Times New Roman"/>
        <family val="1"/>
        <charset val="204"/>
      </rPr>
      <t xml:space="preserve"> Ескерту орнату</t>
    </r>
  </si>
  <si>
    <r>
      <rPr>
        <b/>
        <i/>
        <sz val="14"/>
        <rFont val="Times New Roman"/>
        <family val="1"/>
        <charset val="204"/>
      </rPr>
      <t xml:space="preserve">Іс-шара 1. </t>
    </r>
    <r>
      <rPr>
        <i/>
        <sz val="14"/>
        <rFont val="Times New Roman"/>
        <family val="1"/>
        <charset val="204"/>
      </rPr>
      <t>Сирень-сөйлеу құрылғысын орнату</t>
    </r>
  </si>
  <si>
    <r>
      <t xml:space="preserve">Нәтиже көрсеткіші 11.2.1.1. </t>
    </r>
    <r>
      <rPr>
        <sz val="14"/>
        <rFont val="Times New Roman"/>
        <family val="1"/>
        <charset val="204"/>
      </rPr>
      <t>Жақсы және қанағаттанарлық жағдайдағы жергілікті маңызы бар жолдардың үлесі, %</t>
    </r>
  </si>
  <si>
    <r>
      <rPr>
        <b/>
        <i/>
        <sz val="14"/>
        <rFont val="Times New Roman"/>
        <family val="1"/>
        <charset val="204"/>
      </rPr>
      <t>Іс-шара 1.</t>
    </r>
    <r>
      <rPr>
        <i/>
        <sz val="14"/>
        <rFont val="Times New Roman"/>
        <family val="1"/>
        <charset val="204"/>
      </rPr>
      <t xml:space="preserve"> Ерейментау ауданының 28 км" Еркіншілік – Бұлақсай " аудандық маңызы бар автожолын орташа жөндеу
</t>
    </r>
  </si>
  <si>
    <r>
      <rPr>
        <b/>
        <i/>
        <sz val="14"/>
        <rFont val="Times New Roman"/>
        <family val="1"/>
        <charset val="204"/>
      </rPr>
      <t xml:space="preserve">Іс-шара 2. </t>
    </r>
    <r>
      <rPr>
        <i/>
        <sz val="14"/>
        <rFont val="Times New Roman"/>
        <family val="1"/>
        <charset val="204"/>
      </rPr>
      <t>Ерейментау ауданының 0-19,52 км "Бозтал ауылына кіреберіс" KC - ER-8 аудандық маңызы бар автожолын орташа жөндеу</t>
    </r>
  </si>
  <si>
    <r>
      <rPr>
        <b/>
        <i/>
        <sz val="14"/>
        <rFont val="Times New Roman"/>
        <family val="1"/>
        <charset val="204"/>
      </rPr>
      <t xml:space="preserve"> Іс-шара 3. </t>
    </r>
    <r>
      <rPr>
        <i/>
        <sz val="14"/>
        <rFont val="Times New Roman"/>
        <family val="1"/>
        <charset val="204"/>
      </rPr>
      <t xml:space="preserve">Ерейментау ауданының 1,8-17,16 км" Қойтас ауылына кіреберіс " KC-ER-7 аудандық маңызы бар автожолын орташа жөндеу
</t>
    </r>
  </si>
  <si>
    <r>
      <rPr>
        <b/>
        <i/>
        <sz val="14"/>
        <rFont val="Times New Roman"/>
        <family val="1"/>
        <charset val="204"/>
      </rPr>
      <t xml:space="preserve">Іс-шара 4. </t>
    </r>
    <r>
      <rPr>
        <i/>
        <sz val="14"/>
        <rFont val="Times New Roman"/>
        <family val="1"/>
        <charset val="204"/>
      </rPr>
      <t>Ерейментау ауданының 0-5, 78 км 0-5" Торғай ауылына кіреберіс " KC - ER-6 аудандық маңызы бар автомобиль жолын орташа жөндеу</t>
    </r>
  </si>
  <si>
    <r>
      <rPr>
        <b/>
        <i/>
        <sz val="14"/>
        <rFont val="Times New Roman"/>
        <family val="1"/>
        <charset val="204"/>
      </rPr>
      <t>Іс-шара 5.</t>
    </r>
    <r>
      <rPr>
        <i/>
        <sz val="14"/>
        <rFont val="Times New Roman"/>
        <family val="1"/>
        <charset val="204"/>
      </rPr>
      <t xml:space="preserve"> Ерейментау ауданының 6,0 км" Ақмырза ауылына кіреберіс " KC - ER-5 аудандық маңызы бар автомобиль жолын орташа жөндеу</t>
    </r>
  </si>
  <si>
    <r>
      <rPr>
        <b/>
        <i/>
        <sz val="14"/>
        <rFont val="Times New Roman"/>
        <family val="1"/>
        <charset val="204"/>
      </rPr>
      <t>Іс-шара 6.</t>
    </r>
    <r>
      <rPr>
        <i/>
        <sz val="14"/>
        <rFont val="Times New Roman"/>
        <family val="1"/>
        <charset val="204"/>
      </rPr>
      <t xml:space="preserve"> Ерейментау ауданының 0,2 км" Қарағайлы ауылына кіреберіс " KC - ER-17 аудандық маңызы бар автомобиль жолын орташа жөндеу</t>
    </r>
  </si>
  <si>
    <r>
      <t xml:space="preserve">Іс-шара 7. </t>
    </r>
    <r>
      <rPr>
        <i/>
        <sz val="14"/>
        <rFont val="Times New Roman"/>
        <family val="1"/>
        <charset val="204"/>
      </rPr>
      <t>Еркіншілік Едіге аралығы 103 км жаңа теміржол өткелін салу</t>
    </r>
  </si>
  <si>
    <r>
      <t>Нәтиже көрсеткіші 11.3.1.</t>
    </r>
    <r>
      <rPr>
        <sz val="14"/>
        <rFont val="Times New Roman"/>
        <family val="1"/>
        <charset val="204"/>
      </rPr>
      <t xml:space="preserve"> Бір тұрғынға тұрғын үймен қамтамасыз ету, ш. м.</t>
    </r>
  </si>
  <si>
    <r>
      <t xml:space="preserve">Нәтиже көрсеткіші 6.2.1. </t>
    </r>
    <r>
      <rPr>
        <sz val="14"/>
        <rFont val="Times New Roman"/>
        <family val="1"/>
        <charset val="204"/>
      </rPr>
      <t>Халықты Ағынды суларды тазартумен қамту: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</si>
</sst>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3" formatCode="_-* #,##0.00_-;\-* #,##0.00_-;_-* &quot;-&quot;??_-;_-@_-"/>
    <numFmt numFmtId="164" formatCode="_-* #,##0.00_р_._-;\-* #,##0.00_р_._-;_-* &quot;-&quot;??_р_._-;_-@_-"/>
    <numFmt numFmtId="165" formatCode="0.0"/>
    <numFmt numFmtId="166" formatCode="#,##0.0"/>
    <numFmt numFmtId="167" formatCode="0.000"/>
    <numFmt numFmtId="168" formatCode="_-* #,##0.0_-;\-* #,##0.0_-;_-* &quot;-&quot;??_-;_-@_-"/>
    <numFmt numFmtId="169" formatCode="_-* #,##0.000_-;\-* #,##0.000_-;_-* &quot;-&quot;??_-;_-@_-"/>
    <numFmt numFmtId="170" formatCode="#,##0.000"/>
    <numFmt numFmtId="171" formatCode="_-* #,##0_-;\-* #,##0_-;_-* &quot;-&quot;??_-;_-@_-"/>
    <numFmt numFmtId="172" formatCode="_-* #,##0.000\ _₽_-;\-* #,##0.000\ _₽_-;_-* &quot;-&quot;???\ _₽_-;_-@_-"/>
    <numFmt numFmtId="173" formatCode="#\ ##0"/>
    <numFmt numFmtId="174" formatCode="_-* #\ ##0.000_-;\-* #\ ##0.000_-;_-* &quot;-&quot;??_-;_-@_-"/>
    <numFmt numFmtId="175" formatCode="_-* #,##0.0\ _₽_-;\-* #,##0.0\ _₽_-;_-* &quot;-&quot;??\ _₽_-;_-@_-"/>
    <numFmt numFmtId="176" formatCode="_-* #\ ##0.0000_-;\-* #\ ##0.0000_-;_-* &quot;-&quot;??_-;_-@_-"/>
    <numFmt numFmtId="177" formatCode="_-* #\ ##0_-;\-* #\ ##0_-;_-* &quot;-&quot;??_-;_-@_-"/>
    <numFmt numFmtId="178" formatCode="_-* #\ ##0.0_-;\-* #\ ##0.0_-;_-* &quot;-&quot;??_-;_-@_-"/>
    <numFmt numFmtId="179" formatCode="_-* #,##0.0000_-;\-* #,##0.0000_-;_-* &quot;-&quot;??_-;_-@_-"/>
    <numFmt numFmtId="180" formatCode="_-* #,##0.000_р_._-;\-* #,##0.000_р_._-;_-* &quot;-&quot;???_р_._-;_-@_-"/>
    <numFmt numFmtId="181" formatCode="000;"/>
    <numFmt numFmtId="182" formatCode="0.0000"/>
    <numFmt numFmtId="183" formatCode="_-* #,##0.000\ _р_._-;\-* #,##0.000\ _р_._-;_-* &quot;-&quot;???\ _р_._-;_-@_-"/>
    <numFmt numFmtId="184" formatCode="#\ ##0.0"/>
    <numFmt numFmtId="185" formatCode="_-* ##\ ##0.000_-;\-* ##\ ##0.000_-;_-* &quot;-&quot;??_-;_-@_-"/>
    <numFmt numFmtId="186" formatCode="#,##0.0_ ;\-#,##0.0\ "/>
    <numFmt numFmtId="187" formatCode="_-* #,##0.00\ _р_._-;\-* #,##0.00\ _р_._-;_-* &quot;-&quot;???\ _р_._-;_-@_-"/>
    <numFmt numFmtId="188" formatCode="_-* #,##0.00\ _р_._-;\-* #,##0.00\ _р_._-;_-* &quot;-&quot;??\ _р_._-;_-@_-"/>
  </numFmts>
  <fonts count="81" x14ac:knownFonts="1">
    <font>
      <sz val="11"/>
      <color theme="1"/>
      <name val="Calibri"/>
      <family val="2"/>
      <charset val="204"/>
      <scheme val="minor"/>
    </font>
    <font>
      <sz val="11"/>
      <color theme="1"/>
      <name val="Calibri"/>
      <family val="2"/>
      <charset val="204"/>
      <scheme val="minor"/>
    </font>
    <font>
      <sz val="10"/>
      <name val="Arial Cyr"/>
      <charset val="204"/>
    </font>
    <font>
      <sz val="10"/>
      <name val="Arial"/>
      <family val="2"/>
    </font>
    <font>
      <sz val="11"/>
      <color indexed="8"/>
      <name val="Calibri"/>
      <family val="2"/>
      <charset val="204"/>
    </font>
    <font>
      <b/>
      <sz val="11"/>
      <name val="Times New Roman"/>
      <family val="1"/>
      <charset val="204"/>
    </font>
    <font>
      <sz val="11"/>
      <name val="Times New Roman"/>
      <family val="1"/>
      <charset val="204"/>
    </font>
    <font>
      <i/>
      <sz val="11"/>
      <name val="Times New Roman"/>
      <family val="1"/>
      <charset val="204"/>
    </font>
    <font>
      <vertAlign val="superscript"/>
      <sz val="11"/>
      <name val="Times New Roman"/>
      <family val="1"/>
      <charset val="204"/>
    </font>
    <font>
      <sz val="11"/>
      <color rgb="FF000000"/>
      <name val="Times New Roman"/>
      <family val="1"/>
      <charset val="204"/>
    </font>
    <font>
      <sz val="10"/>
      <name val="Arial"/>
      <family val="2"/>
      <charset val="204"/>
    </font>
    <font>
      <sz val="10"/>
      <name val="Helv"/>
      <charset val="204"/>
    </font>
    <font>
      <sz val="10"/>
      <name val="Arial Cyr"/>
      <family val="2"/>
      <charset val="204"/>
    </font>
    <font>
      <sz val="8"/>
      <name val="Calibri"/>
      <family val="2"/>
      <charset val="204"/>
      <scheme val="minor"/>
    </font>
    <font>
      <b/>
      <sz val="11"/>
      <color rgb="FF0000CC"/>
      <name val="Times New Roman"/>
      <family val="1"/>
      <charset val="204"/>
    </font>
    <font>
      <sz val="11"/>
      <color theme="1"/>
      <name val="Times New Roman"/>
      <family val="1"/>
      <charset val="204"/>
    </font>
    <font>
      <sz val="11"/>
      <color rgb="FF0000CC"/>
      <name val="Times New Roman"/>
      <family val="1"/>
      <charset val="204"/>
    </font>
    <font>
      <sz val="11"/>
      <color rgb="FFFF0000"/>
      <name val="Times New Roman"/>
      <family val="1"/>
      <charset val="204"/>
    </font>
    <font>
      <b/>
      <sz val="11"/>
      <color rgb="FFFF0000"/>
      <name val="Times New Roman"/>
      <family val="1"/>
      <charset val="204"/>
    </font>
    <font>
      <b/>
      <sz val="11"/>
      <color theme="1"/>
      <name val="Times New Roman"/>
      <family val="1"/>
      <charset val="204"/>
    </font>
    <font>
      <b/>
      <i/>
      <sz val="11"/>
      <name val="Times New Roman"/>
      <family val="1"/>
      <charset val="204"/>
    </font>
    <font>
      <sz val="11"/>
      <color theme="1"/>
      <name val="Calibri"/>
      <family val="2"/>
      <scheme val="minor"/>
    </font>
    <font>
      <b/>
      <sz val="12"/>
      <name val="Times New Roman"/>
      <family val="1"/>
      <charset val="204"/>
    </font>
    <font>
      <sz val="12"/>
      <name val="Times New Roman"/>
      <family val="1"/>
      <charset val="204"/>
    </font>
    <font>
      <sz val="11"/>
      <color rgb="FFFF0000"/>
      <name val="Times New Roman"/>
      <family val="1"/>
    </font>
    <font>
      <b/>
      <sz val="11"/>
      <color rgb="FFFF0000"/>
      <name val="Times New Roman"/>
      <family val="1"/>
    </font>
    <font>
      <sz val="11"/>
      <name val="Times New Roman"/>
      <family val="1"/>
    </font>
    <font>
      <b/>
      <sz val="11"/>
      <name val="Times New Roman"/>
      <family val="1"/>
    </font>
    <font>
      <sz val="11"/>
      <color rgb="FF0000CC"/>
      <name val="Times New Roman"/>
      <family val="1"/>
    </font>
    <font>
      <b/>
      <sz val="11"/>
      <color rgb="FF0000CC"/>
      <name val="Times New Roman"/>
      <family val="1"/>
    </font>
    <font>
      <sz val="12"/>
      <name val="Times New Roman"/>
      <family val="1"/>
    </font>
    <font>
      <sz val="11"/>
      <color theme="1"/>
      <name val="Times New Roman"/>
      <family val="1"/>
    </font>
    <font>
      <b/>
      <sz val="11"/>
      <color theme="1"/>
      <name val="Times New Roman"/>
      <family val="1"/>
    </font>
    <font>
      <sz val="12"/>
      <color theme="1"/>
      <name val="Times New Roman"/>
      <family val="1"/>
    </font>
    <font>
      <b/>
      <sz val="12"/>
      <color rgb="FF0000CC"/>
      <name val="Times New Roman"/>
      <family val="1"/>
    </font>
    <font>
      <u/>
      <sz val="11"/>
      <name val="Times New Roman"/>
      <family val="1"/>
    </font>
    <font>
      <b/>
      <i/>
      <sz val="11"/>
      <name val="Times New Roman"/>
      <family val="1"/>
    </font>
    <font>
      <sz val="12"/>
      <color theme="1"/>
      <name val="Times New Roman"/>
      <family val="1"/>
      <charset val="204"/>
    </font>
    <font>
      <sz val="10"/>
      <color theme="1"/>
      <name val="Times New Roman"/>
      <family val="1"/>
      <charset val="204"/>
    </font>
    <font>
      <sz val="8"/>
      <name val="Times New Roman"/>
      <family val="1"/>
      <charset val="204"/>
    </font>
    <font>
      <sz val="11"/>
      <color rgb="FF92D050"/>
      <name val="Times New Roman"/>
      <family val="1"/>
      <charset val="204"/>
    </font>
    <font>
      <sz val="10"/>
      <name val="Times New Roman"/>
      <family val="1"/>
      <charset val="204"/>
    </font>
    <font>
      <u/>
      <sz val="11"/>
      <name val="Times New Roman"/>
      <family val="1"/>
      <charset val="204"/>
    </font>
    <font>
      <b/>
      <sz val="12"/>
      <color theme="1"/>
      <name val="Times New Roman"/>
      <family val="1"/>
    </font>
    <font>
      <sz val="9"/>
      <name val="Times New Roman"/>
      <family val="1"/>
      <charset val="204"/>
    </font>
    <font>
      <sz val="11"/>
      <name val="Calibri"/>
      <family val="2"/>
      <charset val="204"/>
      <scheme val="minor"/>
    </font>
    <font>
      <sz val="10"/>
      <name val="Times New Roman"/>
      <family val="1"/>
    </font>
    <font>
      <sz val="12"/>
      <color rgb="FFFF0000"/>
      <name val="Times New Roman"/>
      <family val="1"/>
      <charset val="204"/>
    </font>
    <font>
      <sz val="12"/>
      <color rgb="FFFF0000"/>
      <name val="Times New Roman"/>
      <family val="1"/>
    </font>
    <font>
      <i/>
      <sz val="11"/>
      <color rgb="FFFF0000"/>
      <name val="Times New Roman"/>
      <family val="1"/>
    </font>
    <font>
      <sz val="14"/>
      <color rgb="FFFF0000"/>
      <name val="Times New Roman"/>
      <family val="1"/>
    </font>
    <font>
      <i/>
      <sz val="11"/>
      <name val="Times New Roman"/>
      <family val="1"/>
    </font>
    <font>
      <sz val="11"/>
      <color rgb="FF000000"/>
      <name val="Times New Roman"/>
      <family val="1"/>
    </font>
    <font>
      <sz val="10"/>
      <color rgb="FFFF0000"/>
      <name val="Times New Roman"/>
      <family val="1"/>
    </font>
    <font>
      <b/>
      <sz val="10"/>
      <color rgb="FFFF0000"/>
      <name val="Times New Roman"/>
      <family val="1"/>
      <charset val="204"/>
    </font>
    <font>
      <b/>
      <sz val="10"/>
      <name val="Times New Roman"/>
      <family val="1"/>
      <charset val="204"/>
    </font>
    <font>
      <b/>
      <sz val="8"/>
      <name val="Times New Roman"/>
      <family val="1"/>
      <charset val="204"/>
    </font>
    <font>
      <b/>
      <sz val="11"/>
      <color theme="1"/>
      <name val="Calibri"/>
      <family val="2"/>
      <charset val="204"/>
      <scheme val="minor"/>
    </font>
    <font>
      <sz val="14"/>
      <color rgb="FF0000CC"/>
      <name val="Times New Roman"/>
      <family val="1"/>
    </font>
    <font>
      <b/>
      <sz val="12"/>
      <color rgb="FFFF0000"/>
      <name val="Times New Roman"/>
      <family val="1"/>
      <charset val="204"/>
    </font>
    <font>
      <b/>
      <sz val="10"/>
      <color rgb="FF0000CC"/>
      <name val="Times New Roman"/>
      <family val="1"/>
      <charset val="204"/>
    </font>
    <font>
      <b/>
      <sz val="10"/>
      <color theme="1"/>
      <name val="Times New Roman"/>
      <family val="1"/>
      <charset val="204"/>
    </font>
    <font>
      <sz val="11"/>
      <color rgb="FFFF0000"/>
      <name val="Calibri"/>
      <family val="2"/>
      <charset val="204"/>
      <scheme val="minor"/>
    </font>
    <font>
      <sz val="8"/>
      <color rgb="FFFF0000"/>
      <name val="Times New Roman"/>
      <family val="1"/>
      <charset val="204"/>
    </font>
    <font>
      <b/>
      <sz val="12"/>
      <color theme="1"/>
      <name val="Times New Roman"/>
      <family val="1"/>
      <charset val="204"/>
    </font>
    <font>
      <b/>
      <i/>
      <sz val="12"/>
      <color rgb="FFFF0000"/>
      <name val="Times New Roman"/>
      <family val="1"/>
      <charset val="204"/>
    </font>
    <font>
      <i/>
      <sz val="12"/>
      <name val="Times New Roman"/>
      <family val="1"/>
      <charset val="204"/>
    </font>
    <font>
      <sz val="12"/>
      <color rgb="FF0000CC"/>
      <name val="Times New Roman"/>
      <family val="1"/>
      <charset val="204"/>
    </font>
    <font>
      <b/>
      <sz val="14"/>
      <color theme="1"/>
      <name val="Times New Roman"/>
      <family val="1"/>
      <charset val="204"/>
    </font>
    <font>
      <b/>
      <sz val="14"/>
      <color rgb="FFFF0000"/>
      <name val="Times New Roman"/>
      <family val="1"/>
      <charset val="204"/>
    </font>
    <font>
      <sz val="14"/>
      <color rgb="FFFF0000"/>
      <name val="Times New Roman"/>
      <family val="1"/>
      <charset val="204"/>
    </font>
    <font>
      <sz val="14"/>
      <color theme="1"/>
      <name val="Times New Roman"/>
      <family val="1"/>
      <charset val="204"/>
    </font>
    <font>
      <b/>
      <sz val="14"/>
      <name val="Times New Roman"/>
      <family val="1"/>
      <charset val="204"/>
    </font>
    <font>
      <sz val="14"/>
      <name val="Times New Roman"/>
      <family val="1"/>
      <charset val="204"/>
    </font>
    <font>
      <i/>
      <sz val="14"/>
      <name val="Times New Roman"/>
      <family val="1"/>
      <charset val="204"/>
    </font>
    <font>
      <b/>
      <i/>
      <sz val="14"/>
      <name val="Times New Roman"/>
      <family val="1"/>
      <charset val="204"/>
    </font>
    <font>
      <b/>
      <i/>
      <sz val="14"/>
      <color rgb="FFFF0000"/>
      <name val="Times New Roman"/>
      <family val="1"/>
      <charset val="204"/>
    </font>
    <font>
      <i/>
      <sz val="14"/>
      <color rgb="FFFF0000"/>
      <name val="Times New Roman"/>
      <family val="1"/>
      <charset val="204"/>
    </font>
    <font>
      <sz val="14"/>
      <color rgb="FF0000CC"/>
      <name val="Times New Roman"/>
      <family val="1"/>
      <charset val="204"/>
    </font>
    <font>
      <b/>
      <sz val="14"/>
      <color rgb="FF0000CC"/>
      <name val="Times New Roman"/>
      <family val="1"/>
      <charset val="204"/>
    </font>
    <font>
      <i/>
      <sz val="14"/>
      <color theme="1"/>
      <name val="Times New Roman"/>
      <family val="1"/>
      <charset val="204"/>
    </font>
  </fonts>
  <fills count="28">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rgb="FFFFC000"/>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CC99"/>
        <bgColor indexed="64"/>
      </patternFill>
    </fill>
    <fill>
      <patternFill patternType="solid">
        <fgColor theme="0"/>
        <bgColor indexed="64"/>
      </patternFill>
    </fill>
    <fill>
      <patternFill patternType="solid">
        <fgColor rgb="FFFF7C80"/>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99"/>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bgColor indexed="64"/>
      </patternFill>
    </fill>
    <fill>
      <patternFill patternType="solid">
        <fgColor theme="0"/>
        <bgColor rgb="FFFFFFFF"/>
      </patternFill>
    </fill>
    <fill>
      <patternFill patternType="solid">
        <fgColor rgb="FF66FFFF"/>
        <bgColor indexed="64"/>
      </patternFill>
    </fill>
    <fill>
      <patternFill patternType="solid">
        <fgColor rgb="FF00FF00"/>
        <bgColor indexed="64"/>
      </patternFill>
    </fill>
    <fill>
      <patternFill patternType="solid">
        <fgColor rgb="FF66FFCC"/>
        <bgColor indexed="64"/>
      </patternFill>
    </fill>
    <fill>
      <patternFill patternType="solid">
        <fgColor rgb="FFFF99FF"/>
        <bgColor indexed="64"/>
      </patternFill>
    </fill>
    <fill>
      <patternFill patternType="solid">
        <fgColor rgb="FF9999FF"/>
        <bgColor indexed="64"/>
      </patternFill>
    </fill>
    <fill>
      <patternFill patternType="solid">
        <fgColor rgb="FF66FF99"/>
        <bgColor indexed="64"/>
      </patternFill>
    </fill>
    <fill>
      <patternFill patternType="solid">
        <fgColor rgb="FF00B0F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949694"/>
      </left>
      <right style="thin">
        <color rgb="FF949694"/>
      </right>
      <top style="thin">
        <color rgb="FF949694"/>
      </top>
      <bottom style="thin">
        <color rgb="FF94969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949694"/>
      </right>
      <top style="thin">
        <color rgb="FF949694"/>
      </top>
      <bottom style="thin">
        <color rgb="FF94969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xf numFmtId="164" fontId="1" fillId="0" borderId="0" applyFont="0" applyFill="0" applyBorder="0" applyAlignment="0" applyProtection="0"/>
    <xf numFmtId="0" fontId="2" fillId="0" borderId="0"/>
    <xf numFmtId="0" fontId="3" fillId="0" borderId="0"/>
    <xf numFmtId="0" fontId="4"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0" fillId="0" borderId="0"/>
    <xf numFmtId="0" fontId="11" fillId="0" borderId="0"/>
    <xf numFmtId="0" fontId="11" fillId="0" borderId="0"/>
    <xf numFmtId="0" fontId="12" fillId="0" borderId="0"/>
    <xf numFmtId="164" fontId="10" fillId="0" borderId="0" applyFont="0" applyFill="0" applyBorder="0" applyAlignment="0" applyProtection="0"/>
    <xf numFmtId="0" fontId="21" fillId="0" borderId="0"/>
    <xf numFmtId="0" fontId="10" fillId="0" borderId="0"/>
    <xf numFmtId="0" fontId="1" fillId="0" borderId="0"/>
    <xf numFmtId="0" fontId="1" fillId="0" borderId="0"/>
    <xf numFmtId="0" fontId="1" fillId="0" borderId="0"/>
    <xf numFmtId="0" fontId="1" fillId="0" borderId="0"/>
    <xf numFmtId="0" fontId="1" fillId="0" borderId="0"/>
    <xf numFmtId="0" fontId="10" fillId="0" borderId="0"/>
    <xf numFmtId="43" fontId="1" fillId="0" borderId="0" applyFont="0" applyFill="0" applyBorder="0" applyAlignment="0" applyProtection="0"/>
  </cellStyleXfs>
  <cellXfs count="2954">
    <xf numFmtId="0" fontId="0" fillId="0" borderId="0" xfId="0"/>
    <xf numFmtId="0" fontId="6" fillId="0" borderId="1" xfId="0" applyFont="1" applyBorder="1" applyAlignment="1">
      <alignment vertical="top" wrapText="1"/>
    </xf>
    <xf numFmtId="0" fontId="9" fillId="0" borderId="1" xfId="0" applyFont="1" applyBorder="1" applyAlignment="1">
      <alignment horizontal="center" vertical="top" wrapText="1"/>
    </xf>
    <xf numFmtId="0" fontId="5" fillId="0" borderId="1" xfId="0" applyFont="1" applyBorder="1" applyAlignment="1">
      <alignment horizontal="center" vertical="top" wrapText="1"/>
    </xf>
    <xf numFmtId="0" fontId="5" fillId="6" borderId="1" xfId="0" applyFont="1" applyFill="1" applyBorder="1" applyAlignment="1">
      <alignment vertical="top" wrapText="1"/>
    </xf>
    <xf numFmtId="0" fontId="6" fillId="7" borderId="1" xfId="0" applyFont="1" applyFill="1" applyBorder="1" applyAlignment="1">
      <alignment horizontal="center" vertical="top" wrapText="1"/>
    </xf>
    <xf numFmtId="169" fontId="14" fillId="9" borderId="1" xfId="7"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69" fontId="5" fillId="0" borderId="1" xfId="7" applyNumberFormat="1" applyFont="1" applyFill="1" applyBorder="1" applyAlignment="1">
      <alignment horizontal="center" vertical="center" wrapText="1"/>
    </xf>
    <xf numFmtId="169" fontId="16" fillId="9" borderId="1" xfId="7"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169" fontId="5" fillId="4" borderId="1" xfId="7"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9" fontId="5" fillId="0" borderId="1" xfId="7" applyNumberFormat="1" applyFont="1" applyBorder="1" applyAlignment="1">
      <alignment horizontal="center" vertical="center" wrapText="1"/>
    </xf>
    <xf numFmtId="0" fontId="5" fillId="0" borderId="1" xfId="0" applyFont="1" applyBorder="1" applyAlignment="1">
      <alignment horizontal="center" vertical="center" wrapText="1"/>
    </xf>
    <xf numFmtId="169" fontId="5" fillId="0" borderId="1" xfId="7" quotePrefix="1" applyNumberFormat="1" applyFont="1" applyBorder="1" applyAlignment="1">
      <alignment horizontal="center" vertical="center" wrapText="1"/>
    </xf>
    <xf numFmtId="0" fontId="5" fillId="0" borderId="1" xfId="0" quotePrefix="1" applyFont="1" applyBorder="1" applyAlignment="1">
      <alignment horizontal="center" vertical="center" wrapText="1"/>
    </xf>
    <xf numFmtId="169" fontId="6" fillId="5" borderId="1" xfId="7" quotePrefix="1" applyNumberFormat="1" applyFont="1" applyFill="1" applyBorder="1" applyAlignment="1">
      <alignment horizontal="center" vertical="center" wrapText="1"/>
    </xf>
    <xf numFmtId="0" fontId="6" fillId="5" borderId="1" xfId="0" quotePrefix="1" applyFont="1" applyFill="1" applyBorder="1" applyAlignment="1">
      <alignment horizontal="center" vertical="center" wrapText="1"/>
    </xf>
    <xf numFmtId="0" fontId="5" fillId="5" borderId="1" xfId="0" quotePrefix="1" applyFont="1" applyFill="1" applyBorder="1" applyAlignment="1">
      <alignment horizontal="center" vertical="center" wrapText="1"/>
    </xf>
    <xf numFmtId="0" fontId="5" fillId="6" borderId="1" xfId="0" applyFont="1" applyFill="1" applyBorder="1" applyAlignment="1">
      <alignment horizontal="center" vertical="center"/>
    </xf>
    <xf numFmtId="0" fontId="6" fillId="0" borderId="1" xfId="0" quotePrefix="1" applyFont="1" applyBorder="1" applyAlignment="1">
      <alignment horizontal="center" vertical="center" wrapText="1"/>
    </xf>
    <xf numFmtId="0" fontId="6" fillId="0" borderId="1" xfId="0" applyFont="1" applyFill="1" applyBorder="1" applyAlignment="1">
      <alignment horizontal="center" vertical="center" wrapText="1"/>
    </xf>
    <xf numFmtId="169" fontId="6" fillId="0" borderId="1" xfId="7"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6" fillId="0" borderId="1" xfId="0" applyFont="1" applyFill="1" applyBorder="1" applyAlignment="1">
      <alignment wrapText="1"/>
    </xf>
    <xf numFmtId="165" fontId="5" fillId="0" borderId="1" xfId="0" applyNumberFormat="1" applyFont="1" applyBorder="1" applyAlignment="1">
      <alignment horizontal="center" vertical="center" wrapText="1"/>
    </xf>
    <xf numFmtId="165" fontId="6" fillId="0" borderId="1" xfId="0" quotePrefix="1" applyNumberFormat="1" applyFont="1" applyBorder="1" applyAlignment="1">
      <alignment horizontal="center" vertical="center" wrapText="1"/>
    </xf>
    <xf numFmtId="169" fontId="6" fillId="0" borderId="1" xfId="7" quotePrefix="1" applyNumberFormat="1" applyFont="1" applyBorder="1" applyAlignment="1">
      <alignment horizontal="center" vertical="center" wrapText="1"/>
    </xf>
    <xf numFmtId="169" fontId="6" fillId="0" borderId="1" xfId="7" quotePrefix="1" applyNumberFormat="1" applyFont="1" applyFill="1" applyBorder="1" applyAlignment="1">
      <alignment horizontal="center" vertical="center" wrapText="1"/>
    </xf>
    <xf numFmtId="165" fontId="6" fillId="0" borderId="1" xfId="0" quotePrefix="1" applyNumberFormat="1" applyFont="1" applyFill="1" applyBorder="1" applyAlignment="1">
      <alignment horizontal="center" vertical="center" wrapText="1"/>
    </xf>
    <xf numFmtId="2" fontId="5" fillId="5" borderId="1" xfId="0" quotePrefix="1"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169" fontId="5" fillId="7" borderId="1" xfId="7" quotePrefix="1" applyNumberFormat="1" applyFont="1" applyFill="1" applyBorder="1" applyAlignment="1">
      <alignment horizontal="center" vertical="center" wrapText="1"/>
    </xf>
    <xf numFmtId="0" fontId="5" fillId="7" borderId="1" xfId="0" quotePrefix="1" applyFont="1" applyFill="1" applyBorder="1" applyAlignment="1">
      <alignment horizontal="center" vertical="center" wrapText="1"/>
    </xf>
    <xf numFmtId="169" fontId="5" fillId="9" borderId="1" xfId="7" quotePrefix="1" applyNumberFormat="1" applyFont="1" applyFill="1" applyBorder="1" applyAlignment="1">
      <alignment horizontal="center" vertical="center" wrapText="1"/>
    </xf>
    <xf numFmtId="0" fontId="5" fillId="9" borderId="1" xfId="0" quotePrefix="1" applyFont="1" applyFill="1" applyBorder="1" applyAlignment="1">
      <alignment horizontal="center" vertical="center" wrapText="1"/>
    </xf>
    <xf numFmtId="169" fontId="5" fillId="6" borderId="1" xfId="7" applyNumberFormat="1" applyFont="1" applyFill="1" applyBorder="1" applyAlignment="1">
      <alignment horizontal="center" vertical="center"/>
    </xf>
    <xf numFmtId="169" fontId="16" fillId="6" borderId="1" xfId="7" applyNumberFormat="1" applyFont="1" applyFill="1" applyBorder="1" applyAlignment="1">
      <alignment horizontal="center" vertical="center" wrapText="1"/>
    </xf>
    <xf numFmtId="0" fontId="6" fillId="10" borderId="1" xfId="0" applyFont="1" applyFill="1" applyBorder="1" applyAlignment="1">
      <alignment vertical="top" wrapText="1"/>
    </xf>
    <xf numFmtId="169" fontId="5" fillId="10" borderId="1" xfId="7" quotePrefix="1" applyNumberFormat="1" applyFont="1" applyFill="1" applyBorder="1" applyAlignment="1">
      <alignment horizontal="center" vertical="center" wrapText="1"/>
    </xf>
    <xf numFmtId="0" fontId="5" fillId="10" borderId="1" xfId="0" quotePrefix="1" applyFont="1" applyFill="1" applyBorder="1" applyAlignment="1">
      <alignment horizontal="center" vertical="center" wrapText="1"/>
    </xf>
    <xf numFmtId="0" fontId="6" fillId="10" borderId="1" xfId="0" quotePrefix="1" applyFont="1" applyFill="1" applyBorder="1" applyAlignment="1">
      <alignment horizontal="center" vertical="center" wrapText="1"/>
    </xf>
    <xf numFmtId="169" fontId="16" fillId="10" borderId="1" xfId="7" quotePrefix="1" applyNumberFormat="1" applyFont="1" applyFill="1" applyBorder="1" applyAlignment="1">
      <alignment horizontal="center" vertical="center" wrapText="1"/>
    </xf>
    <xf numFmtId="169" fontId="6" fillId="10" borderId="1" xfId="7" quotePrefix="1" applyNumberFormat="1" applyFont="1" applyFill="1" applyBorder="1" applyAlignment="1">
      <alignment horizontal="center" vertical="center" wrapText="1"/>
    </xf>
    <xf numFmtId="4" fontId="6" fillId="10" borderId="1" xfId="0" quotePrefix="1" applyNumberFormat="1" applyFont="1" applyFill="1" applyBorder="1" applyAlignment="1">
      <alignment horizontal="center" vertical="center" wrapText="1"/>
    </xf>
    <xf numFmtId="0" fontId="16" fillId="10" borderId="1" xfId="0" applyFont="1" applyFill="1" applyBorder="1" applyAlignment="1">
      <alignment horizontal="center" vertical="top" wrapText="1"/>
    </xf>
    <xf numFmtId="169" fontId="15" fillId="9" borderId="1" xfId="7" quotePrefix="1" applyNumberFormat="1" applyFont="1" applyFill="1" applyBorder="1" applyAlignment="1">
      <alignment horizontal="center" vertical="center" wrapText="1"/>
    </xf>
    <xf numFmtId="0" fontId="15" fillId="9" borderId="1" xfId="0" quotePrefix="1" applyFont="1" applyFill="1" applyBorder="1" applyAlignment="1">
      <alignment horizontal="center" vertical="center" wrapText="1"/>
    </xf>
    <xf numFmtId="0" fontId="6" fillId="9" borderId="1" xfId="8" applyFont="1" applyFill="1" applyBorder="1" applyAlignment="1">
      <alignment horizontal="center" vertical="center"/>
    </xf>
    <xf numFmtId="169" fontId="6" fillId="9" borderId="1" xfId="7" quotePrefix="1" applyNumberFormat="1" applyFont="1" applyFill="1" applyBorder="1" applyAlignment="1">
      <alignment horizontal="center" vertical="center" wrapText="1"/>
    </xf>
    <xf numFmtId="4" fontId="6" fillId="9" borderId="1" xfId="0" quotePrefix="1" applyNumberFormat="1" applyFont="1" applyFill="1" applyBorder="1" applyAlignment="1">
      <alignment horizontal="center" vertical="center" wrapText="1"/>
    </xf>
    <xf numFmtId="0" fontId="6" fillId="9" borderId="1" xfId="0" quotePrefix="1" applyFont="1" applyFill="1" applyBorder="1" applyAlignment="1">
      <alignment horizontal="center" vertical="center" wrapText="1"/>
    </xf>
    <xf numFmtId="169" fontId="6" fillId="9" borderId="1" xfId="7" applyNumberFormat="1" applyFont="1" applyFill="1" applyBorder="1" applyAlignment="1">
      <alignment horizontal="center" vertical="center"/>
    </xf>
    <xf numFmtId="169" fontId="19" fillId="9" borderId="1" xfId="7" applyNumberFormat="1" applyFont="1" applyFill="1" applyBorder="1" applyAlignment="1">
      <alignment horizontal="center" vertical="center" wrapText="1"/>
    </xf>
    <xf numFmtId="169" fontId="16" fillId="10" borderId="1" xfId="7" applyNumberFormat="1" applyFont="1" applyFill="1" applyBorder="1" applyAlignment="1">
      <alignment horizontal="center" vertical="center" wrapText="1"/>
    </xf>
    <xf numFmtId="169" fontId="17" fillId="9" borderId="1" xfId="7" quotePrefix="1" applyNumberFormat="1" applyFont="1" applyFill="1" applyBorder="1" applyAlignment="1">
      <alignment horizontal="center" vertical="center" wrapText="1"/>
    </xf>
    <xf numFmtId="0" fontId="17" fillId="9" borderId="1" xfId="0" quotePrefix="1" applyFont="1" applyFill="1" applyBorder="1" applyAlignment="1">
      <alignment horizontal="center" vertical="center" wrapText="1"/>
    </xf>
    <xf numFmtId="169" fontId="6" fillId="6" borderId="1" xfId="7" applyNumberFormat="1" applyFont="1" applyFill="1" applyBorder="1" applyAlignment="1">
      <alignment horizontal="center" vertical="center" wrapText="1"/>
    </xf>
    <xf numFmtId="168" fontId="5" fillId="10" borderId="1" xfId="7" applyNumberFormat="1" applyFont="1" applyFill="1" applyBorder="1" applyAlignment="1">
      <alignment horizontal="center" vertical="center" wrapText="1"/>
    </xf>
    <xf numFmtId="0" fontId="17" fillId="9" borderId="1" xfId="0" applyFont="1" applyFill="1" applyBorder="1" applyAlignment="1">
      <alignment horizontal="center" vertical="top" wrapText="1"/>
    </xf>
    <xf numFmtId="169" fontId="14" fillId="10" borderId="1" xfId="7" quotePrefix="1" applyNumberFormat="1" applyFont="1" applyFill="1" applyBorder="1" applyAlignment="1">
      <alignment horizontal="center" vertical="center" wrapText="1"/>
    </xf>
    <xf numFmtId="0" fontId="6" fillId="10" borderId="1" xfId="8" applyFont="1" applyFill="1" applyBorder="1" applyAlignment="1">
      <alignment horizontal="center" vertical="center" wrapText="1"/>
    </xf>
    <xf numFmtId="0" fontId="16" fillId="10" borderId="1" xfId="8" applyFont="1" applyFill="1" applyBorder="1" applyAlignment="1">
      <alignment horizontal="center" vertical="center" wrapText="1"/>
    </xf>
    <xf numFmtId="0" fontId="15" fillId="9" borderId="1" xfId="8" applyFont="1" applyFill="1" applyBorder="1" applyAlignment="1">
      <alignment horizontal="center" vertical="center"/>
    </xf>
    <xf numFmtId="165" fontId="6" fillId="10" borderId="1" xfId="0" quotePrefix="1" applyNumberFormat="1" applyFont="1" applyFill="1" applyBorder="1" applyAlignment="1">
      <alignment horizontal="center" vertical="center" wrapText="1"/>
    </xf>
    <xf numFmtId="0" fontId="18" fillId="9" borderId="1" xfId="0" quotePrefix="1" applyFont="1" applyFill="1" applyBorder="1" applyAlignment="1">
      <alignment horizontal="center" vertical="center" wrapText="1"/>
    </xf>
    <xf numFmtId="0" fontId="6" fillId="0" borderId="1" xfId="0" applyFont="1" applyFill="1" applyBorder="1" applyAlignment="1">
      <alignment horizontal="center" vertical="top" wrapText="1"/>
    </xf>
    <xf numFmtId="1" fontId="6" fillId="0" borderId="1" xfId="0" applyNumberFormat="1" applyFont="1" applyFill="1" applyBorder="1" applyAlignment="1">
      <alignment horizontal="center" vertical="center" wrapText="1"/>
    </xf>
    <xf numFmtId="0" fontId="6" fillId="9" borderId="1" xfId="0" applyFont="1" applyFill="1" applyBorder="1"/>
    <xf numFmtId="0" fontId="6" fillId="9" borderId="1" xfId="0" applyFont="1" applyFill="1" applyBorder="1" applyAlignment="1">
      <alignment wrapText="1"/>
    </xf>
    <xf numFmtId="0" fontId="6" fillId="0" borderId="1" xfId="0" applyFont="1" applyFill="1" applyBorder="1"/>
    <xf numFmtId="169" fontId="5" fillId="9" borderId="1" xfId="7" applyNumberFormat="1" applyFont="1" applyFill="1" applyBorder="1" applyAlignment="1">
      <alignment horizontal="center" vertical="center"/>
    </xf>
    <xf numFmtId="0" fontId="14" fillId="10" borderId="1" xfId="0" applyFont="1" applyFill="1" applyBorder="1" applyAlignment="1">
      <alignment horizontal="center" vertical="center" wrapText="1"/>
    </xf>
    <xf numFmtId="168" fontId="14" fillId="10" borderId="1" xfId="7" applyNumberFormat="1" applyFont="1" applyFill="1" applyBorder="1" applyAlignment="1">
      <alignment horizontal="center" vertical="center" wrapText="1"/>
    </xf>
    <xf numFmtId="0" fontId="16" fillId="10" borderId="1" xfId="0" applyFont="1" applyFill="1" applyBorder="1" applyAlignment="1">
      <alignment horizontal="left" vertical="top" wrapText="1"/>
    </xf>
    <xf numFmtId="0" fontId="5" fillId="9" borderId="1" xfId="0" applyFont="1" applyFill="1" applyBorder="1" applyAlignment="1">
      <alignment horizontal="center" vertical="center"/>
    </xf>
    <xf numFmtId="0" fontId="5" fillId="9" borderId="1" xfId="0" applyFont="1" applyFill="1" applyBorder="1" applyAlignment="1">
      <alignment vertical="center"/>
    </xf>
    <xf numFmtId="169" fontId="9" fillId="0" borderId="1" xfId="7" applyNumberFormat="1" applyFont="1" applyBorder="1" applyAlignment="1">
      <alignment horizontal="center" vertical="center" wrapText="1"/>
    </xf>
    <xf numFmtId="168" fontId="6" fillId="9" borderId="1" xfId="7" applyNumberFormat="1" applyFont="1" applyFill="1" applyBorder="1" applyAlignment="1">
      <alignment horizontal="center" vertical="center"/>
    </xf>
    <xf numFmtId="168" fontId="6" fillId="10" borderId="1" xfId="7" applyNumberFormat="1" applyFont="1" applyFill="1" applyBorder="1" applyAlignment="1">
      <alignment horizontal="center" vertical="center" wrapText="1"/>
    </xf>
    <xf numFmtId="168" fontId="5" fillId="9" borderId="1" xfId="7" applyNumberFormat="1" applyFont="1" applyFill="1" applyBorder="1" applyAlignment="1">
      <alignment horizontal="center" vertical="top" wrapText="1"/>
    </xf>
    <xf numFmtId="0" fontId="16" fillId="10"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6" fillId="12" borderId="1" xfId="0" applyFont="1" applyFill="1" applyBorder="1" applyAlignment="1">
      <alignment horizontal="center" vertical="top" wrapText="1"/>
    </xf>
    <xf numFmtId="168" fontId="5" fillId="12" borderId="1" xfId="7" applyNumberFormat="1" applyFont="1" applyFill="1" applyBorder="1" applyAlignment="1">
      <alignment horizontal="center" vertical="center" wrapText="1"/>
    </xf>
    <xf numFmtId="169" fontId="6" fillId="12" borderId="1" xfId="7" applyNumberFormat="1"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3" borderId="1" xfId="0" applyFont="1" applyFill="1" applyBorder="1" applyAlignment="1">
      <alignment horizontal="center" vertical="top" wrapText="1"/>
    </xf>
    <xf numFmtId="0" fontId="5" fillId="13" borderId="1" xfId="0" applyFont="1" applyFill="1" applyBorder="1" applyAlignment="1">
      <alignment horizontal="left" vertical="top" wrapText="1"/>
    </xf>
    <xf numFmtId="0" fontId="5" fillId="13" borderId="1" xfId="0" applyFont="1" applyFill="1" applyBorder="1" applyAlignment="1">
      <alignment horizontal="center" vertical="center" wrapText="1"/>
    </xf>
    <xf numFmtId="169" fontId="6" fillId="13" borderId="1" xfId="7" applyNumberFormat="1" applyFont="1" applyFill="1" applyBorder="1" applyAlignment="1">
      <alignment horizontal="center" vertical="center" wrapText="1"/>
    </xf>
    <xf numFmtId="169" fontId="5" fillId="13" borderId="1" xfId="7" quotePrefix="1" applyNumberFormat="1" applyFont="1" applyFill="1" applyBorder="1" applyAlignment="1">
      <alignment horizontal="center" vertical="center" wrapText="1"/>
    </xf>
    <xf numFmtId="0" fontId="5" fillId="13" borderId="1" xfId="0" quotePrefix="1" applyFont="1" applyFill="1" applyBorder="1" applyAlignment="1">
      <alignment horizontal="center" vertical="center" wrapText="1"/>
    </xf>
    <xf numFmtId="0" fontId="5" fillId="14" borderId="1" xfId="0" applyFont="1" applyFill="1" applyBorder="1" applyAlignment="1">
      <alignment vertical="top" wrapText="1"/>
    </xf>
    <xf numFmtId="0" fontId="5" fillId="14" borderId="1" xfId="0" applyFont="1" applyFill="1" applyBorder="1" applyAlignment="1">
      <alignment horizontal="center" vertical="center" wrapText="1"/>
    </xf>
    <xf numFmtId="0" fontId="6" fillId="14" borderId="1" xfId="0" applyFont="1" applyFill="1" applyBorder="1" applyAlignment="1">
      <alignment horizontal="center" vertical="top" wrapText="1"/>
    </xf>
    <xf numFmtId="169" fontId="6" fillId="14" borderId="1" xfId="7" applyNumberFormat="1" applyFont="1" applyFill="1" applyBorder="1" applyAlignment="1">
      <alignment horizontal="center" vertical="center" wrapText="1"/>
    </xf>
    <xf numFmtId="0" fontId="6" fillId="14" borderId="1" xfId="0" applyFont="1" applyFill="1" applyBorder="1" applyAlignment="1">
      <alignment horizontal="center" vertical="center" wrapText="1"/>
    </xf>
    <xf numFmtId="0" fontId="5" fillId="15" borderId="1" xfId="0" applyFont="1" applyFill="1" applyBorder="1" applyAlignment="1">
      <alignment horizontal="center" vertical="center" wrapText="1"/>
    </xf>
    <xf numFmtId="169" fontId="6" fillId="15" borderId="1" xfId="7" applyNumberFormat="1" applyFont="1" applyFill="1" applyBorder="1" applyAlignment="1">
      <alignment horizontal="center" vertical="center" wrapText="1"/>
    </xf>
    <xf numFmtId="0" fontId="6" fillId="15"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top" wrapText="1"/>
    </xf>
    <xf numFmtId="0" fontId="14" fillId="6" borderId="1" xfId="0" applyFont="1" applyFill="1" applyBorder="1" applyAlignment="1">
      <alignment horizontal="center" vertical="center"/>
    </xf>
    <xf numFmtId="169" fontId="14" fillId="10" borderId="1" xfId="7" applyNumberFormat="1" applyFont="1" applyFill="1" applyBorder="1" applyAlignment="1">
      <alignment horizontal="center" vertical="center" wrapText="1"/>
    </xf>
    <xf numFmtId="0" fontId="14" fillId="10" borderId="1" xfId="0" applyFont="1" applyFill="1" applyBorder="1" applyAlignment="1">
      <alignment horizontal="center" vertical="top" wrapText="1"/>
    </xf>
    <xf numFmtId="0" fontId="14" fillId="10" borderId="1" xfId="0" applyFont="1" applyFill="1" applyBorder="1" applyAlignment="1">
      <alignment horizontal="left" vertical="top" wrapText="1"/>
    </xf>
    <xf numFmtId="169" fontId="6" fillId="9" borderId="1" xfId="7" applyNumberFormat="1" applyFont="1" applyFill="1" applyBorder="1" applyAlignment="1">
      <alignment vertical="center" wrapText="1"/>
    </xf>
    <xf numFmtId="0" fontId="16" fillId="10" borderId="2" xfId="0" applyFont="1" applyFill="1" applyBorder="1" applyAlignment="1">
      <alignment horizontal="center" vertical="top" wrapText="1"/>
    </xf>
    <xf numFmtId="168" fontId="5" fillId="10" borderId="2" xfId="7" applyNumberFormat="1" applyFont="1" applyFill="1" applyBorder="1" applyAlignment="1">
      <alignment horizontal="center" vertical="center" wrapText="1"/>
    </xf>
    <xf numFmtId="168" fontId="14" fillId="10" borderId="2" xfId="7" applyNumberFormat="1" applyFont="1" applyFill="1" applyBorder="1" applyAlignment="1">
      <alignment horizontal="center" vertical="center" wrapText="1"/>
    </xf>
    <xf numFmtId="169" fontId="15" fillId="9" borderId="1" xfId="7" applyNumberFormat="1" applyFont="1" applyFill="1" applyBorder="1" applyAlignment="1">
      <alignment vertical="center" wrapText="1"/>
    </xf>
    <xf numFmtId="168" fontId="16" fillId="10" borderId="1" xfId="7" applyNumberFormat="1" applyFont="1" applyFill="1" applyBorder="1" applyAlignment="1">
      <alignment horizontal="center" vertical="center" wrapText="1"/>
    </xf>
    <xf numFmtId="166" fontId="6" fillId="9" borderId="1" xfId="0" applyNumberFormat="1" applyFont="1" applyFill="1" applyBorder="1" applyAlignment="1">
      <alignment horizontal="center" vertical="center" wrapText="1"/>
    </xf>
    <xf numFmtId="0" fontId="19" fillId="9" borderId="1" xfId="0" applyFont="1" applyFill="1" applyBorder="1" applyAlignment="1">
      <alignment horizontal="left" vertical="top" wrapText="1"/>
    </xf>
    <xf numFmtId="0" fontId="19" fillId="0" borderId="1" xfId="0" applyFont="1" applyBorder="1" applyAlignment="1">
      <alignment horizontal="center" vertical="center" wrapText="1"/>
    </xf>
    <xf numFmtId="169" fontId="5" fillId="6" borderId="1" xfId="7" applyNumberFormat="1" applyFont="1" applyFill="1" applyBorder="1" applyAlignment="1">
      <alignment horizontal="center" vertical="center" wrapText="1"/>
    </xf>
    <xf numFmtId="168" fontId="16" fillId="10" borderId="2" xfId="7" applyNumberFormat="1" applyFont="1" applyFill="1" applyBorder="1" applyAlignment="1">
      <alignment horizontal="center" vertical="center" wrapText="1"/>
    </xf>
    <xf numFmtId="168" fontId="6" fillId="10" borderId="2" xfId="7" applyNumberFormat="1" applyFont="1" applyFill="1" applyBorder="1" applyAlignment="1">
      <alignment horizontal="center" vertical="center" wrapText="1"/>
    </xf>
    <xf numFmtId="0" fontId="6" fillId="6" borderId="1" xfId="0" applyFont="1" applyFill="1" applyBorder="1" applyAlignment="1">
      <alignment horizontal="center" vertical="center"/>
    </xf>
    <xf numFmtId="0" fontId="16" fillId="6" borderId="1" xfId="0" applyFont="1" applyFill="1" applyBorder="1" applyAlignment="1">
      <alignment horizontal="center" vertical="center"/>
    </xf>
    <xf numFmtId="0" fontId="5" fillId="9" borderId="1" xfId="0" applyNumberFormat="1" applyFont="1" applyFill="1" applyBorder="1" applyAlignment="1">
      <alignment horizontal="center" vertical="center"/>
    </xf>
    <xf numFmtId="0" fontId="5" fillId="9" borderId="1" xfId="7"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6"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7" applyNumberFormat="1" applyFont="1" applyBorder="1" applyAlignment="1">
      <alignment horizontal="center" vertical="center" wrapText="1"/>
    </xf>
    <xf numFmtId="0" fontId="6" fillId="5" borderId="1" xfId="7" applyNumberFormat="1" applyFont="1" applyFill="1" applyBorder="1" applyAlignment="1">
      <alignment horizontal="center" vertical="center" wrapText="1"/>
    </xf>
    <xf numFmtId="0" fontId="5" fillId="0" borderId="1" xfId="7" applyNumberFormat="1" applyFont="1" applyBorder="1" applyAlignment="1">
      <alignment horizontal="center" vertical="center" wrapText="1"/>
    </xf>
    <xf numFmtId="0" fontId="5" fillId="9" borderId="1" xfId="0" applyNumberFormat="1" applyFont="1" applyFill="1" applyBorder="1" applyAlignment="1">
      <alignment horizontal="center" vertical="center" wrapText="1"/>
    </xf>
    <xf numFmtId="0" fontId="5" fillId="14" borderId="1" xfId="0" applyNumberFormat="1" applyFont="1" applyFill="1" applyBorder="1" applyAlignment="1">
      <alignment horizontal="center" vertical="center" wrapText="1"/>
    </xf>
    <xf numFmtId="0" fontId="5" fillId="10" borderId="1" xfId="0" applyNumberFormat="1" applyFont="1" applyFill="1" applyBorder="1" applyAlignment="1">
      <alignment horizontal="center" vertical="center" wrapText="1"/>
    </xf>
    <xf numFmtId="0" fontId="14" fillId="10" borderId="1" xfId="7" applyNumberFormat="1" applyFont="1" applyFill="1" applyBorder="1" applyAlignment="1">
      <alignment horizontal="center" vertical="center" wrapText="1"/>
    </xf>
    <xf numFmtId="0" fontId="14" fillId="10" borderId="3" xfId="7" applyNumberFormat="1" applyFont="1" applyFill="1" applyBorder="1" applyAlignment="1">
      <alignment horizontal="center" vertical="center" wrapText="1"/>
    </xf>
    <xf numFmtId="0" fontId="14" fillId="10" borderId="2" xfId="0" applyNumberFormat="1" applyFont="1" applyFill="1" applyBorder="1" applyAlignment="1">
      <alignment horizontal="center" vertical="center" wrapText="1"/>
    </xf>
    <xf numFmtId="0" fontId="5" fillId="10" borderId="1" xfId="7" applyNumberFormat="1" applyFont="1" applyFill="1" applyBorder="1" applyAlignment="1">
      <alignment horizontal="center" vertical="center" wrapText="1"/>
    </xf>
    <xf numFmtId="0" fontId="16" fillId="10" borderId="2" xfId="0" applyNumberFormat="1" applyFont="1" applyFill="1" applyBorder="1" applyAlignment="1">
      <alignment horizontal="center" vertical="center" wrapText="1"/>
    </xf>
    <xf numFmtId="0" fontId="6" fillId="10" borderId="2" xfId="0" applyNumberFormat="1" applyFont="1" applyFill="1" applyBorder="1" applyAlignment="1">
      <alignment horizontal="center" vertical="center" wrapText="1"/>
    </xf>
    <xf numFmtId="0" fontId="14" fillId="10" borderId="1" xfId="8" applyNumberFormat="1" applyFont="1" applyFill="1" applyBorder="1" applyAlignment="1">
      <alignment horizontal="center" vertical="center" wrapText="1"/>
    </xf>
    <xf numFmtId="0" fontId="14" fillId="10" borderId="1" xfId="0" applyNumberFormat="1" applyFont="1" applyFill="1" applyBorder="1" applyAlignment="1">
      <alignment horizontal="center" vertical="center" wrapText="1"/>
    </xf>
    <xf numFmtId="0" fontId="16" fillId="10" borderId="1" xfId="0" applyNumberFormat="1" applyFont="1" applyFill="1" applyBorder="1" applyAlignment="1">
      <alignment horizontal="center" vertical="center" wrapText="1"/>
    </xf>
    <xf numFmtId="0" fontId="6" fillId="2" borderId="1" xfId="7" applyNumberFormat="1" applyFont="1" applyFill="1" applyBorder="1" applyAlignment="1">
      <alignment horizontal="center" vertical="center" wrapText="1"/>
    </xf>
    <xf numFmtId="0" fontId="6" fillId="14" borderId="1" xfId="7" applyNumberFormat="1" applyFont="1" applyFill="1" applyBorder="1" applyAlignment="1">
      <alignment horizontal="center" vertical="center" wrapText="1"/>
    </xf>
    <xf numFmtId="0" fontId="14" fillId="6" borderId="1" xfId="0" applyNumberFormat="1" applyFont="1" applyFill="1" applyBorder="1" applyAlignment="1">
      <alignment horizontal="center" vertical="center"/>
    </xf>
    <xf numFmtId="0" fontId="19" fillId="0" borderId="1" xfId="0" applyNumberFormat="1" applyFont="1" applyBorder="1" applyAlignment="1">
      <alignment horizontal="center" vertical="center" wrapText="1"/>
    </xf>
    <xf numFmtId="0" fontId="5" fillId="9" borderId="1" xfId="0" applyNumberFormat="1" applyFont="1" applyFill="1" applyBorder="1" applyAlignment="1">
      <alignment vertical="center"/>
    </xf>
    <xf numFmtId="0" fontId="14" fillId="9" borderId="1" xfId="0" applyFont="1" applyFill="1" applyBorder="1" applyAlignment="1">
      <alignment horizontal="center" vertical="center" wrapText="1"/>
    </xf>
    <xf numFmtId="168" fontId="14" fillId="9" borderId="1" xfId="7" applyNumberFormat="1" applyFont="1" applyFill="1" applyBorder="1" applyAlignment="1">
      <alignment horizontal="center" vertical="center" wrapText="1"/>
    </xf>
    <xf numFmtId="172" fontId="16" fillId="10" borderId="1" xfId="0" applyNumberFormat="1" applyFont="1" applyFill="1" applyBorder="1" applyAlignment="1">
      <alignment horizontal="center" vertical="center" wrapText="1"/>
    </xf>
    <xf numFmtId="169" fontId="6" fillId="2" borderId="1" xfId="7" applyNumberFormat="1" applyFont="1" applyFill="1" applyBorder="1" applyAlignment="1">
      <alignment horizontal="center" vertical="center" wrapText="1"/>
    </xf>
    <xf numFmtId="0" fontId="14" fillId="10" borderId="1" xfId="0" applyFont="1" applyFill="1" applyBorder="1"/>
    <xf numFmtId="0" fontId="6" fillId="7"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16" fillId="10"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14" fillId="16" borderId="1" xfId="0" applyFont="1" applyFill="1" applyBorder="1" applyAlignment="1">
      <alignment horizontal="center" vertical="top" wrapText="1"/>
    </xf>
    <xf numFmtId="0" fontId="6" fillId="16" borderId="1" xfId="0" applyFont="1" applyFill="1" applyBorder="1" applyAlignment="1">
      <alignment horizontal="center" vertical="center" wrapText="1"/>
    </xf>
    <xf numFmtId="169" fontId="6" fillId="16" borderId="1" xfId="7" applyNumberFormat="1" applyFont="1" applyFill="1" applyBorder="1" applyAlignment="1">
      <alignment horizontal="center" vertical="center" wrapText="1"/>
    </xf>
    <xf numFmtId="0" fontId="6" fillId="16" borderId="1" xfId="0" applyFont="1" applyFill="1" applyBorder="1" applyAlignment="1">
      <alignment horizontal="center" vertical="top" wrapText="1"/>
    </xf>
    <xf numFmtId="0" fontId="6" fillId="16" borderId="1" xfId="0" applyFont="1" applyFill="1" applyBorder="1" applyAlignment="1">
      <alignment vertical="top" wrapText="1"/>
    </xf>
    <xf numFmtId="168" fontId="5" fillId="16" borderId="1" xfId="7" applyNumberFormat="1" applyFont="1" applyFill="1" applyBorder="1" applyAlignment="1">
      <alignment horizontal="center" vertical="center" wrapText="1"/>
    </xf>
    <xf numFmtId="169" fontId="6" fillId="16" borderId="3" xfId="7" applyNumberFormat="1" applyFont="1" applyFill="1" applyBorder="1" applyAlignment="1">
      <alignment horizontal="center" vertical="center" wrapText="1"/>
    </xf>
    <xf numFmtId="0" fontId="6" fillId="16" borderId="3" xfId="0" applyNumberFormat="1" applyFont="1" applyFill="1" applyBorder="1" applyAlignment="1">
      <alignment horizontal="center" vertical="center" wrapText="1"/>
    </xf>
    <xf numFmtId="169" fontId="5" fillId="16" borderId="1" xfId="7" applyNumberFormat="1" applyFont="1" applyFill="1" applyBorder="1" applyAlignment="1">
      <alignment horizontal="center" vertical="center" wrapText="1"/>
    </xf>
    <xf numFmtId="169" fontId="5" fillId="16" borderId="1" xfId="7" quotePrefix="1" applyNumberFormat="1" applyFont="1" applyFill="1" applyBorder="1" applyAlignment="1">
      <alignment horizontal="center" vertical="center" wrapText="1"/>
    </xf>
    <xf numFmtId="169" fontId="6" fillId="16" borderId="1" xfId="7" quotePrefix="1" applyNumberFormat="1" applyFont="1" applyFill="1" applyBorder="1" applyAlignment="1">
      <alignment horizontal="center" vertical="center" wrapText="1"/>
    </xf>
    <xf numFmtId="169" fontId="6" fillId="16" borderId="1" xfId="7" applyNumberFormat="1" applyFont="1" applyFill="1" applyBorder="1" applyAlignment="1">
      <alignment horizontal="center" vertical="center"/>
    </xf>
    <xf numFmtId="0" fontId="6" fillId="16" borderId="1" xfId="0" quotePrefix="1" applyFont="1" applyFill="1" applyBorder="1" applyAlignment="1">
      <alignment horizontal="center" vertical="center" wrapText="1"/>
    </xf>
    <xf numFmtId="0" fontId="5" fillId="16" borderId="1" xfId="0" quotePrefix="1" applyFont="1" applyFill="1" applyBorder="1" applyAlignment="1">
      <alignment horizontal="center" vertical="center" wrapText="1"/>
    </xf>
    <xf numFmtId="169" fontId="6" fillId="16" borderId="2" xfId="7" applyNumberFormat="1" applyFont="1" applyFill="1" applyBorder="1" applyAlignment="1">
      <alignment horizontal="center" vertical="center" wrapText="1"/>
    </xf>
    <xf numFmtId="169" fontId="6" fillId="16" borderId="4" xfId="7" applyNumberFormat="1" applyFont="1" applyFill="1" applyBorder="1" applyAlignment="1">
      <alignment horizontal="center" vertical="center" wrapText="1"/>
    </xf>
    <xf numFmtId="0" fontId="19" fillId="16" borderId="1" xfId="0" applyFont="1" applyFill="1" applyBorder="1" applyAlignment="1">
      <alignment horizontal="center" vertical="center" wrapText="1"/>
    </xf>
    <xf numFmtId="0" fontId="15" fillId="16" borderId="3" xfId="0" applyFont="1" applyFill="1" applyBorder="1" applyAlignment="1">
      <alignment horizontal="center" vertical="center" wrapText="1"/>
    </xf>
    <xf numFmtId="169" fontId="15" fillId="16" borderId="1" xfId="7" applyNumberFormat="1" applyFont="1" applyFill="1" applyBorder="1" applyAlignment="1">
      <alignment horizontal="center" vertical="center" wrapText="1"/>
    </xf>
    <xf numFmtId="0" fontId="15" fillId="16" borderId="1" xfId="8" applyFont="1" applyFill="1" applyBorder="1" applyAlignment="1">
      <alignment horizontal="center" vertical="center" wrapText="1"/>
    </xf>
    <xf numFmtId="0" fontId="15" fillId="16" borderId="1" xfId="0" applyFont="1" applyFill="1" applyBorder="1" applyAlignment="1">
      <alignment horizontal="center" vertical="center" wrapText="1"/>
    </xf>
    <xf numFmtId="169" fontId="15" fillId="16" borderId="3" xfId="7" applyNumberFormat="1" applyFont="1" applyFill="1" applyBorder="1" applyAlignment="1">
      <alignment horizontal="center" vertical="center" wrapText="1"/>
    </xf>
    <xf numFmtId="0" fontId="15" fillId="16" borderId="1" xfId="0" quotePrefix="1" applyFont="1" applyFill="1" applyBorder="1" applyAlignment="1">
      <alignment horizontal="center" vertical="center" wrapText="1"/>
    </xf>
    <xf numFmtId="0" fontId="5" fillId="16" borderId="1" xfId="0" applyFont="1" applyFill="1" applyBorder="1" applyAlignment="1">
      <alignment horizontal="center" vertical="center" wrapText="1"/>
    </xf>
    <xf numFmtId="169" fontId="19" fillId="16" borderId="1" xfId="7" applyNumberFormat="1" applyFont="1" applyFill="1" applyBorder="1" applyAlignment="1">
      <alignment horizontal="center" vertical="center" wrapText="1"/>
    </xf>
    <xf numFmtId="0" fontId="5" fillId="16" borderId="1" xfId="0" applyFont="1" applyFill="1" applyBorder="1" applyAlignment="1">
      <alignment horizontal="center" vertical="top" wrapText="1"/>
    </xf>
    <xf numFmtId="0" fontId="19" fillId="16" borderId="1" xfId="8" applyFont="1" applyFill="1" applyBorder="1" applyAlignment="1">
      <alignment horizontal="center" vertical="center" wrapText="1"/>
    </xf>
    <xf numFmtId="169" fontId="15" fillId="16" borderId="2" xfId="7" applyNumberFormat="1" applyFont="1" applyFill="1" applyBorder="1" applyAlignment="1">
      <alignment horizontal="center" vertical="center" wrapText="1"/>
    </xf>
    <xf numFmtId="0" fontId="15" fillId="16" borderId="1" xfId="8" applyNumberFormat="1" applyFont="1" applyFill="1" applyBorder="1" applyAlignment="1">
      <alignment horizontal="center" vertical="center" wrapText="1"/>
    </xf>
    <xf numFmtId="0" fontId="6" fillId="9" borderId="0" xfId="8" applyFont="1" applyFill="1" applyBorder="1" applyAlignment="1">
      <alignment horizontal="center" vertical="center" wrapText="1"/>
    </xf>
    <xf numFmtId="0" fontId="6" fillId="16" borderId="1" xfId="8" applyFont="1" applyFill="1" applyBorder="1" applyAlignment="1">
      <alignment horizontal="center" vertical="center"/>
    </xf>
    <xf numFmtId="0" fontId="15" fillId="16" borderId="4" xfId="0" applyFont="1" applyFill="1" applyBorder="1" applyAlignment="1">
      <alignment horizontal="center" vertical="top" wrapText="1"/>
    </xf>
    <xf numFmtId="169" fontId="15" fillId="16" borderId="4" xfId="7" applyNumberFormat="1" applyFont="1" applyFill="1" applyBorder="1" applyAlignment="1">
      <alignment horizontal="center" vertical="center" wrapText="1"/>
    </xf>
    <xf numFmtId="0" fontId="15" fillId="16" borderId="4" xfId="8" applyNumberFormat="1" applyFont="1" applyFill="1" applyBorder="1" applyAlignment="1">
      <alignment horizontal="center" vertical="center" wrapText="1"/>
    </xf>
    <xf numFmtId="0" fontId="16" fillId="16" borderId="2" xfId="0" applyFont="1" applyFill="1" applyBorder="1" applyAlignment="1">
      <alignment horizontal="center" vertical="top" wrapText="1"/>
    </xf>
    <xf numFmtId="0" fontId="16" fillId="16" borderId="1" xfId="0" applyFont="1" applyFill="1" applyBorder="1" applyAlignment="1">
      <alignment horizontal="center" vertical="top" wrapText="1"/>
    </xf>
    <xf numFmtId="169" fontId="14" fillId="16" borderId="1" xfId="7" applyNumberFormat="1" applyFont="1" applyFill="1" applyBorder="1" applyAlignment="1">
      <alignment horizontal="center" vertical="center" wrapText="1"/>
    </xf>
    <xf numFmtId="169" fontId="16" fillId="16" borderId="2" xfId="7" applyNumberFormat="1" applyFont="1" applyFill="1" applyBorder="1" applyAlignment="1">
      <alignment horizontal="center" vertical="center" wrapText="1"/>
    </xf>
    <xf numFmtId="3" fontId="15" fillId="16" borderId="1" xfId="0" applyNumberFormat="1" applyFont="1" applyFill="1" applyBorder="1" applyAlignment="1">
      <alignment horizontal="center" vertical="center" wrapText="1"/>
    </xf>
    <xf numFmtId="0" fontId="6" fillId="16" borderId="1" xfId="8" applyFont="1" applyFill="1" applyBorder="1" applyAlignment="1">
      <alignment horizontal="center" vertical="center" wrapText="1"/>
    </xf>
    <xf numFmtId="0" fontId="6" fillId="16" borderId="4" xfId="0" applyFont="1" applyFill="1" applyBorder="1" applyAlignment="1">
      <alignment horizontal="center" vertical="center" wrapText="1"/>
    </xf>
    <xf numFmtId="0" fontId="6" fillId="16" borderId="4" xfId="8" applyNumberFormat="1" applyFont="1" applyFill="1" applyBorder="1" applyAlignment="1">
      <alignment horizontal="center" vertical="center" wrapText="1"/>
    </xf>
    <xf numFmtId="0" fontId="5" fillId="16" borderId="1" xfId="8" applyFont="1" applyFill="1" applyBorder="1" applyAlignment="1">
      <alignment horizontal="center" vertical="center" wrapText="1"/>
    </xf>
    <xf numFmtId="169" fontId="5" fillId="16" borderId="4" xfId="7" applyNumberFormat="1" applyFont="1" applyFill="1" applyBorder="1" applyAlignment="1">
      <alignment horizontal="center" vertical="center" wrapText="1"/>
    </xf>
    <xf numFmtId="168" fontId="14" fillId="16" borderId="1" xfId="7" applyNumberFormat="1" applyFont="1" applyFill="1" applyBorder="1" applyAlignment="1">
      <alignment horizontal="center" vertical="center" wrapText="1"/>
    </xf>
    <xf numFmtId="168" fontId="14" fillId="16" borderId="2" xfId="7" applyNumberFormat="1" applyFont="1" applyFill="1" applyBorder="1" applyAlignment="1">
      <alignment horizontal="center" vertical="center" wrapText="1"/>
    </xf>
    <xf numFmtId="168" fontId="16" fillId="16" borderId="2" xfId="7" applyNumberFormat="1" applyFont="1" applyFill="1" applyBorder="1" applyAlignment="1">
      <alignment horizontal="center" vertical="center" wrapText="1"/>
    </xf>
    <xf numFmtId="0" fontId="6" fillId="16" borderId="1" xfId="8" applyNumberFormat="1" applyFont="1" applyFill="1" applyBorder="1" applyAlignment="1">
      <alignment horizontal="center" vertical="center" wrapText="1"/>
    </xf>
    <xf numFmtId="168" fontId="6" fillId="16" borderId="1" xfId="7" applyNumberFormat="1" applyFont="1" applyFill="1" applyBorder="1" applyAlignment="1">
      <alignment horizontal="center" vertical="center" wrapText="1"/>
    </xf>
    <xf numFmtId="3" fontId="6" fillId="16" borderId="1" xfId="0" applyNumberFormat="1" applyFont="1" applyFill="1" applyBorder="1" applyAlignment="1">
      <alignment horizontal="center" vertical="center" wrapText="1"/>
    </xf>
    <xf numFmtId="168" fontId="6" fillId="16" borderId="2" xfId="7" applyNumberFormat="1" applyFont="1" applyFill="1" applyBorder="1" applyAlignment="1">
      <alignment horizontal="center" vertical="center" wrapText="1"/>
    </xf>
    <xf numFmtId="0" fontId="5" fillId="16" borderId="1" xfId="0" applyNumberFormat="1" applyFont="1" applyFill="1" applyBorder="1" applyAlignment="1">
      <alignment horizontal="center" vertical="center" wrapText="1"/>
    </xf>
    <xf numFmtId="0" fontId="5" fillId="16" borderId="1" xfId="7" applyNumberFormat="1" applyFont="1" applyFill="1" applyBorder="1" applyAlignment="1">
      <alignment horizontal="center" vertical="center" wrapText="1"/>
    </xf>
    <xf numFmtId="168" fontId="5" fillId="16" borderId="2" xfId="7" applyNumberFormat="1" applyFont="1" applyFill="1" applyBorder="1" applyAlignment="1">
      <alignment horizontal="center" vertical="center" wrapText="1"/>
    </xf>
    <xf numFmtId="169" fontId="5" fillId="16" borderId="2" xfId="7" applyNumberFormat="1" applyFont="1" applyFill="1" applyBorder="1" applyAlignment="1">
      <alignment horizontal="center" vertical="center" wrapText="1"/>
    </xf>
    <xf numFmtId="0" fontId="5" fillId="16" borderId="2" xfId="8" applyNumberFormat="1" applyFont="1" applyFill="1" applyBorder="1" applyAlignment="1">
      <alignment horizontal="center" vertical="center" wrapText="1"/>
    </xf>
    <xf numFmtId="0" fontId="6" fillId="16" borderId="3" xfId="8" applyNumberFormat="1" applyFont="1" applyFill="1" applyBorder="1" applyAlignment="1">
      <alignment horizontal="center" vertical="center" wrapText="1"/>
    </xf>
    <xf numFmtId="0" fontId="16" fillId="16" borderId="2" xfId="0" applyFont="1" applyFill="1" applyBorder="1" applyAlignment="1">
      <alignment horizontal="center" vertical="center" wrapText="1"/>
    </xf>
    <xf numFmtId="169" fontId="15" fillId="9" borderId="2" xfId="7" applyNumberFormat="1" applyFont="1" applyFill="1" applyBorder="1" applyAlignment="1">
      <alignment horizontal="center" vertical="top" wrapText="1"/>
    </xf>
    <xf numFmtId="0" fontId="6" fillId="16" borderId="2" xfId="8" applyFont="1" applyFill="1" applyBorder="1" applyAlignment="1">
      <alignment horizontal="center" vertical="center" wrapText="1"/>
    </xf>
    <xf numFmtId="0" fontId="6" fillId="16" borderId="2" xfId="8" applyNumberFormat="1" applyFont="1" applyFill="1" applyBorder="1" applyAlignment="1">
      <alignment horizontal="center" vertical="center" wrapText="1"/>
    </xf>
    <xf numFmtId="0" fontId="6" fillId="16" borderId="1" xfId="0" applyNumberFormat="1" applyFont="1" applyFill="1" applyBorder="1" applyAlignment="1">
      <alignment horizontal="center" vertical="center" wrapText="1"/>
    </xf>
    <xf numFmtId="169" fontId="16" fillId="16" borderId="1" xfId="7" applyNumberFormat="1" applyFont="1" applyFill="1" applyBorder="1" applyAlignment="1">
      <alignment horizontal="center" vertical="center" wrapText="1"/>
    </xf>
    <xf numFmtId="0" fontId="15" fillId="16" borderId="1" xfId="0" applyFont="1" applyFill="1" applyBorder="1" applyAlignment="1">
      <alignment horizontal="center" vertical="top" wrapText="1"/>
    </xf>
    <xf numFmtId="0" fontId="14" fillId="16" borderId="2" xfId="0" applyNumberFormat="1" applyFont="1" applyFill="1" applyBorder="1" applyAlignment="1">
      <alignment horizontal="center" vertical="center" wrapText="1"/>
    </xf>
    <xf numFmtId="4" fontId="6" fillId="16" borderId="1" xfId="0" quotePrefix="1" applyNumberFormat="1" applyFont="1" applyFill="1" applyBorder="1" applyAlignment="1">
      <alignment horizontal="center" vertical="center" wrapText="1"/>
    </xf>
    <xf numFmtId="166" fontId="6" fillId="16" borderId="1" xfId="0" applyNumberFormat="1" applyFont="1" applyFill="1" applyBorder="1" applyAlignment="1">
      <alignment horizontal="center" vertical="center" wrapText="1"/>
    </xf>
    <xf numFmtId="0" fontId="6" fillId="16" borderId="4" xfId="8" applyFont="1" applyFill="1" applyBorder="1" applyAlignment="1">
      <alignment horizontal="center" vertical="center" wrapText="1"/>
    </xf>
    <xf numFmtId="0" fontId="15" fillId="9" borderId="1" xfId="0" applyFont="1" applyFill="1" applyBorder="1" applyAlignment="1">
      <alignment horizontal="center" vertical="top" wrapText="1"/>
    </xf>
    <xf numFmtId="0" fontId="17" fillId="9" borderId="1" xfId="8" applyNumberFormat="1" applyFont="1" applyFill="1" applyBorder="1" applyAlignment="1">
      <alignment horizontal="center" vertical="center" wrapText="1"/>
    </xf>
    <xf numFmtId="169" fontId="5" fillId="16" borderId="3" xfId="7" applyNumberFormat="1" applyFont="1" applyFill="1" applyBorder="1" applyAlignment="1">
      <alignment horizontal="center" vertical="center" wrapText="1"/>
    </xf>
    <xf numFmtId="0" fontId="5" fillId="16" borderId="3" xfId="0" applyFont="1" applyFill="1" applyBorder="1" applyAlignment="1">
      <alignment horizontal="center" vertical="top" wrapText="1"/>
    </xf>
    <xf numFmtId="0" fontId="5" fillId="16" borderId="3" xfId="0" applyFont="1" applyFill="1" applyBorder="1" applyAlignment="1">
      <alignment horizontal="center" vertical="center" wrapText="1"/>
    </xf>
    <xf numFmtId="0" fontId="5" fillId="16" borderId="3" xfId="0" applyNumberFormat="1" applyFont="1" applyFill="1" applyBorder="1" applyAlignment="1">
      <alignment horizontal="center" vertical="center" wrapText="1"/>
    </xf>
    <xf numFmtId="0" fontId="5" fillId="16" borderId="1" xfId="0" applyFont="1" applyFill="1" applyBorder="1" applyAlignment="1">
      <alignment horizontal="left" vertical="center" wrapText="1"/>
    </xf>
    <xf numFmtId="0" fontId="6" fillId="16" borderId="2" xfId="0" applyNumberFormat="1" applyFont="1" applyFill="1" applyBorder="1" applyAlignment="1">
      <alignment horizontal="center" vertical="center" wrapText="1"/>
    </xf>
    <xf numFmtId="0" fontId="6" fillId="16" borderId="1" xfId="0" applyFont="1" applyFill="1" applyBorder="1" applyAlignment="1">
      <alignment horizontal="left" vertical="top" wrapText="1"/>
    </xf>
    <xf numFmtId="0" fontId="15" fillId="16" borderId="1" xfId="8" applyFont="1" applyFill="1" applyBorder="1" applyAlignment="1">
      <alignment vertical="center" wrapText="1"/>
    </xf>
    <xf numFmtId="0" fontId="15" fillId="16" borderId="3" xfId="8" applyFont="1" applyFill="1" applyBorder="1" applyAlignment="1">
      <alignment horizontal="center" vertical="center" wrapText="1"/>
    </xf>
    <xf numFmtId="0" fontId="15" fillId="16" borderId="1" xfId="8" applyFont="1" applyFill="1" applyBorder="1" applyAlignment="1">
      <alignment horizontal="center" vertical="center"/>
    </xf>
    <xf numFmtId="169" fontId="15" fillId="9" borderId="1" xfId="7"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1" xfId="8"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9" borderId="1" xfId="0" applyNumberFormat="1" applyFont="1" applyFill="1" applyBorder="1" applyAlignment="1">
      <alignment horizontal="center" vertical="center" wrapText="1"/>
    </xf>
    <xf numFmtId="0" fontId="6" fillId="9" borderId="1" xfId="7"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6" fillId="16" borderId="2" xfId="0" applyFont="1" applyFill="1" applyBorder="1" applyAlignment="1">
      <alignment horizontal="center" vertical="top" wrapText="1"/>
    </xf>
    <xf numFmtId="0" fontId="6" fillId="16" borderId="3" xfId="0" applyFont="1" applyFill="1" applyBorder="1" applyAlignment="1">
      <alignment horizontal="center" vertical="top" wrapText="1"/>
    </xf>
    <xf numFmtId="0" fontId="6" fillId="16" borderId="2" xfId="0" applyFont="1" applyFill="1" applyBorder="1" applyAlignment="1">
      <alignment horizontal="center" vertical="center" wrapText="1"/>
    </xf>
    <xf numFmtId="0" fontId="6" fillId="10" borderId="1" xfId="0" applyFont="1" applyFill="1" applyBorder="1" applyAlignment="1">
      <alignment horizontal="center" vertical="top" wrapText="1"/>
    </xf>
    <xf numFmtId="0" fontId="6" fillId="10" borderId="3" xfId="7" applyNumberFormat="1" applyFont="1" applyFill="1" applyBorder="1" applyAlignment="1">
      <alignment horizontal="center" vertical="center" wrapText="1"/>
    </xf>
    <xf numFmtId="168" fontId="6" fillId="9" borderId="1" xfId="7" applyNumberFormat="1"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9" borderId="1" xfId="8"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19" fillId="10" borderId="3"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169" fontId="6" fillId="0" borderId="1" xfId="7" applyNumberFormat="1" applyFont="1" applyBorder="1" applyAlignment="1">
      <alignment horizontal="center" vertical="center" wrapText="1"/>
    </xf>
    <xf numFmtId="169" fontId="5" fillId="9" borderId="1" xfId="7" applyNumberFormat="1" applyFont="1" applyFill="1" applyBorder="1" applyAlignment="1">
      <alignment horizontal="center" vertical="center" wrapText="1"/>
    </xf>
    <xf numFmtId="168" fontId="5" fillId="9" borderId="1" xfId="7" applyNumberFormat="1" applyFont="1" applyFill="1" applyBorder="1" applyAlignment="1">
      <alignment horizontal="center" vertical="center" wrapText="1"/>
    </xf>
    <xf numFmtId="0" fontId="6" fillId="9" borderId="1" xfId="0" applyFont="1" applyFill="1" applyBorder="1" applyAlignment="1">
      <alignment horizontal="center" vertical="top" wrapText="1"/>
    </xf>
    <xf numFmtId="0" fontId="6" fillId="2" borderId="1" xfId="0" applyFont="1" applyFill="1" applyBorder="1" applyAlignment="1">
      <alignment horizontal="center" vertical="top" wrapText="1"/>
    </xf>
    <xf numFmtId="169" fontId="19" fillId="10" borderId="1" xfId="7" applyNumberFormat="1" applyFont="1" applyFill="1" applyBorder="1" applyAlignment="1">
      <alignment horizontal="center" vertical="center" wrapText="1"/>
    </xf>
    <xf numFmtId="0" fontId="19" fillId="10" borderId="1" xfId="0" applyFont="1" applyFill="1" applyBorder="1" applyAlignment="1">
      <alignment horizontal="center" vertical="top" wrapText="1"/>
    </xf>
    <xf numFmtId="0" fontId="19" fillId="10" borderId="1" xfId="0" applyFont="1" applyFill="1" applyBorder="1" applyAlignment="1">
      <alignment horizontal="center" vertical="center" wrapText="1"/>
    </xf>
    <xf numFmtId="169" fontId="15" fillId="10" borderId="1" xfId="7" applyNumberFormat="1" applyFont="1" applyFill="1" applyBorder="1" applyAlignment="1">
      <alignment horizontal="center" vertical="center" wrapText="1"/>
    </xf>
    <xf numFmtId="0" fontId="5" fillId="0" borderId="1" xfId="0" applyFont="1" applyBorder="1" applyAlignment="1">
      <alignment vertical="top" wrapText="1"/>
    </xf>
    <xf numFmtId="0" fontId="5" fillId="10" borderId="1" xfId="0" applyFont="1" applyFill="1" applyBorder="1" applyAlignment="1">
      <alignment horizontal="center" vertical="center" wrapText="1"/>
    </xf>
    <xf numFmtId="169" fontId="15" fillId="9" borderId="3" xfId="7" quotePrefix="1" applyNumberFormat="1" applyFont="1" applyFill="1" applyBorder="1" applyAlignment="1">
      <alignment horizontal="center" vertical="center" wrapText="1"/>
    </xf>
    <xf numFmtId="0" fontId="5" fillId="9" borderId="1" xfId="0" applyFont="1" applyFill="1" applyBorder="1" applyAlignment="1">
      <alignment vertical="top" wrapText="1"/>
    </xf>
    <xf numFmtId="0" fontId="5" fillId="10" borderId="1" xfId="0" applyFont="1" applyFill="1" applyBorder="1" applyAlignment="1">
      <alignment vertical="top" wrapText="1"/>
    </xf>
    <xf numFmtId="3" fontId="6" fillId="9" borderId="1" xfId="0" applyNumberFormat="1" applyFont="1" applyFill="1" applyBorder="1" applyAlignment="1">
      <alignment vertical="center" wrapText="1"/>
    </xf>
    <xf numFmtId="0" fontId="19" fillId="16" borderId="1" xfId="0" applyFont="1" applyFill="1" applyBorder="1" applyAlignment="1">
      <alignment vertical="center" wrapText="1"/>
    </xf>
    <xf numFmtId="0" fontId="15" fillId="16" borderId="2" xfId="0" applyFont="1" applyFill="1" applyBorder="1" applyAlignment="1">
      <alignment horizontal="center" vertical="top" wrapText="1"/>
    </xf>
    <xf numFmtId="0" fontId="15" fillId="16" borderId="3" xfId="8" applyNumberFormat="1" applyFont="1" applyFill="1" applyBorder="1" applyAlignment="1">
      <alignment horizontal="center" vertical="center" wrapText="1"/>
    </xf>
    <xf numFmtId="168" fontId="14" fillId="9" borderId="2" xfId="7" applyNumberFormat="1" applyFont="1" applyFill="1" applyBorder="1" applyAlignment="1">
      <alignment horizontal="center" vertical="center" wrapText="1"/>
    </xf>
    <xf numFmtId="166" fontId="6" fillId="9" borderId="2" xfId="0" applyNumberFormat="1" applyFont="1" applyFill="1" applyBorder="1" applyAlignment="1">
      <alignment horizontal="center" vertical="center" wrapText="1"/>
    </xf>
    <xf numFmtId="169" fontId="17" fillId="9" borderId="1" xfId="7" applyNumberFormat="1" applyFont="1" applyFill="1" applyBorder="1" applyAlignment="1">
      <alignment horizontal="center" vertical="center" wrapText="1"/>
    </xf>
    <xf numFmtId="0" fontId="15" fillId="0" borderId="1" xfId="0" applyFont="1" applyBorder="1"/>
    <xf numFmtId="0" fontId="14" fillId="9" borderId="1" xfId="0" applyFont="1" applyFill="1" applyBorder="1"/>
    <xf numFmtId="0" fontId="5" fillId="16" borderId="1" xfId="0" applyFont="1" applyFill="1" applyBorder="1"/>
    <xf numFmtId="0" fontId="6" fillId="0" borderId="1" xfId="0" applyFont="1" applyBorder="1"/>
    <xf numFmtId="0" fontId="6" fillId="16" borderId="1" xfId="0" applyFont="1" applyFill="1" applyBorder="1"/>
    <xf numFmtId="0" fontId="5" fillId="9" borderId="1" xfId="0" applyFont="1" applyFill="1" applyBorder="1"/>
    <xf numFmtId="0" fontId="15" fillId="6" borderId="1" xfId="0" applyFont="1" applyFill="1" applyBorder="1"/>
    <xf numFmtId="0" fontId="15" fillId="12" borderId="1" xfId="0" applyFont="1" applyFill="1" applyBorder="1"/>
    <xf numFmtId="0" fontId="15" fillId="4" borderId="1" xfId="0" applyFont="1" applyFill="1" applyBorder="1"/>
    <xf numFmtId="0" fontId="15" fillId="13" borderId="1" xfId="0" applyFont="1" applyFill="1" applyBorder="1"/>
    <xf numFmtId="0" fontId="15" fillId="15" borderId="1" xfId="0" applyFont="1" applyFill="1" applyBorder="1"/>
    <xf numFmtId="0" fontId="6" fillId="10" borderId="1" xfId="0" applyFont="1" applyFill="1" applyBorder="1"/>
    <xf numFmtId="0" fontId="15" fillId="9" borderId="1" xfId="0" applyFont="1" applyFill="1" applyBorder="1"/>
    <xf numFmtId="0" fontId="15" fillId="16" borderId="1" xfId="0" applyFont="1" applyFill="1" applyBorder="1"/>
    <xf numFmtId="0" fontId="15" fillId="14" borderId="1" xfId="0" applyFont="1" applyFill="1" applyBorder="1"/>
    <xf numFmtId="0" fontId="15" fillId="11" borderId="1" xfId="0" applyFont="1" applyFill="1" applyBorder="1"/>
    <xf numFmtId="0" fontId="15" fillId="10" borderId="1" xfId="0" applyFont="1" applyFill="1" applyBorder="1"/>
    <xf numFmtId="0" fontId="15" fillId="9" borderId="1" xfId="0" applyFont="1" applyFill="1" applyBorder="1" applyAlignment="1">
      <alignment vertical="center"/>
    </xf>
    <xf numFmtId="0" fontId="15" fillId="16" borderId="1" xfId="0" applyFont="1" applyFill="1" applyBorder="1" applyAlignment="1">
      <alignment vertical="center"/>
    </xf>
    <xf numFmtId="0" fontId="6" fillId="9" borderId="1" xfId="0" applyFont="1" applyFill="1" applyBorder="1" applyAlignment="1">
      <alignment vertical="center"/>
    </xf>
    <xf numFmtId="0" fontId="19" fillId="16" borderId="1" xfId="0" applyFont="1" applyFill="1" applyBorder="1"/>
    <xf numFmtId="0" fontId="16" fillId="10" borderId="1" xfId="0" applyFont="1" applyFill="1" applyBorder="1"/>
    <xf numFmtId="0" fontId="16" fillId="16" borderId="1" xfId="0" applyFont="1" applyFill="1" applyBorder="1"/>
    <xf numFmtId="0" fontId="16" fillId="6" borderId="1" xfId="0" applyFont="1" applyFill="1" applyBorder="1"/>
    <xf numFmtId="0" fontId="16" fillId="9" borderId="1" xfId="0" applyFont="1" applyFill="1" applyBorder="1"/>
    <xf numFmtId="0" fontId="19" fillId="10" borderId="1" xfId="0" applyFont="1" applyFill="1" applyBorder="1"/>
    <xf numFmtId="0" fontId="17" fillId="9" borderId="1" xfId="0" applyFont="1" applyFill="1" applyBorder="1"/>
    <xf numFmtId="0" fontId="15" fillId="9" borderId="3" xfId="0" applyFont="1" applyFill="1" applyBorder="1"/>
    <xf numFmtId="0" fontId="5" fillId="10" borderId="1" xfId="0" applyFont="1" applyFill="1" applyBorder="1"/>
    <xf numFmtId="168" fontId="19" fillId="9" borderId="1" xfId="7" applyNumberFormat="1" applyFont="1" applyFill="1" applyBorder="1" applyAlignment="1">
      <alignment vertical="center"/>
    </xf>
    <xf numFmtId="0" fontId="6" fillId="9" borderId="2" xfId="0" applyFont="1" applyFill="1" applyBorder="1"/>
    <xf numFmtId="0" fontId="19" fillId="0" borderId="1" xfId="0" applyFont="1" applyBorder="1"/>
    <xf numFmtId="169" fontId="16" fillId="10" borderId="1" xfId="7" applyNumberFormat="1" applyFont="1" applyFill="1" applyBorder="1" applyAlignment="1">
      <alignment horizontal="center" vertical="top" wrapText="1"/>
    </xf>
    <xf numFmtId="169" fontId="16" fillId="10" borderId="1" xfId="7" applyNumberFormat="1" applyFont="1" applyFill="1" applyBorder="1"/>
    <xf numFmtId="0" fontId="16" fillId="16" borderId="1" xfId="7" applyNumberFormat="1" applyFont="1" applyFill="1" applyBorder="1" applyAlignment="1">
      <alignment horizontal="center" vertical="center" wrapText="1"/>
    </xf>
    <xf numFmtId="166" fontId="6" fillId="16" borderId="1" xfId="12" applyNumberFormat="1" applyFont="1" applyFill="1" applyBorder="1" applyAlignment="1">
      <alignment horizontal="center" vertical="center" wrapText="1"/>
    </xf>
    <xf numFmtId="166" fontId="6" fillId="9" borderId="1" xfId="12" applyNumberFormat="1" applyFont="1" applyFill="1" applyBorder="1" applyAlignment="1">
      <alignment horizontal="center" vertical="center" wrapText="1"/>
    </xf>
    <xf numFmtId="0" fontId="15" fillId="16" borderId="4" xfId="0" quotePrefix="1" applyFont="1" applyFill="1" applyBorder="1" applyAlignment="1">
      <alignment horizontal="center" vertical="center" wrapText="1"/>
    </xf>
    <xf numFmtId="0" fontId="15" fillId="16" borderId="3" xfId="0" quotePrefix="1" applyFont="1" applyFill="1" applyBorder="1" applyAlignment="1">
      <alignment horizontal="center" vertical="center" wrapText="1"/>
    </xf>
    <xf numFmtId="0" fontId="15" fillId="16" borderId="2" xfId="0" quotePrefix="1" applyFont="1" applyFill="1" applyBorder="1" applyAlignment="1">
      <alignment horizontal="center" vertical="center" wrapText="1"/>
    </xf>
    <xf numFmtId="0" fontId="19" fillId="16" borderId="3" xfId="0" applyFont="1" applyFill="1" applyBorder="1" applyAlignment="1">
      <alignment horizontal="center" vertical="center" wrapText="1"/>
    </xf>
    <xf numFmtId="169" fontId="16" fillId="16" borderId="1" xfId="7" applyNumberFormat="1" applyFont="1" applyFill="1" applyBorder="1"/>
    <xf numFmtId="169" fontId="15" fillId="9" borderId="1" xfId="7" applyNumberFormat="1" applyFont="1" applyFill="1" applyBorder="1"/>
    <xf numFmtId="169" fontId="15" fillId="9" borderId="2" xfId="7" applyNumberFormat="1" applyFont="1" applyFill="1" applyBorder="1" applyAlignment="1">
      <alignment vertical="center" wrapText="1"/>
    </xf>
    <xf numFmtId="169" fontId="15" fillId="16" borderId="1" xfId="7" applyNumberFormat="1" applyFont="1" applyFill="1" applyBorder="1" applyAlignment="1">
      <alignment vertical="center" wrapText="1"/>
    </xf>
    <xf numFmtId="168" fontId="15" fillId="9" borderId="1" xfId="7" applyNumberFormat="1" applyFont="1" applyFill="1" applyBorder="1" applyAlignment="1">
      <alignment horizontal="center" vertical="center" wrapText="1"/>
    </xf>
    <xf numFmtId="0" fontId="15" fillId="16" borderId="3" xfId="0" applyNumberFormat="1" applyFont="1" applyFill="1" applyBorder="1" applyAlignment="1">
      <alignment horizontal="center" vertical="center" wrapText="1"/>
    </xf>
    <xf numFmtId="169" fontId="17" fillId="0"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8" fontId="6" fillId="9" borderId="1" xfId="7" applyNumberFormat="1" applyFont="1" applyFill="1" applyBorder="1" applyAlignment="1">
      <alignment horizontal="center" vertical="center" wrapText="1"/>
    </xf>
    <xf numFmtId="169" fontId="6" fillId="0" borderId="1" xfId="7" applyNumberFormat="1" applyFont="1" applyBorder="1" applyAlignment="1">
      <alignment horizontal="center" vertical="center" wrapText="1"/>
    </xf>
    <xf numFmtId="169" fontId="6" fillId="10" borderId="1" xfId="7" applyNumberFormat="1" applyFont="1" applyFill="1" applyBorder="1" applyAlignment="1">
      <alignment horizontal="center" vertical="center" wrapText="1"/>
    </xf>
    <xf numFmtId="0" fontId="6" fillId="9" borderId="1" xfId="8"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3" fontId="6" fillId="9" borderId="1" xfId="0" applyNumberFormat="1" applyFont="1" applyFill="1" applyBorder="1" applyAlignment="1">
      <alignment horizontal="center" vertical="center" wrapText="1"/>
    </xf>
    <xf numFmtId="168" fontId="5" fillId="9" borderId="1" xfId="7" applyNumberFormat="1" applyFont="1" applyFill="1" applyBorder="1" applyAlignment="1">
      <alignment horizontal="center" vertical="center" wrapText="1"/>
    </xf>
    <xf numFmtId="0" fontId="6" fillId="9" borderId="1" xfId="0" applyFont="1" applyFill="1" applyBorder="1"/>
    <xf numFmtId="0" fontId="6" fillId="9" borderId="1" xfId="8" applyFont="1" applyFill="1" applyBorder="1" applyAlignment="1">
      <alignment horizontal="center" vertical="center" wrapText="1"/>
    </xf>
    <xf numFmtId="0" fontId="6" fillId="9" borderId="1" xfId="0" applyFont="1" applyFill="1" applyBorder="1"/>
    <xf numFmtId="171" fontId="6" fillId="9" borderId="1" xfId="7" quotePrefix="1" applyNumberFormat="1" applyFont="1" applyFill="1" applyBorder="1" applyAlignment="1">
      <alignment horizontal="center" vertical="center" wrapText="1"/>
    </xf>
    <xf numFmtId="169" fontId="6" fillId="6" borderId="1" xfId="7" applyNumberFormat="1" applyFont="1" applyFill="1" applyBorder="1" applyAlignment="1">
      <alignment horizontal="center" vertical="center"/>
    </xf>
    <xf numFmtId="169" fontId="6" fillId="9" borderId="1" xfId="7" applyNumberFormat="1" applyFont="1" applyFill="1" applyBorder="1" applyAlignment="1">
      <alignment horizontal="center" vertical="center" wrapText="1"/>
    </xf>
    <xf numFmtId="168" fontId="6" fillId="9" borderId="1" xfId="7" applyNumberFormat="1" applyFont="1" applyFill="1" applyBorder="1" applyAlignment="1">
      <alignment horizontal="center" vertical="center" wrapText="1"/>
    </xf>
    <xf numFmtId="0" fontId="6" fillId="9" borderId="1" xfId="8" applyFont="1" applyFill="1" applyBorder="1" applyAlignment="1">
      <alignment horizontal="center" vertical="center" wrapText="1"/>
    </xf>
    <xf numFmtId="3" fontId="6" fillId="9" borderId="1" xfId="0" applyNumberFormat="1" applyFont="1" applyFill="1" applyBorder="1" applyAlignment="1">
      <alignment horizontal="center" vertical="center" wrapText="1"/>
    </xf>
    <xf numFmtId="0" fontId="6" fillId="9" borderId="1" xfId="0" applyFont="1" applyFill="1" applyBorder="1"/>
    <xf numFmtId="169" fontId="6" fillId="9" borderId="2"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169" fontId="6" fillId="9" borderId="4" xfId="7" applyNumberFormat="1" applyFont="1" applyFill="1" applyBorder="1" applyAlignment="1">
      <alignment horizontal="center" vertical="center" wrapText="1"/>
    </xf>
    <xf numFmtId="0" fontId="6" fillId="9" borderId="2" xfId="8" applyFont="1" applyFill="1" applyBorder="1" applyAlignment="1">
      <alignment horizontal="center" vertical="center" wrapText="1"/>
    </xf>
    <xf numFmtId="168" fontId="6" fillId="9" borderId="2" xfId="7" applyNumberFormat="1" applyFont="1" applyFill="1" applyBorder="1" applyAlignment="1">
      <alignment horizontal="center" vertical="center" wrapText="1"/>
    </xf>
    <xf numFmtId="0" fontId="6" fillId="9" borderId="1" xfId="0" applyFont="1" applyFill="1" applyBorder="1" applyAlignment="1">
      <alignment horizontal="center" vertical="top" wrapText="1"/>
    </xf>
    <xf numFmtId="168" fontId="15" fillId="9" borderId="2" xfId="7"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0" borderId="1" xfId="0" applyFont="1" applyBorder="1" applyAlignment="1">
      <alignment horizontal="center" vertical="top"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top" wrapText="1"/>
    </xf>
    <xf numFmtId="0" fontId="6" fillId="0" borderId="1" xfId="0" applyFont="1" applyBorder="1" applyAlignment="1">
      <alignment horizontal="center" vertical="center" wrapText="1"/>
    </xf>
    <xf numFmtId="168" fontId="6" fillId="9" borderId="1" xfId="7"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169" fontId="6" fillId="0" borderId="1" xfId="7" applyNumberFormat="1" applyFont="1" applyBorder="1" applyAlignment="1">
      <alignment horizontal="center" vertical="center" wrapText="1"/>
    </xf>
    <xf numFmtId="169" fontId="6" fillId="10" borderId="1" xfId="7" applyNumberFormat="1" applyFont="1" applyFill="1" applyBorder="1" applyAlignment="1">
      <alignment horizontal="center" vertical="center" wrapText="1"/>
    </xf>
    <xf numFmtId="0" fontId="6" fillId="2" borderId="1" xfId="0" applyFont="1" applyFill="1" applyBorder="1" applyAlignment="1">
      <alignment horizontal="center" vertical="top" wrapText="1"/>
    </xf>
    <xf numFmtId="0" fontId="6" fillId="9" borderId="1" xfId="0" applyFont="1" applyFill="1" applyBorder="1" applyAlignment="1">
      <alignment horizontal="center" vertical="center" wrapText="1"/>
    </xf>
    <xf numFmtId="169" fontId="6" fillId="9" borderId="3" xfId="7" quotePrefix="1" applyNumberFormat="1" applyFont="1" applyFill="1" applyBorder="1" applyAlignment="1">
      <alignment horizontal="center" vertical="center" wrapText="1"/>
    </xf>
    <xf numFmtId="0" fontId="6" fillId="9" borderId="1" xfId="8" applyFont="1" applyFill="1" applyBorder="1" applyAlignment="1">
      <alignment horizontal="center" vertical="center" wrapText="1"/>
    </xf>
    <xf numFmtId="3" fontId="15" fillId="9" borderId="1" xfId="0" applyNumberFormat="1" applyFont="1" applyFill="1" applyBorder="1" applyAlignment="1">
      <alignment horizontal="center" vertical="center" wrapText="1"/>
    </xf>
    <xf numFmtId="0" fontId="5" fillId="10" borderId="1" xfId="0" applyFont="1" applyFill="1" applyBorder="1" applyAlignment="1">
      <alignment horizontal="center" vertical="top" wrapText="1"/>
    </xf>
    <xf numFmtId="0" fontId="5" fillId="0" borderId="1" xfId="0" applyFont="1" applyBorder="1" applyAlignment="1">
      <alignment vertical="top" wrapText="1"/>
    </xf>
    <xf numFmtId="169" fontId="5" fillId="9" borderId="3" xfId="7" applyNumberFormat="1" applyFont="1" applyFill="1" applyBorder="1" applyAlignment="1">
      <alignment horizontal="center" vertical="center" wrapText="1"/>
    </xf>
    <xf numFmtId="169" fontId="6" fillId="5"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3" fontId="6" fillId="9" borderId="1" xfId="0"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169" fontId="6" fillId="5" borderId="2" xfId="7" applyNumberFormat="1" applyFont="1" applyFill="1" applyBorder="1" applyAlignment="1">
      <alignment horizontal="center" vertical="center" wrapText="1"/>
    </xf>
    <xf numFmtId="169" fontId="6" fillId="5" borderId="3" xfId="7" applyNumberFormat="1" applyFont="1" applyFill="1" applyBorder="1" applyAlignment="1">
      <alignment horizontal="center" vertical="center" wrapText="1"/>
    </xf>
    <xf numFmtId="169" fontId="5" fillId="9" borderId="1" xfId="7" applyNumberFormat="1" applyFont="1" applyFill="1" applyBorder="1" applyAlignment="1">
      <alignment horizontal="center" vertical="center" wrapText="1"/>
    </xf>
    <xf numFmtId="168" fontId="5" fillId="9" borderId="1" xfId="7" applyNumberFormat="1" applyFont="1" applyFill="1" applyBorder="1" applyAlignment="1">
      <alignment horizontal="center" vertical="center" wrapText="1"/>
    </xf>
    <xf numFmtId="0" fontId="5" fillId="9" borderId="1" xfId="0" applyFont="1" applyFill="1" applyBorder="1" applyAlignment="1">
      <alignment horizontal="center" vertical="top" wrapText="1"/>
    </xf>
    <xf numFmtId="0" fontId="5" fillId="9" borderId="1" xfId="0" applyFont="1" applyFill="1" applyBorder="1" applyAlignment="1">
      <alignment horizontal="center" vertical="center" wrapText="1"/>
    </xf>
    <xf numFmtId="0" fontId="5" fillId="6" borderId="1" xfId="7" applyNumberFormat="1" applyFont="1" applyFill="1" applyBorder="1" applyAlignment="1">
      <alignment horizontal="center" vertical="center" wrapText="1"/>
    </xf>
    <xf numFmtId="43" fontId="5" fillId="9" borderId="1" xfId="7" applyFont="1" applyFill="1" applyBorder="1" applyAlignment="1">
      <alignment horizontal="center" vertical="center" wrapText="1"/>
    </xf>
    <xf numFmtId="0" fontId="6" fillId="9" borderId="1" xfId="0" applyFont="1" applyFill="1" applyBorder="1"/>
    <xf numFmtId="0" fontId="5" fillId="6" borderId="1" xfId="0" applyFont="1" applyFill="1" applyBorder="1" applyAlignment="1">
      <alignment horizontal="center" vertical="center" wrapText="1"/>
    </xf>
    <xf numFmtId="0" fontId="6" fillId="16" borderId="2" xfId="0" applyFont="1" applyFill="1" applyBorder="1" applyAlignment="1">
      <alignment horizontal="center" vertical="top" wrapText="1"/>
    </xf>
    <xf numFmtId="0" fontId="6" fillId="16" borderId="3" xfId="0" applyFont="1" applyFill="1" applyBorder="1" applyAlignment="1">
      <alignment horizontal="center" vertical="top" wrapText="1"/>
    </xf>
    <xf numFmtId="0" fontId="6" fillId="16" borderId="2" xfId="0" applyFont="1" applyFill="1" applyBorder="1" applyAlignment="1">
      <alignment horizontal="center" vertical="center" wrapText="1"/>
    </xf>
    <xf numFmtId="0" fontId="6" fillId="9" borderId="1" xfId="7" applyNumberFormat="1" applyFont="1" applyFill="1" applyBorder="1" applyAlignment="1">
      <alignment horizontal="center" vertical="center" wrapText="1"/>
    </xf>
    <xf numFmtId="0" fontId="6" fillId="16" borderId="1" xfId="0" applyFont="1" applyFill="1" applyBorder="1" applyAlignment="1">
      <alignment horizontal="center" vertical="center" wrapText="1"/>
    </xf>
    <xf numFmtId="0" fontId="5" fillId="16" borderId="1" xfId="0" applyFont="1" applyFill="1" applyBorder="1" applyAlignment="1">
      <alignment vertical="center" wrapText="1"/>
    </xf>
    <xf numFmtId="169" fontId="6" fillId="9" borderId="2" xfId="7" applyNumberFormat="1" applyFont="1" applyFill="1" applyBorder="1" applyAlignment="1">
      <alignment horizontal="center" vertical="center" wrapText="1"/>
    </xf>
    <xf numFmtId="0" fontId="15" fillId="9" borderId="3" xfId="0" quotePrefix="1" applyFont="1" applyFill="1" applyBorder="1" applyAlignment="1">
      <alignment horizontal="center" vertical="center" wrapText="1"/>
    </xf>
    <xf numFmtId="169" fontId="15" fillId="9" borderId="2"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0" fontId="15" fillId="9" borderId="1" xfId="8" applyFont="1" applyFill="1" applyBorder="1" applyAlignment="1">
      <alignment horizontal="center" vertical="center" wrapText="1"/>
    </xf>
    <xf numFmtId="0" fontId="15" fillId="9" borderId="3" xfId="8" applyFont="1" applyFill="1" applyBorder="1" applyAlignment="1">
      <alignment horizontal="center" vertical="center" wrapText="1"/>
    </xf>
    <xf numFmtId="0" fontId="6" fillId="9" borderId="1" xfId="8"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169" fontId="5" fillId="18" borderId="1" xfId="7" applyNumberFormat="1" applyFont="1" applyFill="1" applyBorder="1" applyAlignment="1">
      <alignment horizontal="center" vertical="center" wrapText="1"/>
    </xf>
    <xf numFmtId="0" fontId="5" fillId="18" borderId="1" xfId="0" applyFont="1" applyFill="1" applyBorder="1" applyAlignment="1">
      <alignment horizontal="center" vertical="center" wrapText="1"/>
    </xf>
    <xf numFmtId="0" fontId="6" fillId="18" borderId="1" xfId="0" applyFont="1" applyFill="1" applyBorder="1" applyAlignment="1">
      <alignment vertical="top" wrapText="1"/>
    </xf>
    <xf numFmtId="0" fontId="6" fillId="18" borderId="1" xfId="0" applyFont="1" applyFill="1" applyBorder="1"/>
    <xf numFmtId="169" fontId="6" fillId="2" borderId="1" xfId="7" applyNumberFormat="1" applyFont="1" applyFill="1" applyBorder="1" applyAlignment="1">
      <alignment vertical="center" wrapText="1"/>
    </xf>
    <xf numFmtId="169" fontId="16" fillId="2" borderId="1" xfId="7" applyNumberFormat="1" applyFont="1" applyFill="1" applyBorder="1" applyAlignment="1">
      <alignment horizontal="center" vertical="center" wrapText="1"/>
    </xf>
    <xf numFmtId="169" fontId="6" fillId="0" borderId="3" xfId="7" applyNumberFormat="1" applyFont="1" applyBorder="1" applyAlignment="1">
      <alignment vertical="center" wrapText="1"/>
    </xf>
    <xf numFmtId="168" fontId="5" fillId="0" borderId="1" xfId="7" applyNumberFormat="1" applyFont="1" applyBorder="1" applyAlignment="1">
      <alignment horizontal="center" vertical="center" wrapText="1"/>
    </xf>
    <xf numFmtId="169" fontId="6" fillId="0" borderId="1" xfId="7" applyNumberFormat="1" applyFont="1" applyBorder="1" applyAlignment="1">
      <alignment vertical="center" wrapText="1"/>
    </xf>
    <xf numFmtId="168" fontId="5" fillId="9" borderId="1" xfId="7" quotePrefix="1" applyNumberFormat="1" applyFont="1" applyFill="1" applyBorder="1" applyAlignment="1">
      <alignment horizontal="center" vertical="center" wrapText="1"/>
    </xf>
    <xf numFmtId="168" fontId="5" fillId="0" borderId="1" xfId="7" quotePrefix="1" applyNumberFormat="1" applyFont="1" applyBorder="1" applyAlignment="1">
      <alignment horizontal="center" vertical="center" wrapText="1"/>
    </xf>
    <xf numFmtId="169" fontId="6" fillId="2" borderId="1" xfId="7" applyNumberFormat="1" applyFont="1" applyFill="1" applyBorder="1" applyAlignment="1">
      <alignment horizontal="center" vertical="center"/>
    </xf>
    <xf numFmtId="169" fontId="6" fillId="0" borderId="1" xfId="7" applyNumberFormat="1" applyFont="1" applyBorder="1" applyAlignment="1">
      <alignment horizontal="center" vertical="center"/>
    </xf>
    <xf numFmtId="169" fontId="16" fillId="9" borderId="1" xfId="7" quotePrefix="1"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171" fontId="6" fillId="9" borderId="1" xfId="7" applyNumberFormat="1" applyFont="1" applyFill="1" applyBorder="1" applyAlignment="1">
      <alignment horizontal="center" vertical="center" wrapText="1"/>
    </xf>
    <xf numFmtId="168" fontId="6" fillId="0" borderId="1" xfId="7" applyNumberFormat="1" applyFont="1" applyFill="1" applyBorder="1" applyAlignment="1">
      <alignment horizontal="center" vertical="center" wrapText="1"/>
    </xf>
    <xf numFmtId="165" fontId="6" fillId="0" borderId="1" xfId="0" applyNumberFormat="1" applyFont="1" applyBorder="1" applyAlignment="1">
      <alignment horizontal="center" vertical="center" wrapText="1"/>
    </xf>
    <xf numFmtId="0" fontId="6" fillId="0" borderId="1" xfId="0" applyFont="1" applyBorder="1" applyAlignment="1">
      <alignment wrapText="1"/>
    </xf>
    <xf numFmtId="165" fontId="5" fillId="9" borderId="1" xfId="0" quotePrefix="1" applyNumberFormat="1" applyFont="1" applyFill="1" applyBorder="1" applyAlignment="1">
      <alignment horizontal="center" vertical="center" wrapText="1"/>
    </xf>
    <xf numFmtId="168" fontId="6" fillId="2" borderId="1" xfId="7" applyNumberFormat="1" applyFont="1" applyFill="1" applyBorder="1" applyAlignment="1">
      <alignment horizontal="center" vertical="center" wrapText="1"/>
    </xf>
    <xf numFmtId="169" fontId="6" fillId="0" borderId="2" xfId="7" applyNumberFormat="1" applyFont="1" applyBorder="1" applyAlignment="1">
      <alignment horizontal="center" vertical="center" wrapText="1"/>
    </xf>
    <xf numFmtId="169" fontId="16" fillId="12" borderId="1" xfId="7" applyNumberFormat="1" applyFont="1" applyFill="1" applyBorder="1" applyAlignment="1">
      <alignment horizontal="center" vertical="center" wrapText="1"/>
    </xf>
    <xf numFmtId="171" fontId="5" fillId="9" borderId="1" xfId="7" quotePrefix="1" applyNumberFormat="1" applyFont="1" applyFill="1" applyBorder="1" applyAlignment="1">
      <alignment horizontal="center" vertical="center" wrapText="1"/>
    </xf>
    <xf numFmtId="0" fontId="6" fillId="17" borderId="1" xfId="0" applyFont="1" applyFill="1" applyBorder="1" applyAlignment="1">
      <alignment horizontal="center" vertical="center" wrapText="1"/>
    </xf>
    <xf numFmtId="169" fontId="6" fillId="17" borderId="1" xfId="7" applyNumberFormat="1" applyFont="1" applyFill="1" applyBorder="1" applyAlignment="1">
      <alignment horizontal="center" vertical="center" wrapText="1"/>
    </xf>
    <xf numFmtId="168" fontId="5" fillId="0" borderId="1" xfId="0" applyNumberFormat="1" applyFont="1" applyBorder="1" applyAlignment="1">
      <alignment horizontal="center" vertical="center" wrapText="1"/>
    </xf>
    <xf numFmtId="171" fontId="5" fillId="0" borderId="1" xfId="7" applyNumberFormat="1" applyFont="1" applyBorder="1" applyAlignment="1">
      <alignment horizontal="center" vertical="center" wrapText="1"/>
    </xf>
    <xf numFmtId="168" fontId="5" fillId="5" borderId="1" xfId="0" quotePrefix="1" applyNumberFormat="1" applyFont="1" applyFill="1" applyBorder="1" applyAlignment="1">
      <alignment horizontal="center" vertical="center" wrapText="1"/>
    </xf>
    <xf numFmtId="43" fontId="5" fillId="9" borderId="1" xfId="7" quotePrefix="1" applyFont="1" applyFill="1" applyBorder="1" applyAlignment="1">
      <alignment horizontal="center" vertical="center" wrapText="1"/>
    </xf>
    <xf numFmtId="2" fontId="5" fillId="9" borderId="1" xfId="0" quotePrefix="1" applyNumberFormat="1" applyFont="1" applyFill="1" applyBorder="1" applyAlignment="1">
      <alignment horizontal="center" vertical="center" wrapText="1"/>
    </xf>
    <xf numFmtId="168" fontId="6" fillId="9" borderId="1" xfId="7" quotePrefix="1" applyNumberFormat="1" applyFont="1" applyFill="1" applyBorder="1" applyAlignment="1">
      <alignment horizontal="center" vertical="center" wrapText="1"/>
    </xf>
    <xf numFmtId="43" fontId="5" fillId="13" borderId="1" xfId="7" quotePrefix="1" applyFont="1" applyFill="1" applyBorder="1" applyAlignment="1">
      <alignment horizontal="center" vertical="center" wrapText="1"/>
    </xf>
    <xf numFmtId="168" fontId="5" fillId="9" borderId="1" xfId="0" quotePrefix="1" applyNumberFormat="1" applyFont="1" applyFill="1" applyBorder="1" applyAlignment="1">
      <alignment horizontal="center" vertical="center" wrapText="1"/>
    </xf>
    <xf numFmtId="168" fontId="6" fillId="15" borderId="1" xfId="7" applyNumberFormat="1" applyFont="1" applyFill="1" applyBorder="1" applyAlignment="1">
      <alignment vertical="center" wrapText="1"/>
    </xf>
    <xf numFmtId="169" fontId="16" fillId="14" borderId="1" xfId="7" applyNumberFormat="1" applyFont="1" applyFill="1" applyBorder="1" applyAlignment="1">
      <alignment horizontal="center" vertical="center" wrapText="1"/>
    </xf>
    <xf numFmtId="43" fontId="5" fillId="9" borderId="1" xfId="7" quotePrefix="1" applyNumberFormat="1" applyFont="1" applyFill="1" applyBorder="1" applyAlignment="1">
      <alignment horizontal="center" vertical="center" wrapText="1"/>
    </xf>
    <xf numFmtId="43" fontId="5" fillId="9" borderId="1" xfId="7" applyNumberFormat="1" applyFont="1" applyFill="1" applyBorder="1" applyAlignment="1">
      <alignment horizontal="center" vertical="center" wrapText="1"/>
    </xf>
    <xf numFmtId="169" fontId="6" fillId="0" borderId="1" xfId="7" applyNumberFormat="1" applyFont="1" applyBorder="1" applyAlignment="1">
      <alignment horizontal="center" vertical="top" wrapText="1"/>
    </xf>
    <xf numFmtId="165" fontId="5" fillId="5" borderId="1" xfId="0" quotePrefix="1" applyNumberFormat="1"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169" fontId="27" fillId="9" borderId="1" xfId="7" applyNumberFormat="1" applyFont="1" applyFill="1" applyBorder="1" applyAlignment="1">
      <alignment horizontal="center" vertical="center"/>
    </xf>
    <xf numFmtId="0" fontId="27" fillId="18" borderId="1" xfId="0" applyFont="1" applyFill="1" applyBorder="1" applyAlignment="1">
      <alignment horizontal="center" vertical="center" wrapText="1"/>
    </xf>
    <xf numFmtId="169" fontId="27" fillId="18" borderId="1" xfId="7" applyNumberFormat="1" applyFont="1" applyFill="1" applyBorder="1" applyAlignment="1">
      <alignment horizontal="center" vertical="center" wrapText="1"/>
    </xf>
    <xf numFmtId="168" fontId="27" fillId="9" borderId="1" xfId="7" applyNumberFormat="1" applyFont="1" applyFill="1" applyBorder="1" applyAlignment="1">
      <alignment horizontal="center" vertical="center" wrapText="1"/>
    </xf>
    <xf numFmtId="169" fontId="26" fillId="2" borderId="1" xfId="7" applyNumberFormat="1" applyFont="1" applyFill="1" applyBorder="1" applyAlignment="1">
      <alignment horizontal="center" vertical="center" wrapText="1"/>
    </xf>
    <xf numFmtId="169" fontId="27" fillId="9" borderId="1" xfId="7" applyNumberFormat="1" applyFont="1" applyFill="1" applyBorder="1" applyAlignment="1">
      <alignment horizontal="center" vertical="center" wrapText="1"/>
    </xf>
    <xf numFmtId="168" fontId="27" fillId="9" borderId="1" xfId="7" quotePrefix="1" applyNumberFormat="1" applyFont="1" applyFill="1" applyBorder="1" applyAlignment="1">
      <alignment horizontal="center" vertical="center" wrapText="1"/>
    </xf>
    <xf numFmtId="169" fontId="27" fillId="6" borderId="1" xfId="7" applyNumberFormat="1" applyFont="1" applyFill="1" applyBorder="1" applyAlignment="1">
      <alignment horizontal="center" vertical="center" wrapText="1"/>
    </xf>
    <xf numFmtId="169" fontId="26" fillId="9" borderId="1" xfId="7" quotePrefix="1" applyNumberFormat="1" applyFont="1" applyFill="1" applyBorder="1" applyAlignment="1">
      <alignment horizontal="center" vertical="center" wrapText="1"/>
    </xf>
    <xf numFmtId="169" fontId="27" fillId="9" borderId="1" xfId="7" quotePrefix="1" applyNumberFormat="1" applyFont="1" applyFill="1" applyBorder="1" applyAlignment="1">
      <alignment horizontal="center" vertical="center" wrapText="1"/>
    </xf>
    <xf numFmtId="168" fontId="27" fillId="16" borderId="1" xfId="7" applyNumberFormat="1" applyFont="1" applyFill="1" applyBorder="1" applyAlignment="1">
      <alignment horizontal="center" vertical="center" wrapText="1"/>
    </xf>
    <xf numFmtId="169" fontId="26" fillId="16" borderId="1" xfId="7" quotePrefix="1" applyNumberFormat="1" applyFont="1" applyFill="1" applyBorder="1" applyAlignment="1">
      <alignment horizontal="center" vertical="center" wrapText="1"/>
    </xf>
    <xf numFmtId="169" fontId="26" fillId="9" borderId="1" xfId="7" applyNumberFormat="1" applyFont="1" applyFill="1" applyBorder="1" applyAlignment="1">
      <alignment horizontal="center" vertical="center"/>
    </xf>
    <xf numFmtId="169" fontId="26" fillId="16" borderId="1" xfId="7" applyNumberFormat="1" applyFont="1" applyFill="1" applyBorder="1" applyAlignment="1">
      <alignment horizontal="center" vertical="center"/>
    </xf>
    <xf numFmtId="43" fontId="27" fillId="9" borderId="1" xfId="7" applyNumberFormat="1" applyFont="1" applyFill="1" applyBorder="1" applyAlignment="1">
      <alignment horizontal="center" vertical="center" wrapText="1"/>
    </xf>
    <xf numFmtId="169" fontId="26" fillId="12" borderId="1" xfId="7" applyNumberFormat="1" applyFont="1" applyFill="1" applyBorder="1" applyAlignment="1">
      <alignment horizontal="center" vertical="center" wrapText="1"/>
    </xf>
    <xf numFmtId="168" fontId="26" fillId="9" borderId="1" xfId="7" quotePrefix="1" applyNumberFormat="1" applyFont="1" applyFill="1" applyBorder="1" applyAlignment="1">
      <alignment horizontal="center" vertical="center" wrapText="1"/>
    </xf>
    <xf numFmtId="0" fontId="26" fillId="16" borderId="1" xfId="0" applyFont="1" applyFill="1" applyBorder="1" applyAlignment="1">
      <alignment horizontal="center" vertical="center" wrapText="1"/>
    </xf>
    <xf numFmtId="169" fontId="27" fillId="16" borderId="1" xfId="7" quotePrefix="1" applyNumberFormat="1" applyFont="1" applyFill="1" applyBorder="1" applyAlignment="1">
      <alignment horizontal="center" vertical="center" wrapText="1"/>
    </xf>
    <xf numFmtId="169" fontId="27" fillId="16" borderId="1" xfId="0" applyNumberFormat="1" applyFont="1" applyFill="1" applyBorder="1" applyAlignment="1">
      <alignment horizontal="center" vertical="center" wrapText="1"/>
    </xf>
    <xf numFmtId="169" fontId="27" fillId="9" borderId="1" xfId="0" applyNumberFormat="1" applyFont="1" applyFill="1" applyBorder="1" applyAlignment="1">
      <alignment horizontal="center" vertical="center" wrapText="1"/>
    </xf>
    <xf numFmtId="169" fontId="26" fillId="16" borderId="1" xfId="7" applyNumberFormat="1" applyFont="1" applyFill="1" applyBorder="1" applyAlignment="1">
      <alignment horizontal="center" vertical="center" wrapText="1"/>
    </xf>
    <xf numFmtId="168" fontId="26" fillId="9" borderId="1" xfId="7" applyNumberFormat="1" applyFont="1" applyFill="1" applyBorder="1" applyAlignment="1">
      <alignment horizontal="center" vertical="center" wrapText="1"/>
    </xf>
    <xf numFmtId="43" fontId="27" fillId="9" borderId="1" xfId="7" quotePrefix="1" applyNumberFormat="1" applyFont="1" applyFill="1" applyBorder="1" applyAlignment="1">
      <alignment horizontal="center" vertical="center" wrapText="1"/>
    </xf>
    <xf numFmtId="0" fontId="26" fillId="7" borderId="1" xfId="0" applyFont="1" applyFill="1" applyBorder="1" applyAlignment="1">
      <alignment horizontal="center" vertical="center" wrapText="1"/>
    </xf>
    <xf numFmtId="169" fontId="27" fillId="13" borderId="1" xfId="7" quotePrefix="1" applyNumberFormat="1" applyFont="1" applyFill="1" applyBorder="1" applyAlignment="1">
      <alignment horizontal="center" vertical="center" wrapText="1"/>
    </xf>
    <xf numFmtId="169" fontId="26" fillId="14" borderId="1" xfId="7" applyNumberFormat="1" applyFont="1" applyFill="1" applyBorder="1" applyAlignment="1">
      <alignment horizontal="center" vertical="center" wrapText="1"/>
    </xf>
    <xf numFmtId="169" fontId="27" fillId="10" borderId="1" xfId="7" quotePrefix="1" applyNumberFormat="1" applyFont="1" applyFill="1" applyBorder="1" applyAlignment="1">
      <alignment horizontal="center" vertical="center" wrapText="1"/>
    </xf>
    <xf numFmtId="169" fontId="26" fillId="10" borderId="1" xfId="7" applyNumberFormat="1" applyFont="1" applyFill="1" applyBorder="1" applyAlignment="1">
      <alignment horizontal="center" vertical="center" wrapText="1"/>
    </xf>
    <xf numFmtId="169" fontId="26" fillId="10" borderId="1" xfId="7" quotePrefix="1" applyNumberFormat="1" applyFont="1" applyFill="1" applyBorder="1" applyAlignment="1">
      <alignment horizontal="center" vertical="center" wrapText="1"/>
    </xf>
    <xf numFmtId="169" fontId="27" fillId="10" borderId="1" xfId="7" applyNumberFormat="1" applyFont="1" applyFill="1" applyBorder="1" applyAlignment="1">
      <alignment horizontal="center" vertical="center" wrapText="1"/>
    </xf>
    <xf numFmtId="169" fontId="27" fillId="16" borderId="1" xfId="7" applyNumberFormat="1" applyFont="1" applyFill="1" applyBorder="1" applyAlignment="1">
      <alignment horizontal="center" vertical="center" wrapText="1"/>
    </xf>
    <xf numFmtId="0" fontId="26" fillId="9" borderId="1" xfId="0" applyFont="1" applyFill="1" applyBorder="1"/>
    <xf numFmtId="168" fontId="26" fillId="10" borderId="1" xfId="7" applyNumberFormat="1" applyFont="1" applyFill="1" applyBorder="1" applyAlignment="1">
      <alignment horizontal="center" vertical="center" wrapText="1"/>
    </xf>
    <xf numFmtId="0" fontId="26" fillId="9" borderId="1" xfId="8" applyFont="1" applyFill="1" applyBorder="1" applyAlignment="1">
      <alignment horizontal="center" vertical="center" wrapText="1"/>
    </xf>
    <xf numFmtId="170" fontId="26" fillId="16" borderId="1" xfId="0" applyNumberFormat="1" applyFont="1" applyFill="1" applyBorder="1" applyAlignment="1">
      <alignment horizontal="center" vertical="center"/>
    </xf>
    <xf numFmtId="169" fontId="27" fillId="4" borderId="1" xfId="7" applyNumberFormat="1" applyFont="1" applyFill="1" applyBorder="1" applyAlignment="1">
      <alignment horizontal="center" vertical="center" wrapText="1"/>
    </xf>
    <xf numFmtId="169" fontId="27" fillId="6" borderId="1" xfId="7" applyNumberFormat="1" applyFont="1" applyFill="1" applyBorder="1" applyAlignment="1">
      <alignment horizontal="center" vertical="center"/>
    </xf>
    <xf numFmtId="0" fontId="27" fillId="14" borderId="1" xfId="0" applyFont="1" applyFill="1" applyBorder="1" applyAlignment="1">
      <alignment horizontal="center" vertical="center" wrapText="1"/>
    </xf>
    <xf numFmtId="168" fontId="5" fillId="9" borderId="1" xfId="0" applyNumberFormat="1" applyFont="1" applyFill="1" applyBorder="1" applyAlignment="1">
      <alignment horizontal="center" vertical="center" wrapText="1"/>
    </xf>
    <xf numFmtId="171" fontId="5" fillId="9" borderId="1" xfId="7" applyNumberFormat="1" applyFont="1" applyFill="1" applyBorder="1" applyAlignment="1">
      <alignment horizontal="center" vertical="center" wrapText="1"/>
    </xf>
    <xf numFmtId="171" fontId="27" fillId="9" borderId="1" xfId="7" applyNumberFormat="1" applyFont="1" applyFill="1" applyBorder="1" applyAlignment="1">
      <alignment horizontal="center" vertical="center" wrapText="1"/>
    </xf>
    <xf numFmtId="168" fontId="5" fillId="9" borderId="1" xfId="7" quotePrefix="1" applyNumberFormat="1" applyFont="1" applyFill="1" applyBorder="1" applyAlignment="1">
      <alignment horizontal="right" vertical="center" wrapText="1"/>
    </xf>
    <xf numFmtId="43" fontId="27" fillId="9" borderId="1" xfId="7" quotePrefix="1" applyNumberFormat="1" applyFont="1" applyFill="1" applyBorder="1" applyAlignment="1">
      <alignment horizontal="right" vertical="center" wrapText="1"/>
    </xf>
    <xf numFmtId="43" fontId="5" fillId="9" borderId="1" xfId="7" quotePrefix="1" applyNumberFormat="1" applyFont="1" applyFill="1" applyBorder="1" applyAlignment="1">
      <alignment horizontal="right" vertical="center" wrapText="1"/>
    </xf>
    <xf numFmtId="0" fontId="5" fillId="9" borderId="1" xfId="0" quotePrefix="1" applyFont="1" applyFill="1" applyBorder="1" applyAlignment="1">
      <alignment horizontal="right" vertical="center" wrapText="1"/>
    </xf>
    <xf numFmtId="0" fontId="5" fillId="0" borderId="1" xfId="0" quotePrefix="1" applyFont="1" applyBorder="1" applyAlignment="1">
      <alignment horizontal="right" vertical="center" wrapText="1"/>
    </xf>
    <xf numFmtId="168" fontId="27" fillId="9" borderId="1" xfId="7" quotePrefix="1" applyNumberFormat="1" applyFont="1" applyFill="1" applyBorder="1" applyAlignment="1">
      <alignment horizontal="right" vertical="center" wrapText="1"/>
    </xf>
    <xf numFmtId="0" fontId="5" fillId="5" borderId="1" xfId="0" quotePrefix="1" applyFont="1" applyFill="1" applyBorder="1" applyAlignment="1">
      <alignment horizontal="right" vertical="center" wrapText="1"/>
    </xf>
    <xf numFmtId="171" fontId="27" fillId="9" borderId="1" xfId="7" quotePrefix="1" applyNumberFormat="1" applyFont="1" applyFill="1" applyBorder="1" applyAlignment="1">
      <alignment horizontal="center" vertical="center" wrapText="1"/>
    </xf>
    <xf numFmtId="171" fontId="27" fillId="9" borderId="1" xfId="7" quotePrefix="1" applyNumberFormat="1" applyFont="1" applyFill="1" applyBorder="1" applyAlignment="1">
      <alignment horizontal="right" vertical="center" wrapText="1"/>
    </xf>
    <xf numFmtId="171" fontId="5" fillId="9" borderId="1" xfId="7" quotePrefix="1" applyNumberFormat="1" applyFont="1" applyFill="1" applyBorder="1" applyAlignment="1">
      <alignment horizontal="right" vertical="center" wrapText="1"/>
    </xf>
    <xf numFmtId="168" fontId="27" fillId="9" borderId="1" xfId="7" applyNumberFormat="1" applyFont="1" applyFill="1" applyBorder="1" applyAlignment="1">
      <alignment horizontal="right" vertical="center" wrapText="1"/>
    </xf>
    <xf numFmtId="168" fontId="5" fillId="9" borderId="1" xfId="7" applyNumberFormat="1" applyFont="1" applyFill="1" applyBorder="1" applyAlignment="1">
      <alignment horizontal="right" vertical="center" wrapText="1"/>
    </xf>
    <xf numFmtId="165" fontId="5" fillId="0" borderId="1" xfId="0" applyNumberFormat="1" applyFont="1" applyBorder="1" applyAlignment="1">
      <alignment horizontal="right" vertical="center" wrapText="1"/>
    </xf>
    <xf numFmtId="165" fontId="5" fillId="9" borderId="1" xfId="0" quotePrefix="1" applyNumberFormat="1" applyFont="1" applyFill="1" applyBorder="1" applyAlignment="1">
      <alignment horizontal="right" vertical="center" wrapText="1"/>
    </xf>
    <xf numFmtId="165" fontId="5" fillId="0" borderId="1" xfId="0" quotePrefix="1" applyNumberFormat="1" applyFont="1" applyBorder="1" applyAlignment="1">
      <alignment horizontal="right" vertical="center" wrapText="1"/>
    </xf>
    <xf numFmtId="0" fontId="5" fillId="0" borderId="1" xfId="0" applyFont="1" applyBorder="1" applyAlignment="1">
      <alignment horizontal="right" vertical="center" wrapText="1"/>
    </xf>
    <xf numFmtId="43" fontId="26" fillId="9" borderId="1" xfId="7" quotePrefix="1" applyNumberFormat="1" applyFont="1" applyFill="1" applyBorder="1" applyAlignment="1">
      <alignment horizontal="center" vertical="center" wrapText="1"/>
    </xf>
    <xf numFmtId="168" fontId="5" fillId="0" borderId="1" xfId="7" applyNumberFormat="1" applyFont="1" applyBorder="1" applyAlignment="1">
      <alignment horizontal="right" vertical="center" wrapText="1"/>
    </xf>
    <xf numFmtId="168" fontId="5" fillId="0" borderId="1" xfId="7" quotePrefix="1" applyNumberFormat="1" applyFont="1" applyBorder="1" applyAlignment="1">
      <alignment horizontal="right" vertical="center" wrapText="1"/>
    </xf>
    <xf numFmtId="171" fontId="26" fillId="14" borderId="1" xfId="7" applyNumberFormat="1" applyFont="1" applyFill="1" applyBorder="1" applyAlignment="1">
      <alignment horizontal="center" vertical="center" wrapText="1"/>
    </xf>
    <xf numFmtId="1" fontId="5" fillId="9" borderId="1" xfId="0" applyNumberFormat="1" applyFont="1" applyFill="1" applyBorder="1" applyAlignment="1">
      <alignment horizontal="center" vertical="center" wrapText="1"/>
    </xf>
    <xf numFmtId="1" fontId="5" fillId="9" borderId="1" xfId="0" applyNumberFormat="1" applyFont="1" applyFill="1" applyBorder="1" applyAlignment="1">
      <alignment horizontal="right" vertical="center" wrapText="1"/>
    </xf>
    <xf numFmtId="169" fontId="6" fillId="9" borderId="1" xfId="7" applyNumberFormat="1" applyFont="1" applyFill="1" applyBorder="1" applyAlignment="1">
      <alignment horizontal="right" vertical="center" wrapText="1"/>
    </xf>
    <xf numFmtId="169" fontId="26" fillId="9" borderId="1" xfId="7" applyNumberFormat="1" applyFont="1" applyFill="1" applyBorder="1" applyAlignment="1">
      <alignment horizontal="right" vertical="center" wrapText="1"/>
    </xf>
    <xf numFmtId="169" fontId="6" fillId="0" borderId="1" xfId="7" applyNumberFormat="1" applyFont="1" applyFill="1" applyBorder="1" applyAlignment="1">
      <alignment horizontal="right" vertical="center" wrapText="1"/>
    </xf>
    <xf numFmtId="165" fontId="6" fillId="0" borderId="1" xfId="0" applyNumberFormat="1" applyFont="1" applyBorder="1" applyAlignment="1">
      <alignment horizontal="right" vertical="center" wrapText="1"/>
    </xf>
    <xf numFmtId="169" fontId="5" fillId="9" borderId="1" xfId="7" applyNumberFormat="1" applyFont="1" applyFill="1" applyBorder="1" applyAlignment="1">
      <alignment horizontal="right" vertical="center" wrapText="1"/>
    </xf>
    <xf numFmtId="169" fontId="27" fillId="9" borderId="1" xfId="7" applyNumberFormat="1" applyFont="1" applyFill="1" applyBorder="1" applyAlignment="1">
      <alignment horizontal="right" vertical="center" wrapText="1"/>
    </xf>
    <xf numFmtId="169" fontId="5" fillId="0" borderId="1" xfId="7" applyNumberFormat="1" applyFont="1" applyBorder="1" applyAlignment="1">
      <alignment horizontal="right" vertical="center" wrapText="1"/>
    </xf>
    <xf numFmtId="0" fontId="6" fillId="0" borderId="1" xfId="0" quotePrefix="1" applyFont="1" applyBorder="1" applyAlignment="1">
      <alignment horizontal="right" vertical="center" wrapText="1"/>
    </xf>
    <xf numFmtId="1" fontId="5" fillId="0" borderId="1" xfId="0" quotePrefix="1" applyNumberFormat="1" applyFont="1" applyBorder="1" applyAlignment="1">
      <alignment horizontal="right" vertical="center" wrapText="1"/>
    </xf>
    <xf numFmtId="171" fontId="5" fillId="9" borderId="1" xfId="7" applyNumberFormat="1" applyFont="1" applyFill="1" applyBorder="1" applyAlignment="1">
      <alignment horizontal="right" vertical="center" wrapText="1"/>
    </xf>
    <xf numFmtId="171" fontId="27" fillId="9" borderId="1" xfId="7" applyNumberFormat="1" applyFont="1" applyFill="1" applyBorder="1" applyAlignment="1">
      <alignment horizontal="right" vertical="center" wrapText="1"/>
    </xf>
    <xf numFmtId="171" fontId="5" fillId="0" borderId="1" xfId="7" applyNumberFormat="1" applyFont="1" applyBorder="1" applyAlignment="1">
      <alignment horizontal="right" vertical="center" wrapText="1"/>
    </xf>
    <xf numFmtId="169" fontId="6" fillId="14" borderId="1" xfId="7" applyNumberFormat="1" applyFont="1" applyFill="1" applyBorder="1" applyAlignment="1">
      <alignment horizontal="right" vertical="center" wrapText="1"/>
    </xf>
    <xf numFmtId="169" fontId="26" fillId="14" borderId="1" xfId="7" applyNumberFormat="1" applyFont="1" applyFill="1" applyBorder="1" applyAlignment="1">
      <alignment horizontal="right" vertical="center" wrapText="1"/>
    </xf>
    <xf numFmtId="0" fontId="6" fillId="14" borderId="1" xfId="0" applyFont="1" applyFill="1" applyBorder="1" applyAlignment="1">
      <alignment horizontal="right" vertical="center" wrapText="1"/>
    </xf>
    <xf numFmtId="0" fontId="26" fillId="9" borderId="1" xfId="0" quotePrefix="1" applyFont="1" applyFill="1" applyBorder="1" applyAlignment="1">
      <alignment horizontal="center" vertical="center" wrapText="1"/>
    </xf>
    <xf numFmtId="4" fontId="26" fillId="9" borderId="1" xfId="0" quotePrefix="1" applyNumberFormat="1" applyFont="1" applyFill="1" applyBorder="1" applyAlignment="1">
      <alignment horizontal="center" vertical="center" wrapText="1"/>
    </xf>
    <xf numFmtId="0" fontId="31" fillId="9" borderId="1" xfId="0" applyFont="1" applyFill="1" applyBorder="1" applyAlignment="1">
      <alignment horizontal="center" vertical="center" wrapText="1"/>
    </xf>
    <xf numFmtId="169" fontId="31" fillId="9" borderId="1" xfId="7" applyNumberFormat="1" applyFont="1" applyFill="1" applyBorder="1" applyAlignment="1">
      <alignment horizontal="center" vertical="center" wrapText="1"/>
    </xf>
    <xf numFmtId="0" fontId="31" fillId="9" borderId="1" xfId="0" applyFont="1" applyFill="1" applyBorder="1" applyAlignment="1">
      <alignment horizontal="center" vertical="top" wrapText="1"/>
    </xf>
    <xf numFmtId="0" fontId="31" fillId="9" borderId="1" xfId="8" applyFont="1" applyFill="1" applyBorder="1" applyAlignment="1">
      <alignment horizontal="center" vertical="center" wrapText="1"/>
    </xf>
    <xf numFmtId="3" fontId="31" fillId="9" borderId="1" xfId="0" applyNumberFormat="1" applyFont="1" applyFill="1" applyBorder="1" applyAlignment="1">
      <alignment horizontal="center" vertical="center" wrapText="1"/>
    </xf>
    <xf numFmtId="169" fontId="31" fillId="9" borderId="1" xfId="7" quotePrefix="1" applyNumberFormat="1" applyFont="1" applyFill="1" applyBorder="1" applyAlignment="1">
      <alignment horizontal="center" vertical="center" wrapText="1"/>
    </xf>
    <xf numFmtId="4" fontId="31" fillId="9" borderId="1" xfId="0" quotePrefix="1" applyNumberFormat="1" applyFont="1" applyFill="1" applyBorder="1" applyAlignment="1">
      <alignment horizontal="center" vertical="center" wrapText="1"/>
    </xf>
    <xf numFmtId="0" fontId="31" fillId="9" borderId="1" xfId="0" quotePrefix="1" applyFont="1" applyFill="1" applyBorder="1" applyAlignment="1">
      <alignment horizontal="center" vertical="center" wrapText="1"/>
    </xf>
    <xf numFmtId="0" fontId="31" fillId="9" borderId="1" xfId="0" applyFont="1" applyFill="1" applyBorder="1" applyAlignment="1">
      <alignment vertical="center"/>
    </xf>
    <xf numFmtId="168" fontId="6" fillId="10" borderId="1" xfId="7" quotePrefix="1" applyNumberFormat="1" applyFont="1" applyFill="1" applyBorder="1" applyAlignment="1">
      <alignment horizontal="center" vertical="center" wrapText="1"/>
    </xf>
    <xf numFmtId="171" fontId="6" fillId="10" borderId="1" xfId="7" quotePrefix="1" applyNumberFormat="1" applyFont="1" applyFill="1" applyBorder="1" applyAlignment="1">
      <alignment horizontal="center" vertical="center" wrapText="1"/>
    </xf>
    <xf numFmtId="168" fontId="6" fillId="10" borderId="1" xfId="0" quotePrefix="1" applyNumberFormat="1" applyFont="1" applyFill="1" applyBorder="1" applyAlignment="1">
      <alignment horizontal="center" vertical="center" wrapText="1"/>
    </xf>
    <xf numFmtId="171" fontId="6" fillId="10" borderId="1" xfId="0" quotePrefix="1" applyNumberFormat="1" applyFont="1" applyFill="1" applyBorder="1" applyAlignment="1">
      <alignment horizontal="center" vertical="center" wrapText="1"/>
    </xf>
    <xf numFmtId="0" fontId="32" fillId="6" borderId="1" xfId="0" applyFont="1" applyFill="1" applyBorder="1" applyAlignment="1">
      <alignment horizontal="center" vertical="center" wrapText="1"/>
    </xf>
    <xf numFmtId="0" fontId="31" fillId="9" borderId="1" xfId="0" applyFont="1" applyFill="1" applyBorder="1"/>
    <xf numFmtId="0" fontId="31" fillId="6" borderId="1" xfId="0" applyFont="1" applyFill="1" applyBorder="1"/>
    <xf numFmtId="0" fontId="31" fillId="0" borderId="1" xfId="0" applyFont="1" applyBorder="1" applyAlignment="1">
      <alignment horizontal="center" vertical="top" wrapText="1"/>
    </xf>
    <xf numFmtId="0" fontId="32" fillId="0" borderId="1" xfId="0" applyFont="1" applyBorder="1" applyAlignment="1">
      <alignment horizontal="center" vertical="center" wrapText="1"/>
    </xf>
    <xf numFmtId="0" fontId="31" fillId="0" borderId="1" xfId="0" applyFont="1" applyBorder="1" applyAlignment="1">
      <alignment horizontal="center" vertical="center" wrapText="1"/>
    </xf>
    <xf numFmtId="169" fontId="31" fillId="0" borderId="1" xfId="7" applyNumberFormat="1" applyFont="1" applyBorder="1" applyAlignment="1">
      <alignment horizontal="center" vertical="center" wrapText="1"/>
    </xf>
    <xf numFmtId="169" fontId="31" fillId="9" borderId="1" xfId="7" applyNumberFormat="1" applyFont="1" applyFill="1" applyBorder="1" applyAlignment="1">
      <alignment horizontal="right" vertical="center" wrapText="1"/>
    </xf>
    <xf numFmtId="169" fontId="31" fillId="0" borderId="1" xfId="7" applyNumberFormat="1" applyFont="1" applyBorder="1" applyAlignment="1">
      <alignment horizontal="right" vertical="center" wrapText="1"/>
    </xf>
    <xf numFmtId="0" fontId="31" fillId="0" borderId="1" xfId="0" applyFont="1" applyBorder="1" applyAlignment="1">
      <alignment horizontal="right" vertical="center" wrapText="1"/>
    </xf>
    <xf numFmtId="0" fontId="31" fillId="0" borderId="1" xfId="0" applyFont="1" applyBorder="1"/>
    <xf numFmtId="0" fontId="31" fillId="0" borderId="1" xfId="7" applyNumberFormat="1" applyFont="1" applyBorder="1" applyAlignment="1">
      <alignment horizontal="center" vertical="center" wrapText="1"/>
    </xf>
    <xf numFmtId="168" fontId="32" fillId="9" borderId="1" xfId="7" quotePrefix="1" applyNumberFormat="1" applyFont="1" applyFill="1" applyBorder="1" applyAlignment="1">
      <alignment horizontal="right" vertical="center" wrapText="1"/>
    </xf>
    <xf numFmtId="0" fontId="32" fillId="9" borderId="1" xfId="0" quotePrefix="1" applyFont="1" applyFill="1" applyBorder="1" applyAlignment="1">
      <alignment horizontal="right" vertical="center" wrapText="1"/>
    </xf>
    <xf numFmtId="0" fontId="32" fillId="9" borderId="1" xfId="0" applyFont="1" applyFill="1" applyBorder="1" applyAlignment="1">
      <alignment horizontal="center" vertical="center" wrapText="1"/>
    </xf>
    <xf numFmtId="0" fontId="32" fillId="9" borderId="1" xfId="0" applyNumberFormat="1" applyFont="1" applyFill="1" applyBorder="1" applyAlignment="1">
      <alignment horizontal="center" vertical="center" wrapText="1"/>
    </xf>
    <xf numFmtId="0" fontId="31" fillId="9" borderId="1" xfId="8" applyFont="1" applyFill="1" applyBorder="1" applyAlignment="1">
      <alignment horizontal="center" vertical="center"/>
    </xf>
    <xf numFmtId="0" fontId="6" fillId="10" borderId="1" xfId="8" applyFont="1" applyFill="1" applyBorder="1" applyAlignment="1">
      <alignment horizontal="center" vertical="center"/>
    </xf>
    <xf numFmtId="0" fontId="5" fillId="10" borderId="1" xfId="0" quotePrefix="1" applyFont="1" applyFill="1" applyBorder="1" applyAlignment="1">
      <alignment horizontal="center" vertical="top" wrapText="1"/>
    </xf>
    <xf numFmtId="0" fontId="6" fillId="10" borderId="1" xfId="0" quotePrefix="1" applyFont="1" applyFill="1" applyBorder="1" applyAlignment="1">
      <alignment horizontal="center" vertical="top" wrapText="1"/>
    </xf>
    <xf numFmtId="0" fontId="6" fillId="9" borderId="1" xfId="0" quotePrefix="1" applyFont="1" applyFill="1" applyBorder="1" applyAlignment="1">
      <alignment horizontal="center" vertical="top" wrapText="1"/>
    </xf>
    <xf numFmtId="0" fontId="5" fillId="9" borderId="4" xfId="7" applyNumberFormat="1" applyFont="1" applyFill="1" applyBorder="1" applyAlignment="1">
      <alignment horizontal="center" vertical="center" wrapText="1"/>
    </xf>
    <xf numFmtId="4" fontId="6" fillId="10" borderId="1" xfId="0" quotePrefix="1" applyNumberFormat="1" applyFont="1" applyFill="1" applyBorder="1" applyAlignment="1">
      <alignment horizontal="center" vertical="top" wrapText="1"/>
    </xf>
    <xf numFmtId="49" fontId="9" fillId="20" borderId="0" xfId="0" applyNumberFormat="1" applyFont="1" applyFill="1" applyBorder="1" applyAlignment="1">
      <alignment horizontal="left" vertical="top" wrapText="1"/>
    </xf>
    <xf numFmtId="165" fontId="6" fillId="10" borderId="1" xfId="0" quotePrefix="1" applyNumberFormat="1" applyFont="1" applyFill="1" applyBorder="1" applyAlignment="1">
      <alignment horizontal="center" vertical="top" wrapText="1"/>
    </xf>
    <xf numFmtId="3" fontId="6" fillId="10" borderId="1" xfId="0" quotePrefix="1" applyNumberFormat="1" applyFont="1" applyFill="1" applyBorder="1" applyAlignment="1">
      <alignment horizontal="center" vertical="top" wrapText="1"/>
    </xf>
    <xf numFmtId="3" fontId="5" fillId="10" borderId="1" xfId="0" quotePrefix="1" applyNumberFormat="1" applyFont="1" applyFill="1" applyBorder="1" applyAlignment="1">
      <alignment horizontal="center" vertical="top" wrapText="1"/>
    </xf>
    <xf numFmtId="168" fontId="6" fillId="0" borderId="1" xfId="7" quotePrefix="1" applyNumberFormat="1" applyFont="1" applyBorder="1" applyAlignment="1">
      <alignment horizontal="center" vertical="center" wrapText="1"/>
    </xf>
    <xf numFmtId="1" fontId="5" fillId="9" borderId="1" xfId="7" quotePrefix="1" applyNumberFormat="1" applyFont="1" applyFill="1" applyBorder="1" applyAlignment="1">
      <alignment horizontal="center" vertical="center" wrapText="1"/>
    </xf>
    <xf numFmtId="1" fontId="27" fillId="9" borderId="1" xfId="7" quotePrefix="1" applyNumberFormat="1" applyFont="1" applyFill="1" applyBorder="1" applyAlignment="1">
      <alignment horizontal="center" vertical="center" wrapText="1"/>
    </xf>
    <xf numFmtId="1" fontId="5" fillId="9" borderId="1" xfId="0" quotePrefix="1" applyNumberFormat="1" applyFont="1" applyFill="1" applyBorder="1" applyAlignment="1">
      <alignment horizontal="center" vertical="center" wrapText="1"/>
    </xf>
    <xf numFmtId="1" fontId="5" fillId="0" borderId="1" xfId="0" quotePrefix="1"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6" fillId="9" borderId="6" xfId="8" applyFont="1" applyFill="1" applyBorder="1" applyAlignment="1">
      <alignment vertical="center" wrapText="1"/>
    </xf>
    <xf numFmtId="169" fontId="18" fillId="16" borderId="1" xfId="7"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xf>
    <xf numFmtId="0" fontId="6" fillId="10" borderId="1" xfId="0" applyFont="1" applyFill="1" applyBorder="1" applyAlignment="1">
      <alignment horizontal="center" vertical="top" wrapText="1"/>
    </xf>
    <xf numFmtId="169" fontId="6" fillId="9"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169" fontId="24" fillId="9" borderId="1" xfId="7" applyNumberFormat="1" applyFont="1" applyFill="1" applyBorder="1" applyAlignment="1">
      <alignment horizontal="center" vertical="center" wrapText="1"/>
    </xf>
    <xf numFmtId="171" fontId="5" fillId="9" borderId="1" xfId="7" quotePrefix="1" applyNumberFormat="1" applyFont="1" applyFill="1" applyBorder="1" applyAlignment="1">
      <alignment horizontal="left" vertical="center" wrapText="1"/>
    </xf>
    <xf numFmtId="0" fontId="19" fillId="16" borderId="3" xfId="0" applyNumberFormat="1" applyFont="1" applyFill="1" applyBorder="1" applyAlignment="1">
      <alignment horizontal="center" vertical="center" wrapText="1"/>
    </xf>
    <xf numFmtId="4" fontId="5" fillId="16" borderId="1" xfId="0" quotePrefix="1"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169" fontId="6" fillId="0" borderId="1" xfId="7" applyNumberFormat="1" applyFont="1" applyBorder="1" applyAlignment="1">
      <alignment horizontal="center" vertical="center" wrapText="1"/>
    </xf>
    <xf numFmtId="169" fontId="6" fillId="9" borderId="1" xfId="7" applyNumberFormat="1" applyFont="1" applyFill="1" applyBorder="1" applyAlignment="1">
      <alignment horizontal="center" vertical="center" wrapText="1"/>
    </xf>
    <xf numFmtId="169" fontId="6" fillId="9" borderId="2" xfId="7" applyNumberFormat="1" applyFont="1" applyFill="1" applyBorder="1" applyAlignment="1">
      <alignment vertical="center" wrapText="1"/>
    </xf>
    <xf numFmtId="0" fontId="6" fillId="9" borderId="1" xfId="0" applyFont="1" applyFill="1" applyBorder="1" applyAlignment="1">
      <alignment horizontal="center" vertical="top" wrapText="1"/>
    </xf>
    <xf numFmtId="169" fontId="26" fillId="9" borderId="2" xfId="7" applyNumberFormat="1" applyFont="1" applyFill="1" applyBorder="1" applyAlignment="1">
      <alignment horizontal="center" vertical="center" wrapText="1"/>
    </xf>
    <xf numFmtId="169" fontId="15" fillId="9" borderId="2"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0" fontId="15" fillId="9" borderId="1" xfId="0" applyFont="1" applyFill="1" applyBorder="1" applyAlignment="1">
      <alignment horizontal="center" vertical="top" wrapText="1"/>
    </xf>
    <xf numFmtId="0" fontId="6" fillId="9" borderId="1" xfId="8" applyFont="1" applyFill="1" applyBorder="1" applyAlignment="1">
      <alignment horizontal="center" vertical="center" wrapText="1"/>
    </xf>
    <xf numFmtId="0" fontId="15" fillId="9" borderId="1" xfId="8"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169" fontId="19" fillId="10" borderId="1" xfId="7" applyNumberFormat="1" applyFont="1" applyFill="1" applyBorder="1" applyAlignment="1">
      <alignment horizontal="center" vertical="center" wrapText="1"/>
    </xf>
    <xf numFmtId="169" fontId="31" fillId="9" borderId="2" xfId="7" applyNumberFormat="1" applyFont="1" applyFill="1" applyBorder="1" applyAlignment="1">
      <alignment horizontal="center" vertical="center" wrapText="1"/>
    </xf>
    <xf numFmtId="169" fontId="5" fillId="18" borderId="1" xfId="7"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169" fontId="24" fillId="0" borderId="1" xfId="7"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4" fillId="0" borderId="1" xfId="0" applyFont="1" applyFill="1" applyBorder="1"/>
    <xf numFmtId="0" fontId="24" fillId="0" borderId="1" xfId="0" applyFont="1" applyFill="1" applyBorder="1" applyAlignment="1">
      <alignment wrapText="1"/>
    </xf>
    <xf numFmtId="169" fontId="6" fillId="21" borderId="1" xfId="7" applyNumberFormat="1" applyFont="1" applyFill="1" applyBorder="1" applyAlignment="1">
      <alignment horizontal="center" vertical="center" wrapText="1"/>
    </xf>
    <xf numFmtId="0" fontId="6" fillId="21" borderId="1" xfId="0" applyFont="1" applyFill="1" applyBorder="1" applyAlignment="1">
      <alignment horizontal="center" vertical="center" wrapText="1"/>
    </xf>
    <xf numFmtId="0" fontId="24" fillId="9" borderId="1" xfId="0" applyFont="1" applyFill="1" applyBorder="1"/>
    <xf numFmtId="0" fontId="35" fillId="10" borderId="1" xfId="8" applyFont="1" applyFill="1" applyBorder="1" applyAlignment="1">
      <alignment horizontal="center" vertical="center" wrapText="1"/>
    </xf>
    <xf numFmtId="169" fontId="35" fillId="10" borderId="1" xfId="7" quotePrefix="1" applyNumberFormat="1" applyFont="1" applyFill="1" applyBorder="1" applyAlignment="1">
      <alignment horizontal="center" vertical="center" wrapText="1"/>
    </xf>
    <xf numFmtId="4" fontId="35" fillId="10" borderId="1" xfId="0" quotePrefix="1" applyNumberFormat="1" applyFont="1" applyFill="1" applyBorder="1" applyAlignment="1">
      <alignment horizontal="center" vertical="center" wrapText="1"/>
    </xf>
    <xf numFmtId="0" fontId="35" fillId="10" borderId="1" xfId="0" quotePrefix="1" applyFont="1" applyFill="1" applyBorder="1" applyAlignment="1">
      <alignment horizontal="center" vertical="center" wrapText="1"/>
    </xf>
    <xf numFmtId="0" fontId="35" fillId="10" borderId="1" xfId="0" applyFont="1" applyFill="1" applyBorder="1"/>
    <xf numFmtId="0" fontId="5" fillId="10" borderId="3" xfId="0" applyFont="1" applyFill="1" applyBorder="1" applyAlignment="1">
      <alignment horizontal="center" vertical="center" wrapText="1"/>
    </xf>
    <xf numFmtId="0" fontId="29" fillId="21" borderId="1" xfId="0" applyFont="1" applyFill="1" applyBorder="1" applyAlignment="1">
      <alignment horizontal="center" vertical="top" wrapText="1"/>
    </xf>
    <xf numFmtId="0" fontId="29" fillId="21" borderId="1" xfId="0" applyFont="1" applyFill="1" applyBorder="1" applyAlignment="1">
      <alignment horizontal="left" vertical="top" wrapText="1"/>
    </xf>
    <xf numFmtId="0" fontId="29" fillId="21" borderId="1" xfId="0" applyFont="1" applyFill="1" applyBorder="1" applyAlignment="1">
      <alignment horizontal="center" vertical="center" wrapText="1"/>
    </xf>
    <xf numFmtId="169" fontId="29" fillId="21" borderId="1" xfId="7" applyNumberFormat="1" applyFont="1" applyFill="1" applyBorder="1" applyAlignment="1">
      <alignment horizontal="center" vertical="center" wrapText="1"/>
    </xf>
    <xf numFmtId="0" fontId="29" fillId="21" borderId="1" xfId="8" applyNumberFormat="1" applyFont="1" applyFill="1" applyBorder="1" applyAlignment="1">
      <alignment horizontal="center" vertical="center" wrapText="1"/>
    </xf>
    <xf numFmtId="0" fontId="29" fillId="21" borderId="1" xfId="0" applyFont="1" applyFill="1" applyBorder="1"/>
    <xf numFmtId="168" fontId="29" fillId="21" borderId="1" xfId="7" applyNumberFormat="1" applyFont="1" applyFill="1" applyBorder="1" applyAlignment="1">
      <alignment horizontal="center" vertical="center" wrapText="1"/>
    </xf>
    <xf numFmtId="0" fontId="29" fillId="21" borderId="1" xfId="0" applyNumberFormat="1" applyFont="1" applyFill="1" applyBorder="1" applyAlignment="1">
      <alignment horizontal="center" vertical="center" wrapText="1"/>
    </xf>
    <xf numFmtId="0" fontId="16" fillId="21" borderId="1" xfId="0" applyFont="1" applyFill="1" applyBorder="1" applyAlignment="1">
      <alignment horizontal="center" vertical="top" wrapText="1"/>
    </xf>
    <xf numFmtId="0" fontId="14" fillId="21" borderId="1" xfId="0" applyFont="1" applyFill="1" applyBorder="1" applyAlignment="1">
      <alignment horizontal="center" vertical="center" wrapText="1"/>
    </xf>
    <xf numFmtId="0" fontId="16" fillId="21" borderId="1" xfId="0" applyFont="1" applyFill="1" applyBorder="1" applyAlignment="1">
      <alignment horizontal="center" vertical="center" wrapText="1"/>
    </xf>
    <xf numFmtId="0" fontId="14" fillId="21" borderId="1" xfId="0" applyFont="1" applyFill="1" applyBorder="1" applyAlignment="1">
      <alignment horizontal="left" vertical="top" wrapText="1"/>
    </xf>
    <xf numFmtId="169" fontId="14" fillId="21" borderId="1" xfId="7" applyNumberFormat="1" applyFont="1" applyFill="1" applyBorder="1" applyAlignment="1">
      <alignment horizontal="center" vertical="center" wrapText="1"/>
    </xf>
    <xf numFmtId="0" fontId="14" fillId="21" borderId="1" xfId="8" applyNumberFormat="1" applyFont="1" applyFill="1" applyBorder="1" applyAlignment="1">
      <alignment horizontal="center" vertical="center" wrapText="1"/>
    </xf>
    <xf numFmtId="169" fontId="14" fillId="21" borderId="1" xfId="7" applyNumberFormat="1" applyFont="1" applyFill="1" applyBorder="1" applyAlignment="1">
      <alignment vertical="center" wrapText="1"/>
    </xf>
    <xf numFmtId="169" fontId="5" fillId="21" borderId="1" xfId="7" applyNumberFormat="1" applyFont="1" applyFill="1" applyBorder="1" applyAlignment="1">
      <alignment horizontal="center" vertical="center" wrapText="1"/>
    </xf>
    <xf numFmtId="0" fontId="16" fillId="21" borderId="1" xfId="0" applyFont="1" applyFill="1" applyBorder="1"/>
    <xf numFmtId="169" fontId="16" fillId="21" borderId="1" xfId="7" applyNumberFormat="1" applyFont="1" applyFill="1" applyBorder="1" applyAlignment="1">
      <alignment horizontal="center" vertical="center" wrapText="1"/>
    </xf>
    <xf numFmtId="0" fontId="14" fillId="21" borderId="1" xfId="7" applyNumberFormat="1" applyFont="1" applyFill="1" applyBorder="1" applyAlignment="1">
      <alignment horizontal="center" vertical="center" wrapText="1"/>
    </xf>
    <xf numFmtId="0" fontId="14" fillId="21" borderId="2" xfId="7" applyNumberFormat="1" applyFont="1" applyFill="1" applyBorder="1" applyAlignment="1">
      <alignment horizontal="center" vertical="center" wrapText="1"/>
    </xf>
    <xf numFmtId="169" fontId="27" fillId="21" borderId="1" xfId="7" applyNumberFormat="1" applyFont="1" applyFill="1" applyBorder="1" applyAlignment="1">
      <alignment horizontal="center" vertical="center" wrapText="1"/>
    </xf>
    <xf numFmtId="0" fontId="14" fillId="21" borderId="2" xfId="0" applyNumberFormat="1" applyFont="1" applyFill="1" applyBorder="1" applyAlignment="1">
      <alignment horizontal="center" vertical="center" wrapText="1"/>
    </xf>
    <xf numFmtId="169" fontId="14" fillId="6" borderId="1" xfId="7" applyNumberFormat="1" applyFont="1" applyFill="1" applyBorder="1" applyAlignment="1">
      <alignment horizontal="center" vertical="center" wrapText="1"/>
    </xf>
    <xf numFmtId="0" fontId="14" fillId="21" borderId="1" xfId="0" applyFont="1" applyFill="1" applyBorder="1" applyAlignment="1">
      <alignment horizontal="center" vertical="top" wrapText="1"/>
    </xf>
    <xf numFmtId="0" fontId="14" fillId="21" borderId="1" xfId="0" applyFont="1" applyFill="1" applyBorder="1"/>
    <xf numFmtId="0" fontId="14" fillId="21" borderId="3" xfId="7" applyNumberFormat="1" applyFont="1" applyFill="1" applyBorder="1" applyAlignment="1">
      <alignment horizontal="center" vertical="center" wrapText="1"/>
    </xf>
    <xf numFmtId="0" fontId="6" fillId="21" borderId="1" xfId="0" applyFont="1" applyFill="1" applyBorder="1" applyAlignment="1">
      <alignment horizontal="center" vertical="top" wrapText="1"/>
    </xf>
    <xf numFmtId="0" fontId="5" fillId="21" borderId="1" xfId="0" applyFont="1" applyFill="1" applyBorder="1" applyAlignment="1">
      <alignment horizontal="center" vertical="center" wrapText="1"/>
    </xf>
    <xf numFmtId="0" fontId="6" fillId="21" borderId="2" xfId="7" applyNumberFormat="1" applyFont="1" applyFill="1" applyBorder="1" applyAlignment="1">
      <alignment horizontal="center" vertical="center" wrapText="1"/>
    </xf>
    <xf numFmtId="0" fontId="15" fillId="21" borderId="1" xfId="0" applyFont="1" applyFill="1" applyBorder="1"/>
    <xf numFmtId="168" fontId="14" fillId="21" borderId="1" xfId="7" applyNumberFormat="1" applyFont="1" applyFill="1" applyBorder="1" applyAlignment="1">
      <alignment horizontal="center" vertical="center" wrapText="1"/>
    </xf>
    <xf numFmtId="168" fontId="16" fillId="21" borderId="1" xfId="7" applyNumberFormat="1" applyFont="1" applyFill="1" applyBorder="1" applyAlignment="1">
      <alignment horizontal="center" vertical="center" wrapText="1"/>
    </xf>
    <xf numFmtId="0" fontId="14" fillId="21" borderId="1" xfId="8" applyNumberFormat="1" applyFont="1" applyFill="1" applyBorder="1" applyAlignment="1">
      <alignment vertical="center" wrapText="1"/>
    </xf>
    <xf numFmtId="0" fontId="14" fillId="21" borderId="1" xfId="0" applyNumberFormat="1" applyFont="1" applyFill="1" applyBorder="1" applyAlignment="1">
      <alignment horizontal="center" vertical="center" wrapText="1"/>
    </xf>
    <xf numFmtId="0" fontId="5" fillId="21" borderId="1" xfId="0" applyFont="1" applyFill="1" applyBorder="1" applyAlignment="1">
      <alignment horizontal="center" vertical="top" wrapText="1"/>
    </xf>
    <xf numFmtId="168" fontId="5" fillId="21" borderId="1" xfId="7" applyNumberFormat="1" applyFont="1" applyFill="1" applyBorder="1" applyAlignment="1">
      <alignment horizontal="center" vertical="center" wrapText="1"/>
    </xf>
    <xf numFmtId="168" fontId="6" fillId="21" borderId="1" xfId="7" applyNumberFormat="1" applyFont="1" applyFill="1" applyBorder="1" applyAlignment="1">
      <alignment horizontal="center" vertical="center" wrapText="1"/>
    </xf>
    <xf numFmtId="0" fontId="5" fillId="21" borderId="1" xfId="0" applyNumberFormat="1" applyFont="1" applyFill="1" applyBorder="1" applyAlignment="1">
      <alignment horizontal="center" vertical="center" wrapText="1"/>
    </xf>
    <xf numFmtId="0" fontId="19" fillId="21" borderId="1" xfId="0" applyFont="1" applyFill="1" applyBorder="1"/>
    <xf numFmtId="168" fontId="31" fillId="9" borderId="1" xfId="7" applyNumberFormat="1" applyFont="1" applyFill="1" applyBorder="1" applyAlignment="1">
      <alignment horizontal="center" vertical="center" wrapText="1"/>
    </xf>
    <xf numFmtId="169" fontId="31" fillId="9" borderId="1" xfId="7" applyNumberFormat="1" applyFont="1" applyFill="1" applyBorder="1" applyAlignment="1">
      <alignment horizontal="center" vertical="center"/>
    </xf>
    <xf numFmtId="167" fontId="26" fillId="9" borderId="1" xfId="8" applyNumberFormat="1" applyFont="1" applyFill="1" applyBorder="1" applyAlignment="1">
      <alignment horizontal="center" vertical="center" wrapText="1"/>
    </xf>
    <xf numFmtId="0" fontId="26" fillId="16" borderId="1" xfId="0" applyFont="1" applyFill="1" applyBorder="1" applyAlignment="1">
      <alignment horizontal="center" vertical="top" wrapText="1"/>
    </xf>
    <xf numFmtId="0" fontId="31" fillId="16" borderId="2" xfId="0" quotePrefix="1" applyFont="1" applyFill="1" applyBorder="1" applyAlignment="1">
      <alignment horizontal="center" vertical="center" wrapText="1"/>
    </xf>
    <xf numFmtId="0" fontId="26" fillId="16" borderId="1" xfId="8" applyFont="1" applyFill="1" applyBorder="1" applyAlignment="1">
      <alignment horizontal="center" vertical="center" wrapText="1"/>
    </xf>
    <xf numFmtId="0" fontId="31" fillId="16" borderId="1" xfId="0" quotePrefix="1" applyFont="1" applyFill="1" applyBorder="1" applyAlignment="1">
      <alignment horizontal="center" vertical="center" wrapText="1"/>
    </xf>
    <xf numFmtId="0" fontId="26" fillId="16" borderId="1" xfId="8" applyNumberFormat="1" applyFont="1" applyFill="1" applyBorder="1" applyAlignment="1">
      <alignment horizontal="center" vertical="center" wrapText="1"/>
    </xf>
    <xf numFmtId="4" fontId="26" fillId="16" borderId="1" xfId="0" quotePrefix="1" applyNumberFormat="1" applyFont="1" applyFill="1" applyBorder="1" applyAlignment="1">
      <alignment horizontal="center" vertical="center" wrapText="1"/>
    </xf>
    <xf numFmtId="0" fontId="26" fillId="16" borderId="1" xfId="0" quotePrefix="1" applyFont="1" applyFill="1" applyBorder="1" applyAlignment="1">
      <alignment horizontal="center" vertical="center" wrapText="1"/>
    </xf>
    <xf numFmtId="0" fontId="26" fillId="16" borderId="1" xfId="0" applyFont="1" applyFill="1" applyBorder="1"/>
    <xf numFmtId="169" fontId="6" fillId="18" borderId="1" xfId="7" applyNumberFormat="1" applyFont="1" applyFill="1" applyBorder="1" applyAlignment="1">
      <alignment vertical="top" wrapText="1"/>
    </xf>
    <xf numFmtId="169" fontId="6" fillId="0" borderId="1" xfId="7" applyNumberFormat="1" applyFont="1" applyBorder="1" applyAlignment="1">
      <alignment horizontal="right" vertical="center" wrapText="1"/>
    </xf>
    <xf numFmtId="169" fontId="6" fillId="10" borderId="1" xfId="7" quotePrefix="1" applyNumberFormat="1" applyFont="1" applyFill="1" applyBorder="1" applyAlignment="1">
      <alignment horizontal="center" vertical="top" wrapText="1"/>
    </xf>
    <xf numFmtId="169" fontId="15" fillId="16" borderId="1" xfId="7" quotePrefix="1" applyNumberFormat="1" applyFont="1" applyFill="1" applyBorder="1" applyAlignment="1">
      <alignment horizontal="center" vertical="center" wrapText="1"/>
    </xf>
    <xf numFmtId="169" fontId="17" fillId="16" borderId="1" xfId="7" quotePrefix="1" applyNumberFormat="1" applyFont="1" applyFill="1" applyBorder="1" applyAlignment="1">
      <alignment horizontal="center" vertical="center" wrapText="1"/>
    </xf>
    <xf numFmtId="169" fontId="6" fillId="9" borderId="1" xfId="7" quotePrefix="1" applyNumberFormat="1" applyFont="1" applyFill="1" applyBorder="1" applyAlignment="1">
      <alignment horizontal="center" vertical="top" wrapText="1"/>
    </xf>
    <xf numFmtId="169" fontId="25" fillId="9" borderId="1" xfId="7" quotePrefix="1"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0" fontId="6" fillId="9" borderId="1" xfId="8" applyFont="1" applyFill="1" applyBorder="1" applyAlignment="1">
      <alignment horizontal="center" vertical="center" wrapText="1"/>
    </xf>
    <xf numFmtId="0" fontId="15" fillId="9" borderId="1" xfId="8"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15" fillId="0" borderId="3" xfId="8" applyFont="1" applyBorder="1" applyAlignment="1">
      <alignment horizontal="left" vertical="center" wrapText="1"/>
    </xf>
    <xf numFmtId="0" fontId="14" fillId="21" borderId="1" xfId="0" applyFont="1" applyFill="1" applyBorder="1" applyAlignment="1">
      <alignment horizontal="center" vertical="center"/>
    </xf>
    <xf numFmtId="169" fontId="15" fillId="9" borderId="3" xfId="7"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15" fillId="9" borderId="1" xfId="8"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169" fontId="6" fillId="22" borderId="1" xfId="7" quotePrefix="1" applyNumberFormat="1" applyFont="1" applyFill="1" applyBorder="1" applyAlignment="1">
      <alignment horizontal="center" vertical="center" wrapText="1"/>
    </xf>
    <xf numFmtId="0" fontId="5" fillId="16" borderId="4" xfId="8" applyNumberFormat="1" applyFont="1" applyFill="1" applyBorder="1" applyAlignment="1">
      <alignment horizontal="center" vertical="center" wrapText="1"/>
    </xf>
    <xf numFmtId="166" fontId="5" fillId="16" borderId="1" xfId="0" applyNumberFormat="1" applyFont="1" applyFill="1" applyBorder="1" applyAlignment="1">
      <alignment horizontal="center" vertical="center" wrapText="1"/>
    </xf>
    <xf numFmtId="0" fontId="15" fillId="0" borderId="3" xfId="8" applyFont="1" applyBorder="1" applyAlignment="1">
      <alignment horizontal="center" vertical="center" wrapText="1"/>
    </xf>
    <xf numFmtId="0" fontId="6" fillId="16" borderId="1" xfId="7" applyNumberFormat="1" applyFont="1" applyFill="1" applyBorder="1" applyAlignment="1">
      <alignment horizontal="center" vertical="center" wrapText="1"/>
    </xf>
    <xf numFmtId="173" fontId="6" fillId="16" borderId="1" xfId="0" applyNumberFormat="1" applyFont="1" applyFill="1" applyBorder="1" applyAlignment="1">
      <alignment horizontal="center" vertical="center" wrapText="1"/>
    </xf>
    <xf numFmtId="167" fontId="15" fillId="9" borderId="1" xfId="0" quotePrefix="1"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3" fontId="19" fillId="16" borderId="1" xfId="0" applyNumberFormat="1" applyFont="1" applyFill="1" applyBorder="1" applyAlignment="1">
      <alignment vertical="center" wrapText="1"/>
    </xf>
    <xf numFmtId="0" fontId="19" fillId="16" borderId="4" xfId="0" applyFont="1" applyFill="1" applyBorder="1" applyAlignment="1">
      <alignment vertical="center" wrapText="1"/>
    </xf>
    <xf numFmtId="0" fontId="5" fillId="16" borderId="3" xfId="0" applyFont="1" applyFill="1" applyBorder="1" applyAlignment="1">
      <alignment vertical="center" wrapText="1"/>
    </xf>
    <xf numFmtId="0" fontId="5" fillId="16" borderId="4" xfId="0" applyFont="1" applyFill="1" applyBorder="1" applyAlignment="1">
      <alignment vertical="center" wrapText="1"/>
    </xf>
    <xf numFmtId="4" fontId="15" fillId="9" borderId="1" xfId="0" quotePrefix="1" applyNumberFormat="1" applyFont="1" applyFill="1" applyBorder="1" applyAlignment="1">
      <alignment horizontal="center" vertical="center" wrapText="1"/>
    </xf>
    <xf numFmtId="43" fontId="15" fillId="16" borderId="1" xfId="7" applyFont="1" applyFill="1" applyBorder="1" applyAlignment="1">
      <alignment horizontal="center" vertical="center" wrapText="1"/>
    </xf>
    <xf numFmtId="168" fontId="15" fillId="16" borderId="1" xfId="7" applyNumberFormat="1" applyFont="1" applyFill="1" applyBorder="1" applyAlignment="1">
      <alignment horizontal="center" vertical="center" wrapText="1"/>
    </xf>
    <xf numFmtId="4" fontId="15" fillId="16" borderId="1" xfId="0" quotePrefix="1"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6" fillId="9" borderId="1" xfId="8"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0" fontId="15" fillId="9" borderId="3" xfId="8" applyFont="1" applyFill="1" applyBorder="1" applyAlignment="1">
      <alignment horizontal="center" vertical="center" wrapText="1"/>
    </xf>
    <xf numFmtId="0" fontId="15" fillId="9" borderId="1" xfId="8"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16" fillId="23" borderId="1" xfId="0" applyFont="1" applyFill="1" applyBorder="1" applyAlignment="1">
      <alignment horizontal="center" vertical="top" wrapText="1"/>
    </xf>
    <xf numFmtId="0" fontId="14" fillId="23" borderId="1" xfId="0" applyFont="1" applyFill="1" applyBorder="1" applyAlignment="1">
      <alignment horizontal="center" vertical="center" wrapText="1"/>
    </xf>
    <xf numFmtId="0" fontId="16" fillId="23" borderId="1" xfId="0" applyFont="1" applyFill="1" applyBorder="1" applyAlignment="1">
      <alignment horizontal="center" vertical="center" wrapText="1"/>
    </xf>
    <xf numFmtId="169" fontId="16" fillId="23" borderId="1" xfId="7" applyNumberFormat="1" applyFont="1" applyFill="1" applyBorder="1" applyAlignment="1">
      <alignment horizontal="center" vertical="center" wrapText="1"/>
    </xf>
    <xf numFmtId="169" fontId="16" fillId="23" borderId="2" xfId="7" applyNumberFormat="1" applyFont="1" applyFill="1" applyBorder="1" applyAlignment="1">
      <alignment horizontal="center" vertical="center" wrapText="1"/>
    </xf>
    <xf numFmtId="0" fontId="14" fillId="23" borderId="2" xfId="0" applyNumberFormat="1" applyFont="1" applyFill="1" applyBorder="1" applyAlignment="1">
      <alignment horizontal="center" vertical="center" wrapText="1"/>
    </xf>
    <xf numFmtId="169" fontId="5" fillId="23" borderId="1" xfId="7" applyNumberFormat="1" applyFont="1" applyFill="1" applyBorder="1" applyAlignment="1">
      <alignment horizontal="center" vertical="center" wrapText="1"/>
    </xf>
    <xf numFmtId="169" fontId="27" fillId="23" borderId="1" xfId="7" applyNumberFormat="1" applyFont="1" applyFill="1" applyBorder="1" applyAlignment="1">
      <alignment horizontal="center" vertical="center" wrapText="1"/>
    </xf>
    <xf numFmtId="169" fontId="14" fillId="23" borderId="1" xfId="7" applyNumberFormat="1" applyFont="1" applyFill="1" applyBorder="1" applyAlignment="1">
      <alignment horizontal="center" vertical="center" wrapText="1"/>
    </xf>
    <xf numFmtId="0" fontId="16" fillId="23" borderId="1" xfId="0" applyFont="1" applyFill="1" applyBorder="1"/>
    <xf numFmtId="0" fontId="6" fillId="21" borderId="1" xfId="0" applyFont="1" applyFill="1" applyBorder="1"/>
    <xf numFmtId="0" fontId="28" fillId="21" borderId="1" xfId="0" applyFont="1" applyFill="1" applyBorder="1" applyAlignment="1">
      <alignment horizontal="center" vertical="top" wrapText="1"/>
    </xf>
    <xf numFmtId="0" fontId="28" fillId="21" borderId="1" xfId="0" applyFont="1" applyFill="1" applyBorder="1" applyAlignment="1">
      <alignment horizontal="center" vertical="center" wrapText="1"/>
    </xf>
    <xf numFmtId="168" fontId="28" fillId="21" borderId="1" xfId="7" applyNumberFormat="1" applyFont="1" applyFill="1" applyBorder="1" applyAlignment="1">
      <alignment horizontal="center" vertical="center" wrapText="1"/>
    </xf>
    <xf numFmtId="0" fontId="28" fillId="21" borderId="1" xfId="0" applyFont="1" applyFill="1" applyBorder="1"/>
    <xf numFmtId="169" fontId="34" fillId="21" borderId="1" xfId="7" applyNumberFormat="1" applyFont="1" applyFill="1" applyBorder="1" applyAlignment="1">
      <alignment horizontal="center" vertical="center" wrapText="1"/>
    </xf>
    <xf numFmtId="0" fontId="15" fillId="0" borderId="3" xfId="8" applyFont="1" applyBorder="1" applyAlignment="1">
      <alignment horizontal="center" vertical="center" wrapText="1"/>
    </xf>
    <xf numFmtId="169" fontId="6" fillId="9" borderId="2"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0" fontId="6" fillId="9" borderId="2" xfId="8" applyFont="1" applyFill="1" applyBorder="1" applyAlignment="1">
      <alignment horizontal="center" vertical="center" wrapText="1"/>
    </xf>
    <xf numFmtId="169" fontId="6" fillId="9" borderId="4" xfId="7"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0" fontId="6" fillId="9" borderId="1" xfId="0" applyFont="1" applyFill="1" applyBorder="1" applyAlignment="1">
      <alignment horizontal="center" vertical="top" wrapText="1"/>
    </xf>
    <xf numFmtId="169" fontId="26" fillId="9" borderId="2"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10" borderId="2" xfId="7" applyNumberFormat="1" applyFont="1" applyFill="1" applyBorder="1" applyAlignment="1">
      <alignment horizontal="center" vertical="center" wrapText="1"/>
    </xf>
    <xf numFmtId="0" fontId="6" fillId="10" borderId="1" xfId="0" applyNumberFormat="1"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center" wrapText="1"/>
    </xf>
    <xf numFmtId="0" fontId="6" fillId="10" borderId="1" xfId="0" applyFont="1" applyFill="1" applyBorder="1" applyAlignment="1">
      <alignment horizontal="center" vertical="center" wrapText="1"/>
    </xf>
    <xf numFmtId="0" fontId="6" fillId="9" borderId="1" xfId="8" applyFont="1" applyFill="1" applyBorder="1" applyAlignment="1">
      <alignment horizontal="center" vertical="center" wrapText="1"/>
    </xf>
    <xf numFmtId="0" fontId="6" fillId="9" borderId="1" xfId="0" applyFont="1" applyFill="1" applyBorder="1" applyAlignment="1">
      <alignment horizontal="center" vertical="center" wrapText="1"/>
    </xf>
    <xf numFmtId="0" fontId="15" fillId="9" borderId="1" xfId="8" applyFont="1" applyFill="1" applyBorder="1" applyAlignment="1">
      <alignment horizontal="center" vertical="center" wrapText="1"/>
    </xf>
    <xf numFmtId="0" fontId="5" fillId="10" borderId="1" xfId="0" applyFont="1" applyFill="1" applyBorder="1" applyAlignment="1">
      <alignment horizontal="center" vertical="center" wrapText="1"/>
    </xf>
    <xf numFmtId="169" fontId="6" fillId="0" borderId="1" xfId="7" applyNumberFormat="1" applyFont="1" applyBorder="1" applyAlignment="1">
      <alignment horizontal="center" vertical="center" wrapText="1"/>
    </xf>
    <xf numFmtId="0" fontId="5" fillId="16" borderId="1" xfId="8" applyNumberFormat="1" applyFont="1" applyFill="1" applyBorder="1" applyAlignment="1">
      <alignment horizontal="center" vertical="center" wrapText="1"/>
    </xf>
    <xf numFmtId="166" fontId="5" fillId="16" borderId="2" xfId="0" applyNumberFormat="1" applyFont="1" applyFill="1" applyBorder="1" applyAlignment="1">
      <alignment horizontal="center" vertical="center" wrapText="1"/>
    </xf>
    <xf numFmtId="0" fontId="5" fillId="16" borderId="2" xfId="8" applyFont="1" applyFill="1" applyBorder="1" applyAlignment="1">
      <alignment horizontal="center" vertical="center" wrapText="1"/>
    </xf>
    <xf numFmtId="0" fontId="19" fillId="16" borderId="3" xfId="8" applyFont="1" applyFill="1" applyBorder="1" applyAlignment="1">
      <alignment horizontal="center" vertical="center" wrapText="1"/>
    </xf>
    <xf numFmtId="0" fontId="5" fillId="16" borderId="2" xfId="0" applyFont="1" applyFill="1" applyBorder="1"/>
    <xf numFmtId="169" fontId="26" fillId="16" borderId="2" xfId="7" applyNumberFormat="1" applyFont="1" applyFill="1" applyBorder="1" applyAlignment="1">
      <alignment horizontal="center" vertical="center" wrapText="1"/>
    </xf>
    <xf numFmtId="166" fontId="6" fillId="16" borderId="2" xfId="0" applyNumberFormat="1" applyFont="1" applyFill="1" applyBorder="1" applyAlignment="1">
      <alignment horizontal="center" vertical="center" wrapText="1"/>
    </xf>
    <xf numFmtId="0" fontId="6" fillId="16" borderId="2" xfId="0" applyFont="1" applyFill="1" applyBorder="1"/>
    <xf numFmtId="43" fontId="6" fillId="10" borderId="1" xfId="7" quotePrefix="1" applyFont="1" applyFill="1" applyBorder="1" applyAlignment="1">
      <alignment horizontal="center" vertical="top" wrapText="1"/>
    </xf>
    <xf numFmtId="171" fontId="6" fillId="10" borderId="1" xfId="7" quotePrefix="1" applyNumberFormat="1" applyFont="1" applyFill="1" applyBorder="1" applyAlignment="1">
      <alignment horizontal="center" vertical="top" wrapText="1"/>
    </xf>
    <xf numFmtId="168" fontId="6" fillId="0" borderId="1" xfId="7" applyNumberFormat="1" applyFont="1" applyBorder="1" applyAlignment="1">
      <alignment horizontal="center" vertical="center" wrapText="1"/>
    </xf>
    <xf numFmtId="171" fontId="26" fillId="9" borderId="1" xfId="7" applyNumberFormat="1" applyFont="1" applyFill="1" applyBorder="1" applyAlignment="1">
      <alignment horizontal="center" vertical="center" wrapText="1"/>
    </xf>
    <xf numFmtId="43" fontId="6" fillId="2" borderId="1" xfId="7" applyFont="1" applyFill="1" applyBorder="1" applyAlignment="1">
      <alignment horizontal="center" vertical="center" wrapText="1"/>
    </xf>
    <xf numFmtId="168" fontId="16" fillId="2" borderId="1" xfId="7" applyNumberFormat="1" applyFont="1" applyFill="1" applyBorder="1" applyAlignment="1">
      <alignment horizontal="center" vertical="center" wrapText="1"/>
    </xf>
    <xf numFmtId="168" fontId="26" fillId="2" borderId="1" xfId="7" applyNumberFormat="1" applyFont="1" applyFill="1" applyBorder="1" applyAlignment="1">
      <alignment horizontal="center" vertical="center" wrapText="1"/>
    </xf>
    <xf numFmtId="43" fontId="5" fillId="9" borderId="1" xfId="0" quotePrefix="1" applyNumberFormat="1" applyFont="1" applyFill="1" applyBorder="1" applyAlignment="1">
      <alignment horizontal="center" vertical="center" wrapText="1"/>
    </xf>
    <xf numFmtId="0" fontId="15" fillId="0" borderId="0" xfId="0" applyFont="1" applyAlignment="1">
      <alignment horizontal="center" vertical="top" wrapText="1"/>
    </xf>
    <xf numFmtId="171" fontId="6" fillId="10" borderId="1" xfId="7" quotePrefix="1" applyNumberFormat="1" applyFont="1" applyFill="1" applyBorder="1" applyAlignment="1">
      <alignment horizontal="left" vertical="center" wrapText="1"/>
    </xf>
    <xf numFmtId="168" fontId="5" fillId="10" borderId="1" xfId="7" quotePrefix="1" applyNumberFormat="1" applyFont="1" applyFill="1" applyBorder="1" applyAlignment="1">
      <alignment horizontal="left" vertical="center" wrapText="1"/>
    </xf>
    <xf numFmtId="168" fontId="27" fillId="10" borderId="1" xfId="7" applyNumberFormat="1" applyFont="1" applyFill="1" applyBorder="1" applyAlignment="1">
      <alignment horizontal="center" vertical="center" wrapText="1"/>
    </xf>
    <xf numFmtId="0" fontId="27" fillId="10" borderId="1" xfId="0" applyFont="1" applyFill="1" applyBorder="1" applyAlignment="1">
      <alignment horizontal="center" vertical="top" wrapText="1"/>
    </xf>
    <xf numFmtId="0" fontId="27" fillId="10" borderId="1" xfId="0" applyFont="1" applyFill="1" applyBorder="1" applyAlignment="1">
      <alignment horizontal="center" vertical="center" wrapText="1"/>
    </xf>
    <xf numFmtId="0" fontId="27" fillId="10" borderId="1" xfId="7" applyNumberFormat="1" applyFont="1" applyFill="1" applyBorder="1" applyAlignment="1">
      <alignment horizontal="center" vertical="center" wrapText="1"/>
    </xf>
    <xf numFmtId="0" fontId="27" fillId="10" borderId="1" xfId="0" applyFont="1" applyFill="1" applyBorder="1"/>
    <xf numFmtId="171" fontId="5" fillId="10" borderId="1" xfId="7" quotePrefix="1" applyNumberFormat="1" applyFont="1" applyFill="1" applyBorder="1" applyAlignment="1">
      <alignment horizontal="left" vertical="center" wrapText="1"/>
    </xf>
    <xf numFmtId="171" fontId="6" fillId="10" borderId="1" xfId="7" quotePrefix="1" applyNumberFormat="1" applyFont="1" applyFill="1" applyBorder="1" applyAlignment="1">
      <alignment vertical="center" wrapText="1"/>
    </xf>
    <xf numFmtId="0" fontId="5" fillId="10" borderId="2" xfId="0" applyFont="1" applyFill="1" applyBorder="1" applyAlignment="1">
      <alignment horizontal="center" vertical="center" wrapText="1"/>
    </xf>
    <xf numFmtId="43" fontId="6" fillId="0" borderId="1" xfId="7" quotePrefix="1" applyNumberFormat="1" applyFont="1" applyBorder="1" applyAlignment="1">
      <alignment horizontal="center" vertical="center" wrapText="1"/>
    </xf>
    <xf numFmtId="43" fontId="6" fillId="0" borderId="1" xfId="0" quotePrefix="1" applyNumberFormat="1" applyFont="1" applyBorder="1" applyAlignment="1">
      <alignment horizontal="center" vertical="center" wrapText="1"/>
    </xf>
    <xf numFmtId="43" fontId="6" fillId="9" borderId="1" xfId="7" quotePrefix="1" applyNumberFormat="1" applyFont="1" applyFill="1" applyBorder="1" applyAlignment="1">
      <alignment horizontal="center" vertical="center" wrapText="1"/>
    </xf>
    <xf numFmtId="168" fontId="6" fillId="0" borderId="1" xfId="7" quotePrefix="1" applyNumberFormat="1" applyFont="1" applyFill="1" applyBorder="1" applyAlignment="1">
      <alignment horizontal="center" vertical="center" wrapText="1"/>
    </xf>
    <xf numFmtId="171" fontId="26" fillId="0" borderId="1" xfId="7" applyNumberFormat="1" applyFont="1" applyBorder="1" applyAlignment="1">
      <alignment horizontal="center" vertical="center" wrapText="1"/>
    </xf>
    <xf numFmtId="168" fontId="6" fillId="9" borderId="1" xfId="7" applyNumberFormat="1" applyFont="1" applyFill="1" applyBorder="1" applyAlignment="1">
      <alignment vertical="center" wrapText="1"/>
    </xf>
    <xf numFmtId="168" fontId="14" fillId="12" borderId="1" xfId="7" applyNumberFormat="1" applyFont="1" applyFill="1" applyBorder="1" applyAlignment="1">
      <alignment horizontal="center" vertical="center" wrapText="1"/>
    </xf>
    <xf numFmtId="43" fontId="5" fillId="12" borderId="1" xfId="7" applyNumberFormat="1" applyFont="1" applyFill="1" applyBorder="1" applyAlignment="1">
      <alignment horizontal="center" vertical="center" wrapText="1"/>
    </xf>
    <xf numFmtId="168" fontId="5" fillId="12" borderId="1" xfId="0" applyNumberFormat="1" applyFont="1" applyFill="1" applyBorder="1" applyAlignment="1">
      <alignment horizontal="center" vertical="center" wrapText="1"/>
    </xf>
    <xf numFmtId="43" fontId="5" fillId="12" borderId="1" xfId="0" applyNumberFormat="1" applyFont="1" applyFill="1" applyBorder="1" applyAlignment="1">
      <alignment horizontal="center" vertical="center" wrapText="1"/>
    </xf>
    <xf numFmtId="169" fontId="6" fillId="10" borderId="1" xfId="7" applyNumberFormat="1" applyFont="1" applyFill="1" applyBorder="1" applyAlignment="1">
      <alignment horizontal="center" vertical="top" wrapText="1"/>
    </xf>
    <xf numFmtId="2" fontId="5" fillId="0" borderId="1" xfId="0" quotePrefix="1" applyNumberFormat="1" applyFont="1" applyBorder="1" applyAlignment="1">
      <alignment horizontal="center" vertical="center" wrapText="1"/>
    </xf>
    <xf numFmtId="168" fontId="6" fillId="15" borderId="1" xfId="7" applyNumberFormat="1" applyFont="1" applyFill="1" applyBorder="1" applyAlignment="1">
      <alignment horizontal="center" vertical="center" wrapText="1"/>
    </xf>
    <xf numFmtId="168" fontId="26" fillId="15" borderId="1" xfId="7" applyNumberFormat="1" applyFont="1" applyFill="1" applyBorder="1" applyAlignment="1">
      <alignment horizontal="center" vertical="center" wrapText="1"/>
    </xf>
    <xf numFmtId="168" fontId="6" fillId="15" borderId="1" xfId="0" applyNumberFormat="1" applyFont="1" applyFill="1" applyBorder="1" applyAlignment="1">
      <alignment horizontal="center" vertical="center" wrapText="1"/>
    </xf>
    <xf numFmtId="169" fontId="5" fillId="10" borderId="1" xfId="7" quotePrefix="1" applyNumberFormat="1" applyFont="1" applyFill="1" applyBorder="1" applyAlignment="1">
      <alignment horizontal="right" vertical="center" wrapText="1"/>
    </xf>
    <xf numFmtId="169" fontId="27" fillId="10" borderId="1" xfId="7" quotePrefix="1" applyNumberFormat="1" applyFont="1" applyFill="1" applyBorder="1" applyAlignment="1">
      <alignment horizontal="right" vertical="center" wrapText="1"/>
    </xf>
    <xf numFmtId="0" fontId="5" fillId="10" borderId="1" xfId="0" quotePrefix="1" applyFont="1" applyFill="1" applyBorder="1" applyAlignment="1">
      <alignment horizontal="right" vertical="center" wrapText="1"/>
    </xf>
    <xf numFmtId="168" fontId="27" fillId="10" borderId="1" xfId="7" quotePrefix="1" applyNumberFormat="1" applyFont="1" applyFill="1" applyBorder="1" applyAlignment="1">
      <alignment horizontal="right" vertical="center" wrapText="1"/>
    </xf>
    <xf numFmtId="168" fontId="5" fillId="10" borderId="1" xfId="7" quotePrefix="1" applyNumberFormat="1" applyFont="1" applyFill="1" applyBorder="1" applyAlignment="1">
      <alignment horizontal="right" vertical="center" wrapText="1"/>
    </xf>
    <xf numFmtId="169" fontId="6" fillId="10" borderId="1" xfId="7" applyNumberFormat="1" applyFont="1" applyFill="1" applyBorder="1" applyAlignment="1">
      <alignment vertical="center" wrapText="1"/>
    </xf>
    <xf numFmtId="0" fontId="6" fillId="10" borderId="1" xfId="7" applyNumberFormat="1" applyFont="1" applyFill="1" applyBorder="1" applyAlignment="1">
      <alignment horizontal="center" vertical="center" wrapText="1"/>
    </xf>
    <xf numFmtId="165" fontId="16" fillId="14" borderId="1" xfId="7" applyNumberFormat="1" applyFont="1" applyFill="1" applyBorder="1" applyAlignment="1">
      <alignment horizontal="center" vertical="center" wrapText="1"/>
    </xf>
    <xf numFmtId="165" fontId="26" fillId="14" borderId="1" xfId="7" applyNumberFormat="1" applyFont="1" applyFill="1" applyBorder="1" applyAlignment="1">
      <alignment horizontal="center" vertical="center" wrapText="1"/>
    </xf>
    <xf numFmtId="165" fontId="6" fillId="14" borderId="1" xfId="7" applyNumberFormat="1" applyFont="1" applyFill="1" applyBorder="1" applyAlignment="1">
      <alignment horizontal="center" vertical="center" wrapText="1"/>
    </xf>
    <xf numFmtId="165" fontId="6" fillId="14" borderId="1" xfId="0" applyNumberFormat="1" applyFont="1" applyFill="1" applyBorder="1" applyAlignment="1">
      <alignment horizontal="center" vertical="center" wrapText="1"/>
    </xf>
    <xf numFmtId="168" fontId="6" fillId="14" borderId="1" xfId="7" applyNumberFormat="1" applyFont="1" applyFill="1" applyBorder="1" applyAlignment="1">
      <alignment horizontal="center" vertical="center" wrapText="1"/>
    </xf>
    <xf numFmtId="171" fontId="6" fillId="14" borderId="1" xfId="7" applyNumberFormat="1" applyFont="1" applyFill="1" applyBorder="1" applyAlignment="1">
      <alignment horizontal="center" vertical="center" wrapText="1"/>
    </xf>
    <xf numFmtId="171" fontId="6" fillId="14" borderId="1" xfId="0" applyNumberFormat="1" applyFont="1" applyFill="1" applyBorder="1" applyAlignment="1">
      <alignment horizontal="center" vertical="center" wrapText="1"/>
    </xf>
    <xf numFmtId="171" fontId="5" fillId="9" borderId="1" xfId="0" applyNumberFormat="1" applyFont="1" applyFill="1" applyBorder="1" applyAlignment="1">
      <alignment horizontal="center" vertical="center" wrapText="1"/>
    </xf>
    <xf numFmtId="168" fontId="6" fillId="0" borderId="1" xfId="7" applyNumberFormat="1" applyFont="1" applyBorder="1" applyAlignment="1">
      <alignment horizontal="right" vertical="center" wrapText="1"/>
    </xf>
    <xf numFmtId="169" fontId="6" fillId="0" borderId="6" xfId="7" applyNumberFormat="1" applyFont="1" applyBorder="1" applyAlignment="1">
      <alignment horizontal="center" vertical="center" wrapText="1"/>
    </xf>
    <xf numFmtId="0" fontId="5" fillId="0" borderId="8" xfId="0" applyFont="1" applyBorder="1" applyAlignment="1">
      <alignment horizontal="center" vertical="center" wrapText="1"/>
    </xf>
    <xf numFmtId="171" fontId="5" fillId="9" borderId="3" xfId="7" quotePrefix="1" applyNumberFormat="1" applyFont="1" applyFill="1" applyBorder="1" applyAlignment="1">
      <alignment horizontal="right" vertical="center" wrapText="1"/>
    </xf>
    <xf numFmtId="171" fontId="27" fillId="9" borderId="3" xfId="7" quotePrefix="1" applyNumberFormat="1" applyFont="1" applyFill="1" applyBorder="1" applyAlignment="1">
      <alignment horizontal="right" vertical="center" wrapText="1"/>
    </xf>
    <xf numFmtId="171" fontId="5" fillId="0" borderId="3" xfId="7" quotePrefix="1" applyNumberFormat="1" applyFont="1" applyBorder="1" applyAlignment="1">
      <alignment horizontal="right" vertical="center" wrapText="1"/>
    </xf>
    <xf numFmtId="0" fontId="5" fillId="0" borderId="3" xfId="0" quotePrefix="1" applyFont="1" applyBorder="1" applyAlignment="1">
      <alignment horizontal="right" vertical="center" wrapText="1"/>
    </xf>
    <xf numFmtId="0" fontId="5" fillId="10" borderId="8" xfId="0" applyFont="1" applyFill="1" applyBorder="1" applyAlignment="1">
      <alignment horizontal="center" vertical="center" wrapText="1"/>
    </xf>
    <xf numFmtId="168" fontId="6" fillId="14" borderId="1" xfId="7" applyNumberFormat="1" applyFont="1" applyFill="1" applyBorder="1" applyAlignment="1">
      <alignment horizontal="right" vertical="center" wrapText="1"/>
    </xf>
    <xf numFmtId="171" fontId="32" fillId="9" borderId="1" xfId="7" quotePrefix="1" applyNumberFormat="1" applyFont="1" applyFill="1" applyBorder="1" applyAlignment="1">
      <alignment horizontal="right" vertical="center" wrapText="1"/>
    </xf>
    <xf numFmtId="0" fontId="6" fillId="9" borderId="1" xfId="0" applyFont="1" applyFill="1" applyBorder="1" applyAlignment="1">
      <alignment horizontal="center" vertical="center"/>
    </xf>
    <xf numFmtId="43" fontId="14" fillId="10" borderId="1" xfId="7" quotePrefix="1" applyFont="1" applyFill="1" applyBorder="1" applyAlignment="1">
      <alignment horizontal="center" vertical="center" wrapText="1"/>
    </xf>
    <xf numFmtId="1" fontId="6" fillId="10" borderId="1" xfId="0" quotePrefix="1" applyNumberFormat="1" applyFont="1" applyFill="1" applyBorder="1" applyAlignment="1">
      <alignment horizontal="center" vertical="top" wrapText="1"/>
    </xf>
    <xf numFmtId="171" fontId="5" fillId="10" borderId="1" xfId="7" quotePrefix="1" applyNumberFormat="1" applyFont="1" applyFill="1" applyBorder="1" applyAlignment="1">
      <alignment horizontal="center" vertical="center" wrapText="1"/>
    </xf>
    <xf numFmtId="168" fontId="5" fillId="14" borderId="1" xfId="7" applyNumberFormat="1" applyFont="1" applyFill="1" applyBorder="1" applyAlignment="1">
      <alignment horizontal="center" vertical="center" wrapText="1"/>
    </xf>
    <xf numFmtId="168" fontId="5" fillId="14" borderId="1" xfId="7" applyNumberFormat="1" applyFont="1" applyFill="1" applyBorder="1" applyAlignment="1">
      <alignment vertical="top" wrapText="1"/>
    </xf>
    <xf numFmtId="0" fontId="5" fillId="21" borderId="1" xfId="0" applyFont="1" applyFill="1" applyBorder="1" applyAlignment="1">
      <alignment vertical="top" wrapText="1"/>
    </xf>
    <xf numFmtId="171" fontId="18" fillId="9" borderId="1" xfId="7" quotePrefix="1" applyNumberFormat="1" applyFont="1" applyFill="1" applyBorder="1" applyAlignment="1">
      <alignment horizontal="center" vertical="center" wrapText="1"/>
    </xf>
    <xf numFmtId="43" fontId="18" fillId="9" borderId="1" xfId="7" quotePrefix="1" applyFont="1" applyFill="1" applyBorder="1" applyAlignment="1">
      <alignment horizontal="center" vertical="center" wrapText="1"/>
    </xf>
    <xf numFmtId="171" fontId="5" fillId="0" borderId="1" xfId="7" quotePrefix="1" applyNumberFormat="1" applyFont="1" applyBorder="1" applyAlignment="1">
      <alignment horizontal="center" vertical="center" wrapText="1"/>
    </xf>
    <xf numFmtId="0" fontId="6" fillId="9"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2" xfId="7" applyNumberFormat="1" applyFont="1" applyFill="1" applyBorder="1" applyAlignment="1">
      <alignment horizontal="center" vertical="center" wrapText="1"/>
    </xf>
    <xf numFmtId="0" fontId="6" fillId="10" borderId="3" xfId="7" applyNumberFormat="1" applyFont="1" applyFill="1" applyBorder="1" applyAlignment="1">
      <alignment horizontal="center" vertical="center" wrapText="1"/>
    </xf>
    <xf numFmtId="0" fontId="6" fillId="1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19" fillId="10" borderId="3" xfId="7" applyNumberFormat="1" applyFont="1" applyFill="1" applyBorder="1" applyAlignment="1">
      <alignment horizontal="center" vertical="center" wrapText="1"/>
    </xf>
    <xf numFmtId="0" fontId="5" fillId="0" borderId="1" xfId="0" applyFont="1" applyBorder="1" applyAlignment="1">
      <alignment vertical="top" wrapText="1"/>
    </xf>
    <xf numFmtId="0" fontId="6" fillId="0" borderId="2" xfId="0" applyFont="1" applyBorder="1" applyAlignment="1">
      <alignment vertical="center" wrapText="1"/>
    </xf>
    <xf numFmtId="0" fontId="6" fillId="9"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pplyAlignment="1">
      <alignment vertical="top" wrapText="1"/>
    </xf>
    <xf numFmtId="0" fontId="6" fillId="0" borderId="1" xfId="0" applyFont="1" applyBorder="1" applyAlignment="1">
      <alignment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9" fillId="0" borderId="1" xfId="0" applyFont="1" applyBorder="1" applyAlignment="1">
      <alignment vertical="top" wrapText="1"/>
    </xf>
    <xf numFmtId="0" fontId="15" fillId="0" borderId="1" xfId="0" applyFont="1" applyBorder="1" applyAlignment="1">
      <alignment horizontal="center" vertical="top" wrapText="1"/>
    </xf>
    <xf numFmtId="169" fontId="15" fillId="0" borderId="1" xfId="7" applyNumberFormat="1" applyFont="1" applyBorder="1" applyAlignment="1">
      <alignment horizontal="center" vertical="center" wrapText="1"/>
    </xf>
    <xf numFmtId="43" fontId="19" fillId="9" borderId="1" xfId="7" applyNumberFormat="1" applyFont="1" applyFill="1" applyBorder="1" applyAlignment="1">
      <alignment horizontal="center" vertical="center" wrapText="1"/>
    </xf>
    <xf numFmtId="169" fontId="19" fillId="0" borderId="1" xfId="7" applyNumberFormat="1" applyFont="1" applyBorder="1" applyAlignment="1">
      <alignment horizontal="center" vertical="center" wrapText="1"/>
    </xf>
    <xf numFmtId="169" fontId="19" fillId="9" borderId="1" xfId="7" quotePrefix="1" applyNumberFormat="1" applyFont="1" applyFill="1" applyBorder="1" applyAlignment="1">
      <alignment horizontal="center" vertical="center" wrapText="1"/>
    </xf>
    <xf numFmtId="168" fontId="19" fillId="9" borderId="1" xfId="7" quotePrefix="1" applyNumberFormat="1" applyFont="1" applyFill="1" applyBorder="1" applyAlignment="1">
      <alignment horizontal="left" vertical="center" wrapText="1"/>
    </xf>
    <xf numFmtId="165" fontId="19" fillId="9" borderId="1" xfId="0" quotePrefix="1" applyNumberFormat="1" applyFont="1" applyFill="1" applyBorder="1" applyAlignment="1">
      <alignment horizontal="center" vertical="center" wrapText="1"/>
    </xf>
    <xf numFmtId="165" fontId="15" fillId="0" borderId="1" xfId="0" quotePrefix="1" applyNumberFormat="1" applyFont="1" applyBorder="1" applyAlignment="1">
      <alignment horizontal="center" vertical="center" wrapText="1"/>
    </xf>
    <xf numFmtId="169" fontId="6" fillId="9" borderId="3"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71" fontId="19" fillId="9" borderId="1" xfId="7" quotePrefix="1"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0" fontId="6" fillId="10"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169" fontId="15" fillId="9" borderId="2" xfId="7" applyNumberFormat="1"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173" fontId="15" fillId="9" borderId="2" xfId="0" applyNumberFormat="1" applyFont="1" applyFill="1" applyBorder="1" applyAlignment="1">
      <alignment horizontal="center" vertical="center" wrapText="1"/>
    </xf>
    <xf numFmtId="173" fontId="15" fillId="9" borderId="3" xfId="0" applyNumberFormat="1" applyFont="1" applyFill="1" applyBorder="1" applyAlignment="1">
      <alignment horizontal="center" vertical="center" wrapText="1"/>
    </xf>
    <xf numFmtId="3" fontId="15" fillId="9" borderId="10" xfId="0" applyNumberFormat="1" applyFont="1" applyFill="1" applyBorder="1" applyAlignment="1">
      <alignment vertical="center" wrapText="1"/>
    </xf>
    <xf numFmtId="3" fontId="15" fillId="9" borderId="12" xfId="0" applyNumberFormat="1" applyFont="1" applyFill="1" applyBorder="1" applyAlignment="1">
      <alignment vertical="center" wrapText="1"/>
    </xf>
    <xf numFmtId="0" fontId="27" fillId="10" borderId="1" xfId="0" applyNumberFormat="1" applyFont="1" applyFill="1" applyBorder="1" applyAlignment="1">
      <alignment horizontal="left" vertical="top" wrapText="1"/>
    </xf>
    <xf numFmtId="169" fontId="6" fillId="9" borderId="8" xfId="7" applyNumberFormat="1" applyFont="1" applyFill="1" applyBorder="1" applyAlignment="1">
      <alignment horizontal="center" vertical="center" wrapText="1"/>
    </xf>
    <xf numFmtId="169" fontId="15" fillId="9" borderId="8" xfId="7" applyNumberFormat="1" applyFont="1" applyFill="1" applyBorder="1" applyAlignment="1">
      <alignment horizontal="center" vertical="center" wrapText="1"/>
    </xf>
    <xf numFmtId="3" fontId="15" fillId="9" borderId="11" xfId="0" applyNumberFormat="1" applyFont="1" applyFill="1" applyBorder="1" applyAlignment="1">
      <alignment horizontal="center" vertical="center" wrapText="1"/>
    </xf>
    <xf numFmtId="0" fontId="39" fillId="5" borderId="2" xfId="7" applyNumberFormat="1" applyFont="1" applyFill="1" applyBorder="1" applyAlignment="1">
      <alignment horizontal="center" vertical="top" wrapText="1"/>
    </xf>
    <xf numFmtId="0" fontId="39" fillId="0" borderId="0" xfId="0" applyNumberFormat="1" applyFont="1" applyBorder="1" applyAlignment="1">
      <alignment vertical="top"/>
    </xf>
    <xf numFmtId="0" fontId="27" fillId="2" borderId="1" xfId="0" applyFont="1" applyFill="1" applyBorder="1" applyAlignment="1">
      <alignment horizontal="center" vertical="center" wrapText="1"/>
    </xf>
    <xf numFmtId="0" fontId="26" fillId="0" borderId="1" xfId="0" applyFont="1" applyBorder="1" applyAlignment="1">
      <alignment horizontal="center" vertical="center" wrapText="1"/>
    </xf>
    <xf numFmtId="169" fontId="5" fillId="10" borderId="1" xfId="7" applyNumberFormat="1" applyFont="1" applyFill="1" applyBorder="1" applyAlignment="1">
      <alignment horizontal="center" vertical="center" wrapText="1"/>
    </xf>
    <xf numFmtId="169" fontId="16" fillId="21" borderId="2" xfId="7" applyNumberFormat="1" applyFont="1" applyFill="1" applyBorder="1" applyAlignment="1">
      <alignment horizontal="center" vertical="center" wrapText="1"/>
    </xf>
    <xf numFmtId="168" fontId="5" fillId="10" borderId="1" xfId="7" applyNumberFormat="1" applyFont="1" applyFill="1" applyBorder="1" applyAlignment="1">
      <alignment horizontal="center" vertical="center" wrapText="1"/>
    </xf>
    <xf numFmtId="168" fontId="5" fillId="10" borderId="2" xfId="7" applyNumberFormat="1" applyFont="1" applyFill="1" applyBorder="1" applyAlignment="1">
      <alignment horizontal="center" vertical="center" wrapText="1"/>
    </xf>
    <xf numFmtId="168" fontId="6" fillId="10" borderId="2" xfId="7" applyNumberFormat="1" applyFont="1" applyFill="1" applyBorder="1" applyAlignment="1">
      <alignment horizontal="center" vertical="center" wrapText="1"/>
    </xf>
    <xf numFmtId="0" fontId="5" fillId="10" borderId="1" xfId="7" applyNumberFormat="1" applyFont="1" applyFill="1" applyBorder="1" applyAlignment="1">
      <alignment horizontal="center" vertical="center" wrapText="1"/>
    </xf>
    <xf numFmtId="0" fontId="6" fillId="10" borderId="2" xfId="0"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169" fontId="5" fillId="10" borderId="1" xfId="7"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10" borderId="1" xfId="0" applyFont="1" applyFill="1" applyBorder="1"/>
    <xf numFmtId="169" fontId="15" fillId="9" borderId="4" xfId="7"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0" fontId="5" fillId="10" borderId="1" xfId="0" applyFont="1" applyFill="1" applyBorder="1" applyAlignment="1">
      <alignment horizontal="left" vertical="top" wrapText="1"/>
    </xf>
    <xf numFmtId="0" fontId="15" fillId="9" borderId="2"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6" fillId="9" borderId="2"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5" fillId="8" borderId="1" xfId="0" applyFont="1" applyFill="1" applyBorder="1" applyAlignment="1">
      <alignment horizontal="left" vertical="top" wrapText="1"/>
    </xf>
    <xf numFmtId="0" fontId="6" fillId="9" borderId="2" xfId="0" applyFont="1" applyFill="1" applyBorder="1" applyAlignment="1">
      <alignment horizontal="center" vertical="top" wrapText="1"/>
    </xf>
    <xf numFmtId="0" fontId="6" fillId="9" borderId="3" xfId="0" applyFont="1" applyFill="1" applyBorder="1" applyAlignment="1">
      <alignment horizontal="center" vertical="top" wrapText="1"/>
    </xf>
    <xf numFmtId="0" fontId="6" fillId="9" borderId="4"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top" wrapText="1"/>
    </xf>
    <xf numFmtId="0" fontId="5" fillId="9" borderId="1" xfId="0" applyFont="1" applyFill="1" applyBorder="1" applyAlignment="1">
      <alignment horizontal="left" vertical="top" wrapText="1"/>
    </xf>
    <xf numFmtId="0" fontId="26" fillId="9" borderId="1" xfId="0" applyFont="1" applyFill="1" applyBorder="1" applyAlignment="1">
      <alignment horizontal="center" vertical="center" wrapText="1"/>
    </xf>
    <xf numFmtId="0" fontId="19" fillId="10" borderId="1" xfId="0" applyFont="1" applyFill="1" applyBorder="1" applyAlignment="1">
      <alignment horizontal="left" vertical="top" wrapText="1"/>
    </xf>
    <xf numFmtId="0" fontId="5" fillId="10" borderId="1" xfId="0" applyFont="1" applyFill="1" applyBorder="1" applyAlignment="1">
      <alignment horizontal="left" vertical="top" wrapText="1"/>
    </xf>
    <xf numFmtId="0" fontId="5" fillId="10" borderId="1" xfId="0" applyFont="1" applyFill="1" applyBorder="1" applyAlignment="1">
      <alignment horizontal="center" vertical="center" wrapText="1"/>
    </xf>
    <xf numFmtId="0" fontId="5" fillId="10" borderId="1" xfId="0" applyFont="1" applyFill="1" applyBorder="1" applyAlignment="1">
      <alignment horizontal="center" vertical="top" wrapText="1"/>
    </xf>
    <xf numFmtId="0" fontId="5" fillId="17" borderId="1" xfId="0" applyFont="1" applyFill="1" applyBorder="1" applyAlignment="1">
      <alignment horizontal="center" vertical="center" wrapText="1"/>
    </xf>
    <xf numFmtId="0" fontId="5" fillId="17" borderId="1" xfId="0" applyFont="1" applyFill="1" applyBorder="1" applyAlignment="1">
      <alignment horizontal="left" vertical="top" wrapText="1"/>
    </xf>
    <xf numFmtId="0" fontId="5" fillId="17" borderId="1" xfId="0" applyFont="1" applyFill="1" applyBorder="1" applyAlignment="1">
      <alignment horizontal="center" vertical="top" wrapText="1"/>
    </xf>
    <xf numFmtId="0" fontId="27" fillId="17" borderId="1" xfId="0" applyFont="1" applyFill="1" applyBorder="1" applyAlignment="1">
      <alignment horizontal="center" vertical="center" wrapText="1"/>
    </xf>
    <xf numFmtId="169" fontId="5" fillId="17" borderId="1" xfId="7" applyNumberFormat="1" applyFont="1" applyFill="1" applyBorder="1" applyAlignment="1">
      <alignment horizontal="left" vertical="top" wrapText="1"/>
    </xf>
    <xf numFmtId="169" fontId="6" fillId="16" borderId="1" xfId="7" applyNumberFormat="1" applyFont="1" applyFill="1" applyBorder="1" applyAlignment="1">
      <alignment horizontal="left" vertical="top" wrapText="1"/>
    </xf>
    <xf numFmtId="0" fontId="6" fillId="9" borderId="1" xfId="0" applyFont="1" applyFill="1" applyBorder="1" applyAlignment="1">
      <alignment horizontal="left" vertical="top" wrapText="1"/>
    </xf>
    <xf numFmtId="169" fontId="6" fillId="9" borderId="1" xfId="7" applyNumberFormat="1" applyFont="1" applyFill="1" applyBorder="1" applyAlignment="1">
      <alignment horizontal="left" vertical="top" wrapText="1"/>
    </xf>
    <xf numFmtId="169" fontId="5" fillId="17" borderId="1" xfId="7" applyNumberFormat="1" applyFont="1" applyFill="1" applyBorder="1" applyAlignment="1">
      <alignment horizontal="center" vertical="center" wrapText="1"/>
    </xf>
    <xf numFmtId="169" fontId="5" fillId="8" borderId="1" xfId="7" applyNumberFormat="1" applyFont="1" applyFill="1" applyBorder="1" applyAlignment="1">
      <alignment horizontal="center" vertical="center" wrapText="1"/>
    </xf>
    <xf numFmtId="169" fontId="27" fillId="17" borderId="1" xfId="7" applyNumberFormat="1" applyFont="1" applyFill="1" applyBorder="1" applyAlignment="1">
      <alignment horizontal="center" vertical="center" wrapText="1"/>
    </xf>
    <xf numFmtId="169" fontId="5" fillId="9" borderId="1" xfId="7" applyNumberFormat="1" applyFont="1" applyFill="1" applyBorder="1" applyAlignment="1">
      <alignment horizontal="left" vertical="top" wrapText="1"/>
    </xf>
    <xf numFmtId="169" fontId="5" fillId="8" borderId="1" xfId="7" applyNumberFormat="1" applyFont="1" applyFill="1" applyBorder="1" applyAlignment="1">
      <alignment horizontal="left" vertical="top" wrapText="1"/>
    </xf>
    <xf numFmtId="169" fontId="6" fillId="16" borderId="1" xfId="7" applyNumberFormat="1" applyFont="1" applyFill="1" applyBorder="1" applyAlignment="1">
      <alignment horizontal="center" vertical="top" wrapText="1"/>
    </xf>
    <xf numFmtId="0" fontId="6" fillId="16" borderId="3" xfId="0" applyFont="1" applyFill="1" applyBorder="1" applyAlignment="1">
      <alignment vertical="top" wrapText="1"/>
    </xf>
    <xf numFmtId="169" fontId="5" fillId="17" borderId="1" xfId="0" applyNumberFormat="1" applyFont="1" applyFill="1" applyBorder="1" applyAlignment="1">
      <alignment horizontal="center" vertical="center" wrapText="1"/>
    </xf>
    <xf numFmtId="169" fontId="6" fillId="17" borderId="1" xfId="0" applyNumberFormat="1" applyFont="1" applyFill="1" applyBorder="1" applyAlignment="1">
      <alignment horizontal="center" vertical="center" wrapText="1"/>
    </xf>
    <xf numFmtId="169" fontId="27" fillId="17" borderId="1" xfId="0" applyNumberFormat="1" applyFont="1" applyFill="1" applyBorder="1" applyAlignment="1">
      <alignment horizontal="center" vertical="center" wrapText="1"/>
    </xf>
    <xf numFmtId="0" fontId="6" fillId="8" borderId="1" xfId="0" applyFont="1" applyFill="1" applyBorder="1"/>
    <xf numFmtId="169" fontId="5" fillId="16" borderId="1" xfId="0" applyNumberFormat="1" applyFont="1" applyFill="1" applyBorder="1" applyAlignment="1">
      <alignment horizontal="center" vertical="center" wrapText="1"/>
    </xf>
    <xf numFmtId="169" fontId="6" fillId="16" borderId="1" xfId="0" applyNumberFormat="1" applyFont="1" applyFill="1" applyBorder="1" applyAlignment="1">
      <alignment horizontal="center" vertical="center" wrapText="1"/>
    </xf>
    <xf numFmtId="169" fontId="5" fillId="9" borderId="1" xfId="0" applyNumberFormat="1" applyFont="1" applyFill="1" applyBorder="1" applyAlignment="1">
      <alignment horizontal="center" vertical="center" wrapText="1"/>
    </xf>
    <xf numFmtId="169" fontId="6" fillId="16" borderId="1" xfId="7" applyNumberFormat="1" applyFont="1" applyFill="1" applyBorder="1" applyAlignment="1">
      <alignment horizontal="left" vertical="center" wrapText="1"/>
    </xf>
    <xf numFmtId="169" fontId="5" fillId="16" borderId="1" xfId="7" applyNumberFormat="1" applyFont="1" applyFill="1" applyBorder="1" applyAlignment="1">
      <alignment vertical="center" wrapText="1"/>
    </xf>
    <xf numFmtId="0" fontId="5" fillId="17" borderId="1" xfId="7" applyNumberFormat="1" applyFont="1" applyFill="1" applyBorder="1" applyAlignment="1">
      <alignment horizontal="center" vertical="center" wrapText="1"/>
    </xf>
    <xf numFmtId="169" fontId="5" fillId="17" borderId="1" xfId="7" applyNumberFormat="1" applyFont="1" applyFill="1" applyBorder="1" applyAlignment="1">
      <alignment vertical="center" wrapText="1"/>
    </xf>
    <xf numFmtId="168" fontId="27" fillId="17" borderId="1" xfId="7" applyNumberFormat="1" applyFont="1" applyFill="1" applyBorder="1" applyAlignment="1">
      <alignment horizontal="center" vertical="center" wrapText="1"/>
    </xf>
    <xf numFmtId="168" fontId="5" fillId="17" borderId="1" xfId="7" applyNumberFormat="1" applyFont="1" applyFill="1" applyBorder="1" applyAlignment="1">
      <alignment horizontal="center" vertical="center" wrapText="1"/>
    </xf>
    <xf numFmtId="169" fontId="5" fillId="16" borderId="1" xfId="7" applyNumberFormat="1" applyFont="1" applyFill="1" applyBorder="1" applyAlignment="1">
      <alignment horizontal="left" vertical="center" wrapText="1"/>
    </xf>
    <xf numFmtId="169" fontId="6" fillId="9" borderId="1" xfId="7" applyNumberFormat="1" applyFont="1" applyFill="1" applyBorder="1" applyAlignment="1">
      <alignment horizontal="left" vertical="center" wrapText="1"/>
    </xf>
    <xf numFmtId="168" fontId="26" fillId="16" borderId="1" xfId="7" applyNumberFormat="1" applyFont="1" applyFill="1" applyBorder="1" applyAlignment="1">
      <alignment horizontal="center" vertical="center" wrapText="1"/>
    </xf>
    <xf numFmtId="0" fontId="6" fillId="16" borderId="1" xfId="7" applyNumberFormat="1" applyFont="1" applyFill="1" applyBorder="1" applyAlignment="1">
      <alignment horizontal="left" vertical="center" wrapText="1"/>
    </xf>
    <xf numFmtId="175" fontId="5" fillId="17" borderId="1" xfId="7" applyNumberFormat="1" applyFont="1" applyFill="1" applyBorder="1" applyAlignment="1">
      <alignment vertical="center" wrapText="1"/>
    </xf>
    <xf numFmtId="175" fontId="5" fillId="17" borderId="1" xfId="7" applyNumberFormat="1" applyFont="1" applyFill="1" applyBorder="1" applyAlignment="1">
      <alignment horizontal="center" vertical="center" wrapText="1"/>
    </xf>
    <xf numFmtId="175" fontId="6" fillId="17" borderId="1" xfId="7" applyNumberFormat="1" applyFont="1" applyFill="1" applyBorder="1" applyAlignment="1">
      <alignment vertical="center" wrapText="1"/>
    </xf>
    <xf numFmtId="0" fontId="5" fillId="17" borderId="1" xfId="7" applyNumberFormat="1" applyFont="1" applyFill="1" applyBorder="1" applyAlignment="1">
      <alignment vertical="center" wrapText="1"/>
    </xf>
    <xf numFmtId="175" fontId="27" fillId="17" borderId="1" xfId="7" applyNumberFormat="1" applyFont="1" applyFill="1" applyBorder="1" applyAlignment="1">
      <alignment horizontal="center" vertical="center" wrapText="1"/>
    </xf>
    <xf numFmtId="169" fontId="6" fillId="8" borderId="1" xfId="7" applyNumberFormat="1" applyFont="1" applyFill="1" applyBorder="1" applyAlignment="1">
      <alignment horizontal="left" vertical="center" wrapText="1"/>
    </xf>
    <xf numFmtId="175" fontId="5" fillId="16" borderId="1" xfId="7" applyNumberFormat="1" applyFont="1" applyFill="1" applyBorder="1" applyAlignment="1">
      <alignment vertical="center" wrapText="1"/>
    </xf>
    <xf numFmtId="175" fontId="5" fillId="16" borderId="1" xfId="7" applyNumberFormat="1" applyFont="1" applyFill="1" applyBorder="1" applyAlignment="1">
      <alignment horizontal="center" vertical="center" wrapText="1"/>
    </xf>
    <xf numFmtId="175" fontId="6" fillId="16" borderId="1" xfId="7" applyNumberFormat="1" applyFont="1" applyFill="1" applyBorder="1" applyAlignment="1">
      <alignment vertical="center" wrapText="1"/>
    </xf>
    <xf numFmtId="0" fontId="5" fillId="16" borderId="1" xfId="7" applyNumberFormat="1" applyFont="1" applyFill="1" applyBorder="1" applyAlignment="1">
      <alignment vertical="center" wrapText="1"/>
    </xf>
    <xf numFmtId="175" fontId="27" fillId="16" borderId="1" xfId="7" applyNumberFormat="1" applyFont="1" applyFill="1" applyBorder="1" applyAlignment="1">
      <alignment horizontal="center" vertical="center" wrapText="1"/>
    </xf>
    <xf numFmtId="43" fontId="26" fillId="9" borderId="1" xfId="7" applyFont="1" applyFill="1" applyBorder="1" applyAlignment="1">
      <alignment horizontal="center" vertical="center" wrapText="1"/>
    </xf>
    <xf numFmtId="43" fontId="6" fillId="16" borderId="1" xfId="7" applyFont="1" applyFill="1" applyBorder="1" applyAlignment="1">
      <alignment horizontal="center" vertical="center" wrapText="1"/>
    </xf>
    <xf numFmtId="43" fontId="26" fillId="16" borderId="1" xfId="7" applyFont="1" applyFill="1" applyBorder="1" applyAlignment="1">
      <alignment horizontal="center" vertical="center" wrapText="1"/>
    </xf>
    <xf numFmtId="0" fontId="14" fillId="21" borderId="1" xfId="0" applyFont="1" applyFill="1" applyBorder="1" applyAlignment="1">
      <alignment horizontal="left" vertical="center" wrapText="1"/>
    </xf>
    <xf numFmtId="169" fontId="6" fillId="9" borderId="1" xfId="7" applyNumberFormat="1" applyFont="1" applyFill="1" applyBorder="1"/>
    <xf numFmtId="0" fontId="5" fillId="9" borderId="1" xfId="0" applyFont="1" applyFill="1" applyBorder="1" applyAlignment="1">
      <alignment horizontal="left"/>
    </xf>
    <xf numFmtId="0" fontId="6" fillId="9" borderId="1" xfId="0" applyFont="1" applyFill="1" applyBorder="1" applyAlignment="1">
      <alignment horizontal="left" wrapText="1"/>
    </xf>
    <xf numFmtId="0" fontId="5" fillId="9" borderId="1" xfId="0" applyFont="1" applyFill="1" applyBorder="1" applyAlignment="1">
      <alignment horizontal="left" vertical="center"/>
    </xf>
    <xf numFmtId="168" fontId="5" fillId="9" borderId="1" xfId="7" applyNumberFormat="1" applyFont="1" applyFill="1" applyBorder="1" applyAlignment="1">
      <alignment horizontal="left" vertical="top" wrapText="1"/>
    </xf>
    <xf numFmtId="0" fontId="5" fillId="2"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6" borderId="1" xfId="0" applyFont="1" applyFill="1" applyBorder="1" applyAlignment="1">
      <alignment horizontal="left" vertical="top"/>
    </xf>
    <xf numFmtId="0" fontId="27" fillId="10" borderId="1" xfId="0" applyFont="1" applyFill="1" applyBorder="1" applyAlignment="1">
      <alignment horizontal="left" vertical="top" wrapText="1"/>
    </xf>
    <xf numFmtId="0" fontId="5" fillId="16" borderId="1" xfId="0" applyFont="1" applyFill="1" applyBorder="1" applyAlignment="1">
      <alignment horizontal="left" vertical="top" wrapText="1"/>
    </xf>
    <xf numFmtId="0" fontId="5" fillId="12" borderId="1" xfId="0" applyFont="1" applyFill="1" applyBorder="1" applyAlignment="1">
      <alignment horizontal="left" vertical="top" wrapText="1"/>
    </xf>
    <xf numFmtId="169" fontId="5" fillId="17" borderId="1" xfId="7" applyNumberFormat="1" applyFont="1" applyFill="1" applyBorder="1" applyAlignment="1">
      <alignment horizontal="left" vertical="center" wrapText="1"/>
    </xf>
    <xf numFmtId="175" fontId="5" fillId="17" borderId="1" xfId="7" applyNumberFormat="1" applyFont="1" applyFill="1" applyBorder="1" applyAlignment="1">
      <alignment horizontal="left" vertical="center" wrapText="1"/>
    </xf>
    <xf numFmtId="175" fontId="5" fillId="16" borderId="1" xfId="7" applyNumberFormat="1" applyFont="1" applyFill="1" applyBorder="1" applyAlignment="1">
      <alignment horizontal="left" vertical="center" wrapText="1"/>
    </xf>
    <xf numFmtId="43" fontId="5" fillId="16" borderId="1" xfId="7" applyFont="1" applyFill="1" applyBorder="1" applyAlignment="1">
      <alignment horizontal="left" vertical="center" wrapText="1"/>
    </xf>
    <xf numFmtId="0" fontId="6" fillId="7" borderId="1" xfId="0" applyFont="1" applyFill="1" applyBorder="1" applyAlignment="1">
      <alignment horizontal="left" vertical="top" wrapText="1"/>
    </xf>
    <xf numFmtId="0" fontId="5" fillId="15" borderId="1" xfId="0" applyFont="1" applyFill="1" applyBorder="1" applyAlignment="1">
      <alignment horizontal="left" vertical="top" wrapText="1"/>
    </xf>
    <xf numFmtId="0" fontId="5" fillId="14" borderId="1" xfId="0" applyFont="1" applyFill="1" applyBorder="1" applyAlignment="1">
      <alignment horizontal="left" vertical="top" wrapText="1"/>
    </xf>
    <xf numFmtId="0" fontId="32" fillId="9" borderId="1" xfId="0" applyFont="1" applyFill="1" applyBorder="1" applyAlignment="1">
      <alignment horizontal="left" vertical="top" wrapText="1"/>
    </xf>
    <xf numFmtId="0" fontId="19" fillId="16" borderId="2" xfId="0" applyFont="1" applyFill="1" applyBorder="1" applyAlignment="1">
      <alignment horizontal="left" vertical="top" wrapText="1"/>
    </xf>
    <xf numFmtId="3" fontId="19" fillId="16" borderId="1" xfId="0" applyNumberFormat="1" applyFont="1" applyFill="1" applyBorder="1" applyAlignment="1">
      <alignment horizontal="left" vertical="center" wrapText="1"/>
    </xf>
    <xf numFmtId="0" fontId="27" fillId="16" borderId="1" xfId="0" applyFont="1" applyFill="1" applyBorder="1" applyAlignment="1">
      <alignment horizontal="left" vertical="center" wrapText="1"/>
    </xf>
    <xf numFmtId="3" fontId="19" fillId="16" borderId="4" xfId="0" applyNumberFormat="1" applyFont="1" applyFill="1" applyBorder="1" applyAlignment="1">
      <alignment horizontal="left" vertical="center" wrapText="1"/>
    </xf>
    <xf numFmtId="3" fontId="5" fillId="16" borderId="1" xfId="0" applyNumberFormat="1" applyFont="1" applyFill="1" applyBorder="1" applyAlignment="1">
      <alignment horizontal="left" vertical="center" wrapText="1"/>
    </xf>
    <xf numFmtId="3" fontId="5" fillId="16" borderId="2" xfId="0" applyNumberFormat="1" applyFont="1" applyFill="1" applyBorder="1" applyAlignment="1">
      <alignment horizontal="left" vertical="center" wrapText="1"/>
    </xf>
    <xf numFmtId="0" fontId="5" fillId="16" borderId="3" xfId="0" applyFont="1" applyFill="1" applyBorder="1" applyAlignment="1">
      <alignment horizontal="left" vertical="center" wrapText="1"/>
    </xf>
    <xf numFmtId="0" fontId="5" fillId="9" borderId="3" xfId="0" applyFont="1" applyFill="1" applyBorder="1" applyAlignment="1">
      <alignment horizontal="left" vertical="top" wrapText="1"/>
    </xf>
    <xf numFmtId="0" fontId="14" fillId="23" borderId="1" xfId="0" applyFont="1" applyFill="1" applyBorder="1" applyAlignment="1">
      <alignment horizontal="left" vertical="top" wrapText="1"/>
    </xf>
    <xf numFmtId="0" fontId="22" fillId="16" borderId="1" xfId="13" applyFont="1" applyFill="1" applyBorder="1" applyAlignment="1">
      <alignment horizontal="left" vertical="center" wrapText="1"/>
    </xf>
    <xf numFmtId="3" fontId="5" fillId="16" borderId="4" xfId="0" applyNumberFormat="1" applyFont="1" applyFill="1" applyBorder="1" applyAlignment="1">
      <alignment horizontal="left" vertical="center" wrapText="1"/>
    </xf>
    <xf numFmtId="0" fontId="19" fillId="16" borderId="1" xfId="0" applyFont="1" applyFill="1" applyBorder="1" applyAlignment="1">
      <alignment horizontal="left" vertical="top" wrapText="1"/>
    </xf>
    <xf numFmtId="3" fontId="5" fillId="16" borderId="3" xfId="0" applyNumberFormat="1" applyFont="1" applyFill="1" applyBorder="1" applyAlignment="1">
      <alignment horizontal="left" vertical="center" wrapText="1"/>
    </xf>
    <xf numFmtId="0" fontId="5" fillId="16" borderId="1" xfId="10" applyFont="1" applyFill="1" applyBorder="1" applyAlignment="1">
      <alignment horizontal="left" vertical="center" wrapText="1"/>
    </xf>
    <xf numFmtId="0" fontId="5" fillId="16" borderId="4" xfId="0" applyFont="1" applyFill="1" applyBorder="1" applyAlignment="1">
      <alignment horizontal="left" vertical="center" wrapText="1"/>
    </xf>
    <xf numFmtId="0" fontId="5" fillId="16" borderId="1" xfId="2" applyFont="1" applyFill="1" applyBorder="1" applyAlignment="1">
      <alignment horizontal="left" vertical="center" wrapText="1"/>
    </xf>
    <xf numFmtId="0" fontId="5" fillId="16" borderId="2" xfId="0" applyFont="1" applyFill="1" applyBorder="1" applyAlignment="1">
      <alignment horizontal="left" vertical="center" wrapText="1"/>
    </xf>
    <xf numFmtId="0" fontId="19" fillId="16" borderId="1" xfId="8" applyFont="1" applyFill="1" applyBorder="1" applyAlignment="1">
      <alignment horizontal="left" vertical="center" wrapText="1"/>
    </xf>
    <xf numFmtId="0" fontId="5" fillId="16" borderId="1" xfId="8" applyFont="1" applyFill="1" applyBorder="1" applyAlignment="1">
      <alignment horizontal="left" vertical="center" wrapText="1"/>
    </xf>
    <xf numFmtId="0" fontId="19" fillId="16" borderId="3" xfId="8" applyFont="1" applyFill="1" applyBorder="1" applyAlignment="1">
      <alignment horizontal="left" vertical="center" wrapText="1"/>
    </xf>
    <xf numFmtId="49" fontId="19" fillId="16" borderId="1" xfId="0" applyNumberFormat="1" applyFont="1" applyFill="1" applyBorder="1" applyAlignment="1">
      <alignment horizontal="left" vertical="center" wrapText="1"/>
    </xf>
    <xf numFmtId="49" fontId="19" fillId="16" borderId="3" xfId="0" applyNumberFormat="1" applyFont="1" applyFill="1" applyBorder="1" applyAlignment="1">
      <alignment horizontal="left" vertical="center" wrapText="1"/>
    </xf>
    <xf numFmtId="0" fontId="22" fillId="16" borderId="3" xfId="13" applyFont="1" applyFill="1" applyBorder="1" applyAlignment="1">
      <alignment horizontal="left" vertical="center" wrapText="1"/>
    </xf>
    <xf numFmtId="0" fontId="5" fillId="16" borderId="3" xfId="8" applyFont="1" applyFill="1" applyBorder="1" applyAlignment="1">
      <alignment horizontal="left" vertical="center" wrapText="1"/>
    </xf>
    <xf numFmtId="49" fontId="5" fillId="16" borderId="1" xfId="0" applyNumberFormat="1" applyFont="1" applyFill="1" applyBorder="1" applyAlignment="1">
      <alignment horizontal="left" vertical="center" wrapText="1"/>
    </xf>
    <xf numFmtId="169" fontId="5" fillId="14" borderId="1" xfId="7" applyNumberFormat="1" applyFont="1" applyFill="1" applyBorder="1" applyAlignment="1">
      <alignment horizontal="left" vertical="center" wrapText="1"/>
    </xf>
    <xf numFmtId="0" fontId="14" fillId="6" borderId="1" xfId="0" applyFont="1" applyFill="1" applyBorder="1" applyAlignment="1">
      <alignment horizontal="left" vertical="top"/>
    </xf>
    <xf numFmtId="168" fontId="29" fillId="21" borderId="1" xfId="7" applyNumberFormat="1" applyFont="1" applyFill="1" applyBorder="1" applyAlignment="1">
      <alignment horizontal="left" vertical="center" wrapText="1"/>
    </xf>
    <xf numFmtId="0" fontId="22" fillId="16" borderId="4" xfId="2" applyFont="1" applyFill="1" applyBorder="1" applyAlignment="1">
      <alignment horizontal="left" vertical="center" wrapText="1"/>
    </xf>
    <xf numFmtId="0" fontId="17" fillId="9" borderId="1" xfId="10" applyFont="1" applyFill="1" applyBorder="1" applyAlignment="1">
      <alignment horizontal="left" vertical="center" wrapText="1"/>
    </xf>
    <xf numFmtId="0" fontId="24" fillId="9" borderId="1" xfId="0" applyFont="1" applyFill="1" applyBorder="1" applyAlignment="1">
      <alignment horizontal="left" wrapText="1"/>
    </xf>
    <xf numFmtId="0" fontId="27" fillId="16" borderId="1" xfId="0" applyNumberFormat="1" applyFont="1" applyFill="1" applyBorder="1" applyAlignment="1">
      <alignment horizontal="left" vertical="top" wrapText="1"/>
    </xf>
    <xf numFmtId="0" fontId="6" fillId="16" borderId="4" xfId="7" applyNumberFormat="1" applyFont="1" applyFill="1" applyBorder="1" applyAlignment="1">
      <alignment horizontal="center" vertical="center" wrapText="1"/>
    </xf>
    <xf numFmtId="0" fontId="5" fillId="16" borderId="4" xfId="0" applyFont="1" applyFill="1" applyBorder="1" applyAlignment="1">
      <alignment horizontal="left" vertical="top" wrapText="1"/>
    </xf>
    <xf numFmtId="169" fontId="6" fillId="16" borderId="4" xfId="7" quotePrefix="1" applyNumberFormat="1" applyFont="1" applyFill="1" applyBorder="1" applyAlignment="1">
      <alignment horizontal="center" vertical="top" wrapText="1"/>
    </xf>
    <xf numFmtId="0" fontId="6" fillId="16" borderId="4" xfId="8" applyFont="1" applyFill="1" applyBorder="1" applyAlignment="1">
      <alignment horizontal="center" vertical="center"/>
    </xf>
    <xf numFmtId="169" fontId="6" fillId="16" borderId="1" xfId="7" quotePrefix="1" applyNumberFormat="1" applyFont="1" applyFill="1" applyBorder="1" applyAlignment="1">
      <alignment horizontal="center" vertical="top" wrapText="1"/>
    </xf>
    <xf numFmtId="0" fontId="5" fillId="16" borderId="1" xfId="8" applyFont="1" applyFill="1" applyBorder="1" applyAlignment="1">
      <alignment horizontal="center" vertical="center"/>
    </xf>
    <xf numFmtId="0" fontId="22" fillId="16" borderId="4" xfId="0" applyFont="1" applyFill="1" applyBorder="1" applyAlignment="1">
      <alignment horizontal="left" vertical="top" wrapText="1"/>
    </xf>
    <xf numFmtId="0" fontId="5" fillId="16" borderId="1" xfId="0" quotePrefix="1" applyFont="1" applyFill="1" applyBorder="1" applyAlignment="1">
      <alignment horizontal="center" vertical="top" wrapText="1"/>
    </xf>
    <xf numFmtId="169" fontId="5" fillId="16" borderId="1" xfId="7" quotePrefix="1" applyNumberFormat="1" applyFont="1" applyFill="1" applyBorder="1" applyAlignment="1">
      <alignment horizontal="center" vertical="top" wrapText="1"/>
    </xf>
    <xf numFmtId="169" fontId="5" fillId="16" borderId="1" xfId="7" applyNumberFormat="1" applyFont="1" applyFill="1" applyBorder="1"/>
    <xf numFmtId="169" fontId="6" fillId="9" borderId="1" xfId="7" quotePrefix="1" applyNumberFormat="1" applyFont="1" applyFill="1" applyBorder="1" applyAlignment="1"/>
    <xf numFmtId="169" fontId="6" fillId="9" borderId="2"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0" fontId="6" fillId="9" borderId="1" xfId="7" applyNumberFormat="1"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2" xfId="0" applyFont="1" applyFill="1" applyBorder="1" applyAlignment="1">
      <alignment horizontal="center" vertical="top" wrapText="1"/>
    </xf>
    <xf numFmtId="0" fontId="6" fillId="9" borderId="3" xfId="0" applyFont="1" applyFill="1" applyBorder="1" applyAlignment="1">
      <alignment horizontal="center" vertical="top" wrapText="1"/>
    </xf>
    <xf numFmtId="0" fontId="6" fillId="0" borderId="2" xfId="0" applyFont="1" applyBorder="1" applyAlignment="1">
      <alignment horizontal="center"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15" fillId="9" borderId="2" xfId="8" applyFont="1" applyFill="1" applyBorder="1" applyAlignment="1">
      <alignment vertical="center" wrapText="1"/>
    </xf>
    <xf numFmtId="169" fontId="6" fillId="9" borderId="4" xfId="7" applyNumberFormat="1" applyFont="1" applyFill="1" applyBorder="1" applyAlignment="1">
      <alignment horizontal="center" vertical="center" wrapText="1"/>
    </xf>
    <xf numFmtId="0" fontId="6" fillId="0" borderId="1" xfId="0" applyFont="1" applyBorder="1" applyAlignment="1">
      <alignment horizontal="center" vertical="top" wrapText="1"/>
    </xf>
    <xf numFmtId="0" fontId="6" fillId="10" borderId="1" xfId="0" applyFont="1" applyFill="1" applyBorder="1" applyAlignment="1">
      <alignment horizontal="center" vertical="top" wrapText="1"/>
    </xf>
    <xf numFmtId="169" fontId="15" fillId="9" borderId="2"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0" borderId="1" xfId="0" applyFont="1" applyBorder="1" applyAlignment="1">
      <alignment horizontal="center" vertical="center" wrapText="1"/>
    </xf>
    <xf numFmtId="169" fontId="6" fillId="10" borderId="1" xfId="7"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top" wrapText="1"/>
    </xf>
    <xf numFmtId="169" fontId="6" fillId="5" borderId="1" xfId="7" applyNumberFormat="1" applyFont="1" applyFill="1" applyBorder="1" applyAlignment="1">
      <alignment horizontal="center" vertical="center" wrapText="1"/>
    </xf>
    <xf numFmtId="169" fontId="26" fillId="9" borderId="2" xfId="7" applyNumberFormat="1" applyFont="1" applyFill="1" applyBorder="1" applyAlignment="1">
      <alignment horizontal="center" vertical="center" wrapText="1"/>
    </xf>
    <xf numFmtId="169" fontId="26" fillId="9" borderId="3" xfId="7" applyNumberFormat="1" applyFont="1" applyFill="1" applyBorder="1" applyAlignment="1">
      <alignment horizontal="center" vertical="center" wrapText="1"/>
    </xf>
    <xf numFmtId="0" fontId="26" fillId="9" borderId="2" xfId="0" applyFont="1" applyFill="1" applyBorder="1" applyAlignment="1">
      <alignment horizontal="center" vertical="center" wrapText="1"/>
    </xf>
    <xf numFmtId="169" fontId="24" fillId="9" borderId="1" xfId="7" applyNumberFormat="1" applyFont="1" applyFill="1" applyBorder="1" applyAlignment="1">
      <alignment horizontal="center" vertical="center" wrapText="1"/>
    </xf>
    <xf numFmtId="0" fontId="6" fillId="10" borderId="2" xfId="0" applyFont="1" applyFill="1" applyBorder="1" applyAlignment="1">
      <alignment horizontal="center" vertical="top" wrapText="1"/>
    </xf>
    <xf numFmtId="0" fontId="6" fillId="9" borderId="1" xfId="8"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1" xfId="0" applyFont="1" applyFill="1" applyBorder="1" applyAlignment="1">
      <alignment horizontal="center" vertical="top" wrapText="1"/>
    </xf>
    <xf numFmtId="0" fontId="5" fillId="0" borderId="1" xfId="0" applyFont="1" applyBorder="1" applyAlignment="1">
      <alignment vertical="top" wrapText="1"/>
    </xf>
    <xf numFmtId="169" fontId="5" fillId="10" borderId="1" xfId="7" applyNumberFormat="1" applyFont="1" applyFill="1" applyBorder="1" applyAlignment="1">
      <alignment horizontal="center" vertical="center" wrapText="1"/>
    </xf>
    <xf numFmtId="169" fontId="6" fillId="10" borderId="3" xfId="7" applyNumberFormat="1" applyFont="1" applyFill="1" applyBorder="1" applyAlignment="1">
      <alignment horizontal="center" vertical="center" wrapText="1"/>
    </xf>
    <xf numFmtId="0" fontId="6" fillId="9" borderId="1" xfId="0" applyFont="1" applyFill="1" applyBorder="1" applyAlignment="1">
      <alignment horizontal="center" vertical="top" wrapText="1"/>
    </xf>
    <xf numFmtId="0" fontId="19" fillId="10" borderId="1" xfId="0" applyFont="1" applyFill="1" applyBorder="1" applyAlignment="1">
      <alignment horizontal="center" vertical="center" wrapText="1"/>
    </xf>
    <xf numFmtId="0" fontId="19" fillId="10" borderId="1" xfId="0" applyFont="1" applyFill="1" applyBorder="1" applyAlignment="1">
      <alignment horizontal="center" vertical="top" wrapText="1"/>
    </xf>
    <xf numFmtId="0" fontId="5" fillId="22" borderId="1" xfId="0" applyFont="1" applyFill="1" applyBorder="1" applyAlignment="1">
      <alignment horizontal="center" vertical="center" wrapText="1"/>
    </xf>
    <xf numFmtId="0" fontId="15" fillId="22" borderId="1" xfId="0" applyFont="1" applyFill="1" applyBorder="1"/>
    <xf numFmtId="174" fontId="5" fillId="10" borderId="1" xfId="7" applyNumberFormat="1" applyFont="1" applyFill="1" applyBorder="1" applyAlignment="1">
      <alignment horizontal="center" vertical="center" wrapText="1"/>
    </xf>
    <xf numFmtId="174" fontId="19" fillId="16" borderId="1" xfId="7" applyNumberFormat="1" applyFont="1" applyFill="1" applyBorder="1" applyAlignment="1">
      <alignment horizontal="center" vertical="center" wrapText="1"/>
    </xf>
    <xf numFmtId="174" fontId="19" fillId="16" borderId="4" xfId="7" applyNumberFormat="1" applyFont="1" applyFill="1" applyBorder="1" applyAlignment="1">
      <alignment horizontal="center" vertical="center" wrapText="1"/>
    </xf>
    <xf numFmtId="0" fontId="19" fillId="16" borderId="4" xfId="8" applyFont="1" applyFill="1" applyBorder="1" applyAlignment="1">
      <alignment horizontal="center" vertical="center" wrapText="1"/>
    </xf>
    <xf numFmtId="174" fontId="5" fillId="16" borderId="1" xfId="7" applyNumberFormat="1" applyFont="1" applyFill="1" applyBorder="1" applyAlignment="1">
      <alignment horizontal="center" vertical="center"/>
    </xf>
    <xf numFmtId="174" fontId="5" fillId="16" borderId="1" xfId="7" applyNumberFormat="1" applyFont="1" applyFill="1" applyBorder="1" applyAlignment="1">
      <alignment horizontal="center" vertical="center" wrapText="1"/>
    </xf>
    <xf numFmtId="174" fontId="6" fillId="9" borderId="1" xfId="7" applyNumberFormat="1" applyFont="1" applyFill="1" applyBorder="1" applyAlignment="1">
      <alignment horizontal="center" vertical="center" wrapText="1"/>
    </xf>
    <xf numFmtId="174" fontId="6" fillId="9" borderId="1" xfId="7" applyNumberFormat="1" applyFont="1" applyFill="1" applyBorder="1"/>
    <xf numFmtId="174" fontId="6" fillId="9" borderId="2" xfId="7" applyNumberFormat="1" applyFont="1" applyFill="1" applyBorder="1"/>
    <xf numFmtId="174" fontId="15" fillId="16" borderId="1" xfId="7" applyNumberFormat="1" applyFont="1" applyFill="1" applyBorder="1" applyAlignment="1">
      <alignment horizontal="center" vertical="center" wrapText="1"/>
    </xf>
    <xf numFmtId="174" fontId="15" fillId="16" borderId="4" xfId="7" applyNumberFormat="1" applyFont="1" applyFill="1" applyBorder="1" applyAlignment="1">
      <alignment horizontal="center" vertical="center" wrapText="1"/>
    </xf>
    <xf numFmtId="174" fontId="15" fillId="16" borderId="3" xfId="7" applyNumberFormat="1" applyFont="1" applyFill="1" applyBorder="1" applyAlignment="1">
      <alignment horizontal="center" vertical="center" wrapText="1"/>
    </xf>
    <xf numFmtId="0" fontId="15" fillId="16" borderId="4" xfId="8" applyFont="1" applyFill="1" applyBorder="1" applyAlignment="1">
      <alignment horizontal="center" vertical="center" wrapText="1"/>
    </xf>
    <xf numFmtId="0" fontId="15" fillId="16" borderId="3" xfId="0" applyFont="1" applyFill="1" applyBorder="1"/>
    <xf numFmtId="0" fontId="5" fillId="16" borderId="4" xfId="2" applyFont="1" applyFill="1" applyBorder="1" applyAlignment="1">
      <alignment vertical="center" wrapText="1"/>
    </xf>
    <xf numFmtId="174" fontId="6" fillId="9" borderId="1" xfId="7" applyNumberFormat="1" applyFont="1" applyFill="1" applyBorder="1" applyAlignment="1">
      <alignment horizontal="center" vertical="center"/>
    </xf>
    <xf numFmtId="176" fontId="6" fillId="9" borderId="1" xfId="0" applyNumberFormat="1" applyFont="1" applyFill="1" applyBorder="1" applyAlignment="1">
      <alignment horizontal="center" vertical="center" wrapText="1"/>
    </xf>
    <xf numFmtId="177" fontId="6" fillId="9" borderId="2" xfId="8" applyNumberFormat="1" applyFont="1" applyFill="1" applyBorder="1" applyAlignment="1">
      <alignment vertical="center" wrapText="1"/>
    </xf>
    <xf numFmtId="0" fontId="6" fillId="22" borderId="1" xfId="0" applyFont="1" applyFill="1" applyBorder="1"/>
    <xf numFmtId="174" fontId="6" fillId="10" borderId="1" xfId="7" applyNumberFormat="1" applyFont="1" applyFill="1" applyBorder="1" applyAlignment="1">
      <alignment horizontal="center" vertical="center" wrapText="1"/>
    </xf>
    <xf numFmtId="0" fontId="27" fillId="10" borderId="1" xfId="8" applyNumberFormat="1" applyFont="1" applyFill="1" applyBorder="1" applyAlignment="1">
      <alignment horizontal="center" vertical="center" wrapText="1"/>
    </xf>
    <xf numFmtId="0" fontId="27" fillId="10" borderId="2" xfId="7" applyNumberFormat="1" applyFont="1" applyFill="1" applyBorder="1" applyAlignment="1">
      <alignment horizontal="center" vertical="center" wrapText="1"/>
    </xf>
    <xf numFmtId="0" fontId="27" fillId="10" borderId="2" xfId="0" applyFont="1" applyFill="1" applyBorder="1" applyAlignment="1">
      <alignment horizontal="left" vertical="top" wrapText="1"/>
    </xf>
    <xf numFmtId="0" fontId="27" fillId="16" borderId="1" xfId="0" applyFont="1" applyFill="1" applyBorder="1" applyAlignment="1">
      <alignment horizontal="center" vertical="center" wrapText="1"/>
    </xf>
    <xf numFmtId="0" fontId="27" fillId="16" borderId="1" xfId="0" applyFont="1" applyFill="1" applyBorder="1" applyAlignment="1">
      <alignment horizontal="center" vertical="top" wrapText="1"/>
    </xf>
    <xf numFmtId="0" fontId="27" fillId="16" borderId="2" xfId="7" applyNumberFormat="1" applyFont="1" applyFill="1" applyBorder="1" applyAlignment="1">
      <alignment horizontal="center" vertical="center" wrapText="1"/>
    </xf>
    <xf numFmtId="0" fontId="27" fillId="16" borderId="2" xfId="0" applyFont="1" applyFill="1" applyBorder="1" applyAlignment="1">
      <alignment horizontal="left" vertical="top" wrapText="1"/>
    </xf>
    <xf numFmtId="169" fontId="27" fillId="16" borderId="2" xfId="7" applyNumberFormat="1" applyFont="1" applyFill="1" applyBorder="1" applyAlignment="1">
      <alignment horizontal="center" vertical="center" wrapText="1"/>
    </xf>
    <xf numFmtId="0" fontId="27" fillId="16" borderId="1" xfId="0" applyFont="1" applyFill="1" applyBorder="1"/>
    <xf numFmtId="0" fontId="6" fillId="9" borderId="3" xfId="8" applyNumberFormat="1" applyFont="1" applyFill="1" applyBorder="1" applyAlignment="1">
      <alignment vertical="center" wrapText="1"/>
    </xf>
    <xf numFmtId="0" fontId="27" fillId="6" borderId="1" xfId="0" applyFont="1" applyFill="1" applyBorder="1" applyAlignment="1">
      <alignment horizontal="center" vertical="center" wrapText="1"/>
    </xf>
    <xf numFmtId="0" fontId="27" fillId="6" borderId="1" xfId="0" applyFont="1" applyFill="1" applyBorder="1" applyAlignment="1">
      <alignment horizontal="center" vertical="center"/>
    </xf>
    <xf numFmtId="0" fontId="27" fillId="6" borderId="1" xfId="0" applyFont="1" applyFill="1" applyBorder="1" applyAlignment="1">
      <alignment vertical="top" wrapText="1"/>
    </xf>
    <xf numFmtId="0" fontId="27" fillId="6" borderId="1" xfId="0" applyNumberFormat="1" applyFont="1" applyFill="1" applyBorder="1" applyAlignment="1">
      <alignment horizontal="center" vertical="center"/>
    </xf>
    <xf numFmtId="0" fontId="27" fillId="6" borderId="1" xfId="0" applyFont="1" applyFill="1" applyBorder="1" applyAlignment="1">
      <alignment horizontal="left" vertical="top"/>
    </xf>
    <xf numFmtId="169" fontId="26" fillId="6" borderId="1" xfId="7" applyNumberFormat="1" applyFont="1" applyFill="1" applyBorder="1" applyAlignment="1">
      <alignment horizontal="center" vertical="center" wrapText="1"/>
    </xf>
    <xf numFmtId="0" fontId="26" fillId="6" borderId="1" xfId="0" applyFont="1" applyFill="1" applyBorder="1"/>
    <xf numFmtId="0" fontId="27" fillId="0" borderId="1" xfId="0" applyFont="1" applyBorder="1" applyAlignment="1">
      <alignment vertical="top" wrapText="1"/>
    </xf>
    <xf numFmtId="0" fontId="27" fillId="0" borderId="1" xfId="0" applyFont="1" applyBorder="1" applyAlignment="1">
      <alignment horizontal="center" vertical="center" wrapText="1"/>
    </xf>
    <xf numFmtId="0" fontId="27" fillId="0" borderId="1" xfId="0" applyNumberFormat="1" applyFont="1" applyBorder="1" applyAlignment="1">
      <alignment horizontal="center" vertical="center" wrapText="1"/>
    </xf>
    <xf numFmtId="0" fontId="27" fillId="9" borderId="1" xfId="0" applyFont="1" applyFill="1" applyBorder="1" applyAlignment="1">
      <alignment horizontal="left" vertical="top" wrapText="1"/>
    </xf>
    <xf numFmtId="169" fontId="27" fillId="0" borderId="1" xfId="7" applyNumberFormat="1" applyFont="1" applyBorder="1" applyAlignment="1">
      <alignment horizontal="center" vertical="center" wrapText="1"/>
    </xf>
    <xf numFmtId="0" fontId="26" fillId="0" borderId="1" xfId="0" applyFont="1" applyBorder="1"/>
    <xf numFmtId="0" fontId="27" fillId="9" borderId="1" xfId="0" applyFont="1" applyFill="1" applyBorder="1" applyAlignment="1">
      <alignment horizontal="center" vertical="center" wrapText="1"/>
    </xf>
    <xf numFmtId="0" fontId="26" fillId="9" borderId="1" xfId="0" quotePrefix="1" applyFont="1" applyFill="1" applyBorder="1" applyAlignment="1">
      <alignment horizontal="center" vertical="top" wrapText="1"/>
    </xf>
    <xf numFmtId="169" fontId="26" fillId="9" borderId="1" xfId="7" quotePrefix="1" applyNumberFormat="1" applyFont="1" applyFill="1" applyBorder="1" applyAlignment="1">
      <alignment horizontal="center" vertical="top" wrapText="1"/>
    </xf>
    <xf numFmtId="0" fontId="27" fillId="10" borderId="1" xfId="0" applyNumberFormat="1" applyFont="1" applyFill="1" applyBorder="1" applyAlignment="1">
      <alignment horizontal="center" vertical="center" wrapText="1"/>
    </xf>
    <xf numFmtId="0" fontId="31" fillId="10" borderId="1" xfId="0" applyFont="1" applyFill="1" applyBorder="1"/>
    <xf numFmtId="3" fontId="27" fillId="16" borderId="1" xfId="0" applyNumberFormat="1" applyFont="1" applyFill="1" applyBorder="1" applyAlignment="1">
      <alignment horizontal="left" vertical="center" wrapText="1"/>
    </xf>
    <xf numFmtId="169" fontId="24" fillId="16" borderId="1" xfId="7" applyNumberFormat="1" applyFont="1" applyFill="1" applyBorder="1" applyAlignment="1">
      <alignment horizontal="center" vertical="center" wrapText="1"/>
    </xf>
    <xf numFmtId="0" fontId="31" fillId="16" borderId="2" xfId="0" applyNumberFormat="1" applyFont="1" applyFill="1" applyBorder="1" applyAlignment="1">
      <alignment horizontal="center" vertical="center" wrapText="1"/>
    </xf>
    <xf numFmtId="169" fontId="26" fillId="16" borderId="3" xfId="7" applyNumberFormat="1" applyFont="1" applyFill="1" applyBorder="1" applyAlignment="1">
      <alignment horizontal="center" vertical="center" wrapText="1"/>
    </xf>
    <xf numFmtId="0" fontId="26" fillId="16" borderId="3" xfId="8" applyNumberFormat="1" applyFont="1" applyFill="1" applyBorder="1" applyAlignment="1">
      <alignment horizontal="center" vertical="center" wrapText="1"/>
    </xf>
    <xf numFmtId="0" fontId="31" fillId="0" borderId="2" xfId="8" applyFont="1" applyBorder="1" applyAlignment="1">
      <alignment horizontal="center" vertical="center" wrapText="1"/>
    </xf>
    <xf numFmtId="0" fontId="31" fillId="16" borderId="3" xfId="0" applyNumberFormat="1" applyFont="1" applyFill="1" applyBorder="1" applyAlignment="1">
      <alignment horizontal="center" vertical="center" wrapText="1"/>
    </xf>
    <xf numFmtId="0" fontId="28" fillId="16" borderId="1" xfId="0" applyFont="1" applyFill="1" applyBorder="1" applyAlignment="1">
      <alignment horizontal="center" vertical="top" wrapText="1"/>
    </xf>
    <xf numFmtId="0" fontId="27" fillId="16" borderId="1" xfId="2" applyFont="1" applyFill="1" applyBorder="1" applyAlignment="1">
      <alignment horizontal="left" vertical="center" wrapText="1"/>
    </xf>
    <xf numFmtId="0" fontId="32" fillId="10" borderId="4" xfId="0" applyNumberFormat="1" applyFont="1" applyFill="1" applyBorder="1" applyAlignment="1">
      <alignment horizontal="center" vertical="center" wrapText="1"/>
    </xf>
    <xf numFmtId="0" fontId="27" fillId="10" borderId="1" xfId="8" applyFont="1" applyFill="1" applyBorder="1" applyAlignment="1">
      <alignment horizontal="center" vertical="center" wrapText="1"/>
    </xf>
    <xf numFmtId="0" fontId="27" fillId="10" borderId="4" xfId="2" applyFont="1" applyFill="1" applyBorder="1" applyAlignment="1">
      <alignment horizontal="left" vertical="center" wrapText="1"/>
    </xf>
    <xf numFmtId="169" fontId="27" fillId="10" borderId="4" xfId="7" applyNumberFormat="1" applyFont="1" applyFill="1" applyBorder="1" applyAlignment="1">
      <alignment horizontal="center" vertical="center" wrapText="1"/>
    </xf>
    <xf numFmtId="0" fontId="27" fillId="16" borderId="2" xfId="0" applyNumberFormat="1" applyFont="1" applyFill="1" applyBorder="1" applyAlignment="1">
      <alignment horizontal="center" vertical="center" wrapText="1"/>
    </xf>
    <xf numFmtId="169" fontId="25" fillId="16" borderId="1" xfId="7" applyNumberFormat="1" applyFont="1" applyFill="1" applyBorder="1" applyAlignment="1">
      <alignment horizontal="center" vertical="center" wrapText="1"/>
    </xf>
    <xf numFmtId="0" fontId="31" fillId="16" borderId="1" xfId="0" applyFont="1" applyFill="1" applyBorder="1"/>
    <xf numFmtId="0" fontId="26" fillId="9" borderId="1" xfId="8" applyFont="1" applyFill="1" applyBorder="1" applyAlignment="1">
      <alignment horizontal="center" vertical="center"/>
    </xf>
    <xf numFmtId="0" fontId="26" fillId="9" borderId="4" xfId="7" applyNumberFormat="1" applyFont="1" applyFill="1" applyBorder="1" applyAlignment="1">
      <alignment horizontal="center" vertical="center" wrapText="1"/>
    </xf>
    <xf numFmtId="169" fontId="26" fillId="9" borderId="1" xfId="7" applyNumberFormat="1" applyFont="1" applyFill="1" applyBorder="1"/>
    <xf numFmtId="0" fontId="26" fillId="9" borderId="1" xfId="7" applyNumberFormat="1" applyFont="1" applyFill="1" applyBorder="1" applyAlignment="1">
      <alignment horizontal="center" vertical="center" wrapText="1"/>
    </xf>
    <xf numFmtId="169" fontId="26" fillId="9" borderId="1" xfId="7" quotePrefix="1" applyNumberFormat="1" applyFont="1" applyFill="1" applyBorder="1" applyAlignment="1"/>
    <xf numFmtId="0" fontId="27" fillId="16" borderId="1" xfId="8" applyFont="1" applyFill="1" applyBorder="1" applyAlignment="1">
      <alignment horizontal="center" vertical="center"/>
    </xf>
    <xf numFmtId="0" fontId="27" fillId="16" borderId="4" xfId="0" applyFont="1" applyFill="1" applyBorder="1" applyAlignment="1">
      <alignment horizontal="left" vertical="top" wrapText="1"/>
    </xf>
    <xf numFmtId="169" fontId="27" fillId="16" borderId="4" xfId="7" applyNumberFormat="1" applyFont="1" applyFill="1" applyBorder="1" applyAlignment="1">
      <alignment horizontal="center" vertical="center" wrapText="1"/>
    </xf>
    <xf numFmtId="0" fontId="27" fillId="16" borderId="1" xfId="7" applyNumberFormat="1" applyFont="1" applyFill="1" applyBorder="1" applyAlignment="1">
      <alignment horizontal="center" vertical="center" wrapText="1"/>
    </xf>
    <xf numFmtId="0" fontId="27" fillId="16" borderId="1" xfId="0" quotePrefix="1" applyFont="1" applyFill="1" applyBorder="1" applyAlignment="1">
      <alignment horizontal="center" vertical="top" wrapText="1"/>
    </xf>
    <xf numFmtId="169" fontId="27" fillId="16" borderId="1" xfId="7" quotePrefix="1" applyNumberFormat="1" applyFont="1" applyFill="1" applyBorder="1" applyAlignment="1">
      <alignment horizontal="center" vertical="top" wrapText="1"/>
    </xf>
    <xf numFmtId="169" fontId="27" fillId="16" borderId="1" xfId="7" applyNumberFormat="1" applyFont="1" applyFill="1" applyBorder="1"/>
    <xf numFmtId="0" fontId="27" fillId="16" borderId="1" xfId="8" applyFont="1" applyFill="1" applyBorder="1" applyAlignment="1">
      <alignment horizontal="center" vertical="center" wrapText="1"/>
    </xf>
    <xf numFmtId="169" fontId="27" fillId="16" borderId="1" xfId="7" quotePrefix="1" applyNumberFormat="1" applyFont="1" applyFill="1" applyBorder="1" applyAlignment="1"/>
    <xf numFmtId="169" fontId="6" fillId="16" borderId="3" xfId="7" applyNumberFormat="1" applyFont="1" applyFill="1" applyBorder="1" applyAlignment="1">
      <alignment horizontal="left" vertical="center" wrapText="1"/>
    </xf>
    <xf numFmtId="0" fontId="26" fillId="9" borderId="1" xfId="0" applyFont="1" applyFill="1" applyBorder="1" applyAlignment="1">
      <alignment vertical="center"/>
    </xf>
    <xf numFmtId="169" fontId="26" fillId="9" borderId="1" xfId="7" applyNumberFormat="1" applyFont="1" applyFill="1" applyBorder="1" applyAlignment="1">
      <alignment vertical="center" wrapText="1"/>
    </xf>
    <xf numFmtId="0" fontId="19" fillId="16" borderId="1" xfId="0" applyFont="1" applyFill="1" applyBorder="1" applyAlignment="1"/>
    <xf numFmtId="168" fontId="15" fillId="9" borderId="4" xfId="7"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9"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169" fontId="15" fillId="9" borderId="1" xfId="0" applyNumberFormat="1" applyFont="1" applyFill="1" applyBorder="1" applyAlignment="1">
      <alignment horizontal="center" vertical="center" wrapText="1"/>
    </xf>
    <xf numFmtId="0" fontId="5" fillId="10" borderId="3" xfId="0" applyNumberFormat="1" applyFont="1" applyFill="1" applyBorder="1" applyAlignment="1">
      <alignment horizontal="center" vertical="center" wrapText="1"/>
    </xf>
    <xf numFmtId="168" fontId="5" fillId="10" borderId="3" xfId="7" applyNumberFormat="1" applyFont="1" applyFill="1" applyBorder="1" applyAlignment="1">
      <alignment horizontal="center" vertical="center" wrapText="1"/>
    </xf>
    <xf numFmtId="168" fontId="6" fillId="10" borderId="3" xfId="7" applyNumberFormat="1" applyFont="1" applyFill="1" applyBorder="1" applyAlignment="1">
      <alignment horizontal="center" vertical="center" wrapText="1"/>
    </xf>
    <xf numFmtId="168" fontId="5" fillId="10" borderId="4" xfId="7" applyNumberFormat="1" applyFont="1" applyFill="1" applyBorder="1" applyAlignment="1">
      <alignment horizontal="center" vertical="center" wrapText="1"/>
    </xf>
    <xf numFmtId="0" fontId="6" fillId="10" borderId="3" xfId="0"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0" fontId="6" fillId="10" borderId="1" xfId="0"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174" fontId="6" fillId="9" borderId="2" xfId="7" applyNumberFormat="1" applyFont="1" applyFill="1" applyBorder="1" applyAlignment="1">
      <alignment horizontal="center" vertical="center" wrapText="1"/>
    </xf>
    <xf numFmtId="174" fontId="6" fillId="9" borderId="3" xfId="7" applyNumberFormat="1"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4" xfId="0" applyFont="1" applyFill="1" applyBorder="1" applyAlignment="1">
      <alignment horizontal="center" vertical="top" wrapText="1"/>
    </xf>
    <xf numFmtId="169" fontId="6" fillId="10" borderId="1" xfId="7" applyNumberFormat="1" applyFont="1" applyFill="1" applyBorder="1" applyAlignment="1">
      <alignment horizontal="center" vertical="center" wrapText="1"/>
    </xf>
    <xf numFmtId="0" fontId="5" fillId="10" borderId="1" xfId="0" applyFont="1" applyFill="1" applyBorder="1" applyAlignment="1">
      <alignment horizontal="left" vertical="top" wrapText="1"/>
    </xf>
    <xf numFmtId="0" fontId="6" fillId="10" borderId="1" xfId="0"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31" fillId="9" borderId="2" xfId="7" applyNumberFormat="1" applyFont="1" applyFill="1" applyBorder="1" applyAlignment="1">
      <alignment horizontal="center" vertical="center" wrapText="1"/>
    </xf>
    <xf numFmtId="169" fontId="31" fillId="9" borderId="3" xfId="7" applyNumberFormat="1" applyFont="1" applyFill="1" applyBorder="1" applyAlignment="1">
      <alignment horizontal="center" vertical="center" wrapText="1"/>
    </xf>
    <xf numFmtId="0" fontId="6" fillId="10" borderId="3" xfId="0" applyFont="1" applyFill="1" applyBorder="1" applyAlignment="1">
      <alignment horizontal="center" vertical="center" wrapText="1"/>
    </xf>
    <xf numFmtId="0" fontId="5" fillId="9" borderId="3" xfId="0" applyFont="1" applyFill="1" applyBorder="1" applyAlignment="1">
      <alignment horizontal="left" vertical="top" wrapText="1"/>
    </xf>
    <xf numFmtId="0" fontId="6" fillId="9" borderId="1" xfId="0" applyFont="1" applyFill="1" applyBorder="1" applyAlignment="1">
      <alignment horizontal="center" vertical="top" wrapText="1"/>
    </xf>
    <xf numFmtId="0" fontId="5" fillId="10" borderId="1" xfId="0"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0" fontId="6" fillId="9" borderId="3" xfId="7" applyNumberFormat="1" applyFont="1" applyFill="1" applyBorder="1" applyAlignment="1">
      <alignment horizontal="center" vertical="center" wrapText="1"/>
    </xf>
    <xf numFmtId="169" fontId="31" fillId="9" borderId="1" xfId="7" applyNumberFormat="1" applyFont="1" applyFill="1" applyBorder="1" applyAlignment="1">
      <alignment horizontal="center" vertical="center" wrapText="1"/>
    </xf>
    <xf numFmtId="0" fontId="6" fillId="9" borderId="2" xfId="8" applyFont="1" applyFill="1" applyBorder="1" applyAlignment="1">
      <alignment vertical="center" wrapText="1"/>
    </xf>
    <xf numFmtId="1" fontId="6" fillId="9" borderId="1" xfId="0" applyNumberFormat="1" applyFont="1" applyFill="1" applyBorder="1" applyAlignment="1">
      <alignment horizontal="center" vertical="center"/>
    </xf>
    <xf numFmtId="1" fontId="6" fillId="9" borderId="1" xfId="7"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1" fontId="6" fillId="6" borderId="1" xfId="0" applyNumberFormat="1" applyFont="1" applyFill="1" applyBorder="1" applyAlignment="1">
      <alignment horizontal="center" vertical="center" wrapText="1"/>
    </xf>
    <xf numFmtId="1" fontId="6" fillId="10" borderId="1" xfId="0" applyNumberFormat="1" applyFont="1" applyFill="1" applyBorder="1" applyAlignment="1">
      <alignment horizontal="center" vertical="center" wrapText="1"/>
    </xf>
    <xf numFmtId="1" fontId="6" fillId="16" borderId="1" xfId="0" applyNumberFormat="1" applyFont="1" applyFill="1" applyBorder="1" applyAlignment="1">
      <alignment horizontal="center" vertical="center" wrapText="1"/>
    </xf>
    <xf numFmtId="1" fontId="16" fillId="16" borderId="3" xfId="0" applyNumberFormat="1" applyFont="1" applyFill="1" applyBorder="1" applyAlignment="1">
      <alignment horizontal="center" vertical="center" wrapText="1"/>
    </xf>
    <xf numFmtId="1" fontId="16" fillId="21" borderId="1" xfId="0" applyNumberFormat="1" applyFont="1" applyFill="1" applyBorder="1" applyAlignment="1">
      <alignment horizontal="center" vertical="center" wrapText="1"/>
    </xf>
    <xf numFmtId="1" fontId="6" fillId="0" borderId="1" xfId="3"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1" fontId="6" fillId="17" borderId="1" xfId="0" applyNumberFormat="1" applyFont="1" applyFill="1" applyBorder="1" applyAlignment="1">
      <alignment horizontal="center" vertical="center" wrapText="1"/>
    </xf>
    <xf numFmtId="1" fontId="6" fillId="17" borderId="1" xfId="7" applyNumberFormat="1" applyFont="1" applyFill="1" applyBorder="1" applyAlignment="1">
      <alignment horizontal="center" vertical="center" wrapText="1"/>
    </xf>
    <xf numFmtId="1" fontId="40" fillId="17" borderId="1" xfId="0" applyNumberFormat="1" applyFont="1" applyFill="1" applyBorder="1" applyAlignment="1">
      <alignment horizontal="center" vertical="center" wrapText="1"/>
    </xf>
    <xf numFmtId="1" fontId="6" fillId="16" borderId="1" xfId="7" applyNumberFormat="1" applyFont="1" applyFill="1" applyBorder="1" applyAlignment="1">
      <alignment horizontal="center" vertical="center" wrapText="1"/>
    </xf>
    <xf numFmtId="1" fontId="6" fillId="7" borderId="1" xfId="0" applyNumberFormat="1" applyFont="1" applyFill="1" applyBorder="1" applyAlignment="1">
      <alignment horizontal="center" vertical="center" wrapText="1"/>
    </xf>
    <xf numFmtId="1" fontId="6" fillId="13" borderId="1" xfId="0" applyNumberFormat="1" applyFont="1" applyFill="1" applyBorder="1" applyAlignment="1">
      <alignment horizontal="center" vertical="center" wrapText="1"/>
    </xf>
    <xf numFmtId="1" fontId="15" fillId="6" borderId="1" xfId="0" applyNumberFormat="1" applyFont="1" applyFill="1" applyBorder="1" applyAlignment="1">
      <alignment horizontal="center" vertical="center" wrapText="1"/>
    </xf>
    <xf numFmtId="1" fontId="6" fillId="0" borderId="1" xfId="3" applyNumberFormat="1" applyFont="1" applyFill="1" applyBorder="1" applyAlignment="1">
      <alignment horizontal="center" vertical="center" wrapText="1"/>
    </xf>
    <xf numFmtId="1" fontId="16" fillId="10" borderId="1" xfId="0" applyNumberFormat="1" applyFont="1" applyFill="1" applyBorder="1" applyAlignment="1">
      <alignment horizontal="center" vertical="center" wrapText="1"/>
    </xf>
    <xf numFmtId="1" fontId="16" fillId="10" borderId="1" xfId="7" applyNumberFormat="1" applyFont="1" applyFill="1" applyBorder="1" applyAlignment="1">
      <alignment horizontal="center" vertical="center" wrapText="1"/>
    </xf>
    <xf numFmtId="1" fontId="16" fillId="16" borderId="2" xfId="7" applyNumberFormat="1" applyFont="1" applyFill="1" applyBorder="1" applyAlignment="1">
      <alignment horizontal="center" vertical="center" wrapText="1"/>
    </xf>
    <xf numFmtId="1" fontId="16" fillId="16" borderId="1" xfId="0" applyNumberFormat="1" applyFont="1" applyFill="1" applyBorder="1" applyAlignment="1">
      <alignment horizontal="center" vertical="center" wrapText="1"/>
    </xf>
    <xf numFmtId="1" fontId="6" fillId="10" borderId="1" xfId="0" applyNumberFormat="1" applyFont="1" applyFill="1" applyBorder="1" applyAlignment="1">
      <alignment horizontal="center" vertical="top" wrapText="1"/>
    </xf>
    <xf numFmtId="1" fontId="6" fillId="10" borderId="2" xfId="0" applyNumberFormat="1" applyFont="1" applyFill="1" applyBorder="1" applyAlignment="1">
      <alignment horizontal="center" vertical="top" wrapText="1"/>
    </xf>
    <xf numFmtId="1" fontId="15" fillId="16" borderId="1" xfId="0" applyNumberFormat="1" applyFont="1" applyFill="1" applyBorder="1" applyAlignment="1">
      <alignment horizontal="center" vertical="top" wrapText="1"/>
    </xf>
    <xf numFmtId="1" fontId="6" fillId="10" borderId="2" xfId="0" applyNumberFormat="1" applyFont="1" applyFill="1" applyBorder="1" applyAlignment="1">
      <alignment horizontal="center" vertical="center" wrapText="1"/>
    </xf>
    <xf numFmtId="1" fontId="6" fillId="16" borderId="2" xfId="0" applyNumberFormat="1" applyFont="1" applyFill="1" applyBorder="1" applyAlignment="1">
      <alignment horizontal="center" vertical="center" wrapText="1"/>
    </xf>
    <xf numFmtId="1" fontId="15" fillId="16" borderId="4" xfId="0" applyNumberFormat="1" applyFont="1" applyFill="1" applyBorder="1" applyAlignment="1">
      <alignment horizontal="center" vertical="center" wrapText="1"/>
    </xf>
    <xf numFmtId="1" fontId="6" fillId="9" borderId="1" xfId="0" applyNumberFormat="1" applyFont="1" applyFill="1" applyBorder="1" applyAlignment="1">
      <alignment horizontal="center" vertical="center" wrapText="1"/>
    </xf>
    <xf numFmtId="1" fontId="15" fillId="9" borderId="1" xfId="0" applyNumberFormat="1" applyFont="1" applyFill="1" applyBorder="1" applyAlignment="1">
      <alignment horizontal="center" vertical="center" wrapText="1"/>
    </xf>
    <xf numFmtId="1" fontId="6" fillId="10" borderId="3" xfId="0" applyNumberFormat="1" applyFont="1" applyFill="1" applyBorder="1" applyAlignment="1">
      <alignment horizontal="center" vertical="center" wrapText="1"/>
    </xf>
    <xf numFmtId="1" fontId="6" fillId="16" borderId="4" xfId="0" applyNumberFormat="1" applyFont="1" applyFill="1" applyBorder="1" applyAlignment="1">
      <alignment horizontal="center" vertical="center" wrapText="1"/>
    </xf>
    <xf numFmtId="1" fontId="23" fillId="16" borderId="4" xfId="0" applyNumberFormat="1" applyFont="1" applyFill="1" applyBorder="1" applyAlignment="1">
      <alignment horizontal="center" vertical="top" wrapText="1"/>
    </xf>
    <xf numFmtId="1" fontId="6" fillId="16" borderId="3" xfId="0" applyNumberFormat="1" applyFont="1" applyFill="1" applyBorder="1" applyAlignment="1">
      <alignment horizontal="center" vertical="center" wrapText="1"/>
    </xf>
    <xf numFmtId="1" fontId="16" fillId="23" borderId="1" xfId="0" applyNumberFormat="1" applyFont="1" applyFill="1" applyBorder="1" applyAlignment="1">
      <alignment horizontal="center" vertical="center" wrapText="1"/>
    </xf>
    <xf numFmtId="1" fontId="6" fillId="9" borderId="2" xfId="0" applyNumberFormat="1" applyFont="1" applyFill="1" applyBorder="1" applyAlignment="1">
      <alignment horizontal="center" vertical="center" wrapText="1"/>
    </xf>
    <xf numFmtId="1" fontId="6" fillId="9" borderId="4" xfId="0" applyNumberFormat="1" applyFont="1" applyFill="1" applyBorder="1" applyAlignment="1">
      <alignment horizontal="center" vertical="center" wrapText="1"/>
    </xf>
    <xf numFmtId="1" fontId="6" fillId="9" borderId="3" xfId="0" applyNumberFormat="1" applyFont="1" applyFill="1" applyBorder="1" applyAlignment="1">
      <alignment horizontal="center" vertical="center" wrapText="1"/>
    </xf>
    <xf numFmtId="1" fontId="15" fillId="16" borderId="1" xfId="0" applyNumberFormat="1" applyFont="1" applyFill="1" applyBorder="1" applyAlignment="1">
      <alignment horizontal="center" vertical="center" wrapText="1"/>
    </xf>
    <xf numFmtId="1" fontId="15" fillId="16" borderId="3" xfId="0" applyNumberFormat="1" applyFont="1" applyFill="1" applyBorder="1" applyAlignment="1">
      <alignment horizontal="center" vertical="center" wrapText="1"/>
    </xf>
    <xf numFmtId="1" fontId="15" fillId="9" borderId="4" xfId="0" applyNumberFormat="1" applyFont="1" applyFill="1" applyBorder="1" applyAlignment="1">
      <alignment horizontal="center" vertical="center" wrapText="1"/>
    </xf>
    <xf numFmtId="1" fontId="15" fillId="10" borderId="1" xfId="0" applyNumberFormat="1" applyFont="1" applyFill="1" applyBorder="1" applyAlignment="1">
      <alignment horizontal="center" vertical="center" wrapText="1"/>
    </xf>
    <xf numFmtId="1" fontId="15" fillId="9" borderId="2" xfId="0" applyNumberFormat="1" applyFont="1" applyFill="1" applyBorder="1" applyAlignment="1">
      <alignment horizontal="center" vertical="center" wrapText="1"/>
    </xf>
    <xf numFmtId="1" fontId="15" fillId="9" borderId="3" xfId="0" applyNumberFormat="1" applyFont="1" applyFill="1" applyBorder="1" applyAlignment="1">
      <alignment horizontal="center" vertical="center" wrapText="1"/>
    </xf>
    <xf numFmtId="1" fontId="6" fillId="21" borderId="1" xfId="0" applyNumberFormat="1"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1" fontId="6" fillId="14" borderId="1" xfId="0" applyNumberFormat="1" applyFont="1" applyFill="1" applyBorder="1" applyAlignment="1">
      <alignment horizontal="center" vertical="center" wrapText="1"/>
    </xf>
    <xf numFmtId="1" fontId="16" fillId="6" borderId="1" xfId="0" applyNumberFormat="1" applyFont="1" applyFill="1" applyBorder="1" applyAlignment="1">
      <alignment horizontal="center" vertical="center" wrapText="1"/>
    </xf>
    <xf numFmtId="1" fontId="6" fillId="10" borderId="4" xfId="0" applyNumberFormat="1" applyFont="1" applyFill="1" applyBorder="1" applyAlignment="1">
      <alignment horizontal="center" vertical="center" wrapText="1"/>
    </xf>
    <xf numFmtId="1" fontId="17" fillId="9"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xf>
    <xf numFmtId="1" fontId="17" fillId="0" borderId="1" xfId="0" applyNumberFormat="1" applyFont="1" applyFill="1" applyBorder="1" applyAlignment="1">
      <alignment horizontal="center" vertical="center"/>
    </xf>
    <xf numFmtId="169" fontId="22" fillId="10" borderId="1" xfId="7" applyNumberFormat="1" applyFont="1" applyFill="1" applyBorder="1" applyAlignment="1">
      <alignment horizontal="center" vertical="center" wrapText="1"/>
    </xf>
    <xf numFmtId="171" fontId="27" fillId="10" borderId="1" xfId="7" quotePrefix="1" applyNumberFormat="1" applyFont="1" applyFill="1" applyBorder="1" applyAlignment="1">
      <alignment horizontal="center" vertical="center" wrapText="1"/>
    </xf>
    <xf numFmtId="171" fontId="5" fillId="10" borderId="1" xfId="0" quotePrefix="1" applyNumberFormat="1" applyFont="1" applyFill="1" applyBorder="1" applyAlignment="1">
      <alignment horizontal="center" vertical="center" wrapText="1"/>
    </xf>
    <xf numFmtId="1" fontId="5" fillId="10" borderId="1" xfId="0" quotePrefix="1" applyNumberFormat="1" applyFont="1" applyFill="1" applyBorder="1" applyAlignment="1">
      <alignment horizontal="center" vertical="center" wrapText="1"/>
    </xf>
    <xf numFmtId="169" fontId="5" fillId="24" borderId="1" xfId="7" quotePrefix="1" applyNumberFormat="1" applyFont="1" applyFill="1" applyBorder="1" applyAlignment="1">
      <alignment horizontal="center" vertical="center" wrapText="1"/>
    </xf>
    <xf numFmtId="0" fontId="6" fillId="10" borderId="2" xfId="7" applyNumberFormat="1" applyFont="1" applyFill="1" applyBorder="1" applyAlignment="1">
      <alignment vertical="center" wrapText="1"/>
    </xf>
    <xf numFmtId="0" fontId="6" fillId="10" borderId="3" xfId="7" applyNumberFormat="1" applyFont="1" applyFill="1" applyBorder="1" applyAlignment="1">
      <alignment vertical="center" wrapText="1"/>
    </xf>
    <xf numFmtId="0" fontId="5" fillId="24" borderId="1" xfId="0" quotePrefix="1" applyFont="1" applyFill="1" applyBorder="1" applyAlignment="1">
      <alignment horizontal="center" vertical="center" wrapText="1"/>
    </xf>
    <xf numFmtId="0" fontId="5" fillId="9" borderId="4" xfId="0" applyFont="1" applyFill="1" applyBorder="1" applyAlignment="1">
      <alignment horizontal="left" vertical="top" wrapText="1"/>
    </xf>
    <xf numFmtId="168" fontId="6" fillId="9" borderId="1" xfId="7" quotePrefix="1" applyNumberFormat="1" applyFont="1" applyFill="1" applyBorder="1" applyAlignment="1">
      <alignment horizontal="center" vertical="top" wrapText="1"/>
    </xf>
    <xf numFmtId="4" fontId="6" fillId="9" borderId="1" xfId="0" quotePrefix="1" applyNumberFormat="1" applyFont="1" applyFill="1" applyBorder="1" applyAlignment="1">
      <alignment horizontal="center" vertical="top" wrapText="1"/>
    </xf>
    <xf numFmtId="0" fontId="24"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169" fontId="24" fillId="9" borderId="1" xfId="7" quotePrefix="1" applyNumberFormat="1" applyFont="1" applyFill="1" applyBorder="1" applyAlignment="1">
      <alignment horizontal="center" vertical="center" wrapText="1"/>
    </xf>
    <xf numFmtId="0" fontId="25" fillId="9" borderId="1" xfId="0" quotePrefix="1" applyFont="1" applyFill="1" applyBorder="1" applyAlignment="1">
      <alignment horizontal="center" vertical="center" wrapText="1"/>
    </xf>
    <xf numFmtId="0" fontId="29" fillId="10" borderId="1" xfId="0" applyFont="1" applyFill="1" applyBorder="1" applyAlignment="1">
      <alignment horizontal="center" vertical="center" wrapText="1"/>
    </xf>
    <xf numFmtId="169" fontId="34" fillId="10" borderId="1" xfId="7" applyNumberFormat="1" applyFont="1" applyFill="1" applyBorder="1" applyAlignment="1">
      <alignment horizontal="center" vertical="center" wrapText="1"/>
    </xf>
    <xf numFmtId="169" fontId="29" fillId="10" borderId="1" xfId="7" applyNumberFormat="1" applyFont="1" applyFill="1" applyBorder="1" applyAlignment="1">
      <alignment horizontal="center" vertical="center" wrapText="1"/>
    </xf>
    <xf numFmtId="0" fontId="28" fillId="10" borderId="1" xfId="0" applyFont="1" applyFill="1" applyBorder="1"/>
    <xf numFmtId="0" fontId="6" fillId="10" borderId="1" xfId="0" applyFont="1" applyFill="1" applyBorder="1" applyAlignment="1">
      <alignment vertical="center" wrapText="1"/>
    </xf>
    <xf numFmtId="0" fontId="6" fillId="10" borderId="3" xfId="0" applyFont="1" applyFill="1" applyBorder="1" applyAlignment="1">
      <alignment vertical="top" wrapText="1"/>
    </xf>
    <xf numFmtId="174" fontId="19" fillId="16" borderId="1" xfId="0" applyNumberFormat="1" applyFont="1" applyFill="1" applyBorder="1" applyAlignment="1">
      <alignment horizontal="center" vertical="center" wrapText="1"/>
    </xf>
    <xf numFmtId="180" fontId="19" fillId="16" borderId="1" xfId="0" applyNumberFormat="1" applyFont="1" applyFill="1" applyBorder="1" applyAlignment="1">
      <alignment horizontal="center" vertical="center" wrapText="1"/>
    </xf>
    <xf numFmtId="174" fontId="19" fillId="16" borderId="3" xfId="7" applyNumberFormat="1" applyFont="1" applyFill="1" applyBorder="1" applyAlignment="1">
      <alignment horizontal="center" vertical="center" wrapText="1"/>
    </xf>
    <xf numFmtId="0" fontId="5" fillId="16" borderId="3" xfId="8" applyFont="1" applyFill="1" applyBorder="1" applyAlignment="1">
      <alignment horizontal="center" vertical="center" wrapText="1"/>
    </xf>
    <xf numFmtId="174" fontId="5" fillId="16" borderId="3" xfId="7" applyNumberFormat="1" applyFont="1" applyFill="1" applyBorder="1" applyAlignment="1">
      <alignment horizontal="center" vertical="center" wrapText="1"/>
    </xf>
    <xf numFmtId="174" fontId="5" fillId="16" borderId="4" xfId="7" applyNumberFormat="1" applyFont="1" applyFill="1" applyBorder="1" applyAlignment="1">
      <alignment horizontal="center" vertical="center" wrapText="1"/>
    </xf>
    <xf numFmtId="0" fontId="5" fillId="16" borderId="2" xfId="8" applyFont="1" applyFill="1" applyBorder="1" applyAlignment="1">
      <alignment vertical="center" wrapText="1"/>
    </xf>
    <xf numFmtId="173" fontId="19" fillId="16" borderId="1" xfId="0" applyNumberFormat="1" applyFont="1" applyFill="1" applyBorder="1" applyAlignment="1">
      <alignment horizontal="center" vertical="center" wrapText="1"/>
    </xf>
    <xf numFmtId="49" fontId="31" fillId="9" borderId="1" xfId="7" applyNumberFormat="1" applyFont="1" applyFill="1" applyBorder="1" applyAlignment="1">
      <alignment horizontal="center" vertical="center" wrapText="1"/>
    </xf>
    <xf numFmtId="177" fontId="31" fillId="9" borderId="1" xfId="7" applyNumberFormat="1" applyFont="1" applyFill="1" applyBorder="1" applyAlignment="1">
      <alignment horizontal="center" vertical="center" wrapText="1"/>
    </xf>
    <xf numFmtId="166" fontId="31" fillId="9" borderId="1" xfId="7" applyNumberFormat="1" applyFont="1" applyFill="1" applyBorder="1" applyAlignment="1">
      <alignment horizontal="center" vertical="center" wrapText="1"/>
    </xf>
    <xf numFmtId="169" fontId="33" fillId="9" borderId="1" xfId="7" applyNumberFormat="1" applyFont="1" applyFill="1" applyBorder="1" applyAlignment="1">
      <alignment horizontal="center" vertical="center" wrapText="1"/>
    </xf>
    <xf numFmtId="169" fontId="31" fillId="9" borderId="1" xfId="7" applyNumberFormat="1" applyFont="1" applyFill="1" applyBorder="1"/>
    <xf numFmtId="0" fontId="31" fillId="9" borderId="2" xfId="8" applyFont="1" applyFill="1" applyBorder="1" applyAlignment="1">
      <alignment vertical="center" wrapText="1"/>
    </xf>
    <xf numFmtId="1" fontId="31" fillId="16" borderId="1" xfId="7" applyNumberFormat="1" applyFont="1" applyFill="1" applyBorder="1" applyAlignment="1">
      <alignment horizontal="center" vertical="center" wrapText="1"/>
    </xf>
    <xf numFmtId="169" fontId="31" fillId="16" borderId="1" xfId="7" applyNumberFormat="1" applyFont="1" applyFill="1" applyBorder="1" applyAlignment="1">
      <alignment horizontal="center" vertical="center" wrapText="1"/>
    </xf>
    <xf numFmtId="169" fontId="31" fillId="16" borderId="4" xfId="7" applyNumberFormat="1" applyFont="1" applyFill="1" applyBorder="1" applyAlignment="1">
      <alignment horizontal="center" vertical="center" wrapText="1"/>
    </xf>
    <xf numFmtId="0" fontId="31" fillId="16" borderId="1" xfId="0" applyFont="1" applyFill="1" applyBorder="1" applyAlignment="1">
      <alignment horizontal="center" vertical="center" wrapText="1"/>
    </xf>
    <xf numFmtId="0" fontId="31" fillId="16" borderId="3" xfId="8" applyNumberFormat="1" applyFont="1" applyFill="1" applyBorder="1" applyAlignment="1">
      <alignment horizontal="center" vertical="center" wrapText="1"/>
    </xf>
    <xf numFmtId="169" fontId="31" fillId="16" borderId="3" xfId="7" applyNumberFormat="1" applyFont="1" applyFill="1" applyBorder="1" applyAlignment="1">
      <alignment horizontal="center" vertical="center" wrapText="1"/>
    </xf>
    <xf numFmtId="49" fontId="43" fillId="16" borderId="1" xfId="18" applyNumberFormat="1" applyFont="1" applyFill="1" applyBorder="1" applyAlignment="1">
      <alignment horizontal="left" vertical="center" wrapText="1"/>
    </xf>
    <xf numFmtId="169" fontId="31" fillId="16" borderId="1" xfId="7" applyNumberFormat="1" applyFont="1" applyFill="1" applyBorder="1"/>
    <xf numFmtId="1" fontId="31" fillId="16" borderId="1" xfId="0" applyNumberFormat="1" applyFont="1" applyFill="1" applyBorder="1" applyAlignment="1">
      <alignment horizontal="center" vertical="center" wrapText="1"/>
    </xf>
    <xf numFmtId="169" fontId="32" fillId="16" borderId="1" xfId="7" applyNumberFormat="1" applyFont="1" applyFill="1" applyBorder="1" applyAlignment="1">
      <alignment vertical="center" wrapText="1"/>
    </xf>
    <xf numFmtId="0" fontId="32" fillId="16" borderId="1" xfId="7" applyNumberFormat="1" applyFont="1" applyFill="1" applyBorder="1" applyAlignment="1">
      <alignment horizontal="center" vertical="center" wrapText="1"/>
    </xf>
    <xf numFmtId="169" fontId="32" fillId="16" borderId="1" xfId="7" applyNumberFormat="1" applyFont="1" applyFill="1" applyBorder="1" applyAlignment="1">
      <alignment horizontal="center" vertical="center" wrapText="1"/>
    </xf>
    <xf numFmtId="0" fontId="32" fillId="16" borderId="1" xfId="0" applyFont="1" applyFill="1" applyBorder="1" applyAlignment="1">
      <alignment horizontal="left" vertical="center" wrapText="1"/>
    </xf>
    <xf numFmtId="169" fontId="32" fillId="16" borderId="1" xfId="7" quotePrefix="1" applyNumberFormat="1" applyFont="1" applyFill="1" applyBorder="1" applyAlignment="1">
      <alignment horizontal="center" vertical="center" wrapText="1"/>
    </xf>
    <xf numFmtId="0" fontId="32" fillId="16" borderId="1" xfId="0" quotePrefix="1" applyFont="1" applyFill="1" applyBorder="1" applyAlignment="1">
      <alignment horizontal="center" vertical="center" wrapText="1"/>
    </xf>
    <xf numFmtId="0" fontId="32" fillId="16" borderId="1" xfId="0" applyFont="1" applyFill="1" applyBorder="1" applyAlignment="1">
      <alignment vertical="center"/>
    </xf>
    <xf numFmtId="169" fontId="31" fillId="9" borderId="3" xfId="7" quotePrefix="1" applyNumberFormat="1" applyFont="1" applyFill="1" applyBorder="1" applyAlignment="1">
      <alignment horizontal="center" vertical="center" wrapText="1"/>
    </xf>
    <xf numFmtId="0" fontId="31" fillId="9" borderId="3" xfId="0" quotePrefix="1" applyFont="1" applyFill="1" applyBorder="1" applyAlignment="1">
      <alignment horizontal="center" vertical="center" wrapText="1"/>
    </xf>
    <xf numFmtId="0" fontId="31" fillId="9" borderId="4" xfId="8" applyFont="1" applyFill="1" applyBorder="1" applyAlignment="1">
      <alignment vertical="center" wrapText="1"/>
    </xf>
    <xf numFmtId="0" fontId="31" fillId="9" borderId="3" xfId="0" applyFont="1" applyFill="1" applyBorder="1" applyAlignment="1">
      <alignment vertical="center"/>
    </xf>
    <xf numFmtId="1" fontId="31" fillId="16" borderId="2" xfId="0" applyNumberFormat="1" applyFont="1" applyFill="1" applyBorder="1" applyAlignment="1">
      <alignment horizontal="center" vertical="center" wrapText="1"/>
    </xf>
    <xf numFmtId="169" fontId="32" fillId="16" borderId="2" xfId="7" applyNumberFormat="1" applyFont="1" applyFill="1" applyBorder="1" applyAlignment="1">
      <alignment vertical="center" wrapText="1"/>
    </xf>
    <xf numFmtId="0" fontId="32" fillId="16" borderId="2" xfId="0" applyFont="1" applyFill="1" applyBorder="1" applyAlignment="1">
      <alignment horizontal="left" vertical="center" wrapText="1"/>
    </xf>
    <xf numFmtId="169" fontId="33" fillId="9" borderId="2" xfId="7" applyNumberFormat="1" applyFont="1" applyFill="1" applyBorder="1" applyAlignment="1">
      <alignment vertical="center" wrapText="1"/>
    </xf>
    <xf numFmtId="2" fontId="31" fillId="9" borderId="1" xfId="8" applyNumberFormat="1" applyFont="1" applyFill="1" applyBorder="1" applyAlignment="1">
      <alignment horizontal="center" vertical="center" wrapText="1"/>
    </xf>
    <xf numFmtId="1" fontId="31" fillId="16" borderId="4" xfId="0" applyNumberFormat="1" applyFont="1" applyFill="1" applyBorder="1" applyAlignment="1">
      <alignment horizontal="center" vertical="center" wrapText="1"/>
    </xf>
    <xf numFmtId="0" fontId="31" fillId="16" borderId="2" xfId="0" applyFont="1" applyFill="1" applyBorder="1" applyAlignment="1">
      <alignment horizontal="center" vertical="center" wrapText="1"/>
    </xf>
    <xf numFmtId="0" fontId="31" fillId="16" borderId="4" xfId="8" applyNumberFormat="1" applyFont="1" applyFill="1" applyBorder="1" applyAlignment="1">
      <alignment horizontal="center" vertical="center" wrapText="1"/>
    </xf>
    <xf numFmtId="0" fontId="43" fillId="16" borderId="4" xfId="18" applyFont="1" applyFill="1" applyBorder="1" applyAlignment="1">
      <alignment horizontal="left" vertical="center" wrapText="1"/>
    </xf>
    <xf numFmtId="169" fontId="31" fillId="16" borderId="2" xfId="7" applyNumberFormat="1" applyFont="1" applyFill="1" applyBorder="1" applyAlignment="1">
      <alignment horizontal="center" vertical="center" wrapText="1"/>
    </xf>
    <xf numFmtId="169" fontId="31" fillId="16" borderId="2" xfId="7" quotePrefix="1" applyNumberFormat="1" applyFont="1" applyFill="1" applyBorder="1" applyAlignment="1">
      <alignment horizontal="center" vertical="center" wrapText="1"/>
    </xf>
    <xf numFmtId="2" fontId="31" fillId="16" borderId="2" xfId="8" applyNumberFormat="1" applyFont="1" applyFill="1" applyBorder="1" applyAlignment="1">
      <alignment horizontal="center" vertical="center" wrapText="1"/>
    </xf>
    <xf numFmtId="0" fontId="31" fillId="16" borderId="2" xfId="8" applyFont="1" applyFill="1" applyBorder="1" applyAlignment="1">
      <alignment horizontal="center" vertical="center" wrapText="1"/>
    </xf>
    <xf numFmtId="0" fontId="31" fillId="16" borderId="2" xfId="0" applyFont="1" applyFill="1" applyBorder="1" applyAlignment="1">
      <alignment vertical="center"/>
    </xf>
    <xf numFmtId="169" fontId="33" fillId="9" borderId="1" xfId="7" applyNumberFormat="1" applyFont="1" applyFill="1" applyBorder="1" applyAlignment="1">
      <alignment vertical="center" wrapText="1"/>
    </xf>
    <xf numFmtId="169" fontId="32" fillId="16" borderId="2" xfId="7" applyNumberFormat="1" applyFont="1" applyFill="1" applyBorder="1" applyAlignment="1">
      <alignment horizontal="center" vertical="center" wrapText="1"/>
    </xf>
    <xf numFmtId="0" fontId="32" fillId="16" borderId="1" xfId="8" applyNumberFormat="1" applyFont="1" applyFill="1" applyBorder="1" applyAlignment="1">
      <alignment horizontal="center" vertical="center" wrapText="1"/>
    </xf>
    <xf numFmtId="3" fontId="32" fillId="16" borderId="1" xfId="0" applyNumberFormat="1" applyFont="1" applyFill="1" applyBorder="1" applyAlignment="1">
      <alignment horizontal="left" vertical="center" wrapText="1"/>
    </xf>
    <xf numFmtId="0" fontId="32" fillId="16" borderId="1" xfId="8" applyFont="1" applyFill="1" applyBorder="1" applyAlignment="1">
      <alignment horizontal="center" vertical="center" wrapText="1"/>
    </xf>
    <xf numFmtId="0" fontId="31" fillId="9" borderId="1" xfId="0" applyFont="1" applyFill="1" applyBorder="1" applyAlignment="1">
      <alignment vertical="center" wrapText="1"/>
    </xf>
    <xf numFmtId="173" fontId="31" fillId="9" borderId="4" xfId="0" applyNumberFormat="1" applyFont="1" applyFill="1" applyBorder="1" applyAlignment="1">
      <alignment horizontal="center" vertical="center" wrapText="1"/>
    </xf>
    <xf numFmtId="1" fontId="31" fillId="16" borderId="3" xfId="0" applyNumberFormat="1" applyFont="1" applyFill="1" applyBorder="1" applyAlignment="1">
      <alignment horizontal="center" vertical="center" wrapText="1"/>
    </xf>
    <xf numFmtId="169" fontId="32" fillId="16" borderId="3" xfId="7" applyNumberFormat="1" applyFont="1" applyFill="1" applyBorder="1" applyAlignment="1">
      <alignment horizontal="center" vertical="center" wrapText="1"/>
    </xf>
    <xf numFmtId="2" fontId="32" fillId="16" borderId="1" xfId="8" applyNumberFormat="1" applyFont="1" applyFill="1" applyBorder="1" applyAlignment="1">
      <alignment horizontal="center" vertical="center" wrapText="1"/>
    </xf>
    <xf numFmtId="169" fontId="31" fillId="9" borderId="2" xfId="7" applyNumberFormat="1" applyFont="1" applyFill="1" applyBorder="1" applyAlignment="1">
      <alignment vertical="center" wrapText="1"/>
    </xf>
    <xf numFmtId="169" fontId="32" fillId="9" borderId="1" xfId="7" quotePrefix="1" applyNumberFormat="1" applyFont="1" applyFill="1" applyBorder="1" applyAlignment="1">
      <alignment horizontal="center" vertical="center" wrapText="1"/>
    </xf>
    <xf numFmtId="0" fontId="32" fillId="9" borderId="1" xfId="0" quotePrefix="1" applyFont="1" applyFill="1" applyBorder="1" applyAlignment="1">
      <alignment horizontal="center" vertical="center" wrapText="1"/>
    </xf>
    <xf numFmtId="169" fontId="31" fillId="9" borderId="4" xfId="7" applyNumberFormat="1" applyFont="1" applyFill="1" applyBorder="1" applyAlignment="1">
      <alignment horizontal="center" vertical="center" wrapText="1"/>
    </xf>
    <xf numFmtId="169" fontId="31" fillId="9" borderId="1" xfId="7" applyNumberFormat="1" applyFont="1" applyFill="1" applyBorder="1" applyAlignment="1">
      <alignment vertical="center" wrapText="1"/>
    </xf>
    <xf numFmtId="0" fontId="31" fillId="9" borderId="1" xfId="7" applyNumberFormat="1" applyFont="1" applyFill="1" applyBorder="1" applyAlignment="1">
      <alignment horizontal="center" vertical="center" wrapText="1"/>
    </xf>
    <xf numFmtId="0" fontId="31" fillId="0" borderId="3" xfId="8" applyFont="1" applyBorder="1" applyAlignment="1">
      <alignment horizontal="left" vertical="center" wrapText="1"/>
    </xf>
    <xf numFmtId="167" fontId="31" fillId="9" borderId="1" xfId="0" quotePrefix="1" applyNumberFormat="1" applyFont="1" applyFill="1" applyBorder="1" applyAlignment="1">
      <alignment horizontal="center" vertical="center" wrapText="1"/>
    </xf>
    <xf numFmtId="169" fontId="5" fillId="14" borderId="1" xfId="7" applyNumberFormat="1" applyFont="1" applyFill="1" applyBorder="1" applyAlignment="1">
      <alignment horizontal="left" vertical="top" wrapText="1"/>
    </xf>
    <xf numFmtId="1" fontId="6" fillId="16" borderId="2" xfId="0" applyNumberFormat="1" applyFont="1" applyFill="1" applyBorder="1" applyAlignment="1">
      <alignment vertical="top" wrapText="1"/>
    </xf>
    <xf numFmtId="0" fontId="6" fillId="9"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9" borderId="4" xfId="0" applyFont="1" applyFill="1" applyBorder="1" applyAlignment="1">
      <alignment horizontal="center" vertical="top" wrapText="1"/>
    </xf>
    <xf numFmtId="169" fontId="6" fillId="10"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9" borderId="1" xfId="8"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6" fillId="9" borderId="1" xfId="0" applyFont="1" applyFill="1" applyBorder="1" applyAlignment="1">
      <alignment horizontal="center" vertical="top" wrapText="1"/>
    </xf>
    <xf numFmtId="0" fontId="6" fillId="9" borderId="4" xfId="7" applyNumberFormat="1" applyFont="1" applyFill="1" applyBorder="1" applyAlignment="1">
      <alignment horizontal="center" vertical="center" wrapText="1"/>
    </xf>
    <xf numFmtId="0" fontId="6" fillId="10" borderId="3" xfId="0" applyFont="1" applyFill="1" applyBorder="1" applyAlignment="1">
      <alignment horizontal="center" vertical="top" wrapText="1"/>
    </xf>
    <xf numFmtId="0" fontId="6" fillId="9" borderId="3" xfId="0" applyFont="1" applyFill="1" applyBorder="1" applyAlignment="1">
      <alignment horizontal="center" vertical="top" wrapText="1"/>
    </xf>
    <xf numFmtId="0" fontId="6" fillId="9"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3" xfId="7"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0" fontId="6" fillId="9" borderId="1" xfId="0" applyFont="1" applyFill="1" applyBorder="1" applyAlignment="1">
      <alignment horizontal="center" vertical="top" wrapText="1"/>
    </xf>
    <xf numFmtId="0" fontId="6" fillId="9" borderId="4" xfId="0" applyFont="1" applyFill="1" applyBorder="1" applyAlignment="1">
      <alignment horizontal="center" vertical="top" wrapText="1"/>
    </xf>
    <xf numFmtId="169" fontId="6" fillId="9" borderId="1" xfId="7" applyNumberFormat="1" applyFont="1" applyFill="1" applyBorder="1" applyAlignment="1">
      <alignment horizontal="center" vertical="center" wrapText="1"/>
    </xf>
    <xf numFmtId="0" fontId="6" fillId="9" borderId="3"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 fontId="6" fillId="9" borderId="1" xfId="0" applyNumberFormat="1" applyFont="1" applyFill="1" applyBorder="1" applyAlignment="1">
      <alignment horizontal="center" vertical="center" wrapText="1"/>
    </xf>
    <xf numFmtId="0" fontId="5" fillId="9" borderId="3" xfId="0" applyFont="1" applyFill="1" applyBorder="1" applyAlignment="1">
      <alignment horizontal="left" vertical="top" wrapText="1"/>
    </xf>
    <xf numFmtId="169" fontId="26" fillId="9" borderId="1" xfId="7" applyNumberFormat="1" applyFont="1" applyFill="1" applyBorder="1" applyAlignment="1">
      <alignment horizontal="center" vertical="center" wrapText="1"/>
    </xf>
    <xf numFmtId="0" fontId="6" fillId="9" borderId="4"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6" fillId="9" borderId="1" xfId="0"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14" fillId="21" borderId="2" xfId="0" applyFont="1" applyFill="1" applyBorder="1" applyAlignment="1">
      <alignment horizontal="left" vertical="top" wrapText="1"/>
    </xf>
    <xf numFmtId="1" fontId="6" fillId="21" borderId="2" xfId="0" applyNumberFormat="1" applyFont="1" applyFill="1" applyBorder="1" applyAlignment="1">
      <alignment horizontal="center" vertical="center" wrapText="1"/>
    </xf>
    <xf numFmtId="0" fontId="14" fillId="21" borderId="2" xfId="0" applyFont="1" applyFill="1" applyBorder="1" applyAlignment="1">
      <alignment horizontal="center" vertical="center" wrapText="1"/>
    </xf>
    <xf numFmtId="0" fontId="14" fillId="21" borderId="2" xfId="8" applyNumberFormat="1" applyFont="1" applyFill="1" applyBorder="1" applyAlignment="1">
      <alignment horizontal="center" vertical="center" wrapText="1"/>
    </xf>
    <xf numFmtId="169" fontId="14" fillId="21" borderId="2" xfId="7" applyNumberFormat="1" applyFont="1" applyFill="1" applyBorder="1" applyAlignment="1">
      <alignment horizontal="center" vertical="center" wrapText="1"/>
    </xf>
    <xf numFmtId="3" fontId="6" fillId="9" borderId="1" xfId="0" quotePrefix="1" applyNumberFormat="1" applyFont="1" applyFill="1" applyBorder="1" applyAlignment="1">
      <alignment horizontal="center" vertical="top" wrapText="1"/>
    </xf>
    <xf numFmtId="3" fontId="5" fillId="9" borderId="1" xfId="0" quotePrefix="1" applyNumberFormat="1" applyFont="1" applyFill="1" applyBorder="1" applyAlignment="1">
      <alignment horizontal="center" vertical="top" wrapText="1"/>
    </xf>
    <xf numFmtId="169" fontId="6" fillId="9" borderId="1" xfId="7"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169" fontId="31" fillId="9" borderId="1" xfId="7" applyNumberFormat="1" applyFont="1" applyFill="1" applyBorder="1" applyAlignment="1">
      <alignment horizontal="center" vertical="center" wrapText="1"/>
    </xf>
    <xf numFmtId="168" fontId="5" fillId="9" borderId="2" xfId="7" applyNumberFormat="1" applyFont="1" applyFill="1" applyBorder="1" applyAlignment="1">
      <alignment horizontal="center" vertical="center" wrapText="1"/>
    </xf>
    <xf numFmtId="0" fontId="5" fillId="9" borderId="2" xfId="7" applyNumberFormat="1" applyFont="1" applyFill="1" applyBorder="1" applyAlignment="1">
      <alignment horizontal="center" vertical="center" wrapText="1"/>
    </xf>
    <xf numFmtId="3" fontId="5" fillId="10" borderId="1" xfId="0" quotePrefix="1" applyNumberFormat="1" applyFont="1" applyFill="1" applyBorder="1" applyAlignment="1">
      <alignment horizontal="center" vertical="center" wrapText="1"/>
    </xf>
    <xf numFmtId="169" fontId="44" fillId="9" borderId="1" xfId="7" applyNumberFormat="1" applyFont="1" applyFill="1" applyBorder="1" applyAlignment="1">
      <alignment horizontal="center" vertical="top" wrapText="1"/>
    </xf>
    <xf numFmtId="0" fontId="44" fillId="10" borderId="1" xfId="0"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169" fontId="6" fillId="9" borderId="1" xfId="0" quotePrefix="1" applyNumberFormat="1" applyFont="1" applyFill="1" applyBorder="1" applyAlignment="1">
      <alignment horizontal="center" vertical="center" wrapText="1"/>
    </xf>
    <xf numFmtId="169" fontId="28" fillId="9" borderId="1" xfId="7" quotePrefix="1" applyNumberFormat="1" applyFont="1" applyFill="1" applyBorder="1" applyAlignment="1">
      <alignment horizontal="center" vertical="center" wrapText="1"/>
    </xf>
    <xf numFmtId="0" fontId="6" fillId="0" borderId="1" xfId="0" applyFont="1" applyBorder="1" applyAlignment="1">
      <alignment horizontal="center" vertical="center" wrapText="1"/>
    </xf>
    <xf numFmtId="166" fontId="6" fillId="10" borderId="1" xfId="0" quotePrefix="1" applyNumberFormat="1" applyFont="1" applyFill="1" applyBorder="1" applyAlignment="1">
      <alignment horizontal="center" vertical="top" wrapText="1"/>
    </xf>
    <xf numFmtId="179" fontId="6" fillId="10" borderId="1" xfId="7" quotePrefix="1" applyNumberFormat="1" applyFont="1" applyFill="1" applyBorder="1" applyAlignment="1">
      <alignment horizontal="center" vertical="center" wrapText="1"/>
    </xf>
    <xf numFmtId="0" fontId="15" fillId="9" borderId="1" xfId="0" quotePrefix="1" applyFont="1" applyFill="1" applyBorder="1" applyAlignment="1">
      <alignment vertical="center" wrapText="1"/>
    </xf>
    <xf numFmtId="49" fontId="6" fillId="10" borderId="1" xfId="7" applyNumberFormat="1" applyFont="1" applyFill="1" applyBorder="1" applyAlignment="1">
      <alignment horizontal="center" vertical="center" wrapText="1"/>
    </xf>
    <xf numFmtId="166" fontId="6" fillId="10" borderId="1" xfId="7" applyNumberFormat="1" applyFont="1" applyFill="1" applyBorder="1" applyAlignment="1">
      <alignment horizontal="center" vertical="center" wrapText="1"/>
    </xf>
    <xf numFmtId="177" fontId="6" fillId="10" borderId="1" xfId="7" applyNumberFormat="1" applyFont="1" applyFill="1" applyBorder="1" applyAlignment="1">
      <alignment horizontal="center" vertical="center" wrapText="1"/>
    </xf>
    <xf numFmtId="178" fontId="6" fillId="10" borderId="1" xfId="7" applyNumberFormat="1" applyFont="1" applyFill="1" applyBorder="1" applyAlignment="1">
      <alignment horizontal="center" vertical="center" wrapText="1"/>
    </xf>
    <xf numFmtId="170" fontId="6" fillId="10" borderId="1" xfId="0" quotePrefix="1" applyNumberFormat="1" applyFont="1" applyFill="1" applyBorder="1" applyAlignment="1">
      <alignment horizontal="center" vertical="center" wrapText="1"/>
    </xf>
    <xf numFmtId="0" fontId="26" fillId="10" borderId="4" xfId="7" applyNumberFormat="1" applyFont="1" applyFill="1" applyBorder="1" applyAlignment="1">
      <alignment horizontal="center" vertical="center" wrapText="1"/>
    </xf>
    <xf numFmtId="0" fontId="5" fillId="24" borderId="1" xfId="0" applyFont="1" applyFill="1" applyBorder="1" applyAlignment="1">
      <alignment horizontal="center" vertical="center" wrapText="1"/>
    </xf>
    <xf numFmtId="171" fontId="16" fillId="10" borderId="1" xfId="7" quotePrefix="1" applyNumberFormat="1" applyFont="1" applyFill="1" applyBorder="1" applyAlignment="1">
      <alignment horizontal="center" vertical="center" wrapText="1"/>
    </xf>
    <xf numFmtId="168" fontId="16" fillId="10" borderId="1" xfId="7" quotePrefix="1" applyNumberFormat="1" applyFont="1" applyFill="1" applyBorder="1" applyAlignment="1">
      <alignment horizontal="center" vertical="center" wrapText="1"/>
    </xf>
    <xf numFmtId="43" fontId="6" fillId="10" borderId="1" xfId="7" quotePrefix="1" applyFont="1" applyFill="1" applyBorder="1" applyAlignment="1">
      <alignment horizontal="center" vertical="center" wrapText="1"/>
    </xf>
    <xf numFmtId="169" fontId="6" fillId="10" borderId="1" xfId="0" quotePrefix="1" applyNumberFormat="1" applyFont="1" applyFill="1" applyBorder="1" applyAlignment="1">
      <alignment horizontal="center" vertical="center" wrapText="1"/>
    </xf>
    <xf numFmtId="170" fontId="6" fillId="10" borderId="1" xfId="0" quotePrefix="1" applyNumberFormat="1" applyFont="1" applyFill="1" applyBorder="1" applyAlignment="1">
      <alignment horizontal="center" vertical="top" wrapText="1"/>
    </xf>
    <xf numFmtId="171" fontId="26" fillId="10" borderId="1" xfId="7" quotePrefix="1" applyNumberFormat="1" applyFont="1" applyFill="1" applyBorder="1" applyAlignment="1">
      <alignment horizontal="center" vertical="center" wrapText="1"/>
    </xf>
    <xf numFmtId="168" fontId="6" fillId="10" borderId="1" xfId="7" quotePrefix="1" applyNumberFormat="1" applyFont="1" applyFill="1" applyBorder="1" applyAlignment="1">
      <alignment horizontal="center" vertical="top" wrapText="1"/>
    </xf>
    <xf numFmtId="0" fontId="5" fillId="24" borderId="4" xfId="0" applyFont="1" applyFill="1" applyBorder="1" applyAlignment="1">
      <alignment horizontal="left" vertical="top" wrapText="1"/>
    </xf>
    <xf numFmtId="0" fontId="15" fillId="10" borderId="1" xfId="0" applyFont="1" applyFill="1" applyBorder="1" applyAlignment="1">
      <alignment horizontal="center" vertical="center" wrapText="1"/>
    </xf>
    <xf numFmtId="0" fontId="15" fillId="10" borderId="1" xfId="0" quotePrefix="1" applyFont="1" applyFill="1" applyBorder="1" applyAlignment="1">
      <alignment horizontal="center" vertical="center" wrapText="1"/>
    </xf>
    <xf numFmtId="169" fontId="15" fillId="10" borderId="1" xfId="7" quotePrefix="1" applyNumberFormat="1" applyFont="1" applyFill="1" applyBorder="1" applyAlignment="1">
      <alignment horizontal="center" vertical="center" wrapText="1"/>
    </xf>
    <xf numFmtId="0" fontId="31" fillId="25" borderId="2" xfId="18" applyFont="1" applyFill="1" applyBorder="1" applyAlignment="1">
      <alignment vertical="top" wrapText="1"/>
    </xf>
    <xf numFmtId="0" fontId="45" fillId="10" borderId="1" xfId="0" applyFont="1" applyFill="1" applyBorder="1" applyAlignment="1">
      <alignment horizontal="center" vertical="center" wrapText="1"/>
    </xf>
    <xf numFmtId="0" fontId="41" fillId="10" borderId="1" xfId="0" applyFont="1" applyFill="1" applyBorder="1" applyAlignment="1">
      <alignment horizontal="center" vertical="center" wrapText="1"/>
    </xf>
    <xf numFmtId="0" fontId="6" fillId="10" borderId="1" xfId="0" applyFont="1" applyFill="1" applyBorder="1" applyAlignment="1">
      <alignment horizontal="right" vertical="center" wrapText="1"/>
    </xf>
    <xf numFmtId="174" fontId="6" fillId="10" borderId="1" xfId="7" applyNumberFormat="1" applyFont="1" applyFill="1" applyBorder="1" applyAlignment="1">
      <alignment horizontal="right" vertical="center" wrapText="1"/>
    </xf>
    <xf numFmtId="171" fontId="6" fillId="10" borderId="1" xfId="7" applyNumberFormat="1" applyFont="1" applyFill="1" applyBorder="1" applyAlignment="1">
      <alignment horizontal="center" vertical="center" wrapText="1"/>
    </xf>
    <xf numFmtId="0" fontId="6" fillId="10" borderId="8" xfId="0" applyFont="1" applyFill="1" applyBorder="1" applyAlignment="1">
      <alignment horizontal="center" vertical="center" wrapText="1"/>
    </xf>
    <xf numFmtId="0" fontId="26" fillId="10" borderId="1" xfId="0" applyFont="1" applyFill="1" applyBorder="1" applyAlignment="1">
      <alignment horizontal="center" vertical="center" wrapText="1"/>
    </xf>
    <xf numFmtId="0" fontId="26" fillId="10" borderId="1" xfId="0" applyFont="1" applyFill="1" applyBorder="1"/>
    <xf numFmtId="168" fontId="6" fillId="10" borderId="1" xfId="7" applyNumberFormat="1" applyFont="1" applyFill="1" applyBorder="1" applyAlignment="1">
      <alignment horizontal="right" vertical="center" wrapText="1"/>
    </xf>
    <xf numFmtId="170" fontId="6" fillId="10" borderId="1" xfId="7" applyNumberFormat="1" applyFont="1" applyFill="1" applyBorder="1" applyAlignment="1">
      <alignment horizontal="center" vertical="center" wrapText="1"/>
    </xf>
    <xf numFmtId="171" fontId="26" fillId="10" borderId="1" xfId="7" quotePrefix="1" applyNumberFormat="1" applyFont="1" applyFill="1" applyBorder="1" applyAlignment="1">
      <alignment horizontal="right" vertical="center" wrapText="1"/>
    </xf>
    <xf numFmtId="0" fontId="26" fillId="10" borderId="1" xfId="0" quotePrefix="1" applyFont="1" applyFill="1" applyBorder="1" applyAlignment="1">
      <alignment horizontal="right" vertical="center" wrapText="1"/>
    </xf>
    <xf numFmtId="0" fontId="27" fillId="10" borderId="1" xfId="0" quotePrefix="1" applyFont="1" applyFill="1" applyBorder="1" applyAlignment="1">
      <alignment horizontal="right" vertical="center" wrapText="1"/>
    </xf>
    <xf numFmtId="0" fontId="6" fillId="10" borderId="1" xfId="8" applyFont="1" applyFill="1" applyBorder="1" applyAlignment="1">
      <alignment vertical="center"/>
    </xf>
    <xf numFmtId="169" fontId="27" fillId="24" borderId="1" xfId="7" quotePrefix="1" applyNumberFormat="1" applyFont="1" applyFill="1" applyBorder="1" applyAlignment="1">
      <alignment horizontal="center" vertical="center" wrapText="1"/>
    </xf>
    <xf numFmtId="168" fontId="6" fillId="10" borderId="1" xfId="0" applyNumberFormat="1" applyFont="1" applyFill="1" applyBorder="1" applyAlignment="1">
      <alignment horizontal="center" vertical="center" wrapText="1"/>
    </xf>
    <xf numFmtId="43" fontId="6" fillId="10" borderId="1" xfId="7" quotePrefix="1" applyNumberFormat="1" applyFont="1" applyFill="1" applyBorder="1" applyAlignment="1">
      <alignment horizontal="center" vertical="center" wrapText="1"/>
    </xf>
    <xf numFmtId="43" fontId="6" fillId="10" borderId="1" xfId="0" quotePrefix="1" applyNumberFormat="1" applyFont="1" applyFill="1" applyBorder="1" applyAlignment="1">
      <alignment horizontal="center" vertical="center" wrapText="1"/>
    </xf>
    <xf numFmtId="171" fontId="46" fillId="10" borderId="1" xfId="7" quotePrefix="1"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173" fontId="6" fillId="9" borderId="4" xfId="0" applyNumberFormat="1" applyFont="1" applyFill="1" applyBorder="1" applyAlignment="1">
      <alignment horizontal="center" vertical="center" wrapText="1"/>
    </xf>
    <xf numFmtId="169" fontId="5" fillId="9" borderId="3" xfId="7" applyNumberFormat="1" applyFont="1" applyFill="1" applyBorder="1" applyAlignment="1">
      <alignment horizontal="center" vertical="center" wrapText="1"/>
    </xf>
    <xf numFmtId="175" fontId="6" fillId="17" borderId="1" xfId="7" applyNumberFormat="1" applyFont="1" applyFill="1" applyBorder="1" applyAlignment="1">
      <alignment horizontal="center" vertical="center" wrapText="1"/>
    </xf>
    <xf numFmtId="175" fontId="6" fillId="16" borderId="1" xfId="7" applyNumberFormat="1" applyFont="1" applyFill="1" applyBorder="1" applyAlignment="1">
      <alignment horizontal="center" vertical="center" wrapText="1"/>
    </xf>
    <xf numFmtId="0" fontId="6" fillId="9" borderId="2" xfId="0"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166" fontId="6" fillId="9" borderId="1" xfId="0" quotePrefix="1" applyNumberFormat="1" applyFont="1" applyFill="1" applyBorder="1" applyAlignment="1">
      <alignment horizontal="center" vertical="center" wrapText="1"/>
    </xf>
    <xf numFmtId="173" fontId="6" fillId="16" borderId="4" xfId="0" applyNumberFormat="1" applyFont="1" applyFill="1" applyBorder="1" applyAlignment="1">
      <alignment horizontal="center" vertical="center" wrapText="1"/>
    </xf>
    <xf numFmtId="1" fontId="6" fillId="9" borderId="3" xfId="0" applyNumberFormat="1" applyFont="1" applyFill="1" applyBorder="1" applyAlignment="1">
      <alignment horizontal="center" vertical="center" wrapText="1"/>
    </xf>
    <xf numFmtId="169" fontId="24" fillId="9" borderId="2" xfId="7" applyNumberFormat="1" applyFont="1" applyFill="1" applyBorder="1" applyAlignment="1">
      <alignment horizontal="center" vertical="center" wrapText="1"/>
    </xf>
    <xf numFmtId="169" fontId="24" fillId="9" borderId="3" xfId="7"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24" fillId="9" borderId="2" xfId="7" applyNumberFormat="1" applyFont="1" applyFill="1" applyBorder="1" applyAlignment="1">
      <alignment horizontal="center" vertical="center" wrapText="1"/>
    </xf>
    <xf numFmtId="169" fontId="24" fillId="9"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26" fillId="9" borderId="2" xfId="7" applyNumberFormat="1" applyFont="1" applyFill="1" applyBorder="1" applyAlignment="1">
      <alignment horizontal="center" vertical="center" wrapText="1"/>
    </xf>
    <xf numFmtId="0" fontId="6" fillId="9" borderId="1" xfId="8"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169" fontId="24" fillId="9" borderId="1" xfId="7" applyNumberFormat="1" applyFont="1" applyFill="1" applyBorder="1" applyAlignment="1">
      <alignment horizontal="center" vertical="center"/>
    </xf>
    <xf numFmtId="0" fontId="24" fillId="9" borderId="1" xfId="8" applyFont="1" applyFill="1" applyBorder="1" applyAlignment="1">
      <alignment horizontal="center" vertical="center" wrapText="1"/>
    </xf>
    <xf numFmtId="169" fontId="24" fillId="9" borderId="1" xfId="7" applyNumberFormat="1" applyFont="1" applyFill="1" applyBorder="1" applyAlignment="1">
      <alignment vertical="center" wrapText="1"/>
    </xf>
    <xf numFmtId="169" fontId="6" fillId="9" borderId="2"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26" fillId="9" borderId="2" xfId="7" applyNumberFormat="1" applyFont="1" applyFill="1" applyBorder="1" applyAlignment="1">
      <alignment horizontal="center" vertical="center" wrapText="1"/>
    </xf>
    <xf numFmtId="169" fontId="6" fillId="9" borderId="2" xfId="7" applyNumberFormat="1" applyFont="1" applyFill="1" applyBorder="1" applyAlignment="1">
      <alignment vertical="center" wrapText="1"/>
    </xf>
    <xf numFmtId="169" fontId="26" fillId="9" borderId="1" xfId="7" applyNumberFormat="1" applyFont="1" applyFill="1" applyBorder="1" applyAlignment="1">
      <alignment horizontal="center" vertical="center" wrapText="1"/>
    </xf>
    <xf numFmtId="166" fontId="24" fillId="9" borderId="1" xfId="0" quotePrefix="1" applyNumberFormat="1" applyFont="1" applyFill="1" applyBorder="1" applyAlignment="1">
      <alignment horizontal="center" vertical="center" wrapText="1"/>
    </xf>
    <xf numFmtId="0" fontId="24" fillId="9" borderId="1" xfId="0" quotePrefix="1" applyFont="1" applyFill="1" applyBorder="1" applyAlignment="1">
      <alignment horizontal="center" vertical="center" wrapText="1"/>
    </xf>
    <xf numFmtId="169" fontId="17" fillId="9" borderId="2" xfId="7" applyNumberFormat="1" applyFont="1" applyFill="1" applyBorder="1" applyAlignment="1">
      <alignment vertical="center" wrapText="1"/>
    </xf>
    <xf numFmtId="169" fontId="6" fillId="9" borderId="1" xfId="7" applyNumberFormat="1"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165" fontId="15" fillId="10" borderId="1" xfId="0" quotePrefix="1" applyNumberFormat="1" applyFont="1" applyFill="1" applyBorder="1" applyAlignment="1">
      <alignment horizontal="center" vertical="top" wrapText="1"/>
    </xf>
    <xf numFmtId="169" fontId="15" fillId="10" borderId="1" xfId="7" quotePrefix="1" applyNumberFormat="1" applyFont="1" applyFill="1" applyBorder="1" applyAlignment="1">
      <alignment horizontal="center" vertical="top" wrapText="1"/>
    </xf>
    <xf numFmtId="169" fontId="6" fillId="9" borderId="1"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169" fontId="26" fillId="9" borderId="3" xfId="7" applyNumberFormat="1" applyFont="1" applyFill="1" applyBorder="1" applyAlignment="1">
      <alignment horizontal="center" vertical="center" wrapText="1"/>
    </xf>
    <xf numFmtId="169" fontId="26" fillId="9" borderId="1"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0" fontId="6" fillId="0" borderId="1" xfId="0" applyFont="1" applyBorder="1" applyAlignment="1">
      <alignment horizontal="center" vertical="center" wrapText="1"/>
    </xf>
    <xf numFmtId="169" fontId="5" fillId="10"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24" fillId="9" borderId="1" xfId="7" applyNumberFormat="1" applyFont="1" applyFill="1" applyBorder="1" applyAlignment="1">
      <alignment horizontal="center" vertical="center" wrapText="1"/>
    </xf>
    <xf numFmtId="1" fontId="6" fillId="22" borderId="1" xfId="0" applyNumberFormat="1" applyFont="1" applyFill="1" applyBorder="1" applyAlignment="1">
      <alignment horizontal="center" vertical="center" wrapText="1"/>
    </xf>
    <xf numFmtId="0" fontId="5" fillId="22" borderId="1" xfId="0" applyFont="1" applyFill="1" applyBorder="1" applyAlignment="1">
      <alignment vertical="top" wrapText="1"/>
    </xf>
    <xf numFmtId="0" fontId="6" fillId="21" borderId="3" xfId="0" applyFont="1" applyFill="1" applyBorder="1" applyAlignment="1">
      <alignment horizontal="center" vertical="top" wrapText="1"/>
    </xf>
    <xf numFmtId="0" fontId="6" fillId="21" borderId="3" xfId="7" applyNumberFormat="1" applyFont="1" applyFill="1" applyBorder="1" applyAlignment="1">
      <alignment horizontal="center" vertical="center" wrapText="1"/>
    </xf>
    <xf numFmtId="0" fontId="5" fillId="21" borderId="4" xfId="0" applyFont="1" applyFill="1" applyBorder="1" applyAlignment="1">
      <alignment horizontal="left" vertical="top" wrapText="1"/>
    </xf>
    <xf numFmtId="169" fontId="6" fillId="21" borderId="2" xfId="7" applyNumberFormat="1" applyFont="1" applyFill="1" applyBorder="1" applyAlignment="1">
      <alignment horizontal="center" vertical="center" wrapText="1"/>
    </xf>
    <xf numFmtId="0" fontId="6" fillId="21" borderId="4" xfId="7" applyNumberFormat="1" applyFont="1" applyFill="1" applyBorder="1" applyAlignment="1">
      <alignment horizontal="center" vertical="center" wrapText="1"/>
    </xf>
    <xf numFmtId="169" fontId="6" fillId="21" borderId="1" xfId="7" quotePrefix="1" applyNumberFormat="1" applyFont="1" applyFill="1" applyBorder="1" applyAlignment="1">
      <alignment horizontal="center" vertical="center" wrapText="1"/>
    </xf>
    <xf numFmtId="0" fontId="6" fillId="21" borderId="1" xfId="0" quotePrefix="1" applyFont="1" applyFill="1" applyBorder="1" applyAlignment="1">
      <alignment horizontal="center" vertical="center" wrapText="1"/>
    </xf>
    <xf numFmtId="168" fontId="6" fillId="21" borderId="1" xfId="7" quotePrefix="1" applyNumberFormat="1" applyFont="1" applyFill="1" applyBorder="1" applyAlignment="1">
      <alignment horizontal="center" vertical="center" wrapText="1"/>
    </xf>
    <xf numFmtId="0" fontId="5" fillId="21" borderId="1" xfId="0" quotePrefix="1" applyFont="1" applyFill="1" applyBorder="1" applyAlignment="1">
      <alignment horizontal="center" vertical="center" wrapText="1"/>
    </xf>
    <xf numFmtId="169" fontId="5" fillId="21" borderId="1" xfId="7" quotePrefix="1" applyNumberFormat="1" applyFont="1" applyFill="1" applyBorder="1" applyAlignment="1">
      <alignment horizontal="center" vertical="center" wrapText="1"/>
    </xf>
    <xf numFmtId="0" fontId="6" fillId="21" borderId="2" xfId="0" applyFont="1" applyFill="1" applyBorder="1" applyAlignment="1">
      <alignment horizontal="center" vertical="center" wrapText="1"/>
    </xf>
    <xf numFmtId="0" fontId="6" fillId="21" borderId="4" xfId="0" applyFont="1" applyFill="1" applyBorder="1" applyAlignment="1">
      <alignment horizontal="center" vertical="top" wrapText="1"/>
    </xf>
    <xf numFmtId="0" fontId="5" fillId="21" borderId="2" xfId="0" applyFont="1" applyFill="1" applyBorder="1" applyAlignment="1">
      <alignment horizontal="center" vertical="center" wrapText="1"/>
    </xf>
    <xf numFmtId="0" fontId="6" fillId="21" borderId="2" xfId="0" applyFont="1" applyFill="1" applyBorder="1" applyAlignment="1">
      <alignment horizontal="center" vertical="top" wrapText="1"/>
    </xf>
    <xf numFmtId="0" fontId="6" fillId="21" borderId="2" xfId="0" applyFont="1" applyFill="1" applyBorder="1"/>
    <xf numFmtId="0" fontId="26" fillId="10" borderId="1" xfId="0" quotePrefix="1" applyFont="1" applyFill="1" applyBorder="1" applyAlignment="1">
      <alignment horizontal="center" vertical="top" wrapText="1"/>
    </xf>
    <xf numFmtId="0" fontId="27" fillId="10" borderId="1" xfId="0" quotePrefix="1" applyFont="1" applyFill="1" applyBorder="1" applyAlignment="1">
      <alignment horizontal="center" vertical="center" wrapText="1"/>
    </xf>
    <xf numFmtId="165" fontId="26" fillId="10" borderId="1" xfId="0" quotePrefix="1" applyNumberFormat="1" applyFont="1" applyFill="1" applyBorder="1" applyAlignment="1">
      <alignment horizontal="center" vertical="top" wrapText="1"/>
    </xf>
    <xf numFmtId="0" fontId="18" fillId="24" borderId="1" xfId="0" quotePrefix="1" applyFont="1" applyFill="1" applyBorder="1" applyAlignment="1">
      <alignment horizontal="center" vertical="center" wrapText="1"/>
    </xf>
    <xf numFmtId="1" fontId="6" fillId="0" borderId="1" xfId="0" applyNumberFormat="1" applyFont="1" applyBorder="1" applyAlignment="1">
      <alignment horizontal="center" vertical="center"/>
    </xf>
    <xf numFmtId="173" fontId="15" fillId="16" borderId="3" xfId="0" applyNumberFormat="1" applyFont="1" applyFill="1" applyBorder="1" applyAlignment="1">
      <alignment horizontal="center" vertical="center" wrapText="1"/>
    </xf>
    <xf numFmtId="0" fontId="25" fillId="0" borderId="1" xfId="0" applyFont="1" applyBorder="1" applyAlignment="1">
      <alignment horizontal="center" vertical="center" wrapText="1"/>
    </xf>
    <xf numFmtId="0" fontId="24" fillId="0" borderId="1" xfId="0" applyFont="1" applyBorder="1" applyAlignment="1">
      <alignment horizontal="center" vertical="center" wrapText="1"/>
    </xf>
    <xf numFmtId="169" fontId="24" fillId="0" borderId="1" xfId="7" applyNumberFormat="1" applyFont="1" applyBorder="1" applyAlignment="1">
      <alignment horizontal="center" vertical="center" wrapText="1"/>
    </xf>
    <xf numFmtId="168" fontId="24" fillId="9" borderId="1" xfId="7" quotePrefix="1" applyNumberFormat="1" applyFont="1" applyFill="1" applyBorder="1" applyAlignment="1">
      <alignment horizontal="center" vertical="center" wrapText="1"/>
    </xf>
    <xf numFmtId="0" fontId="24" fillId="0" borderId="1" xfId="0" quotePrefix="1" applyFont="1" applyBorder="1" applyAlignment="1">
      <alignment horizontal="center" vertical="center" wrapText="1"/>
    </xf>
    <xf numFmtId="0" fontId="24" fillId="0" borderId="1" xfId="0" applyFont="1" applyBorder="1"/>
    <xf numFmtId="169" fontId="24" fillId="9" borderId="1" xfId="7" applyNumberFormat="1" applyFont="1" applyFill="1" applyBorder="1" applyAlignment="1">
      <alignment horizontal="right" vertical="center" wrapText="1"/>
    </xf>
    <xf numFmtId="181" fontId="50" fillId="9" borderId="1" xfId="0" applyNumberFormat="1" applyFont="1" applyFill="1" applyBorder="1" applyAlignment="1">
      <alignment vertical="center"/>
    </xf>
    <xf numFmtId="169" fontId="24" fillId="9" borderId="2"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24" fillId="9" borderId="4" xfId="7" applyNumberFormat="1" applyFont="1" applyFill="1" applyBorder="1" applyAlignment="1">
      <alignment horizontal="center" vertical="center" wrapText="1"/>
    </xf>
    <xf numFmtId="169" fontId="6" fillId="9" borderId="4" xfId="7"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27" fillId="10" borderId="1" xfId="0" applyFont="1" applyFill="1" applyBorder="1" applyAlignment="1">
      <alignment horizontal="left" vertical="top" wrapText="1"/>
    </xf>
    <xf numFmtId="0" fontId="27" fillId="10" borderId="3" xfId="0" applyFont="1" applyFill="1" applyBorder="1" applyAlignment="1">
      <alignment horizontal="left" vertical="top" wrapText="1"/>
    </xf>
    <xf numFmtId="0" fontId="26" fillId="9" borderId="2" xfId="0" applyFont="1" applyFill="1" applyBorder="1" applyAlignment="1">
      <alignment horizontal="left" vertical="center" wrapText="1"/>
    </xf>
    <xf numFmtId="0" fontId="26" fillId="9" borderId="3" xfId="0" applyFont="1" applyFill="1" applyBorder="1" applyAlignment="1">
      <alignment horizontal="left" vertical="center" wrapText="1"/>
    </xf>
    <xf numFmtId="169" fontId="24" fillId="9" borderId="1" xfId="7" applyNumberFormat="1" applyFont="1" applyFill="1" applyBorder="1" applyAlignment="1">
      <alignment horizontal="center" vertical="center" wrapText="1"/>
    </xf>
    <xf numFmtId="0" fontId="24" fillId="9" borderId="1" xfId="8" applyFont="1" applyFill="1" applyBorder="1" applyAlignment="1">
      <alignment horizontal="center" vertical="center" wrapText="1"/>
    </xf>
    <xf numFmtId="0" fontId="25" fillId="10" borderId="1" xfId="0" applyFont="1" applyFill="1" applyBorder="1" applyAlignment="1">
      <alignment horizontal="center" vertical="center" wrapText="1"/>
    </xf>
    <xf numFmtId="0" fontId="25" fillId="10" borderId="1" xfId="0" quotePrefix="1" applyFont="1" applyFill="1" applyBorder="1" applyAlignment="1">
      <alignment horizontal="center" vertical="center" wrapText="1"/>
    </xf>
    <xf numFmtId="0" fontId="24" fillId="10" borderId="1" xfId="0" applyFont="1" applyFill="1" applyBorder="1"/>
    <xf numFmtId="0" fontId="15" fillId="9" borderId="3" xfId="0" applyFont="1" applyFill="1" applyBorder="1" applyAlignment="1">
      <alignment horizontal="center" vertical="top" wrapText="1"/>
    </xf>
    <xf numFmtId="169" fontId="15" fillId="9" borderId="3" xfId="7" applyNumberFormat="1"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27" fillId="2" borderId="1" xfId="0" applyFont="1" applyFill="1" applyBorder="1" applyAlignment="1">
      <alignment horizontal="left" vertical="top" wrapText="1"/>
    </xf>
    <xf numFmtId="0" fontId="25" fillId="0" borderId="1" xfId="0" applyFont="1" applyBorder="1" applyAlignment="1">
      <alignment horizontal="left" vertical="top" wrapText="1"/>
    </xf>
    <xf numFmtId="0" fontId="32" fillId="0" borderId="1" xfId="0" applyFont="1" applyBorder="1" applyAlignment="1">
      <alignment horizontal="left" vertical="top" wrapText="1"/>
    </xf>
    <xf numFmtId="49" fontId="32" fillId="16" borderId="1" xfId="18" applyNumberFormat="1" applyFont="1" applyFill="1" applyBorder="1" applyAlignment="1">
      <alignment horizontal="left" vertical="center" wrapText="1"/>
    </xf>
    <xf numFmtId="0" fontId="32" fillId="16" borderId="4" xfId="18" applyFont="1" applyFill="1" applyBorder="1" applyAlignment="1">
      <alignment horizontal="left" vertical="center" wrapText="1"/>
    </xf>
    <xf numFmtId="0" fontId="27" fillId="16" borderId="1" xfId="10" applyFont="1" applyFill="1" applyBorder="1" applyAlignment="1">
      <alignment horizontal="left" vertical="center" wrapText="1"/>
    </xf>
    <xf numFmtId="0" fontId="27" fillId="0" borderId="1" xfId="0" applyFont="1" applyBorder="1" applyAlignment="1">
      <alignment horizontal="left" vertical="top" wrapText="1"/>
    </xf>
    <xf numFmtId="0" fontId="24" fillId="0" borderId="1" xfId="0" applyFont="1" applyFill="1" applyBorder="1" applyAlignment="1">
      <alignment horizontal="left" wrapText="1"/>
    </xf>
    <xf numFmtId="0" fontId="27" fillId="9" borderId="1" xfId="0" applyFont="1" applyFill="1" applyBorder="1" applyAlignment="1">
      <alignment horizontal="left"/>
    </xf>
    <xf numFmtId="0" fontId="26" fillId="9" borderId="1" xfId="0" applyFont="1" applyFill="1" applyBorder="1" applyAlignment="1">
      <alignment horizontal="left" wrapText="1"/>
    </xf>
    <xf numFmtId="0" fontId="27" fillId="9" borderId="1" xfId="0" applyFont="1" applyFill="1" applyBorder="1" applyAlignment="1">
      <alignment horizontal="left" vertical="center"/>
    </xf>
    <xf numFmtId="168" fontId="27" fillId="9" borderId="1" xfId="7" applyNumberFormat="1" applyFont="1" applyFill="1" applyBorder="1" applyAlignment="1">
      <alignment horizontal="left" vertical="top" wrapText="1"/>
    </xf>
    <xf numFmtId="0" fontId="26" fillId="0" borderId="1" xfId="0" applyFont="1" applyBorder="1" applyAlignment="1">
      <alignment horizontal="left" vertical="top" wrapText="1"/>
    </xf>
    <xf numFmtId="0" fontId="27" fillId="0" borderId="1" xfId="0" applyFont="1" applyBorder="1" applyAlignment="1">
      <alignment horizontal="left" vertical="top"/>
    </xf>
    <xf numFmtId="0" fontId="27" fillId="16" borderId="1" xfId="0" applyFont="1" applyFill="1" applyBorder="1" applyAlignment="1">
      <alignment horizontal="left" vertical="top" wrapText="1"/>
    </xf>
    <xf numFmtId="0" fontId="26" fillId="16" borderId="1" xfId="0" applyFont="1" applyFill="1" applyBorder="1" applyAlignment="1">
      <alignment horizontal="left" vertical="top" wrapText="1"/>
    </xf>
    <xf numFmtId="0" fontId="26" fillId="16" borderId="1" xfId="0" applyFont="1" applyFill="1" applyBorder="1" applyAlignment="1">
      <alignment horizontal="left" vertical="center" wrapText="1"/>
    </xf>
    <xf numFmtId="0" fontId="29" fillId="21" borderId="1" xfId="0" applyFont="1" applyFill="1" applyBorder="1" applyAlignment="1">
      <alignment horizontal="left" vertical="center" wrapText="1"/>
    </xf>
    <xf numFmtId="0" fontId="27" fillId="12" borderId="1" xfId="0" applyFont="1" applyFill="1" applyBorder="1" applyAlignment="1">
      <alignment horizontal="left" vertical="top" wrapText="1"/>
    </xf>
    <xf numFmtId="0" fontId="26" fillId="9" borderId="1" xfId="0" applyFont="1" applyFill="1" applyBorder="1" applyAlignment="1">
      <alignment horizontal="left" vertical="center" wrapText="1"/>
    </xf>
    <xf numFmtId="0" fontId="27" fillId="17" borderId="1" xfId="0" applyFont="1" applyFill="1" applyBorder="1" applyAlignment="1">
      <alignment horizontal="left" vertical="top" wrapText="1"/>
    </xf>
    <xf numFmtId="169" fontId="27" fillId="17" borderId="1" xfId="7" applyNumberFormat="1" applyFont="1" applyFill="1" applyBorder="1" applyAlignment="1">
      <alignment horizontal="left" vertical="top" wrapText="1"/>
    </xf>
    <xf numFmtId="1" fontId="27" fillId="17" borderId="1" xfId="0" applyNumberFormat="1" applyFont="1" applyFill="1" applyBorder="1" applyAlignment="1">
      <alignment horizontal="left" vertical="center" wrapText="1"/>
    </xf>
    <xf numFmtId="169" fontId="26" fillId="16" borderId="1" xfId="7" applyNumberFormat="1" applyFont="1" applyFill="1" applyBorder="1" applyAlignment="1">
      <alignment horizontal="left" vertical="center" wrapText="1"/>
    </xf>
    <xf numFmtId="1" fontId="27" fillId="17" borderId="1" xfId="7" applyNumberFormat="1" applyFont="1" applyFill="1" applyBorder="1" applyAlignment="1">
      <alignment horizontal="left" vertical="center" wrapText="1"/>
    </xf>
    <xf numFmtId="169" fontId="27" fillId="16" borderId="1" xfId="7" applyNumberFormat="1" applyFont="1" applyFill="1" applyBorder="1" applyAlignment="1">
      <alignment horizontal="left" vertical="center" wrapText="1"/>
    </xf>
    <xf numFmtId="169" fontId="27" fillId="17" borderId="1" xfId="7" applyNumberFormat="1" applyFont="1" applyFill="1" applyBorder="1" applyAlignment="1">
      <alignment horizontal="left" vertical="center" wrapText="1"/>
    </xf>
    <xf numFmtId="175" fontId="27" fillId="17" borderId="1" xfId="7" applyNumberFormat="1" applyFont="1" applyFill="1" applyBorder="1" applyAlignment="1">
      <alignment horizontal="left" vertical="center" wrapText="1"/>
    </xf>
    <xf numFmtId="175" fontId="27" fillId="16" borderId="1" xfId="7" applyNumberFormat="1" applyFont="1" applyFill="1" applyBorder="1" applyAlignment="1">
      <alignment horizontal="left" vertical="center" wrapText="1"/>
    </xf>
    <xf numFmtId="43" fontId="27" fillId="16" borderId="1" xfId="7" applyFont="1" applyFill="1" applyBorder="1" applyAlignment="1">
      <alignment horizontal="left" vertical="center" wrapText="1"/>
    </xf>
    <xf numFmtId="0" fontId="27" fillId="5" borderId="1" xfId="0" applyFont="1" applyFill="1" applyBorder="1" applyAlignment="1">
      <alignment horizontal="left" vertical="top" wrapText="1"/>
    </xf>
    <xf numFmtId="0" fontId="27" fillId="7" borderId="1" xfId="0" applyFont="1" applyFill="1" applyBorder="1" applyAlignment="1">
      <alignment horizontal="left" vertical="top" wrapText="1"/>
    </xf>
    <xf numFmtId="0" fontId="26" fillId="5" borderId="1" xfId="0" applyFont="1" applyFill="1" applyBorder="1" applyAlignment="1">
      <alignment horizontal="left" vertical="top" wrapText="1"/>
    </xf>
    <xf numFmtId="0" fontId="27" fillId="13" borderId="1" xfId="0" applyFont="1" applyFill="1" applyBorder="1" applyAlignment="1">
      <alignment horizontal="left" vertical="top" wrapText="1"/>
    </xf>
    <xf numFmtId="0" fontId="27" fillId="15" borderId="1" xfId="0" applyFont="1" applyFill="1" applyBorder="1" applyAlignment="1">
      <alignment horizontal="left" vertical="top" wrapText="1"/>
    </xf>
    <xf numFmtId="0" fontId="27" fillId="14" borderId="1" xfId="0" applyFont="1" applyFill="1" applyBorder="1" applyAlignment="1">
      <alignment horizontal="left" vertical="top" wrapText="1"/>
    </xf>
    <xf numFmtId="0" fontId="26" fillId="9" borderId="1" xfId="0" applyFont="1" applyFill="1" applyBorder="1" applyAlignment="1">
      <alignment horizontal="left" vertical="top" wrapText="1"/>
    </xf>
    <xf numFmtId="0" fontId="26" fillId="0" borderId="1" xfId="0" applyFont="1" applyFill="1" applyBorder="1" applyAlignment="1">
      <alignment horizontal="left" vertical="top" wrapText="1"/>
    </xf>
    <xf numFmtId="0" fontId="28" fillId="10" borderId="1" xfId="0" applyFont="1" applyFill="1" applyBorder="1" applyAlignment="1">
      <alignment horizontal="left" vertical="top" wrapText="1"/>
    </xf>
    <xf numFmtId="169" fontId="29" fillId="10" borderId="1" xfId="7" applyNumberFormat="1" applyFont="1" applyFill="1" applyBorder="1" applyAlignment="1">
      <alignment horizontal="left" vertical="top" wrapText="1"/>
    </xf>
    <xf numFmtId="0" fontId="32" fillId="16" borderId="2" xfId="0" applyFont="1" applyFill="1" applyBorder="1" applyAlignment="1">
      <alignment horizontal="left" vertical="top" wrapText="1"/>
    </xf>
    <xf numFmtId="0" fontId="32" fillId="16" borderId="1" xfId="2" applyFont="1" applyFill="1" applyBorder="1" applyAlignment="1">
      <alignment horizontal="left" vertical="center" wrapText="1"/>
    </xf>
    <xf numFmtId="0" fontId="27" fillId="16" borderId="3" xfId="0" applyFont="1" applyFill="1" applyBorder="1" applyAlignment="1">
      <alignment horizontal="left" vertical="center" wrapText="1"/>
    </xf>
    <xf numFmtId="3" fontId="32" fillId="16" borderId="4" xfId="0" applyNumberFormat="1" applyFont="1" applyFill="1" applyBorder="1" applyAlignment="1">
      <alignment horizontal="left" vertical="center" wrapText="1"/>
    </xf>
    <xf numFmtId="0" fontId="29" fillId="10" borderId="1" xfId="0" applyFont="1" applyFill="1" applyBorder="1" applyAlignment="1">
      <alignment horizontal="left" vertical="top" wrapText="1"/>
    </xf>
    <xf numFmtId="3" fontId="27" fillId="16" borderId="2" xfId="0" applyNumberFormat="1" applyFont="1" applyFill="1" applyBorder="1" applyAlignment="1">
      <alignment horizontal="left" vertical="center" wrapText="1"/>
    </xf>
    <xf numFmtId="0" fontId="26" fillId="9" borderId="4" xfId="0" applyFont="1" applyFill="1" applyBorder="1" applyAlignment="1">
      <alignment horizontal="left" vertical="center" wrapText="1"/>
    </xf>
    <xf numFmtId="0" fontId="26" fillId="9" borderId="2" xfId="8" applyFont="1" applyFill="1" applyBorder="1" applyAlignment="1">
      <alignment horizontal="left" vertical="center" wrapText="1"/>
    </xf>
    <xf numFmtId="0" fontId="26" fillId="9" borderId="4" xfId="8" applyFont="1" applyFill="1" applyBorder="1" applyAlignment="1">
      <alignment horizontal="left" vertical="center" wrapText="1"/>
    </xf>
    <xf numFmtId="0" fontId="26" fillId="9" borderId="3" xfId="8" applyFont="1" applyFill="1" applyBorder="1" applyAlignment="1">
      <alignment horizontal="left" vertical="center" wrapText="1"/>
    </xf>
    <xf numFmtId="0" fontId="26" fillId="9" borderId="1" xfId="5" applyFont="1" applyFill="1" applyBorder="1" applyAlignment="1">
      <alignment horizontal="left" vertical="center" wrapText="1"/>
    </xf>
    <xf numFmtId="0" fontId="29" fillId="23" borderId="1" xfId="0" applyFont="1" applyFill="1" applyBorder="1" applyAlignment="1">
      <alignment horizontal="left" vertical="top" wrapText="1"/>
    </xf>
    <xf numFmtId="0" fontId="27" fillId="16" borderId="1" xfId="13" applyFont="1" applyFill="1" applyBorder="1" applyAlignment="1">
      <alignment horizontal="left" vertical="center" wrapText="1"/>
    </xf>
    <xf numFmtId="3" fontId="27" fillId="16" borderId="4" xfId="0" applyNumberFormat="1" applyFont="1" applyFill="1" applyBorder="1" applyAlignment="1">
      <alignment horizontal="left" vertical="center" wrapText="1"/>
    </xf>
    <xf numFmtId="0" fontId="32" fillId="16" borderId="1" xfId="0" applyFont="1" applyFill="1" applyBorder="1" applyAlignment="1">
      <alignment horizontal="left" vertical="top" wrapText="1"/>
    </xf>
    <xf numFmtId="3" fontId="27" fillId="16" borderId="3" xfId="0" applyNumberFormat="1" applyFont="1" applyFill="1" applyBorder="1" applyAlignment="1">
      <alignment horizontal="left" vertical="center" wrapText="1"/>
    </xf>
    <xf numFmtId="0" fontId="27" fillId="16" borderId="4" xfId="0" applyFont="1" applyFill="1" applyBorder="1" applyAlignment="1">
      <alignment horizontal="left" vertical="center" wrapText="1"/>
    </xf>
    <xf numFmtId="0" fontId="27" fillId="16" borderId="2" xfId="0" applyFont="1" applyFill="1" applyBorder="1" applyAlignment="1">
      <alignment horizontal="left" vertical="center" wrapText="1"/>
    </xf>
    <xf numFmtId="0" fontId="32" fillId="16" borderId="1" xfId="8" applyFont="1" applyFill="1" applyBorder="1" applyAlignment="1">
      <alignment horizontal="left" vertical="center" wrapText="1"/>
    </xf>
    <xf numFmtId="0" fontId="27" fillId="16" borderId="1" xfId="8" applyFont="1" applyFill="1" applyBorder="1" applyAlignment="1">
      <alignment horizontal="left" vertical="center" wrapText="1"/>
    </xf>
    <xf numFmtId="0" fontId="32" fillId="16" borderId="3" xfId="8" applyFont="1" applyFill="1" applyBorder="1" applyAlignment="1">
      <alignment horizontal="left" vertical="center" wrapText="1"/>
    </xf>
    <xf numFmtId="0" fontId="26" fillId="10" borderId="1" xfId="0" applyFont="1" applyFill="1" applyBorder="1" applyAlignment="1">
      <alignment horizontal="left" vertical="top" wrapText="1"/>
    </xf>
    <xf numFmtId="0" fontId="32" fillId="10" borderId="1" xfId="0" applyFont="1" applyFill="1" applyBorder="1" applyAlignment="1">
      <alignment horizontal="left" vertical="top" wrapText="1"/>
    </xf>
    <xf numFmtId="49" fontId="32" fillId="16" borderId="1" xfId="0" applyNumberFormat="1" applyFont="1" applyFill="1" applyBorder="1" applyAlignment="1">
      <alignment horizontal="left" vertical="center" wrapText="1"/>
    </xf>
    <xf numFmtId="49" fontId="32" fillId="16" borderId="3" xfId="0" applyNumberFormat="1" applyFont="1" applyFill="1" applyBorder="1" applyAlignment="1">
      <alignment horizontal="left" vertical="center" wrapText="1"/>
    </xf>
    <xf numFmtId="0" fontId="27" fillId="16" borderId="3" xfId="13" applyFont="1" applyFill="1" applyBorder="1" applyAlignment="1">
      <alignment horizontal="left" vertical="center" wrapText="1"/>
    </xf>
    <xf numFmtId="0" fontId="27" fillId="21" borderId="1" xfId="0" applyFont="1" applyFill="1" applyBorder="1" applyAlignment="1">
      <alignment horizontal="left" vertical="top" wrapText="1"/>
    </xf>
    <xf numFmtId="0" fontId="27" fillId="16" borderId="3" xfId="8" applyFont="1" applyFill="1" applyBorder="1" applyAlignment="1">
      <alignment horizontal="left" vertical="center" wrapText="1"/>
    </xf>
    <xf numFmtId="0" fontId="27" fillId="22" borderId="1" xfId="0" applyFont="1" applyFill="1" applyBorder="1" applyAlignment="1">
      <alignment horizontal="left" vertical="top" wrapText="1"/>
    </xf>
    <xf numFmtId="168" fontId="27" fillId="9" borderId="1" xfId="7" applyNumberFormat="1" applyFont="1" applyFill="1" applyBorder="1" applyAlignment="1">
      <alignment horizontal="left" vertical="center" wrapText="1"/>
    </xf>
    <xf numFmtId="169" fontId="26" fillId="2" borderId="1" xfId="7" applyNumberFormat="1" applyFont="1" applyFill="1" applyBorder="1" applyAlignment="1">
      <alignment horizontal="left" vertical="center" wrapText="1"/>
    </xf>
    <xf numFmtId="49" fontId="27" fillId="16" borderId="1" xfId="0" applyNumberFormat="1" applyFont="1" applyFill="1" applyBorder="1" applyAlignment="1">
      <alignment horizontal="left" vertical="center" wrapText="1"/>
    </xf>
    <xf numFmtId="0" fontId="27" fillId="21" borderId="2" xfId="0" applyFont="1" applyFill="1" applyBorder="1" applyAlignment="1">
      <alignment horizontal="left" vertical="top" wrapText="1"/>
    </xf>
    <xf numFmtId="0" fontId="29" fillId="6" borderId="1" xfId="0" applyFont="1" applyFill="1" applyBorder="1" applyAlignment="1">
      <alignment horizontal="left" vertical="top"/>
    </xf>
    <xf numFmtId="0" fontId="27" fillId="6" borderId="1" xfId="0" applyFont="1" applyFill="1" applyBorder="1" applyAlignment="1">
      <alignment horizontal="left" vertical="top" wrapText="1"/>
    </xf>
    <xf numFmtId="0" fontId="27" fillId="16" borderId="4" xfId="2" applyFont="1" applyFill="1" applyBorder="1" applyAlignment="1">
      <alignment horizontal="left" vertical="center" wrapText="1"/>
    </xf>
    <xf numFmtId="0" fontId="25" fillId="9" borderId="1" xfId="0" applyFont="1" applyFill="1" applyBorder="1" applyAlignment="1">
      <alignment horizontal="left" vertical="top" wrapText="1"/>
    </xf>
    <xf numFmtId="0" fontId="29" fillId="21" borderId="1" xfId="0" applyFont="1" applyFill="1" applyBorder="1" applyAlignment="1">
      <alignment horizontal="left" wrapText="1"/>
    </xf>
    <xf numFmtId="0" fontId="26" fillId="0" borderId="1" xfId="0" applyFont="1" applyFill="1" applyBorder="1" applyAlignment="1">
      <alignment horizontal="left" wrapText="1"/>
    </xf>
    <xf numFmtId="0" fontId="26" fillId="0" borderId="1" xfId="0" applyFont="1" applyBorder="1" applyAlignment="1">
      <alignment horizontal="left" wrapText="1"/>
    </xf>
    <xf numFmtId="0" fontId="26" fillId="16" borderId="3" xfId="0" applyFont="1" applyFill="1" applyBorder="1" applyAlignment="1">
      <alignment horizontal="left" vertical="center" wrapText="1"/>
    </xf>
    <xf numFmtId="169" fontId="24" fillId="24" borderId="1" xfId="7" applyNumberFormat="1" applyFont="1" applyFill="1" applyBorder="1" applyAlignment="1">
      <alignment horizontal="center" vertical="center" wrapText="1"/>
    </xf>
    <xf numFmtId="169" fontId="25" fillId="24" borderId="1" xfId="7" quotePrefix="1" applyNumberFormat="1" applyFont="1" applyFill="1" applyBorder="1" applyAlignment="1">
      <alignment horizontal="center" vertical="center" wrapText="1"/>
    </xf>
    <xf numFmtId="0" fontId="24" fillId="0" borderId="3" xfId="0" applyFont="1" applyFill="1" applyBorder="1" applyAlignment="1">
      <alignment horizontal="center" vertical="center" wrapText="1"/>
    </xf>
    <xf numFmtId="4" fontId="24" fillId="9" borderId="1" xfId="0" quotePrefix="1" applyNumberFormat="1" applyFont="1" applyFill="1" applyBorder="1" applyAlignment="1">
      <alignment horizontal="center" vertical="center" wrapText="1"/>
    </xf>
    <xf numFmtId="170" fontId="24" fillId="9" borderId="1" xfId="0" quotePrefix="1" applyNumberFormat="1" applyFont="1" applyFill="1" applyBorder="1" applyAlignment="1">
      <alignment horizontal="center" vertical="center" wrapText="1"/>
    </xf>
    <xf numFmtId="1" fontId="15" fillId="0" borderId="3" xfId="0" applyNumberFormat="1" applyFont="1" applyBorder="1" applyAlignment="1">
      <alignment horizontal="center" vertical="center" wrapText="1"/>
    </xf>
    <xf numFmtId="0" fontId="32" fillId="9" borderId="3" xfId="0" applyFont="1" applyFill="1" applyBorder="1" applyAlignment="1">
      <alignment horizontal="left" vertical="top" wrapText="1"/>
    </xf>
    <xf numFmtId="0" fontId="19" fillId="0" borderId="3" xfId="0" applyFont="1" applyBorder="1" applyAlignment="1">
      <alignment horizontal="center" vertical="center" wrapText="1"/>
    </xf>
    <xf numFmtId="0" fontId="19" fillId="0" borderId="4" xfId="0" applyNumberFormat="1" applyFont="1" applyBorder="1" applyAlignment="1">
      <alignment horizontal="center" vertical="center" wrapText="1"/>
    </xf>
    <xf numFmtId="1" fontId="54" fillId="21" borderId="1" xfId="0" applyNumberFormat="1" applyFont="1" applyFill="1" applyBorder="1" applyAlignment="1">
      <alignment horizontal="center" vertical="center" wrapText="1"/>
    </xf>
    <xf numFmtId="0" fontId="54" fillId="21" borderId="1" xfId="0" applyFont="1" applyFill="1" applyBorder="1" applyAlignment="1">
      <alignment horizontal="left" vertical="top" wrapText="1"/>
    </xf>
    <xf numFmtId="0" fontId="54" fillId="21" borderId="1" xfId="0" applyFont="1" applyFill="1" applyBorder="1" applyAlignment="1">
      <alignment horizontal="center" vertical="center" wrapText="1"/>
    </xf>
    <xf numFmtId="0" fontId="54" fillId="21" borderId="1" xfId="0" applyFont="1" applyFill="1" applyBorder="1" applyAlignment="1">
      <alignment horizontal="center" vertical="top" wrapText="1"/>
    </xf>
    <xf numFmtId="0" fontId="54" fillId="21" borderId="1" xfId="8" applyNumberFormat="1" applyFont="1" applyFill="1" applyBorder="1" applyAlignment="1">
      <alignment horizontal="center" vertical="center" wrapText="1"/>
    </xf>
    <xf numFmtId="169" fontId="54" fillId="21" borderId="1" xfId="7" applyNumberFormat="1" applyFont="1" applyFill="1" applyBorder="1" applyAlignment="1">
      <alignment horizontal="center" vertical="center" wrapText="1"/>
    </xf>
    <xf numFmtId="169" fontId="55" fillId="21" borderId="1" xfId="7" quotePrefix="1" applyNumberFormat="1" applyFont="1" applyFill="1" applyBorder="1" applyAlignment="1">
      <alignment horizontal="center" vertical="center" wrapText="1"/>
    </xf>
    <xf numFmtId="0" fontId="54" fillId="21" borderId="1" xfId="8" applyFont="1" applyFill="1" applyBorder="1" applyAlignment="1">
      <alignment horizontal="center" vertical="center" wrapText="1"/>
    </xf>
    <xf numFmtId="0" fontId="54" fillId="21" borderId="1" xfId="0" applyFont="1" applyFill="1" applyBorder="1"/>
    <xf numFmtId="0" fontId="6" fillId="10" borderId="1" xfId="0"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0" borderId="1"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27" fillId="0" borderId="1" xfId="0" applyFont="1" applyBorder="1" applyAlignment="1">
      <alignment horizontal="left" vertical="top" wrapText="1"/>
    </xf>
    <xf numFmtId="0" fontId="26" fillId="10" borderId="1" xfId="0" applyFont="1" applyFill="1" applyBorder="1" applyAlignment="1">
      <alignment horizontal="center" vertical="center" wrapText="1"/>
    </xf>
    <xf numFmtId="169" fontId="26" fillId="10" borderId="1" xfId="7" applyNumberFormat="1" applyFont="1" applyFill="1" applyBorder="1" applyAlignment="1">
      <alignment horizontal="center" vertical="center" wrapText="1"/>
    </xf>
    <xf numFmtId="0" fontId="6" fillId="9" borderId="1" xfId="0" applyFont="1" applyFill="1" applyBorder="1" applyAlignment="1">
      <alignment horizontal="center" vertical="top" wrapText="1"/>
    </xf>
    <xf numFmtId="169" fontId="26" fillId="9" borderId="1" xfId="7"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2" xfId="7" applyNumberFormat="1" applyFont="1" applyFill="1" applyBorder="1" applyAlignment="1">
      <alignment horizontal="center" vertical="center" wrapText="1"/>
    </xf>
    <xf numFmtId="169" fontId="24" fillId="9" borderId="3" xfId="7"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6" fillId="10" borderId="2" xfId="7"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0" fontId="24" fillId="9" borderId="3" xfId="0"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10" borderId="1" xfId="7" applyNumberFormat="1" applyFont="1" applyFill="1" applyBorder="1" applyAlignment="1">
      <alignment horizontal="center" vertical="center" wrapText="1"/>
    </xf>
    <xf numFmtId="169" fontId="24" fillId="9" borderId="1" xfId="7" applyNumberFormat="1" applyFont="1" applyFill="1" applyBorder="1" applyAlignment="1">
      <alignment horizontal="center" vertical="center" wrapText="1"/>
    </xf>
    <xf numFmtId="0" fontId="45" fillId="9" borderId="1" xfId="0" applyFont="1" applyFill="1" applyBorder="1"/>
    <xf numFmtId="0" fontId="45" fillId="9" borderId="0" xfId="0" applyFont="1" applyFill="1"/>
    <xf numFmtId="0" fontId="56" fillId="9" borderId="1" xfId="0" applyFont="1" applyFill="1" applyBorder="1" applyAlignment="1">
      <alignment vertical="top" wrapText="1"/>
    </xf>
    <xf numFmtId="0" fontId="5" fillId="9" borderId="1" xfId="0" quotePrefix="1" applyFont="1" applyFill="1" applyBorder="1" applyAlignment="1">
      <alignment horizontal="center" vertical="top" wrapText="1"/>
    </xf>
    <xf numFmtId="0" fontId="39" fillId="9" borderId="1" xfId="0" applyFont="1" applyFill="1" applyBorder="1" applyAlignment="1">
      <alignment horizontal="center" vertical="top" wrapText="1"/>
    </xf>
    <xf numFmtId="167" fontId="6" fillId="9" borderId="1" xfId="0" quotePrefix="1" applyNumberFormat="1" applyFont="1" applyFill="1" applyBorder="1" applyAlignment="1">
      <alignment horizontal="center" vertical="top" wrapText="1"/>
    </xf>
    <xf numFmtId="0" fontId="26" fillId="6" borderId="8" xfId="0" applyFont="1" applyFill="1" applyBorder="1"/>
    <xf numFmtId="0" fontId="6" fillId="10" borderId="1" xfId="0" applyFont="1" applyFill="1" applyBorder="1" applyAlignment="1">
      <alignment horizontal="center" vertical="center" wrapText="1"/>
    </xf>
    <xf numFmtId="0" fontId="6" fillId="10" borderId="1" xfId="7" applyNumberFormat="1" applyFont="1" applyFill="1" applyBorder="1" applyAlignment="1">
      <alignment horizontal="center" vertical="center" wrapText="1"/>
    </xf>
    <xf numFmtId="169" fontId="6" fillId="9" borderId="2"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9" borderId="2" xfId="8" applyFont="1" applyFill="1" applyBorder="1" applyAlignment="1">
      <alignment horizontal="center" vertical="center" wrapText="1"/>
    </xf>
    <xf numFmtId="169" fontId="24" fillId="9" borderId="1" xfId="7" applyNumberFormat="1" applyFont="1" applyFill="1" applyBorder="1" applyAlignment="1">
      <alignment horizontal="center" vertical="center" wrapText="1"/>
    </xf>
    <xf numFmtId="0" fontId="24" fillId="9" borderId="1" xfId="8" applyFont="1" applyFill="1" applyBorder="1" applyAlignment="1">
      <alignment horizontal="center" vertical="center" wrapText="1"/>
    </xf>
    <xf numFmtId="0" fontId="24" fillId="9" borderId="3" xfId="0" applyFont="1" applyFill="1" applyBorder="1" applyAlignment="1">
      <alignment horizontal="left" vertical="center" wrapText="1"/>
    </xf>
    <xf numFmtId="0" fontId="6" fillId="9" borderId="1" xfId="0"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0" fontId="15" fillId="9" borderId="3" xfId="8"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6" fillId="9" borderId="1" xfId="7" applyNumberFormat="1" applyFont="1" applyFill="1" applyBorder="1" applyAlignment="1">
      <alignment horizontal="center" vertical="center" wrapText="1"/>
    </xf>
    <xf numFmtId="169" fontId="31" fillId="9" borderId="1" xfId="7" applyNumberFormat="1" applyFont="1" applyFill="1" applyBorder="1" applyAlignment="1">
      <alignment horizontal="center" vertical="center" wrapText="1"/>
    </xf>
    <xf numFmtId="169" fontId="24" fillId="0" borderId="3" xfId="7" applyNumberFormat="1" applyFont="1" applyFill="1" applyBorder="1" applyAlignment="1">
      <alignment horizontal="center" vertical="center" wrapText="1"/>
    </xf>
    <xf numFmtId="0" fontId="17" fillId="9" borderId="3" xfId="0" applyFont="1" applyFill="1" applyBorder="1" applyAlignment="1">
      <alignment horizontal="left" vertical="center" wrapText="1"/>
    </xf>
    <xf numFmtId="0" fontId="6" fillId="9" borderId="4" xfId="7" applyNumberFormat="1" applyFont="1" applyFill="1" applyBorder="1" applyAlignment="1">
      <alignment horizontal="center" vertical="center" wrapText="1"/>
    </xf>
    <xf numFmtId="0" fontId="26" fillId="9" borderId="1" xfId="8" applyFont="1" applyFill="1" applyBorder="1" applyAlignment="1">
      <alignment horizontal="center" vertical="center" wrapText="1"/>
    </xf>
    <xf numFmtId="0" fontId="26" fillId="10" borderId="1" xfId="0" applyFont="1" applyFill="1" applyBorder="1" applyAlignment="1">
      <alignment horizontal="center" vertical="center" wrapText="1"/>
    </xf>
    <xf numFmtId="169" fontId="24" fillId="0" borderId="1" xfId="7" applyNumberFormat="1"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NumberFormat="1" applyFont="1" applyFill="1" applyBorder="1" applyAlignment="1">
      <alignment horizontal="center" vertical="center" wrapText="1"/>
    </xf>
    <xf numFmtId="0" fontId="24" fillId="0" borderId="3" xfId="0" applyFont="1" applyFill="1" applyBorder="1" applyAlignment="1">
      <alignment horizontal="center" wrapText="1"/>
    </xf>
    <xf numFmtId="0" fontId="45" fillId="10" borderId="1" xfId="0" applyFont="1" applyFill="1" applyBorder="1"/>
    <xf numFmtId="0" fontId="45" fillId="10" borderId="0" xfId="0" applyFont="1" applyFill="1"/>
    <xf numFmtId="0" fontId="39" fillId="10" borderId="1" xfId="0" applyFont="1" applyFill="1" applyBorder="1" applyAlignment="1">
      <alignment horizontal="center" vertical="top" wrapText="1"/>
    </xf>
    <xf numFmtId="182" fontId="6" fillId="10" borderId="1" xfId="0" quotePrefix="1" applyNumberFormat="1" applyFont="1" applyFill="1" applyBorder="1" applyAlignment="1">
      <alignment horizontal="center" vertical="top" wrapText="1"/>
    </xf>
    <xf numFmtId="0" fontId="6" fillId="21" borderId="1" xfId="7" applyNumberFormat="1" applyFont="1" applyFill="1" applyBorder="1" applyAlignment="1">
      <alignment horizontal="center" vertical="center" wrapText="1"/>
    </xf>
    <xf numFmtId="1" fontId="6" fillId="0" borderId="1" xfId="0" applyNumberFormat="1" applyFont="1" applyBorder="1" applyAlignment="1">
      <alignment vertical="center" wrapText="1"/>
    </xf>
    <xf numFmtId="1" fontId="28" fillId="21" borderId="1" xfId="0" applyNumberFormat="1" applyFont="1" applyFill="1" applyBorder="1" applyAlignment="1">
      <alignment horizontal="center" vertical="center" wrapText="1"/>
    </xf>
    <xf numFmtId="0" fontId="29" fillId="21" borderId="1" xfId="8" applyNumberFormat="1" applyFont="1" applyFill="1" applyBorder="1" applyAlignment="1">
      <alignment vertical="center" wrapText="1"/>
    </xf>
    <xf numFmtId="169" fontId="29" fillId="21" borderId="1" xfId="7" applyNumberFormat="1" applyFont="1" applyFill="1" applyBorder="1" applyAlignment="1">
      <alignment vertical="center" wrapText="1"/>
    </xf>
    <xf numFmtId="169" fontId="24" fillId="24" borderId="1" xfId="7" quotePrefix="1" applyNumberFormat="1" applyFont="1" applyFill="1" applyBorder="1" applyAlignment="1">
      <alignment horizontal="center" vertical="center" wrapText="1"/>
    </xf>
    <xf numFmtId="0" fontId="24" fillId="26" borderId="1" xfId="0" applyFont="1" applyFill="1" applyBorder="1" applyAlignment="1">
      <alignment horizontal="center" vertical="center" wrapText="1"/>
    </xf>
    <xf numFmtId="169" fontId="24" fillId="26" borderId="1" xfId="7" applyNumberFormat="1" applyFont="1" applyFill="1" applyBorder="1" applyAlignment="1">
      <alignment horizontal="center" vertical="center" wrapText="1"/>
    </xf>
    <xf numFmtId="0" fontId="24" fillId="26" borderId="1" xfId="0" applyFont="1" applyFill="1" applyBorder="1"/>
    <xf numFmtId="0" fontId="14" fillId="26" borderId="1" xfId="0" applyFont="1" applyFill="1" applyBorder="1" applyAlignment="1">
      <alignment horizontal="left" vertical="center" wrapText="1"/>
    </xf>
    <xf numFmtId="1" fontId="28" fillId="26" borderId="1" xfId="0" applyNumberFormat="1" applyFont="1" applyFill="1" applyBorder="1" applyAlignment="1">
      <alignment horizontal="center" vertical="center" wrapText="1"/>
    </xf>
    <xf numFmtId="0" fontId="28" fillId="26" borderId="1" xfId="0" applyFont="1" applyFill="1" applyBorder="1" applyAlignment="1">
      <alignment horizontal="left" vertical="center" wrapText="1"/>
    </xf>
    <xf numFmtId="0" fontId="28" fillId="26" borderId="1" xfId="0" applyFont="1" applyFill="1" applyBorder="1" applyAlignment="1">
      <alignment horizontal="center" vertical="center" wrapText="1"/>
    </xf>
    <xf numFmtId="0" fontId="28" fillId="26" borderId="1" xfId="7" applyNumberFormat="1" applyFont="1" applyFill="1" applyBorder="1" applyAlignment="1">
      <alignment horizontal="center" vertical="center" wrapText="1"/>
    </xf>
    <xf numFmtId="0" fontId="29" fillId="26" borderId="1" xfId="0" applyFont="1" applyFill="1" applyBorder="1" applyAlignment="1">
      <alignment horizontal="left" vertical="center" wrapText="1"/>
    </xf>
    <xf numFmtId="169" fontId="28" fillId="26" borderId="1" xfId="7" applyNumberFormat="1" applyFont="1" applyFill="1" applyBorder="1" applyAlignment="1">
      <alignment horizontal="center" vertical="center" wrapText="1"/>
    </xf>
    <xf numFmtId="181" fontId="58" fillId="26" borderId="1" xfId="0" applyNumberFormat="1" applyFont="1" applyFill="1" applyBorder="1" applyAlignment="1">
      <alignment vertical="center"/>
    </xf>
    <xf numFmtId="0" fontId="29" fillId="26" borderId="1" xfId="0" applyFont="1" applyFill="1" applyBorder="1" applyAlignment="1">
      <alignment horizontal="center" vertical="center" wrapText="1"/>
    </xf>
    <xf numFmtId="0" fontId="28" fillId="26" borderId="1" xfId="0" applyFont="1" applyFill="1" applyBorder="1"/>
    <xf numFmtId="1" fontId="16" fillId="26" borderId="1" xfId="0" applyNumberFormat="1" applyFont="1" applyFill="1" applyBorder="1" applyAlignment="1">
      <alignment horizontal="center" vertical="center" wrapText="1"/>
    </xf>
    <xf numFmtId="0" fontId="14" fillId="26" borderId="1" xfId="0" applyFont="1" applyFill="1" applyBorder="1" applyAlignment="1">
      <alignment horizontal="center" vertical="center" wrapText="1"/>
    </xf>
    <xf numFmtId="168" fontId="14" fillId="26" borderId="1" xfId="7" applyNumberFormat="1" applyFont="1" applyFill="1" applyBorder="1" applyAlignment="1">
      <alignment horizontal="center" vertical="center" wrapText="1"/>
    </xf>
    <xf numFmtId="169" fontId="14" fillId="26" borderId="1" xfId="7" applyNumberFormat="1" applyFont="1" applyFill="1" applyBorder="1" applyAlignment="1">
      <alignment horizontal="center" vertical="center" wrapText="1"/>
    </xf>
    <xf numFmtId="168" fontId="14" fillId="26" borderId="1" xfId="7" applyNumberFormat="1" applyFont="1" applyFill="1" applyBorder="1" applyAlignment="1">
      <alignment vertical="center" wrapText="1"/>
    </xf>
    <xf numFmtId="0" fontId="14" fillId="26" borderId="1" xfId="0" applyFont="1" applyFill="1" applyBorder="1" applyAlignment="1">
      <alignment horizontal="center" vertical="center"/>
    </xf>
    <xf numFmtId="1" fontId="28" fillId="26" borderId="1" xfId="3" applyNumberFormat="1" applyFont="1" applyFill="1" applyBorder="1" applyAlignment="1">
      <alignment horizontal="center" vertical="center" wrapText="1"/>
    </xf>
    <xf numFmtId="0" fontId="28" fillId="26" borderId="6" xfId="0" applyFont="1" applyFill="1" applyBorder="1" applyAlignment="1">
      <alignment horizontal="left" vertical="top" wrapText="1"/>
    </xf>
    <xf numFmtId="0" fontId="28" fillId="26" borderId="7" xfId="0" applyFont="1" applyFill="1" applyBorder="1" applyAlignment="1">
      <alignment horizontal="center" vertical="center" wrapText="1"/>
    </xf>
    <xf numFmtId="0" fontId="28" fillId="26" borderId="7" xfId="0" applyFont="1" applyFill="1" applyBorder="1" applyAlignment="1">
      <alignment horizontal="center" vertical="top" wrapText="1"/>
    </xf>
    <xf numFmtId="0" fontId="28" fillId="26" borderId="7" xfId="0" applyNumberFormat="1" applyFont="1" applyFill="1" applyBorder="1" applyAlignment="1">
      <alignment horizontal="center" vertical="center" wrapText="1"/>
    </xf>
    <xf numFmtId="165" fontId="28" fillId="26" borderId="1" xfId="0" applyNumberFormat="1" applyFont="1" applyFill="1" applyBorder="1" applyAlignment="1">
      <alignment horizontal="center" vertical="center" wrapText="1"/>
    </xf>
    <xf numFmtId="0" fontId="28" fillId="26" borderId="1" xfId="0" applyFont="1" applyFill="1" applyBorder="1" applyAlignment="1">
      <alignment wrapText="1"/>
    </xf>
    <xf numFmtId="0" fontId="29" fillId="26" borderId="1" xfId="0" applyFont="1" applyFill="1" applyBorder="1" applyAlignment="1">
      <alignment horizontal="left" vertical="top" wrapText="1"/>
    </xf>
    <xf numFmtId="0" fontId="28" fillId="26" borderId="1" xfId="0" applyNumberFormat="1" applyFont="1" applyFill="1" applyBorder="1" applyAlignment="1">
      <alignment horizontal="center" vertical="center" wrapText="1"/>
    </xf>
    <xf numFmtId="0" fontId="24" fillId="9" borderId="3" xfId="0" applyFont="1" applyFill="1" applyBorder="1" applyAlignment="1">
      <alignment horizontal="center" vertical="center"/>
    </xf>
    <xf numFmtId="0" fontId="24" fillId="9" borderId="1" xfId="0" applyFont="1" applyFill="1" applyBorder="1" applyAlignment="1">
      <alignment wrapText="1"/>
    </xf>
    <xf numFmtId="0" fontId="24" fillId="9" borderId="3" xfId="0" applyFont="1" applyFill="1" applyBorder="1" applyAlignment="1">
      <alignment horizontal="left" vertical="top" wrapText="1"/>
    </xf>
    <xf numFmtId="0" fontId="24" fillId="9" borderId="1" xfId="0" applyFont="1" applyFill="1" applyBorder="1" applyAlignment="1">
      <alignment horizontal="left" vertical="top" wrapText="1"/>
    </xf>
    <xf numFmtId="168" fontId="24" fillId="9" borderId="1" xfId="0" applyNumberFormat="1" applyFont="1" applyFill="1" applyBorder="1" applyAlignment="1">
      <alignment horizontal="center" vertical="center" wrapText="1"/>
    </xf>
    <xf numFmtId="0" fontId="53" fillId="9" borderId="1" xfId="0"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26" borderId="3" xfId="0" applyFont="1" applyFill="1" applyBorder="1" applyAlignment="1">
      <alignment horizontal="center" vertical="center"/>
    </xf>
    <xf numFmtId="0" fontId="24" fillId="26" borderId="1" xfId="0" applyFont="1" applyFill="1" applyBorder="1" applyAlignment="1">
      <alignment horizontal="left" wrapText="1"/>
    </xf>
    <xf numFmtId="0" fontId="24" fillId="26" borderId="1" xfId="0" applyFont="1" applyFill="1" applyBorder="1" applyAlignment="1">
      <alignment wrapText="1"/>
    </xf>
    <xf numFmtId="0" fontId="14" fillId="26" borderId="3" xfId="0" applyFont="1" applyFill="1" applyBorder="1" applyAlignment="1">
      <alignment horizontal="left" vertical="top" wrapText="1"/>
    </xf>
    <xf numFmtId="169" fontId="24" fillId="26" borderId="3" xfId="7" applyNumberFormat="1" applyFont="1" applyFill="1" applyBorder="1" applyAlignment="1">
      <alignment horizontal="center" vertical="center" wrapText="1"/>
    </xf>
    <xf numFmtId="0" fontId="24" fillId="26" borderId="3" xfId="0" applyFont="1" applyFill="1" applyBorder="1" applyAlignment="1">
      <alignment horizontal="center" vertical="center" wrapText="1"/>
    </xf>
    <xf numFmtId="1" fontId="28" fillId="21" borderId="1" xfId="0" applyNumberFormat="1" applyFont="1" applyFill="1" applyBorder="1" applyAlignment="1">
      <alignment horizontal="center" vertical="center"/>
    </xf>
    <xf numFmtId="0" fontId="29" fillId="21" borderId="1" xfId="0" applyFont="1" applyFill="1" applyBorder="1" applyAlignment="1">
      <alignment wrapText="1"/>
    </xf>
    <xf numFmtId="0" fontId="59" fillId="21" borderId="1" xfId="10" applyFont="1" applyFill="1" applyBorder="1" applyAlignment="1">
      <alignment horizontal="left" vertical="center" wrapText="1"/>
    </xf>
    <xf numFmtId="0" fontId="26" fillId="10" borderId="1" xfId="8" applyFont="1" applyFill="1" applyBorder="1" applyAlignment="1">
      <alignment horizontal="center" vertical="center" wrapText="1"/>
    </xf>
    <xf numFmtId="1" fontId="28" fillId="10" borderId="3" xfId="0" applyNumberFormat="1" applyFont="1" applyFill="1" applyBorder="1" applyAlignment="1">
      <alignment horizontal="center" vertical="center" wrapText="1"/>
    </xf>
    <xf numFmtId="0" fontId="29" fillId="10" borderId="1" xfId="0" applyNumberFormat="1" applyFont="1" applyFill="1" applyBorder="1" applyAlignment="1">
      <alignment horizontal="left" vertical="top" wrapText="1"/>
    </xf>
    <xf numFmtId="0" fontId="29" fillId="10" borderId="4" xfId="7" applyNumberFormat="1" applyFont="1" applyFill="1" applyBorder="1" applyAlignment="1">
      <alignment horizontal="center" vertical="center" wrapText="1"/>
    </xf>
    <xf numFmtId="0" fontId="29" fillId="10" borderId="1" xfId="0" applyFont="1" applyFill="1" applyBorder="1" applyAlignment="1">
      <alignment horizontal="center" vertical="top" wrapText="1"/>
    </xf>
    <xf numFmtId="169" fontId="29" fillId="10" borderId="1" xfId="0" quotePrefix="1" applyNumberFormat="1" applyFont="1" applyFill="1" applyBorder="1" applyAlignment="1">
      <alignment horizontal="center" vertical="top" wrapText="1"/>
    </xf>
    <xf numFmtId="0" fontId="29" fillId="10" borderId="1" xfId="8" applyFont="1" applyFill="1" applyBorder="1" applyAlignment="1">
      <alignment horizontal="center" vertical="center"/>
    </xf>
    <xf numFmtId="0" fontId="29" fillId="10" borderId="1" xfId="0" applyFont="1" applyFill="1" applyBorder="1"/>
    <xf numFmtId="169" fontId="28" fillId="10" borderId="1" xfId="7" applyNumberFormat="1" applyFont="1" applyFill="1" applyBorder="1" applyAlignment="1">
      <alignment horizontal="center" vertical="center" wrapText="1"/>
    </xf>
    <xf numFmtId="0" fontId="28" fillId="10" borderId="1" xfId="0" applyFont="1" applyFill="1" applyBorder="1" applyAlignment="1">
      <alignment horizontal="center" vertical="center" wrapText="1"/>
    </xf>
    <xf numFmtId="0" fontId="28" fillId="10" borderId="4" xfId="7" applyNumberFormat="1" applyFont="1" applyFill="1" applyBorder="1" applyAlignment="1">
      <alignment horizontal="center" vertical="center" wrapText="1"/>
    </xf>
    <xf numFmtId="0" fontId="28" fillId="10" borderId="1" xfId="0" applyFont="1" applyFill="1" applyBorder="1" applyAlignment="1">
      <alignment horizontal="center" vertical="top" wrapText="1"/>
    </xf>
    <xf numFmtId="0" fontId="29" fillId="10" borderId="3" xfId="0" applyFont="1" applyFill="1" applyBorder="1" applyAlignment="1">
      <alignment horizontal="left" vertical="top" wrapText="1"/>
    </xf>
    <xf numFmtId="169" fontId="28" fillId="10" borderId="1" xfId="7" quotePrefix="1" applyNumberFormat="1" applyFont="1" applyFill="1" applyBorder="1" applyAlignment="1">
      <alignment horizontal="center" vertical="top" wrapText="1"/>
    </xf>
    <xf numFmtId="0" fontId="28" fillId="10" borderId="1" xfId="8" applyFont="1" applyFill="1" applyBorder="1" applyAlignment="1">
      <alignment horizontal="center" vertical="center"/>
    </xf>
    <xf numFmtId="3" fontId="15" fillId="10" borderId="1" xfId="0" applyNumberFormat="1" applyFont="1" applyFill="1" applyBorder="1" applyAlignment="1">
      <alignment horizontal="center" vertical="center" wrapText="1"/>
    </xf>
    <xf numFmtId="0" fontId="6" fillId="10" borderId="1" xfId="8" applyNumberFormat="1" applyFont="1" applyFill="1" applyBorder="1" applyAlignment="1">
      <alignment horizontal="center" vertical="center" wrapText="1"/>
    </xf>
    <xf numFmtId="0" fontId="15" fillId="10" borderId="1" xfId="8" applyFont="1" applyFill="1" applyBorder="1" applyAlignment="1">
      <alignment horizontal="center" vertical="center"/>
    </xf>
    <xf numFmtId="0" fontId="27" fillId="24" borderId="1" xfId="0" applyFont="1" applyFill="1" applyBorder="1" applyAlignment="1">
      <alignment horizontal="center" vertical="center" wrapText="1"/>
    </xf>
    <xf numFmtId="1" fontId="6" fillId="27" borderId="1" xfId="0" applyNumberFormat="1" applyFont="1" applyFill="1" applyBorder="1" applyAlignment="1">
      <alignment horizontal="center" vertical="center" wrapText="1"/>
    </xf>
    <xf numFmtId="0" fontId="27" fillId="27" borderId="1" xfId="0" applyFont="1" applyFill="1" applyBorder="1" applyAlignment="1">
      <alignment horizontal="left" vertical="top" wrapText="1"/>
    </xf>
    <xf numFmtId="0" fontId="5" fillId="27" borderId="1" xfId="0" applyFont="1" applyFill="1" applyBorder="1" applyAlignment="1">
      <alignment horizontal="center" vertical="center" wrapText="1"/>
    </xf>
    <xf numFmtId="0" fontId="5" fillId="27" borderId="1" xfId="0" applyFont="1" applyFill="1" applyBorder="1" applyAlignment="1">
      <alignment vertical="top" wrapText="1"/>
    </xf>
    <xf numFmtId="0" fontId="5" fillId="27" borderId="1" xfId="0" applyNumberFormat="1" applyFont="1" applyFill="1" applyBorder="1" applyAlignment="1">
      <alignment horizontal="center" vertical="center" wrapText="1"/>
    </xf>
    <xf numFmtId="169" fontId="5" fillId="27" borderId="1" xfId="7" applyNumberFormat="1" applyFont="1" applyFill="1" applyBorder="1" applyAlignment="1">
      <alignment horizontal="center" vertical="center" wrapText="1"/>
    </xf>
    <xf numFmtId="0" fontId="15" fillId="27" borderId="1" xfId="0" applyFont="1" applyFill="1" applyBorder="1"/>
    <xf numFmtId="168" fontId="14" fillId="26" borderId="1" xfId="7" quotePrefix="1" applyNumberFormat="1" applyFont="1" applyFill="1" applyBorder="1" applyAlignment="1">
      <alignment horizontal="center" vertical="center" wrapText="1"/>
    </xf>
    <xf numFmtId="0" fontId="6" fillId="9" borderId="8" xfId="0" applyFont="1" applyFill="1" applyBorder="1" applyAlignment="1">
      <alignment horizontal="center" vertical="center" wrapText="1"/>
    </xf>
    <xf numFmtId="1" fontId="5" fillId="16" borderId="4" xfId="0" applyNumberFormat="1" applyFont="1" applyFill="1" applyBorder="1" applyAlignment="1">
      <alignment horizontal="center" vertical="center" wrapText="1"/>
    </xf>
    <xf numFmtId="0" fontId="5" fillId="16" borderId="4" xfId="8" applyFont="1" applyFill="1" applyBorder="1" applyAlignment="1">
      <alignment horizontal="center" vertical="center" wrapText="1"/>
    </xf>
    <xf numFmtId="0" fontId="5" fillId="16" borderId="4" xfId="0" applyFont="1" applyFill="1" applyBorder="1" applyAlignment="1">
      <alignment horizontal="center" vertical="center" wrapText="1"/>
    </xf>
    <xf numFmtId="170" fontId="5" fillId="16" borderId="1" xfId="0" quotePrefix="1" applyNumberFormat="1" applyFont="1" applyFill="1" applyBorder="1" applyAlignment="1">
      <alignment horizontal="center" vertical="center" wrapText="1"/>
    </xf>
    <xf numFmtId="173" fontId="5" fillId="16" borderId="4" xfId="0" applyNumberFormat="1" applyFont="1" applyFill="1" applyBorder="1" applyAlignment="1">
      <alignment horizontal="center" vertical="center" wrapText="1"/>
    </xf>
    <xf numFmtId="1" fontId="24" fillId="0" borderId="4" xfId="0" applyNumberFormat="1" applyFont="1" applyFill="1" applyBorder="1" applyAlignment="1">
      <alignment horizontal="center" vertical="center"/>
    </xf>
    <xf numFmtId="0" fontId="6" fillId="24" borderId="1" xfId="8" applyFont="1" applyFill="1" applyBorder="1" applyAlignment="1">
      <alignment horizontal="center" vertical="center"/>
    </xf>
    <xf numFmtId="0" fontId="31" fillId="10" borderId="2" xfId="8" applyFont="1" applyFill="1" applyBorder="1" applyAlignment="1">
      <alignment horizontal="center" vertical="center" wrapText="1"/>
    </xf>
    <xf numFmtId="0" fontId="31" fillId="9" borderId="2" xfId="8" applyFont="1" applyFill="1" applyBorder="1" applyAlignment="1">
      <alignment horizontal="center" vertical="center" wrapText="1"/>
    </xf>
    <xf numFmtId="0" fontId="31" fillId="9" borderId="4" xfId="8" applyFont="1" applyFill="1" applyBorder="1" applyAlignment="1">
      <alignment horizontal="center" vertical="center" wrapText="1"/>
    </xf>
    <xf numFmtId="0" fontId="26" fillId="9" borderId="1" xfId="0" applyFont="1" applyFill="1" applyBorder="1" applyAlignment="1">
      <alignment horizontal="center" vertical="center"/>
    </xf>
    <xf numFmtId="3" fontId="60" fillId="6" borderId="1" xfId="7" quotePrefix="1" applyNumberFormat="1" applyFont="1" applyFill="1" applyBorder="1" applyAlignment="1">
      <alignment horizontal="center" vertical="center" wrapText="1"/>
    </xf>
    <xf numFmtId="166" fontId="14" fillId="6" borderId="1" xfId="7" quotePrefix="1" applyNumberFormat="1" applyFont="1" applyFill="1" applyBorder="1" applyAlignment="1">
      <alignment horizontal="center" vertical="center" wrapText="1"/>
    </xf>
    <xf numFmtId="166" fontId="5" fillId="6" borderId="1" xfId="7" quotePrefix="1" applyNumberFormat="1" applyFont="1" applyFill="1" applyBorder="1" applyAlignment="1">
      <alignment horizontal="center" vertical="center" wrapText="1"/>
    </xf>
    <xf numFmtId="169" fontId="6" fillId="24" borderId="1" xfId="7" quotePrefix="1" applyNumberFormat="1" applyFont="1" applyFill="1" applyBorder="1" applyAlignment="1">
      <alignment horizontal="center" vertical="center" wrapText="1"/>
    </xf>
    <xf numFmtId="43" fontId="6" fillId="24" borderId="1" xfId="7" quotePrefix="1" applyFont="1" applyFill="1" applyBorder="1" applyAlignment="1">
      <alignment horizontal="center" vertical="center" wrapText="1"/>
    </xf>
    <xf numFmtId="0" fontId="6" fillId="24" borderId="1" xfId="0" quotePrefix="1" applyFont="1" applyFill="1" applyBorder="1" applyAlignment="1">
      <alignment horizontal="center" vertical="center" wrapText="1"/>
    </xf>
    <xf numFmtId="2" fontId="5" fillId="10" borderId="1" xfId="7" quotePrefix="1" applyNumberFormat="1" applyFont="1" applyFill="1" applyBorder="1" applyAlignment="1">
      <alignment horizontal="center" vertical="center" wrapText="1"/>
    </xf>
    <xf numFmtId="2" fontId="5" fillId="10" borderId="1" xfId="0" quotePrefix="1" applyNumberFormat="1" applyFont="1" applyFill="1" applyBorder="1" applyAlignment="1">
      <alignment horizontal="center" vertical="center" wrapText="1"/>
    </xf>
    <xf numFmtId="2" fontId="5" fillId="24" borderId="1" xfId="7" quotePrefix="1" applyNumberFormat="1" applyFont="1" applyFill="1" applyBorder="1" applyAlignment="1">
      <alignment horizontal="center" vertical="center" wrapText="1"/>
    </xf>
    <xf numFmtId="2" fontId="5" fillId="24" borderId="1" xfId="0" quotePrefix="1" applyNumberFormat="1" applyFont="1" applyFill="1" applyBorder="1" applyAlignment="1">
      <alignment horizontal="center" vertical="center" wrapText="1"/>
    </xf>
    <xf numFmtId="166" fontId="60" fillId="6" borderId="1" xfId="7" quotePrefix="1" applyNumberFormat="1" applyFont="1" applyFill="1" applyBorder="1" applyAlignment="1">
      <alignment horizontal="center" vertical="center" wrapText="1"/>
    </xf>
    <xf numFmtId="165" fontId="14" fillId="6" borderId="1" xfId="7" quotePrefix="1" applyNumberFormat="1" applyFont="1" applyFill="1" applyBorder="1" applyAlignment="1">
      <alignment horizontal="center" vertical="center" wrapText="1"/>
    </xf>
    <xf numFmtId="1" fontId="14" fillId="6" borderId="1" xfId="7" quotePrefix="1" applyNumberFormat="1" applyFont="1" applyFill="1" applyBorder="1" applyAlignment="1">
      <alignment horizontal="center" vertical="center" wrapText="1"/>
    </xf>
    <xf numFmtId="165" fontId="5" fillId="6" borderId="1" xfId="7" quotePrefix="1" applyNumberFormat="1" applyFont="1" applyFill="1" applyBorder="1" applyAlignment="1">
      <alignment horizontal="center" vertical="center" wrapText="1"/>
    </xf>
    <xf numFmtId="165" fontId="5" fillId="6" borderId="1" xfId="0" quotePrefix="1" applyNumberFormat="1" applyFont="1" applyFill="1" applyBorder="1" applyAlignment="1">
      <alignment horizontal="center" vertical="center" wrapText="1"/>
    </xf>
    <xf numFmtId="2" fontId="5" fillId="6" borderId="1" xfId="7" quotePrefix="1" applyNumberFormat="1" applyFont="1" applyFill="1" applyBorder="1" applyAlignment="1">
      <alignment horizontal="center" vertical="center" wrapText="1"/>
    </xf>
    <xf numFmtId="2" fontId="5" fillId="6" borderId="1" xfId="0" quotePrefix="1" applyNumberFormat="1" applyFont="1" applyFill="1" applyBorder="1" applyAlignment="1">
      <alignment horizontal="center" vertical="center" wrapText="1"/>
    </xf>
    <xf numFmtId="1" fontId="5" fillId="6" borderId="1" xfId="7" quotePrefix="1" applyNumberFormat="1" applyFont="1" applyFill="1" applyBorder="1" applyAlignment="1">
      <alignment horizontal="center" vertical="center" wrapText="1"/>
    </xf>
    <xf numFmtId="1" fontId="5" fillId="6" borderId="1" xfId="0" quotePrefix="1" applyNumberFormat="1" applyFont="1" applyFill="1" applyBorder="1" applyAlignment="1">
      <alignment horizontal="center" vertical="center" wrapText="1"/>
    </xf>
    <xf numFmtId="1" fontId="5" fillId="4" borderId="1" xfId="7" quotePrefix="1" applyNumberFormat="1" applyFont="1" applyFill="1" applyBorder="1" applyAlignment="1">
      <alignment horizontal="center" vertical="center" wrapText="1"/>
    </xf>
    <xf numFmtId="1" fontId="5" fillId="4" borderId="1" xfId="0" quotePrefix="1" applyNumberFormat="1" applyFont="1" applyFill="1" applyBorder="1" applyAlignment="1">
      <alignment horizontal="center" vertical="center" wrapText="1"/>
    </xf>
    <xf numFmtId="1" fontId="61" fillId="4" borderId="1" xfId="0" applyNumberFormat="1" applyFont="1" applyFill="1" applyBorder="1" applyAlignment="1">
      <alignment horizontal="center" vertical="center" wrapText="1"/>
    </xf>
    <xf numFmtId="1" fontId="5" fillId="4" borderId="8" xfId="0" quotePrefix="1" applyNumberFormat="1" applyFont="1" applyFill="1" applyBorder="1" applyAlignment="1">
      <alignment horizontal="center" vertical="center" wrapText="1"/>
    </xf>
    <xf numFmtId="2" fontId="5" fillId="10" borderId="3" xfId="7" quotePrefix="1" applyNumberFormat="1" applyFont="1" applyFill="1" applyBorder="1" applyAlignment="1">
      <alignment horizontal="center" vertical="center" wrapText="1"/>
    </xf>
    <xf numFmtId="2" fontId="5" fillId="10" borderId="3" xfId="0" quotePrefix="1" applyNumberFormat="1" applyFont="1" applyFill="1" applyBorder="1" applyAlignment="1">
      <alignment horizontal="center" vertical="center" wrapText="1"/>
    </xf>
    <xf numFmtId="1" fontId="5" fillId="24" borderId="1" xfId="7" quotePrefix="1" applyNumberFormat="1" applyFont="1" applyFill="1" applyBorder="1" applyAlignment="1">
      <alignment horizontal="center" vertical="center" wrapText="1"/>
    </xf>
    <xf numFmtId="1" fontId="5" fillId="24" borderId="1" xfId="0" quotePrefix="1" applyNumberFormat="1" applyFont="1" applyFill="1" applyBorder="1" applyAlignment="1">
      <alignment horizontal="center" vertical="center" wrapText="1"/>
    </xf>
    <xf numFmtId="169" fontId="6" fillId="24" borderId="1" xfId="7" applyNumberFormat="1" applyFont="1" applyFill="1" applyBorder="1" applyAlignment="1">
      <alignment horizontal="center" vertical="center" wrapText="1"/>
    </xf>
    <xf numFmtId="169" fontId="6" fillId="9" borderId="1" xfId="7"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27" fillId="10" borderId="3" xfId="0" applyFont="1" applyFill="1" applyBorder="1" applyAlignment="1">
      <alignment horizontal="left" vertical="top" wrapText="1"/>
    </xf>
    <xf numFmtId="0" fontId="6" fillId="9" borderId="1" xfId="0" applyFont="1" applyFill="1" applyBorder="1" applyAlignment="1">
      <alignment horizontal="center" vertical="center" wrapText="1"/>
    </xf>
    <xf numFmtId="1" fontId="6" fillId="10" borderId="3" xfId="0" applyNumberFormat="1" applyFont="1" applyFill="1" applyBorder="1" applyAlignment="1">
      <alignment horizontal="center" vertical="center" wrapText="1"/>
    </xf>
    <xf numFmtId="0" fontId="6" fillId="10" borderId="1" xfId="0" applyFont="1" applyFill="1" applyBorder="1" applyAlignment="1">
      <alignment horizontal="center" vertical="top" wrapText="1"/>
    </xf>
    <xf numFmtId="169" fontId="6" fillId="9"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69" fontId="26" fillId="10" borderId="1" xfId="7" applyNumberFormat="1" applyFont="1" applyFill="1" applyBorder="1" applyAlignment="1">
      <alignment horizontal="center" vertical="center" wrapText="1"/>
    </xf>
    <xf numFmtId="169" fontId="6" fillId="0" borderId="1" xfId="7" applyNumberFormat="1" applyFont="1" applyBorder="1" applyAlignment="1">
      <alignment horizontal="center" vertical="center" wrapText="1"/>
    </xf>
    <xf numFmtId="0" fontId="5" fillId="10" borderId="1" xfId="0" applyFont="1" applyFill="1" applyBorder="1" applyAlignment="1">
      <alignment horizontal="center" vertical="center" wrapText="1"/>
    </xf>
    <xf numFmtId="171" fontId="26" fillId="9" borderId="1" xfId="7" quotePrefix="1" applyNumberFormat="1" applyFont="1" applyFill="1" applyBorder="1" applyAlignment="1">
      <alignment horizontal="center" vertical="center" wrapText="1"/>
    </xf>
    <xf numFmtId="171" fontId="26" fillId="9" borderId="1" xfId="21" applyNumberFormat="1" applyFont="1" applyFill="1" applyBorder="1" applyAlignment="1">
      <alignment horizontal="center" vertical="center" wrapText="1"/>
    </xf>
    <xf numFmtId="171" fontId="26" fillId="9" borderId="1" xfId="21" quotePrefix="1" applyNumberFormat="1" applyFont="1" applyFill="1" applyBorder="1" applyAlignment="1">
      <alignment horizontal="center" vertical="center" wrapText="1"/>
    </xf>
    <xf numFmtId="169" fontId="26" fillId="9" borderId="1" xfId="21" applyNumberFormat="1" applyFont="1" applyFill="1" applyBorder="1" applyAlignment="1">
      <alignment horizontal="right" vertical="center" wrapText="1"/>
    </xf>
    <xf numFmtId="169" fontId="26" fillId="9" borderId="1" xfId="21" applyNumberFormat="1" applyFont="1" applyFill="1" applyBorder="1" applyAlignment="1">
      <alignment horizontal="center" vertical="center" wrapText="1"/>
    </xf>
    <xf numFmtId="168" fontId="26" fillId="9" borderId="1" xfId="21" applyNumberFormat="1" applyFont="1" applyFill="1" applyBorder="1" applyAlignment="1">
      <alignment horizontal="center" vertical="center" wrapText="1"/>
    </xf>
    <xf numFmtId="171" fontId="26" fillId="9" borderId="1" xfId="21" quotePrefix="1" applyNumberFormat="1" applyFont="1" applyFill="1" applyBorder="1" applyAlignment="1">
      <alignment horizontal="center" vertical="center"/>
    </xf>
    <xf numFmtId="169" fontId="26" fillId="9" borderId="1" xfId="21" applyNumberFormat="1" applyFont="1" applyFill="1" applyBorder="1" applyAlignment="1">
      <alignment horizontal="center" vertical="center"/>
    </xf>
    <xf numFmtId="169" fontId="26" fillId="10" borderId="1" xfId="21" applyNumberFormat="1" applyFont="1" applyFill="1" applyBorder="1" applyAlignment="1">
      <alignment horizontal="right" vertical="center" wrapText="1"/>
    </xf>
    <xf numFmtId="169" fontId="26" fillId="10" borderId="1" xfId="21" applyNumberFormat="1" applyFont="1" applyFill="1" applyBorder="1" applyAlignment="1">
      <alignment horizontal="center" vertical="center" wrapText="1"/>
    </xf>
    <xf numFmtId="2" fontId="6" fillId="24" borderId="1" xfId="7" quotePrefix="1" applyNumberFormat="1" applyFont="1" applyFill="1" applyBorder="1" applyAlignment="1">
      <alignment horizontal="center" vertical="center" wrapText="1"/>
    </xf>
    <xf numFmtId="2" fontId="6" fillId="6" borderId="1" xfId="7" quotePrefix="1" applyNumberFormat="1" applyFont="1" applyFill="1" applyBorder="1" applyAlignment="1">
      <alignment horizontal="center" vertical="center" wrapText="1"/>
    </xf>
    <xf numFmtId="165" fontId="6" fillId="24" borderId="1" xfId="7" quotePrefix="1" applyNumberFormat="1" applyFont="1" applyFill="1" applyBorder="1" applyAlignment="1">
      <alignment horizontal="center" vertical="center" wrapText="1"/>
    </xf>
    <xf numFmtId="165" fontId="6" fillId="24" borderId="1" xfId="0" quotePrefix="1" applyNumberFormat="1" applyFont="1" applyFill="1" applyBorder="1" applyAlignment="1">
      <alignment horizontal="center" vertical="center" wrapText="1"/>
    </xf>
    <xf numFmtId="2" fontId="6" fillId="10" borderId="1" xfId="7" quotePrefix="1" applyNumberFormat="1" applyFont="1" applyFill="1" applyBorder="1" applyAlignment="1">
      <alignment horizontal="center" vertical="center" wrapText="1"/>
    </xf>
    <xf numFmtId="2" fontId="6" fillId="10" borderId="1" xfId="0" quotePrefix="1" applyNumberFormat="1" applyFont="1" applyFill="1" applyBorder="1" applyAlignment="1">
      <alignment horizontal="center" vertical="center" wrapText="1"/>
    </xf>
    <xf numFmtId="2" fontId="6" fillId="6" borderId="1" xfId="0" quotePrefix="1" applyNumberFormat="1" applyFont="1" applyFill="1" applyBorder="1" applyAlignment="1">
      <alignment horizontal="center" vertical="center" wrapText="1"/>
    </xf>
    <xf numFmtId="171" fontId="6" fillId="10" borderId="1" xfId="7" quotePrefix="1" applyNumberFormat="1" applyFont="1" applyFill="1" applyBorder="1" applyAlignment="1">
      <alignment horizontal="right" vertical="center" wrapText="1"/>
    </xf>
    <xf numFmtId="171" fontId="6" fillId="10" borderId="1" xfId="7" applyNumberFormat="1" applyFont="1" applyFill="1" applyBorder="1" applyAlignment="1">
      <alignment horizontal="right" vertical="center" wrapText="1"/>
    </xf>
    <xf numFmtId="169" fontId="5" fillId="2" borderId="2" xfId="7" applyNumberFormat="1" applyFont="1" applyFill="1" applyBorder="1" applyAlignment="1">
      <alignment horizontal="center" vertical="center" wrapText="1"/>
    </xf>
    <xf numFmtId="168" fontId="5" fillId="2" borderId="1" xfId="7" applyNumberFormat="1" applyFont="1" applyFill="1" applyBorder="1" applyAlignment="1">
      <alignment horizontal="center" vertical="center" wrapText="1"/>
    </xf>
    <xf numFmtId="165" fontId="5" fillId="0" borderId="1" xfId="0" quotePrefix="1" applyNumberFormat="1" applyFont="1" applyBorder="1" applyAlignment="1">
      <alignment horizontal="center" vertical="center" wrapText="1"/>
    </xf>
    <xf numFmtId="0" fontId="6" fillId="24" borderId="1" xfId="0" applyFont="1" applyFill="1" applyBorder="1" applyAlignment="1">
      <alignment horizontal="center" vertical="center" wrapText="1"/>
    </xf>
    <xf numFmtId="1" fontId="6" fillId="24" borderId="1" xfId="0" quotePrefix="1" applyNumberFormat="1" applyFont="1" applyFill="1" applyBorder="1" applyAlignment="1">
      <alignment horizontal="center" vertical="center" wrapText="1"/>
    </xf>
    <xf numFmtId="0" fontId="27" fillId="24" borderId="1" xfId="0" applyFont="1" applyFill="1" applyBorder="1" applyAlignment="1">
      <alignment horizontal="left" vertical="top" wrapText="1"/>
    </xf>
    <xf numFmtId="0" fontId="6" fillId="24" borderId="1" xfId="0" applyFont="1" applyFill="1" applyBorder="1" applyAlignment="1">
      <alignment horizontal="center" vertical="top" wrapText="1"/>
    </xf>
    <xf numFmtId="0" fontId="5" fillId="24" borderId="1" xfId="0" applyNumberFormat="1" applyFont="1" applyFill="1" applyBorder="1" applyAlignment="1">
      <alignment horizontal="center" vertical="center" wrapText="1"/>
    </xf>
    <xf numFmtId="0" fontId="5" fillId="24" borderId="1" xfId="0" applyFont="1" applyFill="1" applyBorder="1" applyAlignment="1">
      <alignment horizontal="left" vertical="top" wrapText="1"/>
    </xf>
    <xf numFmtId="0" fontId="5" fillId="24" borderId="1" xfId="0" applyFont="1" applyFill="1" applyBorder="1" applyAlignment="1">
      <alignment horizontal="right" vertical="center" wrapText="1"/>
    </xf>
    <xf numFmtId="171" fontId="5" fillId="24" borderId="1" xfId="7" applyNumberFormat="1" applyFont="1" applyFill="1" applyBorder="1" applyAlignment="1">
      <alignment horizontal="right" vertical="center" wrapText="1"/>
    </xf>
    <xf numFmtId="0" fontId="15" fillId="24" borderId="1" xfId="0" applyFont="1" applyFill="1" applyBorder="1"/>
    <xf numFmtId="169" fontId="15" fillId="10" borderId="1" xfId="7" applyNumberFormat="1" applyFont="1" applyFill="1" applyBorder="1" applyAlignment="1">
      <alignment vertical="center" wrapText="1"/>
    </xf>
    <xf numFmtId="169" fontId="5" fillId="2" borderId="1" xfId="7" applyNumberFormat="1" applyFont="1" applyFill="1" applyBorder="1" applyAlignment="1">
      <alignment horizontal="left" vertical="center" wrapText="1"/>
    </xf>
    <xf numFmtId="169" fontId="15" fillId="9" borderId="3" xfId="7"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0" fontId="15" fillId="9" borderId="3" xfId="0" applyFont="1" applyFill="1" applyBorder="1" applyAlignment="1">
      <alignment horizontal="center" vertical="top" wrapText="1"/>
    </xf>
    <xf numFmtId="169" fontId="15" fillId="9" borderId="4"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0" fontId="15" fillId="9" borderId="3" xfId="0" applyFont="1" applyFill="1" applyBorder="1" applyAlignment="1">
      <alignment horizontal="center" vertical="top" wrapText="1"/>
    </xf>
    <xf numFmtId="169" fontId="15" fillId="9" borderId="1" xfId="7" applyNumberFormat="1" applyFont="1" applyFill="1" applyBorder="1" applyAlignment="1">
      <alignment horizontal="center" vertical="center" wrapText="1"/>
    </xf>
    <xf numFmtId="165" fontId="5" fillId="0" borderId="1" xfId="0" quotePrefix="1" applyNumberFormat="1" applyFont="1" applyFill="1" applyBorder="1" applyAlignment="1">
      <alignment horizontal="center" vertical="center" wrapText="1"/>
    </xf>
    <xf numFmtId="169" fontId="6" fillId="14" borderId="1" xfId="7" applyNumberFormat="1" applyFont="1" applyFill="1" applyBorder="1" applyAlignment="1">
      <alignment horizontal="center" vertical="top" wrapText="1"/>
    </xf>
    <xf numFmtId="169" fontId="18" fillId="14" borderId="1" xfId="7" applyNumberFormat="1" applyFont="1" applyFill="1" applyBorder="1" applyAlignment="1">
      <alignment horizontal="left" vertical="top" wrapText="1"/>
    </xf>
    <xf numFmtId="0" fontId="18" fillId="9" borderId="1" xfId="0" applyFont="1" applyFill="1" applyBorder="1" applyAlignment="1">
      <alignment vertical="top" wrapText="1"/>
    </xf>
    <xf numFmtId="169" fontId="18" fillId="14" borderId="1" xfId="7" applyNumberFormat="1" applyFont="1" applyFill="1" applyBorder="1" applyAlignment="1">
      <alignment horizontal="center" vertical="center" wrapText="1"/>
    </xf>
    <xf numFmtId="0" fontId="62" fillId="9" borderId="1" xfId="0" applyFont="1" applyFill="1" applyBorder="1"/>
    <xf numFmtId="0" fontId="62" fillId="9" borderId="0" xfId="0" applyFont="1" applyFill="1"/>
    <xf numFmtId="0" fontId="17" fillId="9" borderId="1" xfId="0" applyFont="1" applyFill="1" applyBorder="1" applyAlignment="1">
      <alignment vertical="top" wrapText="1"/>
    </xf>
    <xf numFmtId="169" fontId="17" fillId="14" borderId="1" xfId="7" applyNumberFormat="1" applyFont="1" applyFill="1" applyBorder="1" applyAlignment="1">
      <alignment horizontal="left" vertical="top" wrapText="1"/>
    </xf>
    <xf numFmtId="169" fontId="17" fillId="14" borderId="1" xfId="7" applyNumberFormat="1" applyFont="1" applyFill="1" applyBorder="1" applyAlignment="1">
      <alignment horizontal="center" vertical="center" wrapText="1"/>
    </xf>
    <xf numFmtId="0" fontId="5" fillId="9" borderId="1" xfId="0" applyFont="1" applyFill="1" applyBorder="1" applyAlignment="1">
      <alignment horizontal="left" vertical="top" wrapText="1"/>
    </xf>
    <xf numFmtId="2" fontId="22" fillId="18"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 fontId="23" fillId="0" borderId="1" xfId="0" applyNumberFormat="1" applyFont="1" applyFill="1" applyBorder="1" applyAlignment="1">
      <alignment horizontal="center" vertical="center"/>
    </xf>
    <xf numFmtId="169" fontId="23" fillId="0" borderId="1" xfId="7"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3" fillId="0" borderId="1" xfId="0" applyFont="1" applyFill="1" applyBorder="1"/>
    <xf numFmtId="2" fontId="22" fillId="18" borderId="1" xfId="7" applyNumberFormat="1" applyFont="1" applyFill="1" applyBorder="1" applyAlignment="1">
      <alignment horizontal="center" vertical="center" wrapText="1"/>
    </xf>
    <xf numFmtId="2" fontId="23" fillId="0" borderId="1" xfId="7" applyNumberFormat="1" applyFont="1" applyFill="1" applyBorder="1" applyAlignment="1">
      <alignment horizontal="center" vertical="center" wrapText="1"/>
    </xf>
    <xf numFmtId="2" fontId="23"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wrapText="1"/>
    </xf>
    <xf numFmtId="1" fontId="23" fillId="0" borderId="0" xfId="0" applyNumberFormat="1" applyFont="1" applyFill="1" applyBorder="1" applyAlignment="1">
      <alignment horizontal="center" vertical="center"/>
    </xf>
    <xf numFmtId="0" fontId="23" fillId="0" borderId="0" xfId="0" applyFont="1" applyFill="1" applyBorder="1" applyAlignment="1">
      <alignment horizontal="left" vertical="center" wrapText="1"/>
    </xf>
    <xf numFmtId="169" fontId="23" fillId="0" borderId="0" xfId="7" applyNumberFormat="1" applyFont="1" applyFill="1" applyBorder="1" applyAlignment="1">
      <alignment horizontal="center" vertical="center" wrapText="1"/>
    </xf>
    <xf numFmtId="0" fontId="23" fillId="0" borderId="0" xfId="0" applyNumberFormat="1" applyFont="1" applyFill="1" applyBorder="1" applyAlignment="1">
      <alignment horizontal="center" vertical="center" wrapText="1"/>
    </xf>
    <xf numFmtId="2" fontId="23" fillId="0" borderId="0" xfId="7" applyNumberFormat="1" applyFont="1" applyFill="1" applyBorder="1" applyAlignment="1">
      <alignment horizontal="center" vertical="center" wrapText="1"/>
    </xf>
    <xf numFmtId="2" fontId="23" fillId="0" borderId="0" xfId="0" applyNumberFormat="1" applyFont="1" applyFill="1" applyBorder="1" applyAlignment="1">
      <alignment horizontal="center" vertical="center" wrapText="1"/>
    </xf>
    <xf numFmtId="169" fontId="22" fillId="0" borderId="0" xfId="7" applyNumberFormat="1"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7" xfId="0" applyFont="1" applyFill="1" applyBorder="1" applyAlignment="1">
      <alignment vertical="center"/>
    </xf>
    <xf numFmtId="0" fontId="22" fillId="0" borderId="8" xfId="0" applyFont="1" applyFill="1" applyBorder="1" applyAlignment="1">
      <alignment vertical="center"/>
    </xf>
    <xf numFmtId="0" fontId="22" fillId="0" borderId="0" xfId="0" applyFont="1" applyFill="1" applyBorder="1" applyAlignment="1">
      <alignment horizontal="left" vertical="center"/>
    </xf>
    <xf numFmtId="169" fontId="23" fillId="0" borderId="0" xfId="7" applyNumberFormat="1" applyFont="1" applyFill="1" applyBorder="1" applyAlignment="1">
      <alignment horizontal="center" vertical="center"/>
    </xf>
    <xf numFmtId="0" fontId="22" fillId="0" borderId="0" xfId="0" applyNumberFormat="1" applyFont="1" applyFill="1" applyBorder="1" applyAlignment="1">
      <alignment horizontal="center" vertical="center" wrapText="1"/>
    </xf>
    <xf numFmtId="0" fontId="23" fillId="0" borderId="0" xfId="0" applyFont="1" applyFill="1" applyBorder="1"/>
    <xf numFmtId="2" fontId="22" fillId="0" borderId="0" xfId="7" applyNumberFormat="1" applyFont="1" applyFill="1" applyBorder="1" applyAlignment="1">
      <alignment horizontal="center" vertical="center"/>
    </xf>
    <xf numFmtId="2" fontId="22" fillId="0" borderId="0" xfId="0" applyNumberFormat="1" applyFont="1" applyFill="1" applyBorder="1" applyAlignment="1">
      <alignment horizontal="center" vertical="center"/>
    </xf>
    <xf numFmtId="0" fontId="22" fillId="0" borderId="0" xfId="0" applyFont="1" applyFill="1" applyBorder="1" applyAlignment="1">
      <alignment horizontal="center" vertical="center"/>
    </xf>
    <xf numFmtId="0" fontId="37" fillId="0" borderId="1" xfId="0" applyFont="1" applyFill="1" applyBorder="1"/>
    <xf numFmtId="0" fontId="47" fillId="0" borderId="1" xfId="0" applyFont="1" applyFill="1" applyBorder="1" applyAlignment="1">
      <alignment horizontal="right" vertical="center"/>
    </xf>
    <xf numFmtId="0" fontId="47" fillId="0" borderId="1" xfId="0" applyFont="1" applyFill="1" applyBorder="1"/>
    <xf numFmtId="0" fontId="47" fillId="0" borderId="0" xfId="0" applyFont="1" applyFill="1"/>
    <xf numFmtId="0" fontId="65" fillId="0" borderId="1" xfId="0" applyFont="1" applyFill="1" applyBorder="1"/>
    <xf numFmtId="0" fontId="65" fillId="0" borderId="0" xfId="0" applyFont="1" applyFill="1"/>
    <xf numFmtId="1" fontId="23" fillId="0" borderId="1" xfId="0" applyNumberFormat="1" applyFont="1" applyFill="1" applyBorder="1" applyAlignment="1">
      <alignment horizontal="center" vertical="center" wrapText="1"/>
    </xf>
    <xf numFmtId="1" fontId="23" fillId="0" borderId="1" xfId="0" applyNumberFormat="1" applyFont="1" applyFill="1" applyBorder="1" applyAlignment="1">
      <alignment horizontal="center" vertical="top" wrapText="1"/>
    </xf>
    <xf numFmtId="0" fontId="22" fillId="0" borderId="1" xfId="0" applyFont="1" applyFill="1" applyBorder="1"/>
    <xf numFmtId="0" fontId="23" fillId="0" borderId="1" xfId="0" applyFont="1" applyFill="1" applyBorder="1" applyAlignment="1">
      <alignment vertical="center"/>
    </xf>
    <xf numFmtId="1" fontId="67" fillId="0" borderId="1" xfId="0" applyNumberFormat="1" applyFont="1" applyFill="1" applyBorder="1" applyAlignment="1">
      <alignment horizontal="center" vertical="center" wrapText="1"/>
    </xf>
    <xf numFmtId="0" fontId="67" fillId="0" borderId="1" xfId="0" applyFont="1" applyFill="1" applyBorder="1" applyAlignment="1">
      <alignment vertical="center"/>
    </xf>
    <xf numFmtId="1" fontId="67" fillId="0" borderId="1" xfId="0" quotePrefix="1"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67" fillId="0" borderId="1" xfId="0" applyFont="1" applyFill="1" applyBorder="1"/>
    <xf numFmtId="1" fontId="23" fillId="0" borderId="1" xfId="0" quotePrefix="1" applyNumberFormat="1" applyFont="1" applyFill="1" applyBorder="1" applyAlignment="1">
      <alignment horizontal="center" vertical="center" wrapText="1"/>
    </xf>
    <xf numFmtId="1" fontId="47" fillId="0" borderId="1" xfId="0" quotePrefix="1" applyNumberFormat="1" applyFont="1" applyFill="1" applyBorder="1" applyAlignment="1">
      <alignment horizontal="center" vertical="center" wrapText="1"/>
    </xf>
    <xf numFmtId="1" fontId="23" fillId="0" borderId="2" xfId="0" applyNumberFormat="1" applyFont="1" applyFill="1" applyBorder="1" applyAlignment="1">
      <alignment vertical="center" wrapText="1"/>
    </xf>
    <xf numFmtId="1" fontId="23" fillId="0" borderId="1" xfId="0" applyNumberFormat="1" applyFont="1" applyFill="1" applyBorder="1" applyAlignment="1">
      <alignment vertical="center" wrapText="1"/>
    </xf>
    <xf numFmtId="1" fontId="23" fillId="0" borderId="1" xfId="3" applyNumberFormat="1" applyFont="1" applyFill="1" applyBorder="1" applyAlignment="1">
      <alignment horizontal="center" vertical="center" wrapText="1"/>
    </xf>
    <xf numFmtId="0" fontId="23" fillId="0" borderId="1" xfId="0" applyFont="1" applyFill="1" applyBorder="1" applyAlignment="1">
      <alignment wrapText="1"/>
    </xf>
    <xf numFmtId="0" fontId="22" fillId="0" borderId="0" xfId="0" applyFont="1" applyFill="1" applyBorder="1" applyAlignment="1">
      <alignment horizontal="left" vertical="center" wrapText="1"/>
    </xf>
    <xf numFmtId="169" fontId="22" fillId="0" borderId="0" xfId="7" applyNumberFormat="1" applyFont="1" applyFill="1" applyBorder="1" applyAlignment="1">
      <alignment horizontal="center" vertical="center" wrapText="1"/>
    </xf>
    <xf numFmtId="0" fontId="23" fillId="0" borderId="8" xfId="0" applyFont="1" applyFill="1" applyBorder="1"/>
    <xf numFmtId="1" fontId="23" fillId="0" borderId="6" xfId="0" applyNumberFormat="1" applyFont="1" applyFill="1" applyBorder="1" applyAlignment="1">
      <alignment horizontal="center" vertical="center"/>
    </xf>
    <xf numFmtId="0" fontId="64" fillId="3" borderId="6" xfId="0" applyFont="1" applyFill="1" applyBorder="1" applyAlignment="1">
      <alignment vertical="center"/>
    </xf>
    <xf numFmtId="0" fontId="22" fillId="3" borderId="1" xfId="0" applyFont="1" applyFill="1" applyBorder="1" applyAlignment="1">
      <alignment vertical="top" wrapText="1"/>
    </xf>
    <xf numFmtId="1" fontId="66" fillId="0" borderId="1" xfId="0" applyNumberFormat="1" applyFont="1" applyFill="1" applyBorder="1" applyAlignment="1">
      <alignment horizontal="center" vertical="center" wrapText="1"/>
    </xf>
    <xf numFmtId="0" fontId="66" fillId="0" borderId="1" xfId="0" applyFont="1" applyFill="1" applyBorder="1"/>
    <xf numFmtId="1" fontId="66" fillId="0" borderId="1" xfId="3" applyNumberFormat="1" applyFont="1" applyFill="1" applyBorder="1" applyAlignment="1">
      <alignment horizontal="center" vertical="center" wrapText="1"/>
    </xf>
    <xf numFmtId="0" fontId="66" fillId="0" borderId="1" xfId="0" applyFont="1" applyFill="1" applyBorder="1" applyAlignment="1">
      <alignment wrapText="1"/>
    </xf>
    <xf numFmtId="1" fontId="23" fillId="0" borderId="1" xfId="0" applyNumberFormat="1" applyFont="1" applyFill="1" applyBorder="1" applyAlignment="1">
      <alignment horizontal="center" vertical="center" wrapText="1"/>
    </xf>
    <xf numFmtId="169" fontId="23" fillId="0" borderId="1" xfId="7" applyNumberFormat="1" applyFont="1" applyFill="1" applyBorder="1" applyAlignment="1">
      <alignment horizontal="center" vertical="center" wrapText="1"/>
    </xf>
    <xf numFmtId="1" fontId="66"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wrapText="1"/>
    </xf>
    <xf numFmtId="0" fontId="22" fillId="0" borderId="0" xfId="0" applyFont="1" applyFill="1" applyBorder="1" applyAlignment="1">
      <alignment horizontal="center" vertical="center"/>
    </xf>
    <xf numFmtId="1" fontId="23" fillId="0" borderId="1" xfId="0" applyNumberFormat="1" applyFont="1" applyFill="1" applyBorder="1" applyAlignment="1">
      <alignment horizontal="center" vertical="center" wrapText="1"/>
    </xf>
    <xf numFmtId="169" fontId="59" fillId="0" borderId="0" xfId="7" applyNumberFormat="1" applyFont="1" applyFill="1" applyBorder="1" applyAlignment="1">
      <alignment horizontal="center" vertical="center" wrapText="1"/>
    </xf>
    <xf numFmtId="2" fontId="59" fillId="0" borderId="0" xfId="7" applyNumberFormat="1" applyFont="1" applyFill="1" applyBorder="1" applyAlignment="1">
      <alignment horizontal="center" vertical="center" wrapText="1"/>
    </xf>
    <xf numFmtId="169" fontId="22" fillId="0" borderId="0" xfId="7" applyNumberFormat="1" applyFont="1" applyFill="1" applyBorder="1" applyAlignment="1">
      <alignment horizontal="center" vertical="center" wrapText="1"/>
    </xf>
    <xf numFmtId="188" fontId="22" fillId="0" borderId="1" xfId="0" applyNumberFormat="1" applyFont="1" applyFill="1" applyBorder="1"/>
    <xf numFmtId="169" fontId="22" fillId="0" borderId="0" xfId="7" applyNumberFormat="1" applyFont="1" applyFill="1" applyBorder="1" applyAlignment="1">
      <alignment horizontal="center" vertical="center" wrapText="1"/>
    </xf>
    <xf numFmtId="169" fontId="47" fillId="6" borderId="0" xfId="7" applyNumberFormat="1" applyFont="1" applyFill="1" applyBorder="1" applyAlignment="1">
      <alignment horizontal="center" vertical="center" wrapText="1"/>
    </xf>
    <xf numFmtId="2" fontId="47" fillId="6" borderId="0" xfId="7" applyNumberFormat="1" applyFont="1" applyFill="1" applyBorder="1" applyAlignment="1">
      <alignment horizontal="center" vertical="center" wrapText="1"/>
    </xf>
    <xf numFmtId="172" fontId="23" fillId="0" borderId="0" xfId="0" applyNumberFormat="1" applyFont="1" applyFill="1" applyBorder="1"/>
    <xf numFmtId="0" fontId="68" fillId="3" borderId="7" xfId="0" applyFont="1" applyFill="1" applyBorder="1" applyAlignment="1">
      <alignment vertical="center"/>
    </xf>
    <xf numFmtId="183" fontId="68" fillId="3" borderId="7" xfId="0" applyNumberFormat="1" applyFont="1" applyFill="1" applyBorder="1" applyAlignment="1">
      <alignment vertical="center"/>
    </xf>
    <xf numFmtId="0" fontId="68" fillId="3" borderId="8" xfId="0" applyFont="1" applyFill="1" applyBorder="1" applyAlignment="1">
      <alignment vertical="center"/>
    </xf>
    <xf numFmtId="0" fontId="68" fillId="21" borderId="1" xfId="0" applyFont="1" applyFill="1" applyBorder="1" applyAlignment="1">
      <alignment horizontal="left" vertical="top" wrapText="1"/>
    </xf>
    <xf numFmtId="0" fontId="69" fillId="21" borderId="7" xfId="0" applyFont="1" applyFill="1" applyBorder="1" applyAlignment="1">
      <alignment horizontal="center" vertical="center" wrapText="1"/>
    </xf>
    <xf numFmtId="0" fontId="69" fillId="21" borderId="7" xfId="0" applyFont="1" applyFill="1" applyBorder="1" applyAlignment="1">
      <alignment horizontal="center" vertical="top" wrapText="1"/>
    </xf>
    <xf numFmtId="168" fontId="69" fillId="21" borderId="7" xfId="7" applyNumberFormat="1" applyFont="1" applyFill="1" applyBorder="1" applyAlignment="1">
      <alignment horizontal="center" vertical="center" wrapText="1"/>
    </xf>
    <xf numFmtId="2" fontId="69" fillId="21" borderId="7" xfId="0" applyNumberFormat="1" applyFont="1" applyFill="1" applyBorder="1" applyAlignment="1">
      <alignment horizontal="center" vertical="center" wrapText="1"/>
    </xf>
    <xf numFmtId="0" fontId="69" fillId="21" borderId="8" xfId="0" applyFont="1" applyFill="1" applyBorder="1" applyAlignment="1">
      <alignment horizontal="left" vertical="center" wrapText="1"/>
    </xf>
    <xf numFmtId="0" fontId="70" fillId="21" borderId="1" xfId="0" applyFont="1" applyFill="1" applyBorder="1"/>
    <xf numFmtId="0" fontId="68" fillId="6" borderId="1" xfId="0" applyFont="1" applyFill="1" applyBorder="1" applyAlignment="1">
      <alignment horizontal="left" vertical="top" wrapText="1"/>
    </xf>
    <xf numFmtId="0" fontId="71" fillId="6" borderId="1" xfId="0" applyFont="1" applyFill="1" applyBorder="1" applyAlignment="1">
      <alignment horizontal="center" vertical="center" wrapText="1"/>
    </xf>
    <xf numFmtId="0" fontId="71" fillId="6" borderId="1" xfId="0" applyFont="1" applyFill="1" applyBorder="1" applyAlignment="1">
      <alignment horizontal="center" vertical="top" wrapText="1"/>
    </xf>
    <xf numFmtId="165" fontId="71" fillId="6" borderId="1" xfId="0" applyNumberFormat="1" applyFont="1" applyFill="1" applyBorder="1" applyAlignment="1">
      <alignment horizontal="center" vertical="center" wrapText="1"/>
    </xf>
    <xf numFmtId="2" fontId="71" fillId="6" borderId="1" xfId="0" applyNumberFormat="1" applyFont="1" applyFill="1" applyBorder="1" applyAlignment="1">
      <alignment horizontal="center" vertical="center" wrapText="1"/>
    </xf>
    <xf numFmtId="0" fontId="72" fillId="21" borderId="1" xfId="0" applyFont="1" applyFill="1" applyBorder="1" applyAlignment="1">
      <alignment horizontal="left" vertical="center"/>
    </xf>
    <xf numFmtId="169" fontId="72" fillId="21" borderId="1" xfId="7" applyNumberFormat="1" applyFont="1" applyFill="1" applyBorder="1" applyAlignment="1">
      <alignment horizontal="center" vertical="center" wrapText="1"/>
    </xf>
    <xf numFmtId="169" fontId="73" fillId="21" borderId="1" xfId="7" applyNumberFormat="1" applyFont="1" applyFill="1" applyBorder="1" applyAlignment="1">
      <alignment horizontal="center" vertical="center" wrapText="1"/>
    </xf>
    <xf numFmtId="0" fontId="72" fillId="21" borderId="1" xfId="0" applyFont="1" applyFill="1" applyBorder="1" applyAlignment="1">
      <alignment horizontal="center" vertical="center" wrapText="1"/>
    </xf>
    <xf numFmtId="2" fontId="72" fillId="21" borderId="1" xfId="7" applyNumberFormat="1" applyFont="1" applyFill="1" applyBorder="1" applyAlignment="1">
      <alignment horizontal="center" vertical="center" wrapText="1"/>
    </xf>
    <xf numFmtId="2" fontId="72" fillId="21" borderId="1" xfId="0" applyNumberFormat="1" applyFont="1" applyFill="1" applyBorder="1" applyAlignment="1">
      <alignment horizontal="center" vertical="center" wrapText="1"/>
    </xf>
    <xf numFmtId="0" fontId="72" fillId="21" borderId="1" xfId="0" applyFont="1" applyFill="1" applyBorder="1" applyAlignment="1">
      <alignment horizontal="center" vertical="center"/>
    </xf>
    <xf numFmtId="0" fontId="72" fillId="0" borderId="1" xfId="0" applyFont="1" applyFill="1" applyBorder="1" applyAlignment="1">
      <alignment horizontal="left" vertical="center"/>
    </xf>
    <xf numFmtId="169" fontId="72" fillId="0" borderId="1" xfId="7" applyNumberFormat="1" applyFont="1" applyFill="1" applyBorder="1" applyAlignment="1">
      <alignment horizontal="center" vertical="center" wrapText="1"/>
    </xf>
    <xf numFmtId="169" fontId="73" fillId="0" borderId="1" xfId="7" applyNumberFormat="1" applyFont="1" applyFill="1" applyBorder="1" applyAlignment="1">
      <alignment horizontal="center" vertical="center" wrapText="1"/>
    </xf>
    <xf numFmtId="0" fontId="72" fillId="0" borderId="1" xfId="0" applyFont="1" applyFill="1" applyBorder="1" applyAlignment="1">
      <alignment horizontal="center" vertical="center" wrapText="1"/>
    </xf>
    <xf numFmtId="2" fontId="72" fillId="0" borderId="1" xfId="7" applyNumberFormat="1" applyFont="1" applyFill="1" applyBorder="1" applyAlignment="1">
      <alignment horizontal="center" vertical="center" wrapText="1"/>
    </xf>
    <xf numFmtId="2" fontId="72" fillId="0" borderId="1" xfId="0" applyNumberFormat="1" applyFont="1" applyFill="1" applyBorder="1" applyAlignment="1">
      <alignment horizontal="center" vertical="center" wrapText="1"/>
    </xf>
    <xf numFmtId="0" fontId="72" fillId="0" borderId="1" xfId="0" applyFont="1" applyFill="1" applyBorder="1" applyAlignment="1">
      <alignment horizontal="center" vertical="center"/>
    </xf>
    <xf numFmtId="169" fontId="74" fillId="0" borderId="1" xfId="7" applyNumberFormat="1" applyFont="1" applyFill="1" applyBorder="1" applyAlignment="1">
      <alignment horizontal="center" vertical="center" wrapText="1"/>
    </xf>
    <xf numFmtId="2" fontId="74" fillId="0" borderId="1" xfId="7" applyNumberFormat="1" applyFont="1" applyFill="1" applyBorder="1" applyAlignment="1">
      <alignment horizontal="right" wrapText="1"/>
    </xf>
    <xf numFmtId="2" fontId="74" fillId="0" borderId="1" xfId="7" applyNumberFormat="1" applyFont="1" applyFill="1" applyBorder="1" applyAlignment="1">
      <alignment vertical="center" wrapText="1"/>
    </xf>
    <xf numFmtId="2" fontId="74" fillId="0" borderId="1" xfId="7" applyNumberFormat="1" applyFont="1" applyFill="1" applyBorder="1" applyAlignment="1">
      <alignment horizontal="center" vertical="center" wrapText="1"/>
    </xf>
    <xf numFmtId="0" fontId="74" fillId="0" borderId="1" xfId="0" applyFont="1" applyFill="1" applyBorder="1" applyAlignment="1">
      <alignment horizontal="center" vertical="center" wrapText="1"/>
    </xf>
    <xf numFmtId="0" fontId="73" fillId="0" borderId="1" xfId="0" applyFont="1" applyFill="1" applyBorder="1" applyAlignment="1">
      <alignment horizontal="center" vertical="center" wrapText="1"/>
    </xf>
    <xf numFmtId="2" fontId="75" fillId="0" borderId="1" xfId="7" applyNumberFormat="1" applyFont="1" applyFill="1" applyBorder="1" applyAlignment="1">
      <alignment horizontal="center" vertical="center" wrapText="1"/>
    </xf>
    <xf numFmtId="2" fontId="75" fillId="0" borderId="1" xfId="7" applyNumberFormat="1" applyFont="1" applyFill="1" applyBorder="1" applyAlignment="1">
      <alignment vertical="center" wrapText="1"/>
    </xf>
    <xf numFmtId="2" fontId="74" fillId="0" borderId="1" xfId="7" applyNumberFormat="1" applyFont="1" applyFill="1" applyBorder="1" applyAlignment="1">
      <alignment horizontal="left" vertical="center" wrapText="1"/>
    </xf>
    <xf numFmtId="169" fontId="74" fillId="0" borderId="3" xfId="7" applyNumberFormat="1" applyFont="1" applyFill="1" applyBorder="1" applyAlignment="1">
      <alignment horizontal="center" vertical="center" wrapText="1"/>
    </xf>
    <xf numFmtId="186" fontId="74" fillId="0" borderId="1" xfId="7" applyNumberFormat="1" applyFont="1" applyFill="1" applyBorder="1" applyAlignment="1">
      <alignment horizontal="center" wrapText="1"/>
    </xf>
    <xf numFmtId="186" fontId="75" fillId="0" borderId="1" xfId="7" applyNumberFormat="1" applyFont="1" applyFill="1" applyBorder="1" applyAlignment="1">
      <alignment horizontal="center" wrapText="1"/>
    </xf>
    <xf numFmtId="169" fontId="72" fillId="0" borderId="3" xfId="7" applyNumberFormat="1" applyFont="1" applyFill="1" applyBorder="1" applyAlignment="1">
      <alignment horizontal="center" vertical="center" wrapText="1"/>
    </xf>
    <xf numFmtId="0" fontId="73" fillId="0" borderId="3" xfId="0" applyFont="1" applyFill="1" applyBorder="1" applyAlignment="1">
      <alignment horizontal="center" vertical="center" wrapText="1"/>
    </xf>
    <xf numFmtId="169" fontId="73" fillId="0" borderId="3" xfId="7" applyNumberFormat="1" applyFont="1" applyFill="1" applyBorder="1" applyAlignment="1">
      <alignment horizontal="center" vertical="center" wrapText="1"/>
    </xf>
    <xf numFmtId="2" fontId="73" fillId="0" borderId="1" xfId="7" applyNumberFormat="1" applyFont="1" applyFill="1" applyBorder="1" applyAlignment="1">
      <alignment vertical="center" wrapText="1"/>
    </xf>
    <xf numFmtId="2" fontId="73" fillId="0" borderId="1" xfId="7" applyNumberFormat="1" applyFont="1" applyFill="1" applyBorder="1" applyAlignment="1">
      <alignment horizontal="left" vertical="center" wrapText="1"/>
    </xf>
    <xf numFmtId="1" fontId="73" fillId="0" borderId="1" xfId="7" applyNumberFormat="1" applyFont="1" applyFill="1" applyBorder="1" applyAlignment="1">
      <alignment vertical="center" wrapText="1"/>
    </xf>
    <xf numFmtId="0" fontId="73" fillId="0" borderId="3" xfId="0" applyFont="1" applyFill="1" applyBorder="1" applyAlignment="1">
      <alignment horizontal="center" vertical="center" wrapText="1"/>
    </xf>
    <xf numFmtId="169" fontId="73" fillId="0" borderId="3" xfId="7" applyNumberFormat="1" applyFont="1" applyFill="1" applyBorder="1" applyAlignment="1">
      <alignment horizontal="center" vertical="center" wrapText="1"/>
    </xf>
    <xf numFmtId="169" fontId="72" fillId="0" borderId="4" xfId="7" applyNumberFormat="1" applyFont="1" applyFill="1" applyBorder="1" applyAlignment="1">
      <alignment horizontal="center" vertical="center" wrapText="1"/>
    </xf>
    <xf numFmtId="0" fontId="73" fillId="0" borderId="4" xfId="0" applyFont="1" applyFill="1" applyBorder="1" applyAlignment="1">
      <alignment horizontal="center" vertical="center" wrapText="1"/>
    </xf>
    <xf numFmtId="169" fontId="73" fillId="0" borderId="4" xfId="7" applyNumberFormat="1" applyFont="1" applyFill="1" applyBorder="1" applyAlignment="1">
      <alignment horizontal="center" vertical="center" wrapText="1"/>
    </xf>
    <xf numFmtId="169" fontId="73" fillId="0" borderId="2" xfId="7" applyNumberFormat="1" applyFont="1" applyFill="1" applyBorder="1" applyAlignment="1">
      <alignment vertical="center" wrapText="1"/>
    </xf>
    <xf numFmtId="169" fontId="73" fillId="0" borderId="2" xfId="7" applyNumberFormat="1" applyFont="1" applyFill="1" applyBorder="1" applyAlignment="1">
      <alignment horizontal="center" vertical="center" wrapText="1"/>
    </xf>
    <xf numFmtId="0" fontId="72" fillId="0" borderId="1" xfId="0" applyFont="1" applyFill="1" applyBorder="1" applyAlignment="1">
      <alignment horizontal="left" vertical="center" wrapText="1"/>
    </xf>
    <xf numFmtId="0" fontId="73" fillId="0" borderId="1" xfId="7" applyNumberFormat="1" applyFont="1" applyFill="1" applyBorder="1" applyAlignment="1">
      <alignment horizontal="center" vertical="center" wrapText="1"/>
    </xf>
    <xf numFmtId="168" fontId="72" fillId="0" borderId="1" xfId="7" quotePrefix="1" applyNumberFormat="1" applyFont="1" applyFill="1" applyBorder="1" applyAlignment="1">
      <alignment horizontal="center" vertical="center" wrapText="1"/>
    </xf>
    <xf numFmtId="2" fontId="72" fillId="0" borderId="1" xfId="7" quotePrefix="1" applyNumberFormat="1" applyFont="1" applyFill="1" applyBorder="1" applyAlignment="1">
      <alignment horizontal="center" vertical="center" wrapText="1"/>
    </xf>
    <xf numFmtId="181" fontId="73" fillId="0" borderId="1" xfId="0" applyNumberFormat="1" applyFont="1" applyFill="1" applyBorder="1" applyAlignment="1">
      <alignment vertical="center"/>
    </xf>
    <xf numFmtId="0" fontId="71" fillId="6" borderId="1" xfId="0" applyFont="1" applyFill="1" applyBorder="1" applyAlignment="1">
      <alignment horizontal="center" vertical="top"/>
    </xf>
    <xf numFmtId="0" fontId="71" fillId="6" borderId="1" xfId="0" applyFont="1" applyFill="1" applyBorder="1"/>
    <xf numFmtId="0" fontId="76" fillId="0" borderId="1" xfId="0" applyFont="1" applyFill="1" applyBorder="1" applyAlignment="1">
      <alignment horizontal="left" vertical="top" wrapText="1"/>
    </xf>
    <xf numFmtId="0" fontId="76" fillId="0" borderId="1" xfId="0" applyFont="1" applyFill="1" applyBorder="1" applyAlignment="1">
      <alignment horizontal="center" vertical="center" wrapText="1"/>
    </xf>
    <xf numFmtId="0" fontId="70" fillId="0" borderId="1" xfId="0" applyFont="1" applyFill="1" applyBorder="1" applyAlignment="1">
      <alignment horizontal="center" vertical="center" wrapText="1"/>
    </xf>
    <xf numFmtId="0" fontId="76" fillId="0" borderId="1" xfId="0" applyFont="1" applyFill="1" applyBorder="1" applyAlignment="1">
      <alignment horizontal="center" vertical="top" wrapText="1"/>
    </xf>
    <xf numFmtId="166" fontId="76" fillId="0" borderId="1" xfId="7" applyNumberFormat="1" applyFont="1" applyFill="1" applyBorder="1" applyAlignment="1">
      <alignment horizontal="right" vertical="center" wrapText="1"/>
    </xf>
    <xf numFmtId="166" fontId="76" fillId="0" borderId="1" xfId="0" applyNumberFormat="1" applyFont="1" applyFill="1" applyBorder="1" applyAlignment="1">
      <alignment horizontal="right" vertical="center" wrapText="1"/>
    </xf>
    <xf numFmtId="2" fontId="76" fillId="0" borderId="1" xfId="0" applyNumberFormat="1" applyFont="1" applyFill="1" applyBorder="1" applyAlignment="1">
      <alignment horizontal="right" vertical="center" wrapText="1"/>
    </xf>
    <xf numFmtId="0" fontId="76" fillId="0" borderId="1" xfId="0" applyFont="1" applyFill="1" applyBorder="1" applyAlignment="1">
      <alignment horizontal="center" vertical="top"/>
    </xf>
    <xf numFmtId="0" fontId="76" fillId="0" borderId="1" xfId="0" applyFont="1" applyFill="1" applyBorder="1"/>
    <xf numFmtId="0" fontId="77" fillId="0" borderId="1" xfId="0" applyFont="1" applyFill="1" applyBorder="1" applyAlignment="1">
      <alignment horizontal="center" vertical="center" wrapText="1"/>
    </xf>
    <xf numFmtId="0" fontId="77" fillId="0" borderId="1" xfId="0" applyFont="1" applyFill="1" applyBorder="1" applyAlignment="1">
      <alignment horizontal="center" vertical="top" wrapText="1"/>
    </xf>
    <xf numFmtId="165" fontId="77" fillId="0" borderId="1" xfId="0" applyNumberFormat="1" applyFont="1" applyFill="1" applyBorder="1" applyAlignment="1">
      <alignment horizontal="center" vertical="top" wrapText="1"/>
    </xf>
    <xf numFmtId="0" fontId="70" fillId="0" borderId="1" xfId="0" applyFont="1" applyFill="1" applyBorder="1"/>
    <xf numFmtId="0" fontId="72" fillId="3" borderId="1" xfId="0" applyFont="1" applyFill="1" applyBorder="1" applyAlignment="1">
      <alignment vertical="top" wrapText="1"/>
    </xf>
    <xf numFmtId="183" fontId="72" fillId="3" borderId="1" xfId="0" applyNumberFormat="1" applyFont="1" applyFill="1" applyBorder="1" applyAlignment="1">
      <alignment vertical="top" wrapText="1"/>
    </xf>
    <xf numFmtId="0" fontId="68" fillId="21" borderId="1" xfId="0" applyFont="1" applyFill="1" applyBorder="1" applyAlignment="1">
      <alignment vertical="top" wrapText="1"/>
    </xf>
    <xf numFmtId="0" fontId="70" fillId="21" borderId="1" xfId="0" applyFont="1" applyFill="1" applyBorder="1" applyAlignment="1">
      <alignment vertical="center" wrapText="1"/>
    </xf>
    <xf numFmtId="0" fontId="70" fillId="21" borderId="1" xfId="0" applyFont="1" applyFill="1" applyBorder="1" applyAlignment="1">
      <alignment vertical="center"/>
    </xf>
    <xf numFmtId="0" fontId="70" fillId="21" borderId="1" xfId="0" applyFont="1" applyFill="1" applyBorder="1" applyAlignment="1">
      <alignment horizontal="center" vertical="center" wrapText="1"/>
    </xf>
    <xf numFmtId="0" fontId="70" fillId="21" borderId="1" xfId="0" applyFont="1" applyFill="1" applyBorder="1" applyAlignment="1">
      <alignment horizontal="center" vertical="top" wrapText="1"/>
    </xf>
    <xf numFmtId="168" fontId="70" fillId="21" borderId="1" xfId="7" applyNumberFormat="1" applyFont="1" applyFill="1" applyBorder="1" applyAlignment="1">
      <alignment horizontal="center" vertical="center" wrapText="1"/>
    </xf>
    <xf numFmtId="165" fontId="70" fillId="21" borderId="1" xfId="0" applyNumberFormat="1" applyFont="1" applyFill="1" applyBorder="1" applyAlignment="1">
      <alignment horizontal="center" vertical="center" wrapText="1"/>
    </xf>
    <xf numFmtId="2" fontId="70" fillId="21" borderId="1" xfId="0" applyNumberFormat="1" applyFont="1" applyFill="1" applyBorder="1" applyAlignment="1">
      <alignment horizontal="center" vertical="center" wrapText="1"/>
    </xf>
    <xf numFmtId="0" fontId="70" fillId="21" borderId="1" xfId="0" applyFont="1" applyFill="1" applyBorder="1" applyAlignment="1">
      <alignment horizontal="center" vertical="top"/>
    </xf>
    <xf numFmtId="0" fontId="71" fillId="0" borderId="1" xfId="0" applyFont="1" applyFill="1" applyBorder="1" applyAlignment="1">
      <alignment vertical="top" wrapText="1"/>
    </xf>
    <xf numFmtId="0" fontId="71" fillId="0" borderId="1" xfId="0" applyFont="1" applyFill="1" applyBorder="1" applyAlignment="1">
      <alignment horizontal="center" vertical="center" wrapText="1"/>
    </xf>
    <xf numFmtId="0" fontId="71" fillId="0" borderId="1" xfId="0" applyFont="1" applyFill="1" applyBorder="1" applyAlignment="1">
      <alignment horizontal="center" vertical="center"/>
    </xf>
    <xf numFmtId="184" fontId="71" fillId="0" borderId="1" xfId="0" applyNumberFormat="1" applyFont="1" applyFill="1" applyBorder="1" applyAlignment="1">
      <alignment horizontal="center" vertical="center" wrapText="1"/>
    </xf>
    <xf numFmtId="2" fontId="71" fillId="0" borderId="1" xfId="0" applyNumberFormat="1" applyFont="1" applyFill="1" applyBorder="1" applyAlignment="1">
      <alignment horizontal="center" vertical="center" wrapText="1"/>
    </xf>
    <xf numFmtId="0" fontId="71" fillId="0" borderId="1" xfId="0" applyFont="1" applyFill="1" applyBorder="1" applyAlignment="1">
      <alignment horizontal="center" vertical="top"/>
    </xf>
    <xf numFmtId="0" fontId="71" fillId="0" borderId="1" xfId="0" applyFont="1" applyFill="1" applyBorder="1"/>
    <xf numFmtId="165" fontId="71" fillId="0" borderId="1" xfId="0" applyNumberFormat="1" applyFont="1" applyFill="1" applyBorder="1" applyAlignment="1">
      <alignment horizontal="center" vertical="center" wrapText="1"/>
    </xf>
    <xf numFmtId="184" fontId="70" fillId="21" borderId="1" xfId="0" applyNumberFormat="1" applyFont="1" applyFill="1" applyBorder="1" applyAlignment="1">
      <alignment horizontal="center" vertical="center" wrapText="1"/>
    </xf>
    <xf numFmtId="0" fontId="71" fillId="0" borderId="1" xfId="0" applyFont="1" applyFill="1" applyBorder="1" applyAlignment="1">
      <alignment horizontal="justify" vertical="top" wrapText="1"/>
    </xf>
    <xf numFmtId="0" fontId="71" fillId="0" borderId="3" xfId="0" applyFont="1" applyFill="1" applyBorder="1" applyAlignment="1">
      <alignment horizontal="center" vertical="center" wrapText="1"/>
    </xf>
    <xf numFmtId="165" fontId="72" fillId="3" borderId="1" xfId="0" applyNumberFormat="1" applyFont="1" applyFill="1" applyBorder="1" applyAlignment="1">
      <alignment vertical="top" wrapText="1"/>
    </xf>
    <xf numFmtId="0" fontId="72" fillId="21" borderId="1" xfId="0" applyFont="1" applyFill="1" applyBorder="1" applyAlignment="1">
      <alignment horizontal="left" vertical="center" wrapText="1"/>
    </xf>
    <xf numFmtId="169" fontId="73" fillId="21" borderId="1" xfId="7" applyNumberFormat="1" applyFont="1" applyFill="1" applyBorder="1" applyAlignment="1">
      <alignment vertical="center" wrapText="1"/>
    </xf>
    <xf numFmtId="165" fontId="73" fillId="21" borderId="1" xfId="7" applyNumberFormat="1" applyFont="1" applyFill="1" applyBorder="1" applyAlignment="1">
      <alignment horizontal="center" vertical="center" wrapText="1"/>
    </xf>
    <xf numFmtId="2" fontId="73" fillId="21" borderId="1" xfId="7" applyNumberFormat="1" applyFont="1" applyFill="1" applyBorder="1" applyAlignment="1">
      <alignment horizontal="center" vertical="center" wrapText="1"/>
    </xf>
    <xf numFmtId="2" fontId="73" fillId="21" borderId="1" xfId="0" applyNumberFormat="1" applyFont="1" applyFill="1" applyBorder="1" applyAlignment="1">
      <alignment horizontal="center" vertical="center" wrapText="1"/>
    </xf>
    <xf numFmtId="0" fontId="73" fillId="0" borderId="1" xfId="0" applyFont="1" applyFill="1" applyBorder="1" applyAlignment="1">
      <alignment horizontal="left" vertical="center" wrapText="1"/>
    </xf>
    <xf numFmtId="165" fontId="73" fillId="0" borderId="1" xfId="0" applyNumberFormat="1" applyFont="1" applyFill="1" applyBorder="1" applyAlignment="1">
      <alignment horizontal="center" vertical="center" wrapText="1"/>
    </xf>
    <xf numFmtId="2" fontId="73" fillId="0" borderId="1" xfId="0" applyNumberFormat="1" applyFont="1" applyFill="1" applyBorder="1" applyAlignment="1">
      <alignment horizontal="center" vertical="center" wrapText="1"/>
    </xf>
    <xf numFmtId="169" fontId="73" fillId="0" borderId="1" xfId="7" applyNumberFormat="1" applyFont="1" applyFill="1" applyBorder="1" applyAlignment="1">
      <alignment horizontal="center" vertical="center" wrapText="1"/>
    </xf>
    <xf numFmtId="167" fontId="73" fillId="0" borderId="1" xfId="0" applyNumberFormat="1" applyFont="1" applyFill="1" applyBorder="1" applyAlignment="1">
      <alignment horizontal="center" vertical="center" wrapText="1"/>
    </xf>
    <xf numFmtId="171" fontId="73" fillId="21" borderId="1" xfId="7" applyNumberFormat="1" applyFont="1" applyFill="1" applyBorder="1" applyAlignment="1">
      <alignment horizontal="center" vertical="center" wrapText="1"/>
    </xf>
    <xf numFmtId="0" fontId="72" fillId="6" borderId="1" xfId="0" applyFont="1" applyFill="1" applyBorder="1" applyAlignment="1">
      <alignment horizontal="left" vertical="center" wrapText="1"/>
    </xf>
    <xf numFmtId="169" fontId="73" fillId="6" borderId="1" xfId="7" applyNumberFormat="1" applyFont="1" applyFill="1" applyBorder="1" applyAlignment="1">
      <alignment horizontal="center" vertical="center" wrapText="1"/>
    </xf>
    <xf numFmtId="0" fontId="73" fillId="6" borderId="1" xfId="7" applyNumberFormat="1" applyFont="1" applyFill="1" applyBorder="1" applyAlignment="1">
      <alignment horizontal="center" vertical="center" wrapText="1"/>
    </xf>
    <xf numFmtId="165" fontId="73" fillId="6" borderId="1" xfId="0" applyNumberFormat="1" applyFont="1" applyFill="1" applyBorder="1" applyAlignment="1">
      <alignment horizontal="center" vertical="center" wrapText="1"/>
    </xf>
    <xf numFmtId="2" fontId="73" fillId="6" borderId="1" xfId="0" applyNumberFormat="1" applyFont="1" applyFill="1" applyBorder="1" applyAlignment="1">
      <alignment horizontal="center" vertical="center" wrapText="1"/>
    </xf>
    <xf numFmtId="0" fontId="72" fillId="6" borderId="1" xfId="0" applyFont="1" applyFill="1" applyBorder="1" applyAlignment="1">
      <alignment horizontal="center" vertical="center" wrapText="1"/>
    </xf>
    <xf numFmtId="0" fontId="73" fillId="6" borderId="1" xfId="0" applyFont="1" applyFill="1" applyBorder="1" applyAlignment="1">
      <alignment horizontal="left" vertical="center" wrapText="1"/>
    </xf>
    <xf numFmtId="0" fontId="73" fillId="6" borderId="1" xfId="0" applyFont="1" applyFill="1" applyBorder="1" applyAlignment="1">
      <alignment horizontal="center" vertical="center" wrapText="1"/>
    </xf>
    <xf numFmtId="169" fontId="73" fillId="21" borderId="1" xfId="7" applyNumberFormat="1" applyFont="1" applyFill="1" applyBorder="1" applyAlignment="1">
      <alignment horizontal="right" vertical="center" wrapText="1"/>
    </xf>
    <xf numFmtId="2" fontId="73" fillId="21" borderId="1" xfId="7" applyNumberFormat="1" applyFont="1" applyFill="1" applyBorder="1" applyAlignment="1">
      <alignment horizontal="right" vertical="center" wrapText="1"/>
    </xf>
    <xf numFmtId="2" fontId="73" fillId="21" borderId="1" xfId="0" applyNumberFormat="1" applyFont="1" applyFill="1" applyBorder="1" applyAlignment="1">
      <alignment horizontal="right" vertical="center" wrapText="1"/>
    </xf>
    <xf numFmtId="169" fontId="73" fillId="0" borderId="1" xfId="7" applyNumberFormat="1" applyFont="1" applyFill="1" applyBorder="1" applyAlignment="1">
      <alignment horizontal="right" vertical="center" wrapText="1"/>
    </xf>
    <xf numFmtId="2" fontId="73" fillId="0" borderId="1" xfId="7" applyNumberFormat="1" applyFont="1" applyFill="1" applyBorder="1" applyAlignment="1">
      <alignment horizontal="right" vertical="center" wrapText="1"/>
    </xf>
    <xf numFmtId="2" fontId="73" fillId="0" borderId="1" xfId="0" applyNumberFormat="1" applyFont="1" applyFill="1" applyBorder="1" applyAlignment="1">
      <alignment horizontal="right" vertical="center" wrapText="1"/>
    </xf>
    <xf numFmtId="0" fontId="72" fillId="0" borderId="1" xfId="0" applyFont="1" applyFill="1" applyBorder="1" applyAlignment="1">
      <alignment vertical="top" wrapText="1"/>
    </xf>
    <xf numFmtId="165" fontId="71" fillId="0" borderId="15" xfId="0" applyNumberFormat="1" applyFont="1" applyFill="1" applyBorder="1" applyAlignment="1">
      <alignment horizontal="center" vertical="center" wrapText="1"/>
    </xf>
    <xf numFmtId="2" fontId="71" fillId="0" borderId="15" xfId="0" applyNumberFormat="1" applyFont="1" applyFill="1" applyBorder="1" applyAlignment="1">
      <alignment horizontal="center" vertical="center" wrapText="1"/>
    </xf>
    <xf numFmtId="2" fontId="71" fillId="0" borderId="16" xfId="0" applyNumberFormat="1" applyFont="1" applyFill="1" applyBorder="1" applyAlignment="1">
      <alignment horizontal="center" vertical="center" wrapText="1"/>
    </xf>
    <xf numFmtId="174" fontId="72" fillId="0" borderId="1" xfId="7" applyNumberFormat="1" applyFont="1" applyFill="1" applyBorder="1" applyAlignment="1">
      <alignment horizontal="center" vertical="center" wrapText="1"/>
    </xf>
    <xf numFmtId="174" fontId="73" fillId="0" borderId="1" xfId="7" applyNumberFormat="1" applyFont="1" applyFill="1" applyBorder="1" applyAlignment="1">
      <alignment horizontal="center" vertical="center" wrapText="1"/>
    </xf>
    <xf numFmtId="0" fontId="72" fillId="0" borderId="1" xfId="7" applyNumberFormat="1" applyFont="1" applyFill="1" applyBorder="1" applyAlignment="1">
      <alignment horizontal="center" vertical="center" wrapText="1"/>
    </xf>
    <xf numFmtId="174" fontId="74" fillId="0" borderId="1" xfId="7" applyNumberFormat="1" applyFont="1" applyFill="1" applyBorder="1" applyAlignment="1">
      <alignment horizontal="center" vertical="center" wrapText="1"/>
    </xf>
    <xf numFmtId="174" fontId="74" fillId="0" borderId="1" xfId="7" applyNumberFormat="1" applyFont="1" applyFill="1" applyBorder="1" applyAlignment="1">
      <alignment horizontal="center" vertical="center" wrapText="1"/>
    </xf>
    <xf numFmtId="2" fontId="74" fillId="0" borderId="1" xfId="0" applyNumberFormat="1" applyFont="1" applyFill="1" applyBorder="1"/>
    <xf numFmtId="2" fontId="74" fillId="0" borderId="1" xfId="7" applyNumberFormat="1" applyFont="1" applyFill="1" applyBorder="1" applyAlignment="1">
      <alignment horizontal="right" vertical="center" wrapText="1"/>
    </xf>
    <xf numFmtId="2" fontId="74" fillId="0" borderId="1" xfId="0" applyNumberFormat="1" applyFont="1" applyFill="1" applyBorder="1" applyAlignment="1">
      <alignment horizontal="center" vertical="center" wrapText="1"/>
    </xf>
    <xf numFmtId="0" fontId="73" fillId="0" borderId="1" xfId="8" applyFont="1" applyFill="1" applyBorder="1" applyAlignment="1">
      <alignment horizontal="center" vertical="center" wrapText="1"/>
    </xf>
    <xf numFmtId="2" fontId="76" fillId="0" borderId="1" xfId="7" applyNumberFormat="1" applyFont="1" applyFill="1" applyBorder="1" applyAlignment="1">
      <alignment horizontal="center" vertical="center" wrapText="1"/>
    </xf>
    <xf numFmtId="2" fontId="77" fillId="0" borderId="1" xfId="0" applyNumberFormat="1" applyFont="1" applyFill="1" applyBorder="1" applyAlignment="1">
      <alignment horizontal="center" vertical="center" wrapText="1"/>
    </xf>
    <xf numFmtId="2" fontId="76" fillId="0" borderId="1" xfId="0" applyNumberFormat="1" applyFont="1" applyFill="1" applyBorder="1" applyAlignment="1">
      <alignment horizontal="center" vertical="center" wrapText="1"/>
    </xf>
    <xf numFmtId="2" fontId="75" fillId="0" borderId="1" xfId="0" applyNumberFormat="1" applyFont="1" applyFill="1" applyBorder="1" applyAlignment="1">
      <alignment horizontal="center" vertical="center" wrapText="1"/>
    </xf>
    <xf numFmtId="173" fontId="73" fillId="0" borderId="1" xfId="0" applyNumberFormat="1" applyFont="1" applyFill="1" applyBorder="1" applyAlignment="1">
      <alignment vertical="center" wrapText="1"/>
    </xf>
    <xf numFmtId="173" fontId="73" fillId="0" borderId="1" xfId="0" applyNumberFormat="1" applyFont="1" applyFill="1" applyBorder="1" applyAlignment="1">
      <alignment horizontal="center" vertical="center" wrapText="1"/>
    </xf>
    <xf numFmtId="165" fontId="72" fillId="0" borderId="1" xfId="0" quotePrefix="1" applyNumberFormat="1" applyFont="1" applyFill="1" applyBorder="1" applyAlignment="1">
      <alignment horizontal="center" vertical="center" wrapText="1"/>
    </xf>
    <xf numFmtId="2" fontId="72" fillId="0" borderId="1" xfId="0" quotePrefix="1" applyNumberFormat="1" applyFont="1" applyFill="1" applyBorder="1" applyAlignment="1">
      <alignment horizontal="center" vertical="center" wrapText="1"/>
    </xf>
    <xf numFmtId="0" fontId="78" fillId="0" borderId="1" xfId="0" applyFont="1" applyFill="1" applyBorder="1" applyAlignment="1">
      <alignment horizontal="center" vertical="center" wrapText="1"/>
    </xf>
    <xf numFmtId="173" fontId="78" fillId="0" borderId="1" xfId="0" applyNumberFormat="1" applyFont="1" applyFill="1" applyBorder="1" applyAlignment="1">
      <alignment horizontal="center" vertical="center" wrapText="1"/>
    </xf>
    <xf numFmtId="2" fontId="74" fillId="0" borderId="1" xfId="0" applyNumberFormat="1" applyFont="1" applyFill="1" applyBorder="1" applyAlignment="1">
      <alignment vertical="center"/>
    </xf>
    <xf numFmtId="0" fontId="75" fillId="0" borderId="1" xfId="0" applyFont="1" applyFill="1" applyBorder="1" applyAlignment="1">
      <alignment horizontal="left" vertical="center" wrapText="1"/>
    </xf>
    <xf numFmtId="0" fontId="72" fillId="0" borderId="1" xfId="0" applyNumberFormat="1" applyFont="1" applyFill="1" applyBorder="1" applyAlignment="1">
      <alignment horizontal="center" vertical="center" wrapText="1"/>
    </xf>
    <xf numFmtId="0" fontId="79" fillId="0" borderId="1" xfId="0" applyFont="1" applyFill="1" applyBorder="1" applyAlignment="1">
      <alignment horizontal="center" vertical="center" wrapText="1"/>
    </xf>
    <xf numFmtId="167" fontId="75" fillId="0" borderId="1" xfId="0" applyNumberFormat="1" applyFont="1" applyFill="1" applyBorder="1" applyAlignment="1">
      <alignment horizontal="center" vertical="center" wrapText="1"/>
    </xf>
    <xf numFmtId="0" fontId="75" fillId="0" borderId="1" xfId="0" applyFont="1" applyFill="1" applyBorder="1" applyAlignment="1">
      <alignment horizontal="center" vertical="center" wrapText="1"/>
    </xf>
    <xf numFmtId="0" fontId="72" fillId="0" borderId="1" xfId="8" applyNumberFormat="1" applyFont="1" applyFill="1" applyBorder="1" applyAlignment="1">
      <alignment horizontal="center" vertical="center" wrapText="1"/>
    </xf>
    <xf numFmtId="168" fontId="72" fillId="0" borderId="1" xfId="7" applyNumberFormat="1" applyFont="1" applyFill="1" applyBorder="1" applyAlignment="1">
      <alignment horizontal="center" vertical="center" wrapText="1"/>
    </xf>
    <xf numFmtId="169" fontId="72" fillId="0" borderId="1" xfId="7" applyNumberFormat="1" applyFont="1" applyFill="1" applyBorder="1" applyAlignment="1">
      <alignment wrapText="1"/>
    </xf>
    <xf numFmtId="2" fontId="72" fillId="0" borderId="1" xfId="7" applyNumberFormat="1" applyFont="1" applyFill="1" applyBorder="1" applyAlignment="1">
      <alignment wrapText="1"/>
    </xf>
    <xf numFmtId="2" fontId="73" fillId="0" borderId="1" xfId="7" applyNumberFormat="1" applyFont="1" applyFill="1" applyBorder="1" applyAlignment="1">
      <alignment horizontal="center" vertical="center" wrapText="1"/>
    </xf>
    <xf numFmtId="43" fontId="73" fillId="0" borderId="1" xfId="7" quotePrefix="1" applyFont="1" applyFill="1" applyBorder="1" applyAlignment="1">
      <alignment horizontal="center" vertical="center" wrapText="1"/>
    </xf>
    <xf numFmtId="2" fontId="73" fillId="0" borderId="15" xfId="0" applyNumberFormat="1" applyFont="1" applyFill="1" applyBorder="1" applyAlignment="1">
      <alignment horizontal="center" vertical="center" wrapText="1"/>
    </xf>
    <xf numFmtId="2" fontId="73" fillId="0" borderId="16" xfId="0" applyNumberFormat="1" applyFont="1" applyFill="1" applyBorder="1" applyAlignment="1">
      <alignment horizontal="center" vertical="center" wrapText="1"/>
    </xf>
    <xf numFmtId="0" fontId="69" fillId="0" borderId="1" xfId="0" applyFont="1" applyFill="1" applyBorder="1" applyAlignment="1">
      <alignment horizontal="center" vertical="center" wrapText="1"/>
    </xf>
    <xf numFmtId="169" fontId="74" fillId="0" borderId="1" xfId="7" applyNumberFormat="1" applyFont="1" applyFill="1" applyBorder="1" applyAlignment="1">
      <alignment horizontal="center" vertical="center"/>
    </xf>
    <xf numFmtId="169" fontId="74" fillId="0" borderId="1" xfId="7" quotePrefix="1" applyNumberFormat="1" applyFont="1" applyFill="1" applyBorder="1" applyAlignment="1">
      <alignment horizontal="center" vertical="center" wrapText="1"/>
    </xf>
    <xf numFmtId="2" fontId="74" fillId="0" borderId="1" xfId="7" quotePrefix="1" applyNumberFormat="1" applyFont="1" applyFill="1" applyBorder="1" applyAlignment="1">
      <alignment horizontal="center" vertical="center" wrapText="1"/>
    </xf>
    <xf numFmtId="2" fontId="75" fillId="0" borderId="1" xfId="0" quotePrefix="1" applyNumberFormat="1" applyFont="1" applyFill="1" applyBorder="1" applyAlignment="1">
      <alignment horizontal="center" vertical="center" wrapText="1"/>
    </xf>
    <xf numFmtId="2" fontId="76" fillId="0" borderId="1" xfId="0" quotePrefix="1" applyNumberFormat="1" applyFont="1" applyFill="1" applyBorder="1" applyAlignment="1">
      <alignment horizontal="center" vertical="center" wrapText="1"/>
    </xf>
    <xf numFmtId="173" fontId="73" fillId="0" borderId="4" xfId="0" applyNumberFormat="1" applyFont="1" applyFill="1" applyBorder="1" applyAlignment="1">
      <alignment horizontal="center" vertical="center" wrapText="1"/>
    </xf>
    <xf numFmtId="2" fontId="76" fillId="0" borderId="1" xfId="7" quotePrefix="1" applyNumberFormat="1" applyFont="1" applyFill="1" applyBorder="1" applyAlignment="1">
      <alignment horizontal="center" vertical="center" wrapText="1"/>
    </xf>
    <xf numFmtId="2" fontId="74" fillId="0" borderId="1" xfId="7" quotePrefix="1" applyNumberFormat="1" applyFont="1" applyFill="1" applyBorder="1" applyAlignment="1">
      <alignment horizontal="right" vertical="center" wrapText="1"/>
    </xf>
    <xf numFmtId="173" fontId="73" fillId="0" borderId="1" xfId="0" applyNumberFormat="1" applyFont="1" applyFill="1" applyBorder="1" applyAlignment="1">
      <alignment horizontal="center" vertical="center" wrapText="1"/>
    </xf>
    <xf numFmtId="2" fontId="76" fillId="0" borderId="1" xfId="0" quotePrefix="1" applyNumberFormat="1" applyFont="1" applyFill="1" applyBorder="1" applyAlignment="1">
      <alignment horizontal="right" vertical="center" wrapText="1"/>
    </xf>
    <xf numFmtId="0" fontId="74" fillId="0" borderId="1" xfId="0" applyFont="1" applyFill="1" applyBorder="1" applyAlignment="1">
      <alignment horizontal="center" vertical="center"/>
    </xf>
    <xf numFmtId="185" fontId="74" fillId="0" borderId="1" xfId="7" applyNumberFormat="1" applyFont="1" applyFill="1" applyBorder="1" applyAlignment="1">
      <alignment horizontal="center" vertical="center" wrapText="1"/>
    </xf>
    <xf numFmtId="0" fontId="74" fillId="0" borderId="2" xfId="0" applyFont="1" applyFill="1" applyBorder="1" applyAlignment="1">
      <alignment horizontal="center" vertical="center" wrapText="1"/>
    </xf>
    <xf numFmtId="174" fontId="75" fillId="0" borderId="1" xfId="7" applyNumberFormat="1" applyFont="1" applyFill="1" applyBorder="1" applyAlignment="1">
      <alignment horizontal="center" vertical="center" wrapText="1"/>
    </xf>
    <xf numFmtId="2" fontId="76" fillId="0" borderId="1" xfId="7" applyNumberFormat="1" applyFont="1" applyFill="1" applyBorder="1" applyAlignment="1">
      <alignment horizontal="right" vertical="center" wrapText="1"/>
    </xf>
    <xf numFmtId="0" fontId="74" fillId="0" borderId="1" xfId="0" applyFont="1" applyFill="1" applyBorder="1" applyAlignment="1">
      <alignment horizontal="center" vertical="top" wrapText="1"/>
    </xf>
    <xf numFmtId="2" fontId="69" fillId="0" borderId="1" xfId="7" applyNumberFormat="1" applyFont="1" applyFill="1" applyBorder="1" applyAlignment="1">
      <alignment horizontal="center" vertical="center" wrapText="1"/>
    </xf>
    <xf numFmtId="0" fontId="74" fillId="0" borderId="1" xfId="8" applyFont="1" applyFill="1" applyBorder="1" applyAlignment="1">
      <alignment horizontal="center" vertical="center" wrapText="1"/>
    </xf>
    <xf numFmtId="2" fontId="76" fillId="0" borderId="1" xfId="7" quotePrefix="1" applyNumberFormat="1" applyFont="1" applyFill="1" applyBorder="1" applyAlignment="1">
      <alignment horizontal="right" wrapText="1"/>
    </xf>
    <xf numFmtId="2" fontId="74" fillId="0" borderId="1" xfId="0" applyNumberFormat="1" applyFont="1" applyFill="1" applyBorder="1" applyAlignment="1">
      <alignment horizontal="right"/>
    </xf>
    <xf numFmtId="2" fontId="76" fillId="0" borderId="1" xfId="7" quotePrefix="1" applyNumberFormat="1" applyFont="1" applyFill="1" applyBorder="1" applyAlignment="1">
      <alignment horizontal="right" vertical="center" wrapText="1"/>
    </xf>
    <xf numFmtId="0" fontId="74" fillId="0" borderId="1" xfId="0" applyFont="1" applyFill="1" applyBorder="1"/>
    <xf numFmtId="165" fontId="74" fillId="0" borderId="1" xfId="0" applyNumberFormat="1" applyFont="1" applyFill="1" applyBorder="1" applyAlignment="1">
      <alignment horizontal="center" vertical="center" wrapText="1"/>
    </xf>
    <xf numFmtId="165" fontId="74" fillId="0" borderId="1" xfId="0" applyNumberFormat="1" applyFont="1" applyFill="1" applyBorder="1" applyAlignment="1">
      <alignment horizontal="right" vertical="center" wrapText="1"/>
    </xf>
    <xf numFmtId="2" fontId="74" fillId="0" borderId="1" xfId="0" applyNumberFormat="1" applyFont="1" applyFill="1" applyBorder="1" applyAlignment="1">
      <alignment horizontal="right" vertical="center" wrapText="1"/>
    </xf>
    <xf numFmtId="0" fontId="75" fillId="0" borderId="1" xfId="0" applyFont="1" applyFill="1" applyBorder="1" applyAlignment="1">
      <alignment horizontal="right"/>
    </xf>
    <xf numFmtId="168" fontId="74" fillId="0" borderId="1" xfId="7" applyNumberFormat="1" applyFont="1" applyFill="1" applyBorder="1" applyAlignment="1">
      <alignment horizontal="center" vertical="center" wrapText="1"/>
    </xf>
    <xf numFmtId="2" fontId="74" fillId="0" borderId="1" xfId="0" quotePrefix="1" applyNumberFormat="1" applyFont="1" applyFill="1" applyBorder="1" applyAlignment="1">
      <alignment horizontal="center" vertical="center" wrapText="1"/>
    </xf>
    <xf numFmtId="173" fontId="74" fillId="0" borderId="1" xfId="0" applyNumberFormat="1" applyFont="1" applyFill="1" applyBorder="1" applyAlignment="1">
      <alignment vertical="center" wrapText="1"/>
    </xf>
    <xf numFmtId="2" fontId="75" fillId="0" borderId="1" xfId="7" quotePrefix="1" applyNumberFormat="1" applyFont="1" applyFill="1" applyBorder="1" applyAlignment="1">
      <alignment horizontal="right" vertical="center" wrapText="1"/>
    </xf>
    <xf numFmtId="173" fontId="74" fillId="0" borderId="1" xfId="0" applyNumberFormat="1" applyFont="1" applyFill="1" applyBorder="1" applyAlignment="1">
      <alignment horizontal="center" vertical="center" wrapText="1"/>
    </xf>
    <xf numFmtId="2" fontId="75" fillId="0" borderId="1" xfId="0" applyNumberFormat="1" applyFont="1" applyFill="1" applyBorder="1" applyAlignment="1">
      <alignment horizontal="right" vertical="center" wrapText="1"/>
    </xf>
    <xf numFmtId="169" fontId="75" fillId="0" borderId="1" xfId="7" applyNumberFormat="1" applyFont="1" applyFill="1" applyBorder="1" applyAlignment="1">
      <alignment horizontal="center" vertical="center"/>
    </xf>
    <xf numFmtId="2" fontId="75" fillId="0" borderId="1" xfId="7" quotePrefix="1" applyNumberFormat="1" applyFont="1" applyFill="1" applyBorder="1" applyAlignment="1">
      <alignment horizontal="center" vertical="center" wrapText="1"/>
    </xf>
    <xf numFmtId="173" fontId="74" fillId="0" borderId="1" xfId="0" applyNumberFormat="1" applyFont="1" applyFill="1" applyBorder="1" applyAlignment="1">
      <alignment horizontal="center" vertical="center" wrapText="1"/>
    </xf>
    <xf numFmtId="167" fontId="74" fillId="0" borderId="1" xfId="7" applyNumberFormat="1" applyFont="1" applyFill="1" applyBorder="1" applyAlignment="1">
      <alignment horizontal="right" vertical="center"/>
    </xf>
    <xf numFmtId="167" fontId="75" fillId="0" borderId="1" xfId="0" applyNumberFormat="1" applyFont="1" applyFill="1" applyBorder="1" applyAlignment="1">
      <alignment horizontal="right" vertical="center" wrapText="1"/>
    </xf>
    <xf numFmtId="2" fontId="75" fillId="0" borderId="1" xfId="0" applyNumberFormat="1" applyFont="1" applyFill="1" applyBorder="1"/>
    <xf numFmtId="169" fontId="74" fillId="0" borderId="1" xfId="7" applyNumberFormat="1" applyFont="1" applyFill="1" applyBorder="1" applyAlignment="1">
      <alignment horizontal="right" vertical="center"/>
    </xf>
    <xf numFmtId="2" fontId="69" fillId="0" borderId="1" xfId="7" applyNumberFormat="1" applyFont="1" applyFill="1" applyBorder="1" applyAlignment="1">
      <alignment wrapText="1"/>
    </xf>
    <xf numFmtId="0" fontId="73" fillId="0" borderId="1" xfId="0" applyFont="1" applyFill="1" applyBorder="1" applyAlignment="1">
      <alignment horizontal="left" vertical="center" wrapText="1"/>
    </xf>
    <xf numFmtId="0" fontId="73" fillId="0" borderId="1" xfId="7" applyNumberFormat="1" applyFont="1" applyFill="1" applyBorder="1" applyAlignment="1">
      <alignment horizontal="center" vertical="center" wrapText="1"/>
    </xf>
    <xf numFmtId="0" fontId="73" fillId="0" borderId="1" xfId="0" quotePrefix="1" applyFont="1" applyFill="1" applyBorder="1" applyAlignment="1">
      <alignment horizontal="center" vertical="top" wrapText="1"/>
    </xf>
    <xf numFmtId="2" fontId="73" fillId="0" borderId="1" xfId="0" quotePrefix="1" applyNumberFormat="1" applyFont="1" applyFill="1" applyBorder="1" applyAlignment="1">
      <alignment horizontal="center" vertical="top" wrapText="1"/>
    </xf>
    <xf numFmtId="0" fontId="72" fillId="0" borderId="1" xfId="0" applyFont="1" applyFill="1" applyBorder="1" applyAlignment="1">
      <alignment horizontal="left" vertical="center" wrapText="1"/>
    </xf>
    <xf numFmtId="169" fontId="73" fillId="0" borderId="1" xfId="7" quotePrefix="1" applyNumberFormat="1" applyFont="1" applyFill="1" applyBorder="1" applyAlignment="1">
      <alignment horizontal="center" vertical="top" wrapText="1"/>
    </xf>
    <xf numFmtId="2" fontId="73" fillId="0" borderId="1" xfId="7" quotePrefix="1" applyNumberFormat="1" applyFont="1" applyFill="1" applyBorder="1" applyAlignment="1">
      <alignment horizontal="center" vertical="top" wrapText="1"/>
    </xf>
    <xf numFmtId="169" fontId="75" fillId="0" borderId="1" xfId="7" quotePrefix="1" applyNumberFormat="1" applyFont="1" applyFill="1" applyBorder="1" applyAlignment="1">
      <alignment horizontal="center" vertical="center" wrapText="1"/>
    </xf>
    <xf numFmtId="2" fontId="75" fillId="0" borderId="1" xfId="7" quotePrefix="1" applyNumberFormat="1" applyFont="1" applyFill="1" applyBorder="1" applyAlignment="1">
      <alignment vertical="center" wrapText="1"/>
    </xf>
    <xf numFmtId="0" fontId="74" fillId="0" borderId="1" xfId="0" applyFont="1" applyFill="1" applyBorder="1" applyAlignment="1">
      <alignment horizontal="center"/>
    </xf>
    <xf numFmtId="49" fontId="74" fillId="0" borderId="1" xfId="8" applyNumberFormat="1" applyFont="1" applyFill="1" applyBorder="1" applyAlignment="1">
      <alignment horizontal="center" vertical="center" wrapText="1"/>
    </xf>
    <xf numFmtId="165" fontId="73" fillId="0" borderId="1" xfId="0" quotePrefix="1" applyNumberFormat="1" applyFont="1" applyFill="1" applyBorder="1" applyAlignment="1">
      <alignment horizontal="center" vertical="center" wrapText="1"/>
    </xf>
    <xf numFmtId="2" fontId="73" fillId="0" borderId="1" xfId="0" quotePrefix="1" applyNumberFormat="1" applyFont="1" applyFill="1" applyBorder="1" applyAlignment="1">
      <alignment horizontal="center" vertical="center" wrapText="1"/>
    </xf>
    <xf numFmtId="169" fontId="72" fillId="0" borderId="1" xfId="7" quotePrefix="1" applyNumberFormat="1" applyFont="1" applyFill="1" applyBorder="1" applyAlignment="1">
      <alignment horizontal="center" vertical="top" wrapText="1"/>
    </xf>
    <xf numFmtId="2" fontId="72" fillId="0" borderId="1" xfId="7" quotePrefix="1" applyNumberFormat="1" applyFont="1" applyFill="1" applyBorder="1" applyAlignment="1">
      <alignment horizontal="center" vertical="top" wrapText="1"/>
    </xf>
    <xf numFmtId="0" fontId="73" fillId="0" borderId="1" xfId="8" applyFont="1" applyFill="1" applyBorder="1" applyAlignment="1">
      <alignment horizontal="center" vertical="center"/>
    </xf>
    <xf numFmtId="169" fontId="73" fillId="0" borderId="1" xfId="7" quotePrefix="1" applyNumberFormat="1" applyFont="1" applyFill="1" applyBorder="1" applyAlignment="1">
      <alignment horizontal="center" vertical="center" wrapText="1"/>
    </xf>
    <xf numFmtId="2" fontId="73" fillId="0" borderId="1" xfId="7" quotePrefix="1" applyNumberFormat="1" applyFont="1" applyFill="1" applyBorder="1" applyAlignment="1">
      <alignment horizontal="center" vertical="center" wrapText="1"/>
    </xf>
    <xf numFmtId="2" fontId="74" fillId="0" borderId="1" xfId="0" quotePrefix="1" applyNumberFormat="1" applyFont="1" applyFill="1" applyBorder="1" applyAlignment="1">
      <alignment horizontal="right" vertical="center" wrapText="1"/>
    </xf>
    <xf numFmtId="0" fontId="74" fillId="0" borderId="1" xfId="8" applyFont="1" applyFill="1" applyBorder="1" applyAlignment="1">
      <alignment horizontal="center" vertical="center"/>
    </xf>
    <xf numFmtId="0" fontId="72" fillId="0" borderId="2" xfId="0" applyFont="1" applyFill="1" applyBorder="1" applyAlignment="1">
      <alignment horizontal="left" vertical="center" wrapText="1"/>
    </xf>
    <xf numFmtId="0" fontId="73" fillId="0" borderId="2" xfId="0" applyFont="1" applyFill="1" applyBorder="1" applyAlignment="1">
      <alignment horizontal="center" vertical="center" wrapText="1"/>
    </xf>
    <xf numFmtId="2" fontId="75" fillId="0" borderId="1" xfId="0" applyNumberFormat="1" applyFont="1" applyFill="1" applyBorder="1" applyAlignment="1">
      <alignment horizontal="left" vertical="center" wrapText="1"/>
    </xf>
    <xf numFmtId="169" fontId="72" fillId="21" borderId="1" xfId="7" applyNumberFormat="1" applyFont="1" applyFill="1" applyBorder="1" applyAlignment="1">
      <alignment horizontal="left" vertical="center" wrapText="1"/>
    </xf>
    <xf numFmtId="0" fontId="73" fillId="21" borderId="1" xfId="0" applyFont="1" applyFill="1" applyBorder="1" applyAlignment="1">
      <alignment horizontal="center" vertical="center" wrapText="1"/>
    </xf>
    <xf numFmtId="0" fontId="73" fillId="21" borderId="1" xfId="7" applyNumberFormat="1" applyFont="1" applyFill="1" applyBorder="1" applyAlignment="1">
      <alignment horizontal="center" vertical="center" wrapText="1"/>
    </xf>
    <xf numFmtId="0" fontId="74" fillId="0" borderId="8" xfId="0" applyFont="1" applyFill="1" applyBorder="1" applyAlignment="1">
      <alignment horizontal="left" vertical="center" wrapText="1"/>
    </xf>
    <xf numFmtId="0" fontId="73" fillId="0" borderId="4" xfId="0" applyFont="1" applyFill="1" applyBorder="1" applyAlignment="1">
      <alignment horizontal="center" vertical="center" wrapText="1"/>
    </xf>
    <xf numFmtId="0" fontId="74" fillId="0" borderId="3" xfId="0" applyFont="1" applyFill="1" applyBorder="1" applyAlignment="1">
      <alignment horizontal="left" vertical="center" wrapText="1"/>
    </xf>
    <xf numFmtId="0" fontId="74" fillId="0" borderId="3" xfId="7" applyNumberFormat="1" applyFont="1" applyFill="1" applyBorder="1" applyAlignment="1">
      <alignment horizontal="center" vertical="center" wrapText="1"/>
    </xf>
    <xf numFmtId="165" fontId="75" fillId="0" borderId="1" xfId="0" applyNumberFormat="1" applyFont="1" applyFill="1" applyBorder="1" applyAlignment="1">
      <alignment horizontal="right" vertical="center" wrapText="1"/>
    </xf>
    <xf numFmtId="0" fontId="72" fillId="0" borderId="3" xfId="0" applyFont="1" applyFill="1" applyBorder="1" applyAlignment="1">
      <alignment horizontal="left" vertical="center" wrapText="1"/>
    </xf>
    <xf numFmtId="0" fontId="73" fillId="0" borderId="3" xfId="7" applyNumberFormat="1" applyFont="1" applyFill="1" applyBorder="1" applyAlignment="1">
      <alignment horizontal="center" vertical="center" wrapText="1"/>
    </xf>
    <xf numFmtId="165" fontId="75" fillId="0" borderId="1" xfId="0" applyNumberFormat="1" applyFont="1" applyFill="1" applyBorder="1" applyAlignment="1">
      <alignment horizontal="center" vertical="center" wrapText="1"/>
    </xf>
    <xf numFmtId="169" fontId="72" fillId="0" borderId="1" xfId="7" applyNumberFormat="1" applyFont="1" applyFill="1" applyBorder="1" applyAlignment="1">
      <alignment vertical="center" wrapText="1"/>
    </xf>
    <xf numFmtId="0" fontId="72" fillId="0" borderId="3" xfId="7" applyNumberFormat="1" applyFont="1" applyFill="1" applyBorder="1" applyAlignment="1">
      <alignment horizontal="center" vertical="center" wrapText="1"/>
    </xf>
    <xf numFmtId="165" fontId="72" fillId="0" borderId="1" xfId="0" applyNumberFormat="1" applyFont="1" applyFill="1" applyBorder="1" applyAlignment="1">
      <alignment horizontal="center" vertical="center" wrapText="1"/>
    </xf>
    <xf numFmtId="0" fontId="73" fillId="21" borderId="1" xfId="0" applyFont="1" applyFill="1" applyBorder="1"/>
    <xf numFmtId="169" fontId="73" fillId="0" borderId="1" xfId="7" applyNumberFormat="1" applyFont="1" applyFill="1" applyBorder="1" applyAlignment="1">
      <alignment vertical="center" wrapText="1"/>
    </xf>
    <xf numFmtId="0" fontId="73" fillId="0" borderId="1" xfId="0" applyNumberFormat="1" applyFont="1" applyFill="1" applyBorder="1" applyAlignment="1">
      <alignment horizontal="center" vertical="center" wrapText="1"/>
    </xf>
    <xf numFmtId="0" fontId="72" fillId="6" borderId="1" xfId="0" applyNumberFormat="1" applyFont="1" applyFill="1" applyBorder="1" applyAlignment="1">
      <alignment horizontal="center" vertical="center" wrapText="1"/>
    </xf>
    <xf numFmtId="0" fontId="72" fillId="3" borderId="1" xfId="0" applyFont="1" applyFill="1" applyBorder="1" applyAlignment="1">
      <alignment horizontal="center" vertical="center" wrapText="1"/>
    </xf>
    <xf numFmtId="0" fontId="73" fillId="0" borderId="1" xfId="0" applyFont="1" applyFill="1" applyBorder="1" applyAlignment="1">
      <alignment horizontal="center" vertical="center"/>
    </xf>
    <xf numFmtId="169" fontId="73" fillId="0" borderId="1" xfId="7" applyNumberFormat="1" applyFont="1" applyFill="1" applyBorder="1" applyAlignment="1">
      <alignment horizontal="center" vertical="center"/>
    </xf>
    <xf numFmtId="169" fontId="72" fillId="0" borderId="1" xfId="7" applyNumberFormat="1" applyFont="1" applyFill="1" applyBorder="1" applyAlignment="1">
      <alignment horizontal="center" vertical="center"/>
    </xf>
    <xf numFmtId="0" fontId="72" fillId="21" borderId="1" xfId="0" applyNumberFormat="1" applyFont="1" applyFill="1" applyBorder="1" applyAlignment="1">
      <alignment horizontal="center" vertical="center" wrapText="1"/>
    </xf>
    <xf numFmtId="2" fontId="72" fillId="21" borderId="1" xfId="7" applyNumberFormat="1" applyFont="1" applyFill="1" applyBorder="1" applyAlignment="1">
      <alignment vertical="top" wrapText="1"/>
    </xf>
    <xf numFmtId="2" fontId="72" fillId="21" borderId="1" xfId="0" applyNumberFormat="1" applyFont="1" applyFill="1" applyBorder="1" applyAlignment="1">
      <alignment vertical="top" wrapText="1"/>
    </xf>
    <xf numFmtId="0" fontId="73" fillId="0" borderId="1" xfId="0" applyFont="1" applyFill="1" applyBorder="1" applyAlignment="1">
      <alignment vertical="center" wrapText="1"/>
    </xf>
    <xf numFmtId="0" fontId="72" fillId="0" borderId="1" xfId="0" applyFont="1" applyFill="1" applyBorder="1" applyAlignment="1">
      <alignment vertical="center" wrapText="1"/>
    </xf>
    <xf numFmtId="165" fontId="72" fillId="0" borderId="1" xfId="0" applyNumberFormat="1" applyFont="1" applyFill="1" applyBorder="1" applyAlignment="1">
      <alignment horizontal="center" vertical="center"/>
    </xf>
    <xf numFmtId="2" fontId="72" fillId="0" borderId="1" xfId="0" applyNumberFormat="1" applyFont="1" applyFill="1" applyBorder="1" applyAlignment="1">
      <alignment horizontal="center" vertical="center"/>
    </xf>
    <xf numFmtId="168" fontId="73" fillId="0" borderId="1" xfId="7" applyNumberFormat="1" applyFont="1" applyFill="1" applyBorder="1" applyAlignment="1">
      <alignment horizontal="center" vertical="center" wrapText="1"/>
    </xf>
    <xf numFmtId="165" fontId="73" fillId="6" borderId="1" xfId="0" applyNumberFormat="1" applyFont="1" applyFill="1" applyBorder="1" applyAlignment="1">
      <alignment horizontal="right" vertical="center" wrapText="1"/>
    </xf>
    <xf numFmtId="2" fontId="73" fillId="6" borderId="1" xfId="0" applyNumberFormat="1" applyFont="1" applyFill="1" applyBorder="1" applyAlignment="1">
      <alignment horizontal="right" vertical="center" wrapText="1"/>
    </xf>
    <xf numFmtId="0" fontId="72" fillId="6" borderId="3" xfId="0" applyNumberFormat="1" applyFont="1" applyFill="1" applyBorder="1" applyAlignment="1">
      <alignment horizontal="center" vertical="center" wrapText="1"/>
    </xf>
    <xf numFmtId="169" fontId="73" fillId="6" borderId="3" xfId="7" applyNumberFormat="1" applyFont="1" applyFill="1" applyBorder="1" applyAlignment="1">
      <alignment horizontal="center" vertical="center" wrapText="1"/>
    </xf>
    <xf numFmtId="2" fontId="72" fillId="6" borderId="1" xfId="0" applyNumberFormat="1" applyFont="1" applyFill="1" applyBorder="1" applyAlignment="1">
      <alignment horizontal="center" vertical="center" wrapText="1"/>
    </xf>
    <xf numFmtId="0" fontId="75" fillId="0" borderId="1" xfId="0" applyNumberFormat="1" applyFont="1" applyFill="1" applyBorder="1" applyAlignment="1">
      <alignment horizontal="center" vertical="center" wrapText="1"/>
    </xf>
    <xf numFmtId="169" fontId="73" fillId="6" borderId="2" xfId="7" applyNumberFormat="1" applyFont="1" applyFill="1" applyBorder="1" applyAlignment="1">
      <alignment horizontal="center" vertical="center" wrapText="1"/>
    </xf>
    <xf numFmtId="0" fontId="72" fillId="0" borderId="1" xfId="0" applyFont="1" applyFill="1" applyBorder="1" applyAlignment="1">
      <alignment horizontal="center" vertical="top" wrapText="1"/>
    </xf>
    <xf numFmtId="2" fontId="72" fillId="0" borderId="1" xfId="0" applyNumberFormat="1" applyFont="1" applyFill="1" applyBorder="1" applyAlignment="1">
      <alignment horizontal="center" vertical="top" wrapText="1"/>
    </xf>
    <xf numFmtId="0" fontId="75" fillId="0" borderId="1" xfId="0" applyFont="1" applyFill="1" applyBorder="1" applyAlignment="1">
      <alignment horizontal="center" vertical="top" wrapText="1"/>
    </xf>
    <xf numFmtId="2" fontId="75" fillId="0" borderId="1" xfId="0" applyNumberFormat="1" applyFont="1" applyFill="1" applyBorder="1" applyAlignment="1">
      <alignment horizontal="center" vertical="top" wrapText="1"/>
    </xf>
    <xf numFmtId="0" fontId="74" fillId="0" borderId="1" xfId="0" applyFont="1" applyFill="1" applyBorder="1" applyAlignment="1">
      <alignment horizontal="center" wrapText="1"/>
    </xf>
    <xf numFmtId="0" fontId="77" fillId="0" borderId="1" xfId="8" applyFont="1" applyFill="1" applyBorder="1" applyAlignment="1">
      <alignment horizontal="center" vertical="center" wrapText="1"/>
    </xf>
    <xf numFmtId="165" fontId="73" fillId="0" borderId="1" xfId="0" applyNumberFormat="1" applyFont="1" applyFill="1" applyBorder="1" applyAlignment="1">
      <alignment horizontal="center" vertical="top" wrapText="1"/>
    </xf>
    <xf numFmtId="2" fontId="73" fillId="0" borderId="1" xfId="0" applyNumberFormat="1" applyFont="1" applyFill="1" applyBorder="1" applyAlignment="1">
      <alignment horizontal="center" vertical="top" wrapText="1"/>
    </xf>
    <xf numFmtId="187" fontId="72" fillId="0" borderId="1" xfId="0" applyNumberFormat="1" applyFont="1" applyFill="1" applyBorder="1" applyAlignment="1">
      <alignment horizontal="center" vertical="center" wrapText="1"/>
    </xf>
    <xf numFmtId="183" fontId="72" fillId="0" borderId="1" xfId="0" applyNumberFormat="1" applyFont="1" applyFill="1" applyBorder="1" applyAlignment="1">
      <alignment horizontal="center" vertical="center" wrapText="1"/>
    </xf>
    <xf numFmtId="0" fontId="72" fillId="0" borderId="0" xfId="0" applyFont="1" applyFill="1" applyBorder="1" applyAlignment="1">
      <alignment horizontal="left" vertical="center" wrapText="1"/>
    </xf>
    <xf numFmtId="169" fontId="72" fillId="0" borderId="0" xfId="7" applyNumberFormat="1" applyFont="1" applyFill="1" applyBorder="1" applyAlignment="1">
      <alignment horizontal="center" vertical="center" wrapText="1"/>
    </xf>
    <xf numFmtId="169" fontId="72" fillId="0" borderId="0" xfId="7" applyNumberFormat="1" applyFont="1" applyFill="1" applyBorder="1" applyAlignment="1">
      <alignment horizontal="center" vertical="center" wrapText="1"/>
    </xf>
    <xf numFmtId="169" fontId="22" fillId="0" borderId="0" xfId="7" applyNumberFormat="1" applyFont="1" applyFill="1" applyBorder="1" applyAlignment="1">
      <alignment horizontal="center" vertical="center" wrapText="1"/>
    </xf>
    <xf numFmtId="1" fontId="23" fillId="0" borderId="1" xfId="0" applyNumberFormat="1" applyFont="1" applyFill="1" applyBorder="1" applyAlignment="1">
      <alignment horizontal="center" vertical="center" wrapText="1"/>
    </xf>
    <xf numFmtId="1" fontId="66" fillId="0" borderId="1" xfId="0" applyNumberFormat="1" applyFont="1" applyFill="1" applyBorder="1" applyAlignment="1">
      <alignment horizontal="center" vertical="center" wrapText="1"/>
    </xf>
    <xf numFmtId="1" fontId="66" fillId="0" borderId="2" xfId="0" applyNumberFormat="1" applyFont="1" applyFill="1" applyBorder="1" applyAlignment="1">
      <alignment horizontal="center" vertical="center" wrapText="1"/>
    </xf>
    <xf numFmtId="1" fontId="66" fillId="0" borderId="4" xfId="0" applyNumberFormat="1" applyFont="1" applyFill="1" applyBorder="1" applyAlignment="1">
      <alignment horizontal="center" vertical="center" wrapText="1"/>
    </xf>
    <xf numFmtId="169" fontId="6" fillId="0" borderId="1" xfId="7" applyNumberFormat="1" applyFont="1" applyBorder="1" applyAlignment="1">
      <alignment horizontal="center" vertical="center" wrapText="1"/>
    </xf>
    <xf numFmtId="0" fontId="22" fillId="18" borderId="1" xfId="7" applyNumberFormat="1" applyFont="1" applyFill="1" applyBorder="1" applyAlignment="1">
      <alignment horizontal="center" vertical="center" wrapText="1"/>
    </xf>
    <xf numFmtId="169" fontId="22" fillId="18" borderId="1" xfId="7" applyNumberFormat="1" applyFont="1" applyFill="1" applyBorder="1" applyAlignment="1">
      <alignment horizontal="center" vertical="center" wrapText="1"/>
    </xf>
    <xf numFmtId="0" fontId="22" fillId="0" borderId="0" xfId="0" applyFont="1" applyFill="1" applyBorder="1" applyAlignment="1">
      <alignment horizontal="center" vertical="center"/>
    </xf>
    <xf numFmtId="2" fontId="22" fillId="18" borderId="6" xfId="0" applyNumberFormat="1" applyFont="1" applyFill="1" applyBorder="1" applyAlignment="1">
      <alignment horizontal="center" vertical="top"/>
    </xf>
    <xf numFmtId="2" fontId="22" fillId="18" borderId="7" xfId="0" applyNumberFormat="1" applyFont="1" applyFill="1" applyBorder="1" applyAlignment="1">
      <alignment horizontal="center" vertical="top"/>
    </xf>
    <xf numFmtId="2" fontId="22" fillId="18" borderId="8" xfId="0" applyNumberFormat="1" applyFont="1" applyFill="1" applyBorder="1" applyAlignment="1">
      <alignment horizontal="center" vertical="top"/>
    </xf>
    <xf numFmtId="0" fontId="22" fillId="18" borderId="1" xfId="0" applyFont="1" applyFill="1" applyBorder="1" applyAlignment="1">
      <alignment horizontal="center" vertical="center" wrapText="1"/>
    </xf>
    <xf numFmtId="0" fontId="23" fillId="18" borderId="2" xfId="0" applyFont="1" applyFill="1" applyBorder="1" applyAlignment="1">
      <alignment horizontal="center" vertical="center" wrapText="1"/>
    </xf>
    <xf numFmtId="0" fontId="22" fillId="18" borderId="3" xfId="0" applyFont="1" applyFill="1" applyBorder="1" applyAlignment="1">
      <alignment horizontal="center" vertical="center" wrapText="1"/>
    </xf>
    <xf numFmtId="0" fontId="22" fillId="0" borderId="1" xfId="0" applyFont="1" applyFill="1" applyBorder="1" applyAlignment="1">
      <alignment horizontal="center" vertical="top" wrapText="1"/>
    </xf>
    <xf numFmtId="1" fontId="22" fillId="0" borderId="3" xfId="0" applyNumberFormat="1" applyFont="1" applyFill="1" applyBorder="1" applyAlignment="1">
      <alignment horizontal="center" vertical="center" wrapText="1"/>
    </xf>
    <xf numFmtId="1" fontId="22" fillId="0" borderId="1" xfId="0" applyNumberFormat="1" applyFont="1" applyFill="1" applyBorder="1" applyAlignment="1">
      <alignment horizontal="center" vertical="center"/>
    </xf>
    <xf numFmtId="169" fontId="64" fillId="18" borderId="1" xfId="0" applyNumberFormat="1" applyFont="1" applyFill="1" applyBorder="1" applyAlignment="1">
      <alignment horizontal="left" vertical="center"/>
    </xf>
    <xf numFmtId="169" fontId="23" fillId="18" borderId="1" xfId="7" applyNumberFormat="1" applyFont="1" applyFill="1" applyBorder="1" applyAlignment="1">
      <alignment horizontal="center" vertical="center" wrapText="1"/>
    </xf>
    <xf numFmtId="0" fontId="39" fillId="9" borderId="2" xfId="0" applyFont="1" applyFill="1" applyBorder="1" applyAlignment="1">
      <alignment horizontal="center" vertical="top" wrapText="1"/>
    </xf>
    <xf numFmtId="0" fontId="39" fillId="9" borderId="3" xfId="0" applyFont="1" applyFill="1" applyBorder="1" applyAlignment="1">
      <alignment horizontal="center" vertical="top" wrapText="1"/>
    </xf>
    <xf numFmtId="0" fontId="6" fillId="9" borderId="2" xfId="0" applyFont="1" applyFill="1" applyBorder="1" applyAlignment="1">
      <alignment horizontal="center" vertical="top" wrapText="1"/>
    </xf>
    <xf numFmtId="0" fontId="6" fillId="9" borderId="3" xfId="0" applyFont="1" applyFill="1" applyBorder="1" applyAlignment="1">
      <alignment horizontal="center" vertical="top" wrapText="1"/>
    </xf>
    <xf numFmtId="0" fontId="6" fillId="9" borderId="2" xfId="0" applyFont="1" applyFill="1" applyBorder="1" applyAlignment="1">
      <alignment horizontal="left" vertical="top" wrapText="1"/>
    </xf>
    <xf numFmtId="0" fontId="6" fillId="9" borderId="3" xfId="0" applyFont="1" applyFill="1" applyBorder="1" applyAlignment="1">
      <alignment horizontal="left" vertical="top" wrapText="1"/>
    </xf>
    <xf numFmtId="0" fontId="6" fillId="10" borderId="2" xfId="0" applyFont="1" applyFill="1" applyBorder="1" applyAlignment="1">
      <alignment horizontal="center" vertical="top" wrapText="1"/>
    </xf>
    <xf numFmtId="0" fontId="6" fillId="10" borderId="3" xfId="0" applyFont="1" applyFill="1" applyBorder="1" applyAlignment="1">
      <alignment horizontal="center" vertical="top" wrapText="1"/>
    </xf>
    <xf numFmtId="0" fontId="39" fillId="10" borderId="2" xfId="0" applyFont="1" applyFill="1" applyBorder="1" applyAlignment="1">
      <alignment horizontal="center" vertical="top" wrapText="1"/>
    </xf>
    <xf numFmtId="0" fontId="39" fillId="10" borderId="3" xfId="0" applyFont="1" applyFill="1" applyBorder="1" applyAlignment="1">
      <alignment horizontal="center" vertical="top" wrapText="1"/>
    </xf>
    <xf numFmtId="0" fontId="24" fillId="9" borderId="2" xfId="0" applyFont="1" applyFill="1" applyBorder="1" applyAlignment="1">
      <alignment horizontal="center" vertical="center"/>
    </xf>
    <xf numFmtId="0" fontId="24" fillId="9" borderId="3" xfId="0" applyFont="1" applyFill="1" applyBorder="1" applyAlignment="1">
      <alignment horizontal="center" vertical="center"/>
    </xf>
    <xf numFmtId="0" fontId="24" fillId="9" borderId="1" xfId="0" applyFont="1" applyFill="1" applyBorder="1" applyAlignment="1">
      <alignment horizontal="left" vertical="top" wrapText="1"/>
    </xf>
    <xf numFmtId="169" fontId="24" fillId="9" borderId="1" xfId="7" applyNumberFormat="1" applyFont="1" applyFill="1" applyBorder="1" applyAlignment="1">
      <alignment horizontal="center" vertical="center" wrapText="1"/>
    </xf>
    <xf numFmtId="0" fontId="24" fillId="9" borderId="1" xfId="0" applyFont="1" applyFill="1" applyBorder="1" applyAlignment="1">
      <alignment horizontal="center" vertical="center" wrapText="1"/>
    </xf>
    <xf numFmtId="0" fontId="24" fillId="9" borderId="2" xfId="0" applyFont="1" applyFill="1" applyBorder="1" applyAlignment="1">
      <alignment horizontal="left" vertical="top" wrapText="1"/>
    </xf>
    <xf numFmtId="0" fontId="24" fillId="9" borderId="3" xfId="0" applyFont="1" applyFill="1" applyBorder="1" applyAlignment="1">
      <alignment horizontal="left" vertical="top" wrapText="1"/>
    </xf>
    <xf numFmtId="169" fontId="24" fillId="9" borderId="2" xfId="7" applyNumberFormat="1" applyFont="1" applyFill="1" applyBorder="1" applyAlignment="1">
      <alignment horizontal="center" vertical="center" wrapText="1"/>
    </xf>
    <xf numFmtId="169" fontId="24" fillId="9" borderId="3" xfId="7" applyNumberFormat="1" applyFont="1" applyFill="1" applyBorder="1" applyAlignment="1">
      <alignment horizontal="center" vertical="center" wrapText="1"/>
    </xf>
    <xf numFmtId="0" fontId="24" fillId="9" borderId="2" xfId="0" applyFont="1" applyFill="1" applyBorder="1" applyAlignment="1">
      <alignment horizontal="center" vertical="center" wrapText="1"/>
    </xf>
    <xf numFmtId="0" fontId="24" fillId="9" borderId="3" xfId="0" applyFont="1" applyFill="1" applyBorder="1" applyAlignment="1">
      <alignment horizontal="center" vertical="center" wrapText="1"/>
    </xf>
    <xf numFmtId="1" fontId="24" fillId="9" borderId="2" xfId="0" applyNumberFormat="1" applyFont="1" applyFill="1" applyBorder="1" applyAlignment="1">
      <alignment horizontal="center" vertical="center" wrapText="1"/>
    </xf>
    <xf numFmtId="1" fontId="24" fillId="9" borderId="3" xfId="0" applyNumberFormat="1" applyFont="1" applyFill="1" applyBorder="1" applyAlignment="1">
      <alignment horizontal="center" vertical="center" wrapText="1"/>
    </xf>
    <xf numFmtId="3" fontId="24" fillId="9" borderId="2" xfId="0" applyNumberFormat="1" applyFont="1" applyFill="1" applyBorder="1" applyAlignment="1">
      <alignment horizontal="left" vertical="center" wrapText="1"/>
    </xf>
    <xf numFmtId="3" fontId="24" fillId="9" borderId="4" xfId="0" applyNumberFormat="1" applyFont="1" applyFill="1" applyBorder="1" applyAlignment="1">
      <alignment horizontal="left" vertical="center" wrapText="1"/>
    </xf>
    <xf numFmtId="169" fontId="24" fillId="9" borderId="4" xfId="7" applyNumberFormat="1" applyFont="1" applyFill="1" applyBorder="1" applyAlignment="1">
      <alignment horizontal="center" vertical="center" wrapText="1"/>
    </xf>
    <xf numFmtId="0" fontId="24" fillId="9" borderId="2" xfId="8" applyFont="1" applyFill="1" applyBorder="1" applyAlignment="1">
      <alignment horizontal="center" vertical="center" wrapText="1"/>
    </xf>
    <xf numFmtId="0" fontId="24" fillId="9" borderId="4" xfId="8" applyFont="1" applyFill="1" applyBorder="1" applyAlignment="1">
      <alignment horizontal="center" vertical="center" wrapText="1"/>
    </xf>
    <xf numFmtId="0" fontId="24" fillId="9" borderId="4" xfId="0" applyFont="1" applyFill="1" applyBorder="1" applyAlignment="1">
      <alignment horizontal="center" vertical="center" wrapText="1"/>
    </xf>
    <xf numFmtId="3" fontId="24" fillId="9" borderId="1" xfId="0" applyNumberFormat="1" applyFont="1" applyFill="1" applyBorder="1" applyAlignment="1">
      <alignment horizontal="left" vertical="center" wrapText="1"/>
    </xf>
    <xf numFmtId="0" fontId="24" fillId="9" borderId="1" xfId="8"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NumberFormat="1" applyFont="1" applyFill="1" applyBorder="1" applyAlignment="1">
      <alignment horizontal="center" vertical="center" wrapText="1"/>
    </xf>
    <xf numFmtId="3" fontId="26" fillId="9" borderId="2" xfId="2" applyNumberFormat="1" applyFont="1" applyFill="1" applyBorder="1" applyAlignment="1">
      <alignment horizontal="left" vertical="center" wrapText="1"/>
    </xf>
    <xf numFmtId="3" fontId="26" fillId="9" borderId="3" xfId="2" applyNumberFormat="1" applyFont="1" applyFill="1" applyBorder="1" applyAlignment="1">
      <alignment horizontal="left" vertical="center" wrapText="1"/>
    </xf>
    <xf numFmtId="169" fontId="26" fillId="9" borderId="2" xfId="7" applyNumberFormat="1" applyFont="1" applyFill="1" applyBorder="1" applyAlignment="1">
      <alignment horizontal="center" vertical="center" wrapText="1"/>
    </xf>
    <xf numFmtId="169" fontId="26" fillId="9" borderId="3" xfId="7" applyNumberFormat="1" applyFont="1" applyFill="1" applyBorder="1" applyAlignment="1">
      <alignment horizontal="center" vertical="center" wrapText="1"/>
    </xf>
    <xf numFmtId="169" fontId="24" fillId="0" borderId="2" xfId="7" applyNumberFormat="1" applyFont="1" applyFill="1" applyBorder="1" applyAlignment="1">
      <alignment horizontal="center" vertical="center" wrapText="1"/>
    </xf>
    <xf numFmtId="169" fontId="24" fillId="0" borderId="3" xfId="7" applyNumberFormat="1" applyFont="1" applyFill="1" applyBorder="1" applyAlignment="1">
      <alignment horizontal="center" vertical="center" wrapText="1"/>
    </xf>
    <xf numFmtId="0" fontId="17" fillId="9" borderId="2" xfId="0" applyFont="1" applyFill="1" applyBorder="1" applyAlignment="1">
      <alignment horizontal="left" vertical="center" wrapText="1"/>
    </xf>
    <xf numFmtId="0" fontId="17" fillId="9" borderId="3" xfId="0" applyFont="1" applyFill="1" applyBorder="1" applyAlignment="1">
      <alignment horizontal="left" vertical="center" wrapText="1"/>
    </xf>
    <xf numFmtId="0" fontId="24" fillId="0" borderId="2" xfId="0" applyFont="1" applyFill="1" applyBorder="1" applyAlignment="1">
      <alignment horizontal="center" wrapText="1"/>
    </xf>
    <xf numFmtId="0" fontId="24" fillId="0" borderId="3" xfId="0" applyFont="1" applyFill="1" applyBorder="1" applyAlignment="1">
      <alignment horizontal="center" wrapText="1"/>
    </xf>
    <xf numFmtId="169" fontId="6" fillId="9" borderId="2" xfId="7" applyNumberFormat="1" applyFont="1" applyFill="1" applyBorder="1" applyAlignment="1">
      <alignment horizontal="center" vertical="center" wrapText="1"/>
    </xf>
    <xf numFmtId="169" fontId="6" fillId="9" borderId="3" xfId="7" applyNumberFormat="1" applyFont="1" applyFill="1" applyBorder="1" applyAlignment="1">
      <alignment horizontal="center" vertical="center" wrapText="1"/>
    </xf>
    <xf numFmtId="0" fontId="31" fillId="9" borderId="2" xfId="0" applyFont="1" applyFill="1" applyBorder="1" applyAlignment="1">
      <alignment horizontal="left" vertical="center" wrapText="1"/>
    </xf>
    <xf numFmtId="0" fontId="31" fillId="9" borderId="3" xfId="0" applyFont="1" applyFill="1" applyBorder="1" applyAlignment="1">
      <alignment horizontal="left" vertical="center" wrapText="1"/>
    </xf>
    <xf numFmtId="0" fontId="31" fillId="9" borderId="2" xfId="0" applyNumberFormat="1" applyFont="1" applyFill="1" applyBorder="1" applyAlignment="1">
      <alignment horizontal="center" vertical="center" wrapText="1"/>
    </xf>
    <xf numFmtId="0" fontId="31" fillId="9" borderId="3" xfId="0" applyNumberFormat="1" applyFont="1" applyFill="1" applyBorder="1" applyAlignment="1">
      <alignment horizontal="center" vertical="center" wrapText="1"/>
    </xf>
    <xf numFmtId="1" fontId="6" fillId="9" borderId="2" xfId="0" applyNumberFormat="1" applyFont="1" applyFill="1" applyBorder="1" applyAlignment="1">
      <alignment horizontal="center" vertical="center" wrapText="1"/>
    </xf>
    <xf numFmtId="1" fontId="6" fillId="9" borderId="3" xfId="0" applyNumberFormat="1" applyFont="1" applyFill="1" applyBorder="1" applyAlignment="1">
      <alignment horizontal="center" vertical="center" wrapText="1"/>
    </xf>
    <xf numFmtId="0" fontId="26" fillId="9" borderId="2" xfId="2" applyFont="1" applyFill="1" applyBorder="1" applyAlignment="1">
      <alignment horizontal="left" vertical="center" wrapText="1"/>
    </xf>
    <xf numFmtId="0" fontId="26" fillId="9" borderId="3" xfId="2" applyFont="1" applyFill="1" applyBorder="1" applyAlignment="1">
      <alignment horizontal="left" vertical="center" wrapText="1"/>
    </xf>
    <xf numFmtId="0" fontId="6" fillId="9" borderId="1" xfId="0" applyFont="1" applyFill="1" applyBorder="1" applyAlignment="1">
      <alignment horizontal="center" vertical="center" wrapText="1"/>
    </xf>
    <xf numFmtId="1" fontId="24" fillId="0" borderId="2" xfId="0" applyNumberFormat="1" applyFont="1" applyFill="1" applyBorder="1" applyAlignment="1">
      <alignment horizontal="center" vertical="center"/>
    </xf>
    <xf numFmtId="1" fontId="24" fillId="0" borderId="3" xfId="0" applyNumberFormat="1" applyFont="1" applyFill="1" applyBorder="1" applyAlignment="1">
      <alignment horizontal="center" vertical="center"/>
    </xf>
    <xf numFmtId="169" fontId="24" fillId="0" borderId="1" xfId="7" applyNumberFormat="1" applyFont="1" applyFill="1" applyBorder="1" applyAlignment="1">
      <alignment horizontal="center" vertical="center" wrapText="1"/>
    </xf>
    <xf numFmtId="0" fontId="24" fillId="9" borderId="2" xfId="0" applyFont="1" applyFill="1" applyBorder="1" applyAlignment="1">
      <alignment horizontal="left" vertical="center" wrapText="1"/>
    </xf>
    <xf numFmtId="0" fontId="24" fillId="9" borderId="3" xfId="0" applyFont="1" applyFill="1" applyBorder="1" applyAlignment="1">
      <alignment horizontal="left" vertical="center" wrapText="1"/>
    </xf>
    <xf numFmtId="173" fontId="24" fillId="9" borderId="2" xfId="0" applyNumberFormat="1" applyFont="1" applyFill="1" applyBorder="1" applyAlignment="1">
      <alignment horizontal="center" vertical="center" wrapText="1"/>
    </xf>
    <xf numFmtId="173" fontId="24" fillId="9" borderId="4" xfId="0" applyNumberFormat="1" applyFont="1" applyFill="1" applyBorder="1" applyAlignment="1">
      <alignment horizontal="center" vertical="center" wrapText="1"/>
    </xf>
    <xf numFmtId="0" fontId="15" fillId="0" borderId="2" xfId="8" applyFont="1" applyBorder="1" applyAlignment="1">
      <alignment horizontal="center" vertical="center" wrapText="1"/>
    </xf>
    <xf numFmtId="0" fontId="15" fillId="0" borderId="3" xfId="8" applyFont="1" applyBorder="1" applyAlignment="1">
      <alignment horizontal="center" vertical="center" wrapText="1"/>
    </xf>
    <xf numFmtId="0" fontId="5" fillId="9" borderId="6" xfId="0" applyFont="1" applyFill="1" applyBorder="1" applyAlignment="1">
      <alignment horizontal="left" vertical="top" wrapText="1"/>
    </xf>
    <xf numFmtId="0" fontId="5" fillId="9" borderId="7" xfId="0" applyFont="1" applyFill="1" applyBorder="1" applyAlignment="1">
      <alignment horizontal="left" vertical="top" wrapText="1"/>
    </xf>
    <xf numFmtId="0" fontId="5" fillId="9" borderId="8" xfId="0" applyFont="1" applyFill="1" applyBorder="1" applyAlignment="1">
      <alignment horizontal="left" vertical="top" wrapText="1"/>
    </xf>
    <xf numFmtId="0" fontId="31" fillId="0" borderId="2" xfId="8" applyFont="1" applyBorder="1" applyAlignment="1">
      <alignment horizontal="center" vertical="center" wrapText="1"/>
    </xf>
    <xf numFmtId="0" fontId="31" fillId="0" borderId="3" xfId="8" applyFont="1" applyBorder="1" applyAlignment="1">
      <alignment horizontal="center" vertical="center" wrapText="1"/>
    </xf>
    <xf numFmtId="1" fontId="6" fillId="10" borderId="2" xfId="0" applyNumberFormat="1" applyFont="1" applyFill="1" applyBorder="1" applyAlignment="1">
      <alignment horizontal="center" vertical="center" wrapText="1"/>
    </xf>
    <xf numFmtId="1" fontId="6" fillId="10" borderId="3" xfId="0" applyNumberFormat="1" applyFont="1" applyFill="1" applyBorder="1" applyAlignment="1">
      <alignment horizontal="center" vertical="center" wrapText="1"/>
    </xf>
    <xf numFmtId="0" fontId="27" fillId="10" borderId="2" xfId="0" applyFont="1" applyFill="1" applyBorder="1" applyAlignment="1">
      <alignment horizontal="left" vertical="top" wrapText="1"/>
    </xf>
    <xf numFmtId="0" fontId="27" fillId="10" borderId="3" xfId="0" applyFont="1" applyFill="1" applyBorder="1" applyAlignment="1">
      <alignment horizontal="left" vertical="top" wrapText="1"/>
    </xf>
    <xf numFmtId="169" fontId="26" fillId="10" borderId="2" xfId="7" applyNumberFormat="1" applyFont="1" applyFill="1" applyBorder="1" applyAlignment="1">
      <alignment horizontal="center" vertical="center" wrapText="1"/>
    </xf>
    <xf numFmtId="169" fontId="26" fillId="10" borderId="3" xfId="7" applyNumberFormat="1" applyFont="1" applyFill="1" applyBorder="1" applyAlignment="1">
      <alignment horizontal="center" vertical="center" wrapText="1"/>
    </xf>
    <xf numFmtId="0" fontId="31" fillId="10" borderId="2" xfId="0" applyNumberFormat="1" applyFont="1" applyFill="1" applyBorder="1" applyAlignment="1">
      <alignment horizontal="center" vertical="center" wrapText="1"/>
    </xf>
    <xf numFmtId="0" fontId="31" fillId="10" borderId="3" xfId="0" applyNumberFormat="1" applyFont="1" applyFill="1" applyBorder="1" applyAlignment="1">
      <alignment horizontal="center" vertical="center" wrapText="1"/>
    </xf>
    <xf numFmtId="0" fontId="27" fillId="10" borderId="1" xfId="2" applyFont="1" applyFill="1" applyBorder="1" applyAlignment="1">
      <alignment horizontal="left" vertical="center" wrapText="1"/>
    </xf>
    <xf numFmtId="0" fontId="6" fillId="10" borderId="1" xfId="0" applyFont="1" applyFill="1" applyBorder="1" applyAlignment="1">
      <alignment horizontal="center" vertical="center" wrapText="1"/>
    </xf>
    <xf numFmtId="0" fontId="6" fillId="10" borderId="1" xfId="0" applyFont="1" applyFill="1" applyBorder="1" applyAlignment="1">
      <alignment horizontal="center" vertical="top" wrapText="1"/>
    </xf>
    <xf numFmtId="0" fontId="6" fillId="10" borderId="1" xfId="7" applyNumberFormat="1" applyFont="1" applyFill="1" applyBorder="1" applyAlignment="1">
      <alignment horizontal="center" vertical="center" wrapText="1"/>
    </xf>
    <xf numFmtId="1" fontId="42" fillId="10" borderId="1" xfId="0" applyNumberFormat="1" applyFont="1" applyFill="1" applyBorder="1" applyAlignment="1">
      <alignment horizontal="center" vertical="center" wrapText="1"/>
    </xf>
    <xf numFmtId="0" fontId="26" fillId="10" borderId="1" xfId="2" applyFont="1" applyFill="1" applyBorder="1" applyAlignment="1">
      <alignment horizontal="left" vertical="center" wrapText="1"/>
    </xf>
    <xf numFmtId="3" fontId="26" fillId="9" borderId="2" xfId="0" applyNumberFormat="1" applyFont="1" applyFill="1" applyBorder="1" applyAlignment="1">
      <alignment horizontal="left" vertical="center" wrapText="1"/>
    </xf>
    <xf numFmtId="3" fontId="26" fillId="9" borderId="3" xfId="0" applyNumberFormat="1" applyFont="1" applyFill="1" applyBorder="1" applyAlignment="1">
      <alignment horizontal="left" vertical="center" wrapText="1"/>
    </xf>
    <xf numFmtId="0" fontId="5" fillId="9" borderId="6" xfId="0" applyFont="1" applyFill="1" applyBorder="1" applyAlignment="1">
      <alignment horizontal="center" vertical="top" wrapText="1"/>
    </xf>
    <xf numFmtId="0" fontId="5" fillId="9" borderId="7" xfId="0" applyFont="1" applyFill="1" applyBorder="1" applyAlignment="1">
      <alignment horizontal="center" vertical="top" wrapText="1"/>
    </xf>
    <xf numFmtId="0" fontId="5" fillId="9" borderId="8" xfId="0" applyFont="1" applyFill="1" applyBorder="1" applyAlignment="1">
      <alignment horizontal="center" vertical="top" wrapText="1"/>
    </xf>
    <xf numFmtId="3" fontId="23" fillId="9" borderId="2" xfId="2" applyNumberFormat="1" applyFont="1" applyFill="1" applyBorder="1" applyAlignment="1">
      <alignment horizontal="left" vertical="center" wrapText="1"/>
    </xf>
    <xf numFmtId="3" fontId="23" fillId="9" borderId="3" xfId="2" applyNumberFormat="1" applyFont="1" applyFill="1" applyBorder="1" applyAlignment="1">
      <alignment horizontal="left" vertical="center"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15" fillId="9" borderId="2" xfId="0" applyNumberFormat="1" applyFont="1" applyFill="1" applyBorder="1" applyAlignment="1">
      <alignment horizontal="center" vertical="center" wrapText="1"/>
    </xf>
    <xf numFmtId="0" fontId="15" fillId="9" borderId="3" xfId="0" applyNumberFormat="1" applyFont="1" applyFill="1" applyBorder="1" applyAlignment="1">
      <alignment horizontal="center" vertical="center" wrapText="1"/>
    </xf>
    <xf numFmtId="0" fontId="26" fillId="10" borderId="2" xfId="0" applyFont="1" applyFill="1" applyBorder="1" applyAlignment="1">
      <alignment horizontal="center" vertical="top" wrapText="1"/>
    </xf>
    <xf numFmtId="0" fontId="26" fillId="10" borderId="3" xfId="0" applyFont="1" applyFill="1" applyBorder="1" applyAlignment="1">
      <alignment horizontal="center" vertical="top" wrapText="1"/>
    </xf>
    <xf numFmtId="0" fontId="27" fillId="10" borderId="1" xfId="0" applyFont="1" applyFill="1" applyBorder="1" applyAlignment="1">
      <alignment horizontal="left" vertical="top" wrapText="1"/>
    </xf>
    <xf numFmtId="0" fontId="6" fillId="10" borderId="2" xfId="7" applyNumberFormat="1" applyFont="1" applyFill="1" applyBorder="1" applyAlignment="1">
      <alignment horizontal="center" vertical="center" wrapText="1"/>
    </xf>
    <xf numFmtId="0" fontId="6" fillId="10" borderId="3" xfId="7" applyNumberFormat="1" applyFont="1" applyFill="1" applyBorder="1" applyAlignment="1">
      <alignment horizontal="center" vertical="center" wrapText="1"/>
    </xf>
    <xf numFmtId="0" fontId="26" fillId="9" borderId="2" xfId="0" applyFont="1" applyFill="1" applyBorder="1" applyAlignment="1">
      <alignment horizontal="left" vertical="center" wrapText="1"/>
    </xf>
    <xf numFmtId="0" fontId="26" fillId="9" borderId="3" xfId="0" applyFont="1" applyFill="1" applyBorder="1" applyAlignment="1">
      <alignment horizontal="left" vertical="center" wrapText="1"/>
    </xf>
    <xf numFmtId="0" fontId="31" fillId="9" borderId="2" xfId="0" applyFont="1" applyFill="1" applyBorder="1" applyAlignment="1">
      <alignment horizontal="center" vertical="top" wrapText="1"/>
    </xf>
    <xf numFmtId="0" fontId="31" fillId="9" borderId="3" xfId="0" applyFont="1" applyFill="1" applyBorder="1" applyAlignment="1">
      <alignment horizontal="center" vertical="top" wrapText="1"/>
    </xf>
    <xf numFmtId="0" fontId="6" fillId="9" borderId="2" xfId="8" applyNumberFormat="1" applyFont="1" applyFill="1" applyBorder="1" applyAlignment="1">
      <alignment horizontal="center" vertical="center" wrapText="1"/>
    </xf>
    <xf numFmtId="0" fontId="6" fillId="9" borderId="3" xfId="8" applyNumberFormat="1" applyFont="1" applyFill="1" applyBorder="1" applyAlignment="1">
      <alignment horizontal="center" vertical="center" wrapText="1"/>
    </xf>
    <xf numFmtId="0" fontId="6" fillId="9" borderId="4" xfId="8" applyNumberFormat="1" applyFont="1" applyFill="1" applyBorder="1" applyAlignment="1">
      <alignment horizontal="center" vertical="center" wrapText="1"/>
    </xf>
    <xf numFmtId="3" fontId="6" fillId="9" borderId="2" xfId="0" applyNumberFormat="1" applyFont="1" applyFill="1" applyBorder="1" applyAlignment="1">
      <alignment horizontal="center" vertical="center" wrapText="1"/>
    </xf>
    <xf numFmtId="3" fontId="6" fillId="9" borderId="3" xfId="0" applyNumberFormat="1" applyFont="1" applyFill="1" applyBorder="1" applyAlignment="1">
      <alignment horizontal="center" vertical="center" wrapText="1"/>
    </xf>
    <xf numFmtId="169" fontId="6" fillId="9" borderId="4" xfId="7" applyNumberFormat="1" applyFont="1" applyFill="1" applyBorder="1" applyAlignment="1">
      <alignment horizontal="center" vertical="center" wrapText="1"/>
    </xf>
    <xf numFmtId="3" fontId="26" fillId="9" borderId="2" xfId="0" applyNumberFormat="1" applyFont="1" applyFill="1" applyBorder="1" applyAlignment="1">
      <alignment horizontal="center" vertical="center" wrapText="1"/>
    </xf>
    <xf numFmtId="3" fontId="26" fillId="9" borderId="3" xfId="0" applyNumberFormat="1" applyFont="1" applyFill="1" applyBorder="1" applyAlignment="1">
      <alignment horizontal="center" vertical="center" wrapText="1"/>
    </xf>
    <xf numFmtId="0" fontId="26" fillId="9" borderId="2" xfId="20" applyFont="1" applyFill="1" applyBorder="1" applyAlignment="1">
      <alignment horizontal="left" vertical="center" wrapText="1"/>
    </xf>
    <xf numFmtId="0" fontId="26" fillId="9" borderId="3" xfId="20" applyFont="1" applyFill="1" applyBorder="1" applyAlignment="1">
      <alignment horizontal="left" vertical="center" wrapText="1"/>
    </xf>
    <xf numFmtId="0" fontId="26" fillId="9" borderId="1" xfId="0" applyFont="1" applyFill="1" applyBorder="1" applyAlignment="1">
      <alignment horizontal="left" vertical="center" wrapText="1"/>
    </xf>
    <xf numFmtId="0" fontId="31" fillId="10" borderId="1" xfId="0" applyFont="1" applyFill="1" applyBorder="1" applyAlignment="1">
      <alignment horizontal="left" vertical="top" wrapText="1"/>
    </xf>
    <xf numFmtId="0" fontId="15" fillId="10" borderId="1" xfId="0" applyFont="1" applyFill="1" applyBorder="1" applyAlignment="1">
      <alignment horizontal="center" vertical="center" wrapText="1"/>
    </xf>
    <xf numFmtId="169" fontId="31" fillId="9" borderId="2" xfId="7" applyNumberFormat="1" applyFont="1" applyFill="1" applyBorder="1" applyAlignment="1">
      <alignment horizontal="center" vertical="center" wrapText="1"/>
    </xf>
    <xf numFmtId="169" fontId="31" fillId="9" borderId="3" xfId="7" applyNumberFormat="1" applyFont="1" applyFill="1" applyBorder="1" applyAlignment="1">
      <alignment horizontal="center" vertical="center" wrapText="1"/>
    </xf>
    <xf numFmtId="0" fontId="6" fillId="9" borderId="2" xfId="8" applyFont="1" applyFill="1" applyBorder="1" applyAlignment="1">
      <alignment horizontal="center" vertical="center" wrapText="1"/>
    </xf>
    <xf numFmtId="0" fontId="6" fillId="9" borderId="3" xfId="8" applyFont="1" applyFill="1" applyBorder="1" applyAlignment="1">
      <alignment horizontal="center" vertical="center" wrapText="1"/>
    </xf>
    <xf numFmtId="0" fontId="26" fillId="9" borderId="1" xfId="7" applyNumberFormat="1"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9" borderId="3" xfId="0" applyFont="1" applyFill="1" applyBorder="1" applyAlignment="1">
      <alignment horizontal="center" vertical="center" wrapText="1"/>
    </xf>
    <xf numFmtId="1" fontId="6" fillId="10" borderId="1" xfId="0" applyNumberFormat="1" applyFont="1" applyFill="1" applyBorder="1" applyAlignment="1">
      <alignment horizontal="center" vertical="center" wrapText="1"/>
    </xf>
    <xf numFmtId="1" fontId="6" fillId="9" borderId="2" xfId="0" applyNumberFormat="1" applyFont="1" applyFill="1" applyBorder="1" applyAlignment="1">
      <alignment horizontal="center" vertical="top" wrapText="1"/>
    </xf>
    <xf numFmtId="1" fontId="6" fillId="9" borderId="3" xfId="0" applyNumberFormat="1" applyFont="1" applyFill="1" applyBorder="1" applyAlignment="1">
      <alignment horizontal="center" vertical="top" wrapText="1"/>
    </xf>
    <xf numFmtId="0" fontId="6" fillId="9" borderId="2" xfId="0" applyFont="1" applyFill="1" applyBorder="1" applyAlignment="1">
      <alignment vertical="center" wrapText="1"/>
    </xf>
    <xf numFmtId="0" fontId="6" fillId="9" borderId="3" xfId="0" applyFont="1" applyFill="1" applyBorder="1" applyAlignment="1">
      <alignment vertical="center" wrapText="1"/>
    </xf>
    <xf numFmtId="1" fontId="31" fillId="9" borderId="2" xfId="0" applyNumberFormat="1" applyFont="1" applyFill="1" applyBorder="1" applyAlignment="1">
      <alignment horizontal="center" vertical="center" wrapText="1"/>
    </xf>
    <xf numFmtId="1" fontId="31" fillId="9" borderId="4" xfId="0" applyNumberFormat="1" applyFont="1" applyFill="1" applyBorder="1" applyAlignment="1">
      <alignment horizontal="center" vertical="center" wrapText="1"/>
    </xf>
    <xf numFmtId="1" fontId="31" fillId="9" borderId="3" xfId="0" applyNumberFormat="1" applyFont="1" applyFill="1" applyBorder="1" applyAlignment="1">
      <alignment horizontal="center" vertical="center" wrapText="1"/>
    </xf>
    <xf numFmtId="174" fontId="6" fillId="9" borderId="2" xfId="7" applyNumberFormat="1" applyFont="1" applyFill="1" applyBorder="1" applyAlignment="1">
      <alignment horizontal="center" vertical="center" wrapText="1"/>
    </xf>
    <xf numFmtId="174" fontId="6" fillId="9" borderId="3"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169" fontId="31" fillId="9" borderId="4" xfId="7" applyNumberFormat="1" applyFont="1" applyFill="1" applyBorder="1" applyAlignment="1">
      <alignment horizontal="center" vertical="center" wrapText="1"/>
    </xf>
    <xf numFmtId="0" fontId="5" fillId="10" borderId="2" xfId="0" applyFont="1" applyFill="1" applyBorder="1" applyAlignment="1">
      <alignment horizontal="left" vertical="top" wrapText="1"/>
    </xf>
    <xf numFmtId="0" fontId="5" fillId="10" borderId="3" xfId="0" applyFont="1" applyFill="1" applyBorder="1" applyAlignment="1">
      <alignment horizontal="left" vertical="top" wrapText="1"/>
    </xf>
    <xf numFmtId="0" fontId="23" fillId="9" borderId="2" xfId="19" applyFont="1" applyFill="1" applyBorder="1" applyAlignment="1">
      <alignment horizontal="left" vertical="center" wrapText="1"/>
    </xf>
    <xf numFmtId="0" fontId="23" fillId="9" borderId="3" xfId="19" applyFont="1" applyFill="1" applyBorder="1" applyAlignment="1">
      <alignment horizontal="left" vertical="center" wrapText="1"/>
    </xf>
    <xf numFmtId="3" fontId="31" fillId="9" borderId="2" xfId="0" applyNumberFormat="1" applyFont="1" applyFill="1" applyBorder="1" applyAlignment="1">
      <alignment horizontal="left" vertical="center" wrapText="1"/>
    </xf>
    <xf numFmtId="3" fontId="31" fillId="9" borderId="4" xfId="0" applyNumberFormat="1" applyFont="1" applyFill="1" applyBorder="1" applyAlignment="1">
      <alignment horizontal="left" vertical="center" wrapText="1"/>
    </xf>
    <xf numFmtId="3" fontId="31" fillId="9" borderId="3" xfId="0" applyNumberFormat="1" applyFont="1" applyFill="1" applyBorder="1" applyAlignment="1">
      <alignment horizontal="left" vertical="center" wrapText="1"/>
    </xf>
    <xf numFmtId="169" fontId="15" fillId="9" borderId="2" xfId="7" applyNumberFormat="1" applyFont="1" applyFill="1" applyBorder="1" applyAlignment="1">
      <alignment horizontal="center" vertical="center" wrapText="1"/>
    </xf>
    <xf numFmtId="169" fontId="15" fillId="9" borderId="4" xfId="7" applyNumberFormat="1" applyFont="1" applyFill="1" applyBorder="1" applyAlignment="1">
      <alignment horizontal="center" vertical="center" wrapText="1"/>
    </xf>
    <xf numFmtId="169" fontId="15" fillId="9" borderId="3" xfId="7" applyNumberFormat="1" applyFont="1" applyFill="1" applyBorder="1" applyAlignment="1">
      <alignment horizontal="center" vertical="center" wrapText="1"/>
    </xf>
    <xf numFmtId="0" fontId="15" fillId="9" borderId="2" xfId="8" applyNumberFormat="1" applyFont="1" applyFill="1" applyBorder="1" applyAlignment="1">
      <alignment horizontal="center" vertical="center" wrapText="1"/>
    </xf>
    <xf numFmtId="0" fontId="15" fillId="9" borderId="4" xfId="8" applyNumberFormat="1" applyFont="1" applyFill="1" applyBorder="1" applyAlignment="1">
      <alignment horizontal="center" vertical="center" wrapText="1"/>
    </xf>
    <xf numFmtId="0" fontId="15" fillId="9" borderId="3" xfId="8" applyNumberFormat="1" applyFont="1" applyFill="1" applyBorder="1" applyAlignment="1">
      <alignment horizontal="center" vertical="center" wrapText="1"/>
    </xf>
    <xf numFmtId="3" fontId="15" fillId="9" borderId="2" xfId="0" applyNumberFormat="1" applyFont="1" applyFill="1" applyBorder="1" applyAlignment="1">
      <alignment horizontal="left" vertical="center" wrapText="1"/>
    </xf>
    <xf numFmtId="3" fontId="15" fillId="9" borderId="4" xfId="0" applyNumberFormat="1" applyFont="1" applyFill="1" applyBorder="1" applyAlignment="1">
      <alignment horizontal="left" vertical="center" wrapText="1"/>
    </xf>
    <xf numFmtId="3" fontId="15" fillId="9" borderId="3" xfId="0" applyNumberFormat="1" applyFont="1" applyFill="1" applyBorder="1" applyAlignment="1">
      <alignment horizontal="left" vertical="center" wrapText="1"/>
    </xf>
    <xf numFmtId="1" fontId="15" fillId="9" borderId="2" xfId="0" applyNumberFormat="1" applyFont="1" applyFill="1" applyBorder="1" applyAlignment="1">
      <alignment horizontal="center" vertical="center" wrapText="1"/>
    </xf>
    <xf numFmtId="1" fontId="15" fillId="9" borderId="4" xfId="0" applyNumberFormat="1" applyFont="1" applyFill="1" applyBorder="1" applyAlignment="1">
      <alignment horizontal="center" vertical="center" wrapText="1"/>
    </xf>
    <xf numFmtId="1" fontId="15" fillId="9" borderId="3" xfId="0" applyNumberFormat="1" applyFont="1" applyFill="1" applyBorder="1" applyAlignment="1">
      <alignment horizontal="center" vertical="center" wrapText="1"/>
    </xf>
    <xf numFmtId="0" fontId="15" fillId="0" borderId="4" xfId="8" applyFont="1" applyBorder="1" applyAlignment="1">
      <alignment horizontal="center" vertical="center" wrapText="1"/>
    </xf>
    <xf numFmtId="0" fontId="15" fillId="9" borderId="1" xfId="8" applyNumberFormat="1" applyFont="1" applyFill="1" applyBorder="1" applyAlignment="1">
      <alignment horizontal="center" vertical="center" wrapText="1"/>
    </xf>
    <xf numFmtId="169" fontId="5" fillId="10" borderId="2" xfId="7" applyNumberFormat="1" applyFont="1" applyFill="1" applyBorder="1" applyAlignment="1">
      <alignment horizontal="center" vertical="center" wrapText="1"/>
    </xf>
    <xf numFmtId="169" fontId="5" fillId="10" borderId="3" xfId="7" applyNumberFormat="1" applyFont="1" applyFill="1" applyBorder="1" applyAlignment="1">
      <alignment horizontal="center" vertical="center" wrapText="1"/>
    </xf>
    <xf numFmtId="169" fontId="15" fillId="9" borderId="1" xfId="7" applyNumberFormat="1" applyFont="1" applyFill="1" applyBorder="1" applyAlignment="1">
      <alignment horizontal="center" vertical="center" wrapText="1"/>
    </xf>
    <xf numFmtId="0" fontId="6" fillId="9" borderId="2" xfId="0" applyNumberFormat="1" applyFont="1" applyFill="1" applyBorder="1" applyAlignment="1">
      <alignment horizontal="center" vertical="center" wrapText="1"/>
    </xf>
    <xf numFmtId="0" fontId="6" fillId="9" borderId="4" xfId="0" applyNumberFormat="1" applyFont="1" applyFill="1" applyBorder="1" applyAlignment="1">
      <alignment horizontal="center" vertical="center" wrapText="1"/>
    </xf>
    <xf numFmtId="0" fontId="6" fillId="9" borderId="3" xfId="0" applyNumberFormat="1" applyFont="1" applyFill="1" applyBorder="1" applyAlignment="1">
      <alignment horizontal="center" vertical="center" wrapText="1"/>
    </xf>
    <xf numFmtId="0" fontId="23" fillId="9" borderId="2" xfId="13" applyFont="1" applyFill="1" applyBorder="1" applyAlignment="1">
      <alignment horizontal="left" vertical="center" wrapText="1"/>
    </xf>
    <xf numFmtId="0" fontId="23" fillId="9" borderId="3" xfId="13" applyFont="1" applyFill="1" applyBorder="1" applyAlignment="1">
      <alignment horizontal="left" vertical="center" wrapText="1"/>
    </xf>
    <xf numFmtId="0" fontId="31" fillId="9" borderId="1" xfId="8" applyNumberFormat="1" applyFont="1" applyFill="1" applyBorder="1" applyAlignment="1">
      <alignment horizontal="center" vertical="center" wrapText="1"/>
    </xf>
    <xf numFmtId="0" fontId="15" fillId="9" borderId="2" xfId="8" applyFont="1" applyFill="1" applyBorder="1" applyAlignment="1">
      <alignment horizontal="left" vertical="center" wrapText="1"/>
    </xf>
    <xf numFmtId="0" fontId="15" fillId="9" borderId="3" xfId="8" applyFont="1" applyFill="1" applyBorder="1" applyAlignment="1">
      <alignment horizontal="left" vertical="center" wrapText="1"/>
    </xf>
    <xf numFmtId="174" fontId="26" fillId="9" borderId="2" xfId="7" applyNumberFormat="1" applyFont="1" applyFill="1" applyBorder="1" applyAlignment="1">
      <alignment horizontal="left" vertical="top" wrapText="1"/>
    </xf>
    <xf numFmtId="174" fontId="26" fillId="9" borderId="3" xfId="7" applyNumberFormat="1" applyFont="1" applyFill="1" applyBorder="1" applyAlignment="1">
      <alignment horizontal="left" vertical="top" wrapText="1"/>
    </xf>
    <xf numFmtId="49" fontId="6" fillId="9" borderId="2" xfId="18" applyNumberFormat="1" applyFont="1" applyFill="1" applyBorder="1" applyAlignment="1">
      <alignment vertical="center" wrapText="1"/>
    </xf>
    <xf numFmtId="49" fontId="6" fillId="9" borderId="3" xfId="18" applyNumberFormat="1" applyFont="1" applyFill="1" applyBorder="1" applyAlignment="1">
      <alignment vertical="center" wrapText="1"/>
    </xf>
    <xf numFmtId="1" fontId="6" fillId="9" borderId="2" xfId="7" applyNumberFormat="1" applyFont="1" applyFill="1" applyBorder="1" applyAlignment="1">
      <alignment horizontal="center" vertical="top" wrapText="1"/>
    </xf>
    <xf numFmtId="1" fontId="6" fillId="9" borderId="3" xfId="7" applyNumberFormat="1" applyFont="1" applyFill="1" applyBorder="1" applyAlignment="1">
      <alignment horizontal="center" vertical="top" wrapText="1"/>
    </xf>
    <xf numFmtId="174" fontId="15" fillId="10" borderId="2" xfId="7" applyNumberFormat="1" applyFont="1" applyFill="1" applyBorder="1" applyAlignment="1">
      <alignment horizontal="center" vertical="center" wrapText="1"/>
    </xf>
    <xf numFmtId="174" fontId="15" fillId="10" borderId="3" xfId="7" applyNumberFormat="1" applyFont="1" applyFill="1" applyBorder="1" applyAlignment="1">
      <alignment horizontal="center" vertical="center" wrapText="1"/>
    </xf>
    <xf numFmtId="0" fontId="5" fillId="10" borderId="2" xfId="0" applyFont="1" applyFill="1" applyBorder="1" applyAlignment="1">
      <alignment horizontal="center" vertical="top" wrapText="1"/>
    </xf>
    <xf numFmtId="0" fontId="5" fillId="10" borderId="3" xfId="0" applyFont="1" applyFill="1" applyBorder="1" applyAlignment="1">
      <alignment horizontal="center" vertical="top" wrapText="1"/>
    </xf>
    <xf numFmtId="0" fontId="5" fillId="10" borderId="1" xfId="0" applyFont="1" applyFill="1" applyBorder="1" applyAlignment="1">
      <alignment horizontal="center" vertical="top" wrapText="1"/>
    </xf>
    <xf numFmtId="173" fontId="26" fillId="9" borderId="2" xfId="0" applyNumberFormat="1" applyFont="1" applyFill="1" applyBorder="1" applyAlignment="1">
      <alignment horizontal="left" vertical="center" wrapText="1"/>
    </xf>
    <xf numFmtId="173" fontId="26" fillId="9" borderId="3" xfId="0" applyNumberFormat="1" applyFont="1" applyFill="1" applyBorder="1" applyAlignment="1">
      <alignment horizontal="left" vertical="center" wrapText="1"/>
    </xf>
    <xf numFmtId="173" fontId="15" fillId="9" borderId="2" xfId="0" applyNumberFormat="1" applyFont="1" applyFill="1" applyBorder="1" applyAlignment="1">
      <alignment horizontal="center" vertical="center" wrapText="1"/>
    </xf>
    <xf numFmtId="173" fontId="15" fillId="9" borderId="4" xfId="0" applyNumberFormat="1" applyFont="1" applyFill="1" applyBorder="1" applyAlignment="1">
      <alignment horizontal="center" vertical="center" wrapText="1"/>
    </xf>
    <xf numFmtId="0" fontId="6" fillId="9" borderId="2" xfId="19" applyFont="1" applyFill="1" applyBorder="1" applyAlignment="1">
      <alignment vertical="center" wrapText="1"/>
    </xf>
    <xf numFmtId="0" fontId="6" fillId="9" borderId="3" xfId="19" applyFont="1" applyFill="1" applyBorder="1" applyAlignment="1">
      <alignment vertical="center" wrapText="1"/>
    </xf>
    <xf numFmtId="0" fontId="6" fillId="9" borderId="2" xfId="18" applyFont="1" applyFill="1" applyBorder="1" applyAlignment="1">
      <alignment vertical="center" wrapText="1"/>
    </xf>
    <xf numFmtId="0" fontId="6" fillId="9" borderId="3" xfId="18" applyFont="1" applyFill="1" applyBorder="1" applyAlignment="1">
      <alignment vertical="center" wrapText="1"/>
    </xf>
    <xf numFmtId="173" fontId="15" fillId="9" borderId="1" xfId="0" applyNumberFormat="1" applyFont="1" applyFill="1" applyBorder="1" applyAlignment="1">
      <alignment horizontal="center" vertical="center" wrapText="1"/>
    </xf>
    <xf numFmtId="1" fontId="6" fillId="9" borderId="4" xfId="0" applyNumberFormat="1" applyFont="1" applyFill="1" applyBorder="1" applyAlignment="1">
      <alignment horizontal="center" vertical="center" wrapText="1"/>
    </xf>
    <xf numFmtId="1" fontId="6" fillId="10" borderId="2" xfId="0" applyNumberFormat="1" applyFont="1" applyFill="1" applyBorder="1" applyAlignment="1">
      <alignment horizontal="center" vertical="top" wrapText="1"/>
    </xf>
    <xf numFmtId="1" fontId="6" fillId="10" borderId="3" xfId="0" applyNumberFormat="1" applyFont="1" applyFill="1" applyBorder="1" applyAlignment="1">
      <alignment horizontal="center" vertical="top" wrapText="1"/>
    </xf>
    <xf numFmtId="0" fontId="26" fillId="9" borderId="2" xfId="19" applyFont="1" applyFill="1" applyBorder="1" applyAlignment="1">
      <alignment horizontal="left" vertical="center" wrapText="1"/>
    </xf>
    <xf numFmtId="0" fontId="26" fillId="9" borderId="3" xfId="19" applyFont="1" applyFill="1" applyBorder="1" applyAlignment="1">
      <alignment horizontal="left" vertical="center" wrapText="1"/>
    </xf>
    <xf numFmtId="169" fontId="6" fillId="9" borderId="1" xfId="7" applyNumberFormat="1" applyFont="1" applyFill="1" applyBorder="1" applyAlignment="1">
      <alignment horizontal="center" vertical="center" wrapText="1"/>
    </xf>
    <xf numFmtId="0" fontId="26" fillId="9" borderId="2" xfId="0" applyFont="1" applyFill="1" applyBorder="1" applyAlignment="1">
      <alignment horizontal="center" vertical="center" wrapText="1"/>
    </xf>
    <xf numFmtId="0" fontId="26" fillId="9" borderId="3" xfId="0" applyFont="1" applyFill="1" applyBorder="1" applyAlignment="1">
      <alignment horizontal="center" vertical="center" wrapText="1"/>
    </xf>
    <xf numFmtId="0" fontId="6" fillId="9" borderId="2" xfId="0" applyFont="1" applyFill="1" applyBorder="1" applyAlignment="1">
      <alignment horizontal="left" vertical="center" wrapText="1"/>
    </xf>
    <xf numFmtId="0" fontId="6" fillId="9" borderId="3" xfId="0" applyFont="1" applyFill="1" applyBorder="1" applyAlignment="1">
      <alignment horizontal="left" vertical="center" wrapText="1"/>
    </xf>
    <xf numFmtId="0" fontId="26" fillId="9" borderId="4" xfId="0"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6" fillId="9" borderId="1" xfId="0" applyFont="1" applyFill="1" applyBorder="1" applyAlignment="1">
      <alignment horizontal="center" vertical="top" wrapText="1"/>
    </xf>
    <xf numFmtId="0" fontId="15" fillId="9" borderId="2" xfId="8" applyFont="1" applyFill="1" applyBorder="1" applyAlignment="1">
      <alignment horizontal="center" vertical="center" wrapText="1"/>
    </xf>
    <xf numFmtId="0" fontId="15" fillId="9" borderId="4" xfId="8" applyFont="1" applyFill="1" applyBorder="1" applyAlignment="1">
      <alignment horizontal="center" vertical="center" wrapText="1"/>
    </xf>
    <xf numFmtId="0" fontId="26" fillId="9" borderId="2" xfId="13" applyFont="1" applyFill="1" applyBorder="1" applyAlignment="1">
      <alignment horizontal="left" vertical="center" wrapText="1"/>
    </xf>
    <xf numFmtId="0" fontId="26" fillId="9" borderId="3" xfId="13" applyFont="1" applyFill="1" applyBorder="1" applyAlignment="1">
      <alignment horizontal="left" vertical="center" wrapText="1"/>
    </xf>
    <xf numFmtId="0" fontId="5" fillId="22" borderId="6" xfId="0" applyFont="1" applyFill="1" applyBorder="1" applyAlignment="1">
      <alignment horizontal="left" vertical="top" wrapText="1"/>
    </xf>
    <xf numFmtId="0" fontId="5" fillId="22" borderId="7" xfId="0" applyFont="1" applyFill="1" applyBorder="1" applyAlignment="1">
      <alignment horizontal="left" vertical="top" wrapText="1"/>
    </xf>
    <xf numFmtId="0" fontId="5" fillId="22" borderId="8" xfId="0" applyFont="1" applyFill="1" applyBorder="1" applyAlignment="1">
      <alignment horizontal="left" vertical="top" wrapText="1"/>
    </xf>
    <xf numFmtId="0" fontId="5" fillId="9" borderId="6" xfId="0" applyFont="1" applyFill="1" applyBorder="1" applyAlignment="1">
      <alignment vertical="top" wrapText="1"/>
    </xf>
    <xf numFmtId="0" fontId="5" fillId="9" borderId="7" xfId="0" applyFont="1" applyFill="1" applyBorder="1" applyAlignment="1">
      <alignment vertical="top" wrapText="1"/>
    </xf>
    <xf numFmtId="0" fontId="5" fillId="9" borderId="8" xfId="0" applyFont="1" applyFill="1" applyBorder="1" applyAlignment="1">
      <alignment vertical="top" wrapText="1"/>
    </xf>
    <xf numFmtId="169" fontId="6" fillId="0" borderId="2" xfId="7" applyNumberFormat="1" applyFont="1" applyBorder="1" applyAlignment="1">
      <alignment horizontal="center" vertical="center" wrapText="1"/>
    </xf>
    <xf numFmtId="169" fontId="6" fillId="0" borderId="3" xfId="7" applyNumberFormat="1" applyFont="1" applyBorder="1" applyAlignment="1">
      <alignment horizontal="center" vertical="center" wrapText="1"/>
    </xf>
    <xf numFmtId="49" fontId="26" fillId="9" borderId="2" xfId="18" applyNumberFormat="1" applyFont="1" applyFill="1" applyBorder="1" applyAlignment="1">
      <alignment horizontal="left" vertical="center" wrapText="1"/>
    </xf>
    <xf numFmtId="49" fontId="26" fillId="9" borderId="3" xfId="18" applyNumberFormat="1" applyFont="1" applyFill="1" applyBorder="1" applyAlignment="1">
      <alignment horizontal="left" vertical="center" wrapText="1"/>
    </xf>
    <xf numFmtId="0" fontId="24" fillId="0" borderId="2" xfId="0" applyFont="1" applyBorder="1" applyAlignment="1">
      <alignment horizontal="center" vertical="top" wrapText="1"/>
    </xf>
    <xf numFmtId="0" fontId="24"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10" borderId="1" xfId="0" applyNumberFormat="1" applyFont="1" applyFill="1" applyBorder="1" applyAlignment="1">
      <alignment horizontal="center" vertical="center" wrapText="1"/>
    </xf>
    <xf numFmtId="0" fontId="6" fillId="9" borderId="2" xfId="7" applyNumberFormat="1" applyFont="1" applyFill="1" applyBorder="1" applyAlignment="1">
      <alignment horizontal="center" vertical="center" wrapText="1"/>
    </xf>
    <xf numFmtId="0" fontId="6" fillId="9" borderId="3" xfId="7"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49" fontId="15" fillId="9" borderId="2" xfId="0" applyNumberFormat="1" applyFont="1" applyFill="1" applyBorder="1" applyAlignment="1">
      <alignment horizontal="left" vertical="center" wrapText="1"/>
    </xf>
    <xf numFmtId="49" fontId="15" fillId="9" borderId="3" xfId="0" applyNumberFormat="1" applyFont="1" applyFill="1" applyBorder="1" applyAlignment="1">
      <alignment horizontal="left" vertical="center" wrapText="1"/>
    </xf>
    <xf numFmtId="0" fontId="15" fillId="9" borderId="2"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9" borderId="3" xfId="0" applyFont="1" applyFill="1" applyBorder="1" applyAlignment="1">
      <alignment horizontal="center" vertical="center" wrapText="1"/>
    </xf>
    <xf numFmtId="49" fontId="38" fillId="9" borderId="2" xfId="0" applyNumberFormat="1" applyFont="1" applyFill="1" applyBorder="1" applyAlignment="1">
      <alignment horizontal="left" vertical="center" wrapText="1"/>
    </xf>
    <xf numFmtId="49" fontId="38" fillId="9" borderId="4" xfId="0" applyNumberFormat="1" applyFont="1" applyFill="1" applyBorder="1" applyAlignment="1">
      <alignment horizontal="left" vertical="center" wrapText="1"/>
    </xf>
    <xf numFmtId="49" fontId="38" fillId="9" borderId="3" xfId="0" applyNumberFormat="1" applyFont="1" applyFill="1" applyBorder="1" applyAlignment="1">
      <alignment horizontal="left" vertical="center" wrapText="1"/>
    </xf>
    <xf numFmtId="0" fontId="15" fillId="9" borderId="2" xfId="9" applyNumberFormat="1" applyFont="1" applyFill="1" applyBorder="1" applyAlignment="1">
      <alignment horizontal="center" vertical="center" wrapText="1"/>
    </xf>
    <xf numFmtId="0" fontId="15" fillId="9" borderId="4" xfId="9" applyNumberFormat="1" applyFont="1" applyFill="1" applyBorder="1" applyAlignment="1">
      <alignment horizontal="center" vertical="center" wrapText="1"/>
    </xf>
    <xf numFmtId="0" fontId="15" fillId="9" borderId="3" xfId="9" applyNumberFormat="1" applyFont="1" applyFill="1" applyBorder="1" applyAlignment="1">
      <alignment horizontal="center" vertical="center" wrapText="1"/>
    </xf>
    <xf numFmtId="169" fontId="31" fillId="9" borderId="1" xfId="7" applyNumberFormat="1" applyFont="1" applyFill="1" applyBorder="1" applyAlignment="1">
      <alignment horizontal="center" vertical="center" wrapText="1"/>
    </xf>
    <xf numFmtId="0" fontId="23" fillId="9" borderId="2" xfId="2" applyFont="1" applyFill="1" applyBorder="1" applyAlignment="1">
      <alignment horizontal="left" vertical="center" wrapText="1"/>
    </xf>
    <xf numFmtId="0" fontId="23" fillId="9" borderId="3" xfId="2" applyFont="1" applyFill="1" applyBorder="1" applyAlignment="1">
      <alignment horizontal="left" vertical="center" wrapText="1"/>
    </xf>
    <xf numFmtId="0" fontId="24" fillId="9" borderId="2" xfId="0" applyFont="1" applyFill="1" applyBorder="1" applyAlignment="1">
      <alignment horizontal="center" vertical="top" wrapText="1"/>
    </xf>
    <xf numFmtId="0" fontId="24" fillId="9" borderId="3" xfId="0" applyFont="1" applyFill="1" applyBorder="1" applyAlignment="1">
      <alignment horizontal="center" vertical="top" wrapText="1"/>
    </xf>
    <xf numFmtId="0" fontId="6" fillId="9" borderId="1" xfId="8" applyNumberFormat="1" applyFont="1" applyFill="1" applyBorder="1" applyAlignment="1">
      <alignment horizontal="center" vertical="center" wrapText="1"/>
    </xf>
    <xf numFmtId="0" fontId="6" fillId="9" borderId="2" xfId="2" applyFont="1" applyFill="1" applyBorder="1" applyAlignment="1">
      <alignment horizontal="left" vertical="center" wrapText="1"/>
    </xf>
    <xf numFmtId="0" fontId="6" fillId="9" borderId="3" xfId="2" applyFont="1" applyFill="1" applyBorder="1" applyAlignment="1">
      <alignment horizontal="left" vertical="center" wrapText="1"/>
    </xf>
    <xf numFmtId="0" fontId="26" fillId="9" borderId="2" xfId="8" applyNumberFormat="1" applyFont="1" applyFill="1" applyBorder="1" applyAlignment="1">
      <alignment horizontal="center" vertical="center" wrapText="1"/>
    </xf>
    <xf numFmtId="0" fontId="26" fillId="9" borderId="3" xfId="8" applyNumberFormat="1" applyFont="1" applyFill="1" applyBorder="1" applyAlignment="1">
      <alignment horizontal="center" vertical="center" wrapText="1"/>
    </xf>
    <xf numFmtId="0" fontId="6" fillId="9" borderId="2" xfId="13" applyFont="1" applyFill="1" applyBorder="1" applyAlignment="1">
      <alignment horizontal="left" vertical="center" wrapText="1"/>
    </xf>
    <xf numFmtId="0" fontId="6" fillId="9" borderId="3" xfId="13" applyFont="1" applyFill="1" applyBorder="1" applyAlignment="1">
      <alignment horizontal="left" vertical="center" wrapText="1"/>
    </xf>
    <xf numFmtId="0" fontId="26" fillId="9" borderId="2" xfId="8" applyFont="1" applyFill="1" applyBorder="1" applyAlignment="1">
      <alignment horizontal="left" vertical="center" wrapText="1"/>
    </xf>
    <xf numFmtId="0" fontId="26" fillId="9" borderId="3" xfId="8" applyFont="1" applyFill="1" applyBorder="1" applyAlignment="1">
      <alignment horizontal="left" vertical="center" wrapText="1"/>
    </xf>
    <xf numFmtId="49" fontId="23" fillId="9" borderId="2" xfId="18" applyNumberFormat="1" applyFont="1" applyFill="1" applyBorder="1" applyAlignment="1">
      <alignment horizontal="left" vertical="center" wrapText="1"/>
    </xf>
    <xf numFmtId="49" fontId="23" fillId="9" borderId="3" xfId="18" applyNumberFormat="1" applyFont="1" applyFill="1" applyBorder="1" applyAlignment="1">
      <alignment horizontal="left" vertical="center" wrapText="1"/>
    </xf>
    <xf numFmtId="0" fontId="31" fillId="9" borderId="2" xfId="8" applyNumberFormat="1" applyFont="1" applyFill="1" applyBorder="1" applyAlignment="1">
      <alignment horizontal="center" vertical="center" wrapText="1"/>
    </xf>
    <xf numFmtId="0" fontId="31" fillId="9" borderId="3" xfId="8" applyNumberFormat="1" applyFont="1" applyFill="1" applyBorder="1" applyAlignment="1">
      <alignment horizontal="center" vertical="center" wrapText="1"/>
    </xf>
    <xf numFmtId="169" fontId="26" fillId="9" borderId="4" xfId="7" applyNumberFormat="1" applyFont="1" applyFill="1" applyBorder="1" applyAlignment="1">
      <alignment horizontal="center" vertical="center" wrapText="1"/>
    </xf>
    <xf numFmtId="3" fontId="26" fillId="9" borderId="4" xfId="0" applyNumberFormat="1" applyFont="1" applyFill="1" applyBorder="1" applyAlignment="1">
      <alignment horizontal="left" vertical="center" wrapText="1"/>
    </xf>
    <xf numFmtId="3" fontId="6" fillId="9" borderId="2" xfId="0" applyNumberFormat="1" applyFont="1" applyFill="1" applyBorder="1" applyAlignment="1">
      <alignment horizontal="left" vertical="center" wrapText="1"/>
    </xf>
    <xf numFmtId="3" fontId="6" fillId="9" borderId="4" xfId="0" applyNumberFormat="1" applyFont="1" applyFill="1" applyBorder="1" applyAlignment="1">
      <alignment horizontal="left" vertical="center" wrapText="1"/>
    </xf>
    <xf numFmtId="3" fontId="6" fillId="9" borderId="3" xfId="0" applyNumberFormat="1" applyFont="1" applyFill="1" applyBorder="1" applyAlignment="1">
      <alignment horizontal="left" vertical="center" wrapText="1"/>
    </xf>
    <xf numFmtId="0" fontId="6" fillId="9" borderId="4" xfId="0" applyFont="1" applyFill="1" applyBorder="1" applyAlignment="1">
      <alignment horizontal="center" vertical="top" wrapText="1"/>
    </xf>
    <xf numFmtId="0" fontId="23" fillId="9" borderId="4" xfId="2" applyFont="1" applyFill="1" applyBorder="1" applyAlignment="1">
      <alignment horizontal="left" vertical="center" wrapText="1"/>
    </xf>
    <xf numFmtId="0" fontId="26" fillId="9" borderId="2" xfId="0" applyNumberFormat="1" applyFont="1" applyFill="1" applyBorder="1" applyAlignment="1">
      <alignment horizontal="center" vertical="center" wrapText="1"/>
    </xf>
    <xf numFmtId="0" fontId="26" fillId="9" borderId="4" xfId="0" applyNumberFormat="1" applyFont="1" applyFill="1" applyBorder="1" applyAlignment="1">
      <alignment horizontal="center" vertical="center" wrapText="1"/>
    </xf>
    <xf numFmtId="0" fontId="26" fillId="9" borderId="3" xfId="0" applyNumberFormat="1" applyFont="1" applyFill="1" applyBorder="1" applyAlignment="1">
      <alignment horizontal="center" vertical="center" wrapText="1"/>
    </xf>
    <xf numFmtId="0" fontId="31" fillId="9" borderId="4" xfId="0" applyFont="1" applyFill="1" applyBorder="1" applyAlignment="1">
      <alignment horizontal="center" vertical="top" wrapText="1"/>
    </xf>
    <xf numFmtId="0" fontId="26" fillId="9" borderId="4" xfId="2" applyFont="1" applyFill="1" applyBorder="1" applyAlignment="1">
      <alignment horizontal="left" vertical="center" wrapText="1"/>
    </xf>
    <xf numFmtId="0" fontId="31" fillId="9" borderId="4" xfId="8" applyNumberFormat="1" applyFont="1" applyFill="1" applyBorder="1" applyAlignment="1">
      <alignment horizontal="center" vertical="center" wrapText="1"/>
    </xf>
    <xf numFmtId="3" fontId="30" fillId="9" borderId="2" xfId="2" applyNumberFormat="1" applyFont="1" applyFill="1" applyBorder="1" applyAlignment="1">
      <alignment horizontal="left" vertical="center" wrapText="1"/>
    </xf>
    <xf numFmtId="3" fontId="30" fillId="9" borderId="4" xfId="2" applyNumberFormat="1" applyFont="1" applyFill="1" applyBorder="1" applyAlignment="1">
      <alignment horizontal="left" vertical="center" wrapText="1"/>
    </xf>
    <xf numFmtId="3" fontId="30" fillId="9" borderId="3" xfId="2" applyNumberFormat="1" applyFont="1" applyFill="1" applyBorder="1" applyAlignment="1">
      <alignment horizontal="left" vertical="center" wrapText="1"/>
    </xf>
    <xf numFmtId="0" fontId="6" fillId="9" borderId="4" xfId="0" applyFont="1" applyFill="1" applyBorder="1" applyAlignment="1">
      <alignment horizontal="center" vertical="center" wrapText="1"/>
    </xf>
    <xf numFmtId="1" fontId="6" fillId="9" borderId="1" xfId="0" applyNumberFormat="1" applyFont="1" applyFill="1" applyBorder="1" applyAlignment="1">
      <alignment horizontal="center" vertical="center" wrapText="1"/>
    </xf>
    <xf numFmtId="0" fontId="15" fillId="9" borderId="2" xfId="0" applyFont="1" applyFill="1" applyBorder="1" applyAlignment="1">
      <alignment horizontal="center" vertical="top" wrapText="1"/>
    </xf>
    <xf numFmtId="0" fontId="15" fillId="9" borderId="3" xfId="0" applyFont="1" applyFill="1" applyBorder="1" applyAlignment="1">
      <alignment horizontal="center" vertical="top" wrapText="1"/>
    </xf>
    <xf numFmtId="0" fontId="5" fillId="10" borderId="2" xfId="7" applyNumberFormat="1" applyFont="1" applyFill="1" applyBorder="1" applyAlignment="1">
      <alignment horizontal="center" vertical="center" wrapText="1"/>
    </xf>
    <xf numFmtId="0" fontId="5" fillId="10" borderId="4" xfId="7" applyNumberFormat="1" applyFont="1" applyFill="1" applyBorder="1" applyAlignment="1">
      <alignment horizontal="center" vertical="center" wrapText="1"/>
    </xf>
    <xf numFmtId="0" fontId="5" fillId="10" borderId="3" xfId="7"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9" borderId="2" xfId="5" applyFont="1" applyFill="1" applyBorder="1" applyAlignment="1">
      <alignment horizontal="left" vertical="center" wrapText="1"/>
    </xf>
    <xf numFmtId="0" fontId="6" fillId="9" borderId="3" xfId="5" applyFont="1" applyFill="1" applyBorder="1" applyAlignment="1">
      <alignment horizontal="left" vertical="center" wrapText="1"/>
    </xf>
    <xf numFmtId="0" fontId="6" fillId="0" borderId="1" xfId="0" applyFont="1" applyBorder="1" applyAlignment="1">
      <alignment horizontal="center" vertical="center" wrapText="1"/>
    </xf>
    <xf numFmtId="0" fontId="6" fillId="9" borderId="1" xfId="7" applyNumberFormat="1" applyFont="1" applyFill="1" applyBorder="1" applyAlignment="1">
      <alignment horizontal="center" vertical="center" wrapText="1"/>
    </xf>
    <xf numFmtId="49" fontId="26" fillId="9" borderId="2" xfId="19" applyNumberFormat="1" applyFont="1" applyFill="1" applyBorder="1" applyAlignment="1">
      <alignment horizontal="left" vertical="center" wrapText="1"/>
    </xf>
    <xf numFmtId="49" fontId="26" fillId="9" borderId="3" xfId="19" applyNumberFormat="1" applyFont="1" applyFill="1" applyBorder="1" applyAlignment="1">
      <alignment horizontal="left" vertical="center" wrapText="1"/>
    </xf>
    <xf numFmtId="0" fontId="15" fillId="10" borderId="1" xfId="0" applyFont="1" applyFill="1" applyBorder="1" applyAlignment="1">
      <alignment horizontal="center" vertical="top" wrapText="1"/>
    </xf>
    <xf numFmtId="0" fontId="6" fillId="9" borderId="2" xfId="20" applyFont="1" applyFill="1" applyBorder="1" applyAlignment="1">
      <alignment horizontal="left" vertical="center" wrapText="1"/>
    </xf>
    <xf numFmtId="0" fontId="6" fillId="9" borderId="3" xfId="20" applyFont="1" applyFill="1" applyBorder="1" applyAlignment="1">
      <alignment horizontal="left" vertical="center" wrapText="1"/>
    </xf>
    <xf numFmtId="0" fontId="6" fillId="9" borderId="2" xfId="8" applyFont="1" applyFill="1" applyBorder="1" applyAlignment="1">
      <alignment horizontal="left" vertical="center" wrapText="1"/>
    </xf>
    <xf numFmtId="0" fontId="6" fillId="9" borderId="4" xfId="8" applyFont="1" applyFill="1" applyBorder="1" applyAlignment="1">
      <alignment horizontal="left" vertical="center" wrapText="1"/>
    </xf>
    <xf numFmtId="0" fontId="6" fillId="9" borderId="3" xfId="8" applyFont="1" applyFill="1" applyBorder="1" applyAlignment="1">
      <alignment horizontal="left" vertical="center" wrapText="1"/>
    </xf>
    <xf numFmtId="1" fontId="15" fillId="10" borderId="1" xfId="0" applyNumberFormat="1" applyFont="1" applyFill="1" applyBorder="1" applyAlignment="1">
      <alignment horizontal="center" vertical="center" wrapText="1"/>
    </xf>
    <xf numFmtId="0" fontId="15" fillId="10" borderId="2" xfId="7" applyNumberFormat="1" applyFont="1" applyFill="1" applyBorder="1" applyAlignment="1">
      <alignment horizontal="center" vertical="center" wrapText="1"/>
    </xf>
    <xf numFmtId="0" fontId="15" fillId="10" borderId="3" xfId="7" applyNumberFormat="1" applyFont="1" applyFill="1" applyBorder="1" applyAlignment="1">
      <alignment horizontal="center" vertical="center" wrapText="1"/>
    </xf>
    <xf numFmtId="0" fontId="31" fillId="9" borderId="2" xfId="19" applyFont="1" applyFill="1" applyBorder="1" applyAlignment="1">
      <alignment horizontal="left" vertical="center" wrapText="1"/>
    </xf>
    <xf numFmtId="0" fontId="31" fillId="9" borderId="3" xfId="19" applyFont="1" applyFill="1" applyBorder="1" applyAlignment="1">
      <alignment horizontal="left" vertical="center" wrapText="1"/>
    </xf>
    <xf numFmtId="0" fontId="31" fillId="9" borderId="1" xfId="19" applyFont="1" applyFill="1" applyBorder="1" applyAlignment="1">
      <alignment horizontal="left" vertical="center" wrapText="1"/>
    </xf>
    <xf numFmtId="0" fontId="30" fillId="9" borderId="2" xfId="0" applyFont="1" applyFill="1" applyBorder="1" applyAlignment="1">
      <alignment horizontal="left" vertical="top" wrapText="1"/>
    </xf>
    <xf numFmtId="0" fontId="30" fillId="9" borderId="3" xfId="0" applyFont="1" applyFill="1" applyBorder="1" applyAlignment="1">
      <alignment horizontal="left" vertical="top" wrapText="1"/>
    </xf>
    <xf numFmtId="0" fontId="26" fillId="9" borderId="2" xfId="0" applyFont="1" applyFill="1" applyBorder="1" applyAlignment="1">
      <alignment horizontal="left" vertical="top" wrapText="1"/>
    </xf>
    <xf numFmtId="0" fontId="26" fillId="9" borderId="3" xfId="0" applyFont="1" applyFill="1" applyBorder="1" applyAlignment="1">
      <alignment horizontal="left" vertical="top" wrapText="1"/>
    </xf>
    <xf numFmtId="1" fontId="31" fillId="9" borderId="1" xfId="0" applyNumberFormat="1" applyFont="1" applyFill="1" applyBorder="1" applyAlignment="1">
      <alignment horizontal="center" vertical="center" wrapText="1"/>
    </xf>
    <xf numFmtId="0" fontId="31" fillId="9" borderId="2" xfId="18" applyFont="1" applyFill="1" applyBorder="1" applyAlignment="1">
      <alignment horizontal="left" vertical="center" wrapText="1"/>
    </xf>
    <xf numFmtId="0" fontId="31" fillId="9" borderId="3" xfId="18" applyFont="1" applyFill="1" applyBorder="1" applyAlignment="1">
      <alignment horizontal="left" vertical="center" wrapText="1"/>
    </xf>
    <xf numFmtId="0" fontId="15" fillId="9" borderId="10" xfId="8" applyNumberFormat="1" applyFont="1" applyFill="1" applyBorder="1" applyAlignment="1">
      <alignment horizontal="center" vertical="center" wrapText="1"/>
    </xf>
    <xf numFmtId="0" fontId="15" fillId="9" borderId="11" xfId="8" applyNumberFormat="1" applyFont="1" applyFill="1" applyBorder="1" applyAlignment="1">
      <alignment horizontal="center" vertical="center" wrapText="1"/>
    </xf>
    <xf numFmtId="0" fontId="15" fillId="9" borderId="12" xfId="8" applyNumberFormat="1" applyFont="1" applyFill="1" applyBorder="1" applyAlignment="1">
      <alignment horizontal="center" vertical="center" wrapText="1"/>
    </xf>
    <xf numFmtId="0" fontId="17" fillId="9" borderId="2" xfId="2" applyFont="1" applyFill="1" applyBorder="1" applyAlignment="1">
      <alignment horizontal="left" vertical="center" wrapText="1"/>
    </xf>
    <xf numFmtId="0" fontId="17" fillId="9" borderId="3" xfId="2" applyFont="1" applyFill="1" applyBorder="1" applyAlignment="1">
      <alignment horizontal="left" vertical="center" wrapText="1"/>
    </xf>
    <xf numFmtId="174" fontId="6" fillId="10" borderId="1" xfId="7" applyNumberFormat="1" applyFont="1" applyFill="1" applyBorder="1" applyAlignment="1">
      <alignment horizontal="center" vertical="center" wrapText="1"/>
    </xf>
    <xf numFmtId="0" fontId="33" fillId="9" borderId="2" xfId="18" applyFont="1" applyFill="1" applyBorder="1" applyAlignment="1">
      <alignment horizontal="left" vertical="center" wrapText="1"/>
    </xf>
    <xf numFmtId="0" fontId="33" fillId="9" borderId="3" xfId="18" applyFont="1" applyFill="1" applyBorder="1" applyAlignment="1">
      <alignment horizontal="left" vertical="center" wrapText="1"/>
    </xf>
    <xf numFmtId="0" fontId="33" fillId="9" borderId="2" xfId="19" applyFont="1" applyFill="1" applyBorder="1" applyAlignment="1">
      <alignment horizontal="left" vertical="center" wrapText="1"/>
    </xf>
    <xf numFmtId="0" fontId="33" fillId="9" borderId="3" xfId="19" applyFont="1" applyFill="1" applyBorder="1" applyAlignment="1">
      <alignment horizontal="left" vertical="center" wrapText="1"/>
    </xf>
    <xf numFmtId="0" fontId="31" fillId="25" borderId="2" xfId="18" applyFont="1" applyFill="1" applyBorder="1" applyAlignment="1">
      <alignment horizontal="left" vertical="top" wrapText="1"/>
    </xf>
    <xf numFmtId="0" fontId="31" fillId="25" borderId="3" xfId="18" applyFont="1" applyFill="1" applyBorder="1" applyAlignment="1">
      <alignment horizontal="left" vertical="top" wrapText="1"/>
    </xf>
    <xf numFmtId="169" fontId="15" fillId="9" borderId="13" xfId="7" applyNumberFormat="1" applyFont="1" applyFill="1" applyBorder="1" applyAlignment="1">
      <alignment horizontal="center" vertical="center" wrapText="1"/>
    </xf>
    <xf numFmtId="169" fontId="15" fillId="9" borderId="14" xfId="7" applyNumberFormat="1" applyFont="1" applyFill="1" applyBorder="1" applyAlignment="1">
      <alignment horizontal="center" vertical="center" wrapText="1"/>
    </xf>
    <xf numFmtId="0" fontId="5" fillId="10" borderId="1" xfId="0" applyFont="1" applyFill="1" applyBorder="1" applyAlignment="1">
      <alignment vertical="top" wrapText="1"/>
    </xf>
    <xf numFmtId="168" fontId="6" fillId="9" borderId="2" xfId="7" applyNumberFormat="1" applyFont="1" applyFill="1" applyBorder="1" applyAlignment="1">
      <alignment horizontal="center" vertical="center" wrapText="1"/>
    </xf>
    <xf numFmtId="168" fontId="6" fillId="9" borderId="3" xfId="7" applyNumberFormat="1" applyFont="1" applyFill="1" applyBorder="1" applyAlignment="1">
      <alignment horizontal="center" vertical="center" wrapText="1"/>
    </xf>
    <xf numFmtId="173" fontId="31" fillId="9" borderId="2" xfId="0" applyNumberFormat="1" applyFont="1" applyFill="1" applyBorder="1" applyAlignment="1">
      <alignment horizontal="center" vertical="center" wrapText="1"/>
    </xf>
    <xf numFmtId="173" fontId="31" fillId="9" borderId="4" xfId="0" applyNumberFormat="1" applyFont="1" applyFill="1" applyBorder="1" applyAlignment="1">
      <alignment horizontal="center" vertical="center" wrapText="1"/>
    </xf>
    <xf numFmtId="0" fontId="5" fillId="18" borderId="1" xfId="0" applyFont="1" applyFill="1" applyBorder="1" applyAlignment="1">
      <alignment horizontal="center" vertical="center" wrapText="1"/>
    </xf>
    <xf numFmtId="0" fontId="27" fillId="0" borderId="1" xfId="0" applyFont="1" applyBorder="1" applyAlignment="1">
      <alignment horizontal="left" vertical="top" wrapText="1"/>
    </xf>
    <xf numFmtId="0" fontId="6" fillId="5" borderId="1"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6"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169" fontId="6" fillId="5" borderId="2" xfId="7" applyNumberFormat="1" applyFont="1" applyFill="1" applyBorder="1" applyAlignment="1">
      <alignment horizontal="center" vertical="center" wrapText="1"/>
    </xf>
    <xf numFmtId="169" fontId="6" fillId="5" borderId="3" xfId="7" applyNumberFormat="1" applyFont="1" applyFill="1" applyBorder="1" applyAlignment="1">
      <alignment horizontal="center" vertical="center" wrapText="1"/>
    </xf>
    <xf numFmtId="173" fontId="31" fillId="9" borderId="1" xfId="0" applyNumberFormat="1" applyFont="1" applyFill="1" applyBorder="1" applyAlignment="1">
      <alignment horizontal="center" vertical="center" wrapText="1"/>
    </xf>
    <xf numFmtId="169" fontId="6" fillId="0" borderId="4" xfId="7" applyNumberFormat="1" applyFont="1" applyBorder="1" applyAlignment="1">
      <alignment horizontal="center" vertical="center" wrapText="1"/>
    </xf>
    <xf numFmtId="1" fontId="31" fillId="9" borderId="2" xfId="7" applyNumberFormat="1" applyFont="1" applyFill="1" applyBorder="1" applyAlignment="1">
      <alignment horizontal="center" vertical="center" wrapText="1"/>
    </xf>
    <xf numFmtId="1" fontId="31" fillId="9" borderId="3" xfId="7" applyNumberFormat="1"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3" xfId="0" applyFont="1" applyFill="1" applyBorder="1" applyAlignment="1">
      <alignment horizontal="center" vertical="center" wrapText="1"/>
    </xf>
    <xf numFmtId="49" fontId="33" fillId="9" borderId="2" xfId="18" applyNumberFormat="1" applyFont="1" applyFill="1" applyBorder="1" applyAlignment="1">
      <alignment horizontal="left" vertical="center" wrapText="1"/>
    </xf>
    <xf numFmtId="49" fontId="33" fillId="9" borderId="3" xfId="18" applyNumberFormat="1" applyFont="1" applyFill="1" applyBorder="1" applyAlignment="1">
      <alignment horizontal="left" vertical="center" wrapText="1"/>
    </xf>
    <xf numFmtId="169" fontId="57" fillId="18" borderId="2" xfId="0" applyNumberFormat="1" applyFont="1" applyFill="1" applyBorder="1" applyAlignment="1">
      <alignment horizontal="center" vertical="center"/>
    </xf>
    <xf numFmtId="169" fontId="57" fillId="18" borderId="3" xfId="0" applyNumberFormat="1" applyFont="1" applyFill="1" applyBorder="1" applyAlignment="1">
      <alignment horizontal="center" vertical="center"/>
    </xf>
    <xf numFmtId="0" fontId="26" fillId="9" borderId="2" xfId="14" applyFont="1" applyFill="1" applyBorder="1" applyAlignment="1">
      <alignment horizontal="left" vertical="top" wrapText="1"/>
    </xf>
    <xf numFmtId="0" fontId="26" fillId="9" borderId="3" xfId="14" applyFont="1" applyFill="1" applyBorder="1" applyAlignment="1">
      <alignment horizontal="left" vertical="top" wrapText="1"/>
    </xf>
    <xf numFmtId="0" fontId="6" fillId="5" borderId="1" xfId="0" applyFont="1" applyFill="1" applyBorder="1" applyAlignment="1">
      <alignment horizontal="center" vertical="top" wrapText="1"/>
    </xf>
    <xf numFmtId="0" fontId="5" fillId="18" borderId="1" xfId="7" applyNumberFormat="1" applyFont="1" applyFill="1" applyBorder="1" applyAlignment="1">
      <alignment horizontal="center" vertical="center" wrapText="1"/>
    </xf>
    <xf numFmtId="169" fontId="5" fillId="18" borderId="1" xfId="7" applyNumberFormat="1" applyFont="1" applyFill="1" applyBorder="1" applyAlignment="1">
      <alignment horizontal="center" vertical="center" wrapText="1"/>
    </xf>
    <xf numFmtId="169" fontId="5" fillId="18" borderId="2" xfId="7" applyNumberFormat="1" applyFont="1" applyFill="1" applyBorder="1" applyAlignment="1">
      <alignment horizontal="center" vertical="center" wrapText="1"/>
    </xf>
    <xf numFmtId="169" fontId="5" fillId="18" borderId="3" xfId="7" applyNumberFormat="1" applyFont="1" applyFill="1" applyBorder="1" applyAlignment="1">
      <alignment horizontal="center" vertical="center" wrapText="1"/>
    </xf>
    <xf numFmtId="169" fontId="6" fillId="18" borderId="1" xfId="7" applyNumberFormat="1" applyFont="1" applyFill="1" applyBorder="1" applyAlignment="1">
      <alignment horizontal="center" vertical="center" wrapText="1"/>
    </xf>
    <xf numFmtId="0" fontId="5" fillId="18" borderId="1" xfId="0" applyFont="1" applyFill="1" applyBorder="1" applyAlignment="1">
      <alignment horizontal="center" vertical="top" wrapText="1"/>
    </xf>
    <xf numFmtId="0" fontId="5" fillId="18" borderId="2" xfId="0" applyFont="1" applyFill="1" applyBorder="1" applyAlignment="1">
      <alignment horizontal="center" vertical="center" wrapText="1"/>
    </xf>
    <xf numFmtId="0" fontId="5" fillId="18" borderId="3" xfId="0" applyFont="1" applyFill="1" applyBorder="1" applyAlignment="1">
      <alignment horizontal="center" vertical="center" wrapText="1"/>
    </xf>
    <xf numFmtId="0" fontId="6" fillId="0" borderId="1" xfId="0" applyFont="1" applyBorder="1" applyAlignment="1">
      <alignment horizontal="center" vertical="top" wrapText="1"/>
    </xf>
    <xf numFmtId="0" fontId="5" fillId="9" borderId="2" xfId="0" applyFont="1" applyFill="1" applyBorder="1" applyAlignment="1">
      <alignment horizontal="left" vertical="top" wrapText="1"/>
    </xf>
    <xf numFmtId="0" fontId="5" fillId="9" borderId="3" xfId="0" applyFont="1" applyFill="1" applyBorder="1" applyAlignment="1">
      <alignment horizontal="left" vertical="top" wrapText="1"/>
    </xf>
    <xf numFmtId="169" fontId="6" fillId="5" borderId="1" xfId="7" applyNumberFormat="1" applyFont="1" applyFill="1" applyBorder="1" applyAlignment="1">
      <alignment horizontal="center" vertical="center" wrapText="1"/>
    </xf>
    <xf numFmtId="0" fontId="5" fillId="18" borderId="2" xfId="0" applyFont="1" applyFill="1" applyBorder="1" applyAlignment="1">
      <alignment horizontal="center" vertical="top" wrapText="1"/>
    </xf>
    <xf numFmtId="0" fontId="5" fillId="18" borderId="3" xfId="0" applyFont="1" applyFill="1" applyBorder="1" applyAlignment="1">
      <alignment horizontal="center" vertical="top" wrapText="1"/>
    </xf>
    <xf numFmtId="0" fontId="6" fillId="5" borderId="2" xfId="0" applyFont="1" applyFill="1" applyBorder="1" applyAlignment="1">
      <alignment horizontal="center" vertical="top" wrapText="1"/>
    </xf>
    <xf numFmtId="0" fontId="6" fillId="5" borderId="3" xfId="0" applyFont="1" applyFill="1" applyBorder="1" applyAlignment="1">
      <alignment horizontal="center" vertical="top" wrapText="1"/>
    </xf>
    <xf numFmtId="1" fontId="5" fillId="18" borderId="1" xfId="0" applyNumberFormat="1" applyFont="1" applyFill="1" applyBorder="1" applyAlignment="1">
      <alignment horizontal="center" vertical="center" wrapText="1"/>
    </xf>
    <xf numFmtId="1" fontId="5" fillId="18" borderId="1" xfId="0" applyNumberFormat="1" applyFont="1" applyFill="1" applyBorder="1" applyAlignment="1">
      <alignment horizontal="center" vertical="center"/>
    </xf>
    <xf numFmtId="0" fontId="27" fillId="18" borderId="1" xfId="0" applyFont="1" applyFill="1" applyBorder="1" applyAlignment="1">
      <alignment horizontal="left" vertical="top" wrapText="1"/>
    </xf>
    <xf numFmtId="0" fontId="5" fillId="3" borderId="6" xfId="0" applyFont="1" applyFill="1" applyBorder="1" applyAlignment="1">
      <alignment horizontal="center" vertical="top"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19" fillId="19" borderId="7" xfId="0" applyFont="1" applyFill="1" applyBorder="1" applyAlignment="1">
      <alignment horizontal="center" vertical="center"/>
    </xf>
    <xf numFmtId="0" fontId="19" fillId="19" borderId="8" xfId="0" applyFont="1" applyFill="1" applyBorder="1" applyAlignment="1">
      <alignment horizontal="center" vertical="center"/>
    </xf>
    <xf numFmtId="1" fontId="6" fillId="0" borderId="1" xfId="0" applyNumberFormat="1" applyFont="1" applyBorder="1" applyAlignment="1">
      <alignment horizontal="center" vertical="center" wrapText="1"/>
    </xf>
    <xf numFmtId="0" fontId="5" fillId="6" borderId="6" xfId="0" applyFont="1" applyFill="1" applyBorder="1" applyAlignment="1">
      <alignment horizontal="center" vertical="top"/>
    </xf>
    <xf numFmtId="0" fontId="5" fillId="6" borderId="7" xfId="0" applyFont="1" applyFill="1" applyBorder="1" applyAlignment="1">
      <alignment horizontal="center" vertical="top"/>
    </xf>
    <xf numFmtId="0" fontId="5" fillId="6" borderId="8" xfId="0" applyFont="1" applyFill="1" applyBorder="1" applyAlignment="1">
      <alignment horizontal="center" vertical="top"/>
    </xf>
    <xf numFmtId="1" fontId="16" fillId="9" borderId="2" xfId="0" applyNumberFormat="1" applyFont="1" applyFill="1" applyBorder="1" applyAlignment="1">
      <alignment horizontal="center" vertical="center" wrapText="1"/>
    </xf>
    <xf numFmtId="1" fontId="16" fillId="9" borderId="3" xfId="0" applyNumberFormat="1" applyFont="1" applyFill="1" applyBorder="1" applyAlignment="1">
      <alignment horizontal="center" vertical="center" wrapText="1"/>
    </xf>
    <xf numFmtId="1" fontId="6" fillId="0" borderId="2" xfId="0" applyNumberFormat="1" applyFont="1" applyBorder="1" applyAlignment="1">
      <alignment horizontal="center" vertical="center" wrapText="1"/>
    </xf>
    <xf numFmtId="1" fontId="6" fillId="0" borderId="3" xfId="0" applyNumberFormat="1" applyFont="1" applyBorder="1" applyAlignment="1">
      <alignment horizontal="center" vertical="center" wrapText="1"/>
    </xf>
    <xf numFmtId="169" fontId="6" fillId="10" borderId="2" xfId="7" applyNumberFormat="1" applyFont="1" applyFill="1" applyBorder="1" applyAlignment="1">
      <alignment horizontal="center" vertical="center" wrapText="1"/>
    </xf>
    <xf numFmtId="169" fontId="6" fillId="10" borderId="3" xfId="7" applyNumberFormat="1" applyFont="1" applyFill="1" applyBorder="1" applyAlignment="1">
      <alignment horizontal="center" vertical="center" wrapText="1"/>
    </xf>
    <xf numFmtId="49" fontId="31" fillId="9" borderId="2" xfId="18" applyNumberFormat="1" applyFont="1" applyFill="1" applyBorder="1" applyAlignment="1">
      <alignment horizontal="left" vertical="center" wrapText="1"/>
    </xf>
    <xf numFmtId="49" fontId="31" fillId="9" borderId="3" xfId="18" applyNumberFormat="1" applyFont="1" applyFill="1" applyBorder="1" applyAlignment="1">
      <alignment horizontal="left" vertical="center" wrapText="1"/>
    </xf>
    <xf numFmtId="49" fontId="6" fillId="9" borderId="4" xfId="18" applyNumberFormat="1" applyFont="1" applyFill="1" applyBorder="1" applyAlignment="1">
      <alignment vertical="center" wrapText="1"/>
    </xf>
    <xf numFmtId="0" fontId="32" fillId="6" borderId="6" xfId="0" applyFont="1" applyFill="1" applyBorder="1" applyAlignment="1">
      <alignment horizontal="left" vertical="top" wrapText="1"/>
    </xf>
    <xf numFmtId="0" fontId="32" fillId="6" borderId="7" xfId="0" applyFont="1" applyFill="1" applyBorder="1" applyAlignment="1">
      <alignment horizontal="left" vertical="top" wrapText="1"/>
    </xf>
    <xf numFmtId="0" fontId="32" fillId="6" borderId="8" xfId="0" applyFont="1" applyFill="1" applyBorder="1" applyAlignment="1">
      <alignment horizontal="left" vertical="top" wrapText="1"/>
    </xf>
    <xf numFmtId="1" fontId="23" fillId="9" borderId="2" xfId="0" applyNumberFormat="1" applyFont="1" applyFill="1" applyBorder="1" applyAlignment="1">
      <alignment horizontal="center" vertical="top" wrapText="1"/>
    </xf>
    <xf numFmtId="1" fontId="23" fillId="9" borderId="3" xfId="0" applyNumberFormat="1" applyFont="1" applyFill="1" applyBorder="1" applyAlignment="1">
      <alignment horizontal="center" vertical="top" wrapText="1"/>
    </xf>
    <xf numFmtId="0" fontId="6" fillId="9" borderId="4" xfId="8" applyFont="1" applyFill="1" applyBorder="1" applyAlignment="1">
      <alignment horizontal="center" vertical="center" wrapText="1"/>
    </xf>
    <xf numFmtId="0" fontId="31" fillId="25" borderId="2" xfId="18" applyFont="1" applyFill="1" applyBorder="1" applyAlignment="1">
      <alignment horizontal="left" vertical="center" wrapText="1"/>
    </xf>
    <xf numFmtId="0" fontId="31" fillId="25" borderId="3" xfId="18" applyFont="1" applyFill="1" applyBorder="1" applyAlignment="1">
      <alignment horizontal="left" vertical="center" wrapText="1"/>
    </xf>
    <xf numFmtId="0" fontId="5" fillId="4" borderId="6" xfId="0" applyFont="1" applyFill="1" applyBorder="1" applyAlignment="1">
      <alignment horizontal="center" vertical="top" wrapText="1"/>
    </xf>
    <xf numFmtId="0" fontId="5" fillId="4" borderId="7" xfId="0" applyFont="1" applyFill="1" applyBorder="1" applyAlignment="1">
      <alignment horizontal="center" vertical="top" wrapText="1"/>
    </xf>
    <xf numFmtId="0" fontId="5" fillId="4" borderId="8" xfId="0" applyFont="1" applyFill="1" applyBorder="1" applyAlignment="1">
      <alignment horizontal="center" vertical="top" wrapText="1"/>
    </xf>
    <xf numFmtId="169" fontId="26" fillId="9" borderId="2" xfId="7" applyNumberFormat="1" applyFont="1" applyFill="1" applyBorder="1" applyAlignment="1">
      <alignment horizontal="left" vertical="center" wrapText="1"/>
    </xf>
    <xf numFmtId="169" fontId="26" fillId="9" borderId="3" xfId="7" applyNumberFormat="1" applyFont="1" applyFill="1" applyBorder="1" applyAlignment="1">
      <alignment horizontal="left" vertical="center" wrapText="1"/>
    </xf>
    <xf numFmtId="49" fontId="26" fillId="9" borderId="2" xfId="14" applyNumberFormat="1" applyFont="1" applyFill="1" applyBorder="1" applyAlignment="1">
      <alignment horizontal="left" vertical="center" wrapText="1"/>
    </xf>
    <xf numFmtId="49" fontId="26" fillId="9" borderId="3" xfId="14" applyNumberFormat="1" applyFont="1" applyFill="1" applyBorder="1" applyAlignment="1">
      <alignment horizontal="left" vertical="center" wrapText="1"/>
    </xf>
    <xf numFmtId="169" fontId="6" fillId="9" borderId="2" xfId="7" applyNumberFormat="1" applyFont="1" applyFill="1" applyBorder="1" applyAlignment="1">
      <alignment horizontal="left" vertical="center" wrapText="1"/>
    </xf>
    <xf numFmtId="169" fontId="6" fillId="9" borderId="3" xfId="7" applyNumberFormat="1" applyFont="1" applyFill="1" applyBorder="1" applyAlignment="1">
      <alignment horizontal="left" vertical="center" wrapText="1"/>
    </xf>
    <xf numFmtId="0" fontId="31" fillId="9" borderId="1" xfId="18" applyFont="1" applyFill="1" applyBorder="1" applyAlignment="1">
      <alignment horizontal="left" vertical="center" wrapText="1"/>
    </xf>
    <xf numFmtId="0" fontId="6" fillId="9" borderId="4" xfId="0" applyFont="1" applyFill="1" applyBorder="1" applyAlignment="1">
      <alignment horizontal="left" vertical="center" wrapText="1"/>
    </xf>
    <xf numFmtId="0" fontId="15" fillId="10" borderId="2" xfId="0" applyFont="1" applyFill="1" applyBorder="1" applyAlignment="1">
      <alignment horizontal="left" vertical="top" wrapText="1"/>
    </xf>
    <xf numFmtId="0" fontId="15" fillId="10" borderId="3" xfId="0" applyFont="1" applyFill="1" applyBorder="1" applyAlignment="1">
      <alignment horizontal="left" vertical="top" wrapText="1"/>
    </xf>
    <xf numFmtId="174" fontId="6" fillId="9" borderId="4" xfId="7" applyNumberFormat="1" applyFont="1" applyFill="1" applyBorder="1" applyAlignment="1">
      <alignment horizontal="center" vertical="center" wrapText="1"/>
    </xf>
    <xf numFmtId="49" fontId="31" fillId="9" borderId="2" xfId="0" applyNumberFormat="1" applyFont="1" applyFill="1" applyBorder="1" applyAlignment="1">
      <alignment horizontal="left" vertical="center" wrapText="1"/>
    </xf>
    <xf numFmtId="49" fontId="31" fillId="9" borderId="4" xfId="0" applyNumberFormat="1" applyFont="1" applyFill="1" applyBorder="1" applyAlignment="1">
      <alignment horizontal="left" vertical="center" wrapText="1"/>
    </xf>
    <xf numFmtId="49" fontId="31" fillId="9" borderId="3" xfId="0" applyNumberFormat="1" applyFont="1" applyFill="1" applyBorder="1" applyAlignment="1">
      <alignment horizontal="left" vertical="center" wrapText="1"/>
    </xf>
    <xf numFmtId="3" fontId="24" fillId="9" borderId="3" xfId="0" applyNumberFormat="1" applyFont="1" applyFill="1" applyBorder="1" applyAlignment="1">
      <alignment horizontal="left" vertical="center" wrapText="1"/>
    </xf>
    <xf numFmtId="0" fontId="23" fillId="9" borderId="1" xfId="2" applyFont="1" applyFill="1" applyBorder="1" applyAlignment="1">
      <alignment horizontal="left" vertical="center" wrapText="1"/>
    </xf>
    <xf numFmtId="0" fontId="23" fillId="0" borderId="1" xfId="2" applyFont="1" applyBorder="1" applyAlignment="1">
      <alignment horizontal="left" vertical="center" wrapText="1"/>
    </xf>
    <xf numFmtId="0" fontId="15" fillId="9" borderId="2" xfId="8" quotePrefix="1" applyFont="1" applyFill="1" applyBorder="1" applyAlignment="1">
      <alignment horizontal="left" vertical="center" wrapText="1"/>
    </xf>
    <xf numFmtId="0" fontId="15" fillId="9" borderId="4" xfId="8" quotePrefix="1" applyFont="1" applyFill="1" applyBorder="1" applyAlignment="1">
      <alignment horizontal="left" vertical="center" wrapText="1"/>
    </xf>
    <xf numFmtId="0" fontId="15" fillId="9" borderId="3" xfId="8" quotePrefix="1" applyFont="1" applyFill="1" applyBorder="1" applyAlignment="1">
      <alignment horizontal="left" vertical="center" wrapText="1"/>
    </xf>
    <xf numFmtId="0" fontId="15" fillId="9" borderId="4" xfId="8" applyFont="1" applyFill="1" applyBorder="1" applyAlignment="1">
      <alignment horizontal="left" vertical="center" wrapText="1"/>
    </xf>
    <xf numFmtId="0" fontId="37" fillId="9" borderId="2" xfId="0" applyFont="1" applyFill="1" applyBorder="1" applyAlignment="1">
      <alignment horizontal="left" vertical="center" wrapText="1"/>
    </xf>
    <xf numFmtId="0" fontId="37" fillId="9" borderId="3" xfId="0" applyFont="1" applyFill="1" applyBorder="1" applyAlignment="1">
      <alignment horizontal="left" vertical="center" wrapText="1"/>
    </xf>
    <xf numFmtId="0" fontId="6" fillId="0" borderId="2" xfId="20" applyFont="1" applyBorder="1" applyAlignment="1">
      <alignment horizontal="left" vertical="center" wrapText="1"/>
    </xf>
    <xf numFmtId="0" fontId="6" fillId="0" borderId="3" xfId="20" applyFont="1" applyBorder="1" applyAlignment="1">
      <alignment horizontal="left" vertical="center" wrapText="1"/>
    </xf>
    <xf numFmtId="0" fontId="17" fillId="9" borderId="2" xfId="0" applyFont="1" applyFill="1" applyBorder="1" applyAlignment="1">
      <alignment vertical="center" wrapText="1"/>
    </xf>
    <xf numFmtId="0" fontId="17" fillId="9" borderId="3" xfId="0" applyFont="1" applyFill="1" applyBorder="1" applyAlignment="1">
      <alignment vertical="center" wrapText="1"/>
    </xf>
    <xf numFmtId="0" fontId="24" fillId="9" borderId="2" xfId="0" applyFont="1" applyFill="1" applyBorder="1" applyAlignment="1">
      <alignment vertical="center" wrapText="1"/>
    </xf>
    <xf numFmtId="0" fontId="24" fillId="9" borderId="3" xfId="0" applyFont="1" applyFill="1" applyBorder="1" applyAlignment="1">
      <alignment vertical="center" wrapText="1"/>
    </xf>
    <xf numFmtId="49" fontId="9" fillId="20" borderId="9" xfId="0" applyNumberFormat="1" applyFont="1" applyFill="1" applyBorder="1" applyAlignment="1">
      <alignment horizontal="left" vertical="top" wrapText="1"/>
    </xf>
    <xf numFmtId="49" fontId="9" fillId="20" borderId="5" xfId="0" applyNumberFormat="1" applyFont="1" applyFill="1" applyBorder="1" applyAlignment="1">
      <alignment horizontal="left" vertical="top" wrapText="1"/>
    </xf>
    <xf numFmtId="0" fontId="24" fillId="9" borderId="3" xfId="8" applyFont="1" applyFill="1" applyBorder="1" applyAlignment="1">
      <alignment horizontal="center" vertical="center" wrapText="1"/>
    </xf>
    <xf numFmtId="0" fontId="9" fillId="9" borderId="2" xfId="0" applyFont="1" applyFill="1" applyBorder="1" applyAlignment="1">
      <alignment horizontal="left" vertical="center" wrapText="1"/>
    </xf>
    <xf numFmtId="0" fontId="9" fillId="9" borderId="3" xfId="0" applyFont="1" applyFill="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3" fontId="26" fillId="9" borderId="1" xfId="0" applyNumberFormat="1" applyFont="1" applyFill="1" applyBorder="1" applyAlignment="1">
      <alignment horizontal="left" vertical="center" wrapText="1"/>
    </xf>
    <xf numFmtId="0" fontId="26" fillId="9" borderId="4" xfId="0" applyFont="1" applyFill="1" applyBorder="1" applyAlignment="1">
      <alignment horizontal="left" vertical="center" wrapText="1"/>
    </xf>
    <xf numFmtId="0" fontId="52" fillId="9" borderId="2" xfId="0" applyFont="1" applyFill="1" applyBorder="1" applyAlignment="1">
      <alignment horizontal="left" vertical="center" wrapText="1"/>
    </xf>
    <xf numFmtId="0" fontId="52" fillId="9" borderId="3"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8" fillId="9" borderId="2" xfId="2" applyFont="1" applyFill="1" applyBorder="1" applyAlignment="1">
      <alignment horizontal="left" vertical="center" wrapText="1"/>
    </xf>
    <xf numFmtId="0" fontId="48" fillId="9" borderId="3" xfId="2" applyFont="1" applyFill="1" applyBorder="1" applyAlignment="1">
      <alignment horizontal="left" vertical="center" wrapText="1"/>
    </xf>
    <xf numFmtId="0" fontId="37" fillId="9" borderId="1" xfId="0" applyFont="1" applyFill="1" applyBorder="1" applyAlignment="1">
      <alignment horizontal="left" vertical="center" wrapText="1"/>
    </xf>
    <xf numFmtId="0" fontId="15" fillId="9" borderId="1" xfId="0" applyFont="1" applyFill="1" applyBorder="1" applyAlignment="1">
      <alignment horizontal="center" vertical="top" wrapText="1"/>
    </xf>
    <xf numFmtId="1" fontId="15" fillId="9" borderId="1" xfId="0" applyNumberFormat="1" applyFont="1" applyFill="1" applyBorder="1" applyAlignment="1">
      <alignment horizontal="center" vertical="center" wrapText="1"/>
    </xf>
    <xf numFmtId="0" fontId="31" fillId="9" borderId="2" xfId="8" applyFont="1" applyFill="1" applyBorder="1" applyAlignment="1">
      <alignment horizontal="left" vertical="center" wrapText="1"/>
    </xf>
    <xf numFmtId="0" fontId="31" fillId="9" borderId="3" xfId="8" applyFont="1" applyFill="1" applyBorder="1" applyAlignment="1">
      <alignment horizontal="left" vertical="center" wrapText="1"/>
    </xf>
    <xf numFmtId="49" fontId="15" fillId="9" borderId="4" xfId="0" applyNumberFormat="1" applyFont="1" applyFill="1" applyBorder="1" applyAlignment="1">
      <alignment horizontal="left" vertical="center" wrapText="1"/>
    </xf>
    <xf numFmtId="0" fontId="31" fillId="9" borderId="4" xfId="8" applyFont="1" applyFill="1" applyBorder="1" applyAlignment="1">
      <alignment horizontal="left" vertical="center" wrapText="1"/>
    </xf>
    <xf numFmtId="0" fontId="15" fillId="9" borderId="2" xfId="0" applyFont="1" applyFill="1" applyBorder="1" applyAlignment="1">
      <alignment horizontal="left" vertical="center" wrapText="1"/>
    </xf>
    <xf numFmtId="0" fontId="15" fillId="9" borderId="3" xfId="0" applyFont="1" applyFill="1" applyBorder="1" applyAlignment="1">
      <alignment horizontal="left" vertical="center" wrapText="1"/>
    </xf>
    <xf numFmtId="49" fontId="6" fillId="9" borderId="2" xfId="18" applyNumberFormat="1" applyFont="1" applyFill="1" applyBorder="1" applyAlignment="1">
      <alignment horizontal="left" vertical="center" wrapText="1"/>
    </xf>
    <xf numFmtId="49" fontId="6" fillId="9" borderId="3" xfId="18" applyNumberFormat="1" applyFont="1" applyFill="1" applyBorder="1" applyAlignment="1">
      <alignment horizontal="left" vertical="center" wrapText="1"/>
    </xf>
    <xf numFmtId="0" fontId="26" fillId="9" borderId="2" xfId="13" applyFont="1" applyFill="1" applyBorder="1" applyAlignment="1">
      <alignment horizontal="left" vertical="top" wrapText="1"/>
    </xf>
    <xf numFmtId="0" fontId="26" fillId="9" borderId="3" xfId="13" applyFont="1" applyFill="1" applyBorder="1" applyAlignment="1">
      <alignment horizontal="left" vertical="top" wrapText="1"/>
    </xf>
    <xf numFmtId="169" fontId="15" fillId="10" borderId="2" xfId="7" applyNumberFormat="1" applyFont="1" applyFill="1" applyBorder="1" applyAlignment="1">
      <alignment horizontal="center" vertical="center" wrapText="1"/>
    </xf>
    <xf numFmtId="169" fontId="15" fillId="10" borderId="3" xfId="7" applyNumberFormat="1" applyFont="1" applyFill="1" applyBorder="1" applyAlignment="1">
      <alignment horizontal="center" vertical="center" wrapText="1"/>
    </xf>
    <xf numFmtId="0" fontId="5" fillId="6" borderId="6" xfId="0" applyFont="1" applyFill="1" applyBorder="1" applyAlignment="1">
      <alignment horizontal="left" vertical="top" wrapText="1"/>
    </xf>
    <xf numFmtId="0" fontId="5" fillId="6" borderId="7" xfId="0" applyFont="1" applyFill="1" applyBorder="1" applyAlignment="1">
      <alignment horizontal="left" vertical="top" wrapText="1"/>
    </xf>
    <xf numFmtId="0" fontId="5" fillId="6" borderId="8" xfId="0" applyFont="1" applyFill="1" applyBorder="1" applyAlignment="1">
      <alignment horizontal="left" vertical="top" wrapText="1"/>
    </xf>
    <xf numFmtId="0" fontId="5" fillId="21" borderId="6" xfId="0" applyFont="1" applyFill="1" applyBorder="1" applyAlignment="1">
      <alignment horizontal="left" vertical="top" wrapText="1"/>
    </xf>
    <xf numFmtId="0" fontId="5" fillId="21" borderId="7" xfId="0" applyFont="1" applyFill="1" applyBorder="1" applyAlignment="1">
      <alignment horizontal="left" vertical="top" wrapText="1"/>
    </xf>
    <xf numFmtId="0" fontId="5" fillId="21" borderId="8" xfId="0" applyFont="1" applyFill="1" applyBorder="1" applyAlignment="1">
      <alignment horizontal="left" vertical="top" wrapText="1"/>
    </xf>
    <xf numFmtId="0" fontId="6" fillId="0" borderId="4" xfId="0" applyFont="1" applyBorder="1" applyAlignment="1">
      <alignment horizontal="center" vertical="top" wrapText="1"/>
    </xf>
    <xf numFmtId="0" fontId="17" fillId="9" borderId="1" xfId="0" applyFont="1" applyFill="1" applyBorder="1" applyAlignment="1">
      <alignment horizontal="center" vertical="top"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6" fillId="10" borderId="2" xfId="0" applyFont="1" applyFill="1" applyBorder="1" applyAlignment="1">
      <alignment horizontal="left" vertical="top" wrapText="1"/>
    </xf>
    <xf numFmtId="0" fontId="6" fillId="10" borderId="3" xfId="0" applyFont="1" applyFill="1" applyBorder="1" applyAlignment="1">
      <alignment horizontal="left" vertical="top" wrapText="1"/>
    </xf>
    <xf numFmtId="1" fontId="6" fillId="9" borderId="2" xfId="7" applyNumberFormat="1" applyFont="1" applyFill="1" applyBorder="1" applyAlignment="1">
      <alignment horizontal="center" vertical="center" wrapText="1"/>
    </xf>
    <xf numFmtId="1" fontId="6" fillId="9" borderId="3" xfId="7" applyNumberFormat="1" applyFont="1" applyFill="1" applyBorder="1" applyAlignment="1">
      <alignment horizontal="center" vertical="center" wrapText="1"/>
    </xf>
    <xf numFmtId="0" fontId="63" fillId="9" borderId="1" xfId="0" applyFont="1" applyFill="1" applyBorder="1" applyAlignment="1">
      <alignment horizontal="center" vertical="top" wrapText="1"/>
    </xf>
    <xf numFmtId="49" fontId="6" fillId="9" borderId="2" xfId="0" applyNumberFormat="1" applyFont="1" applyFill="1" applyBorder="1" applyAlignment="1">
      <alignment horizontal="left" vertical="center" wrapText="1"/>
    </xf>
    <xf numFmtId="49" fontId="6" fillId="9" borderId="4" xfId="0" applyNumberFormat="1" applyFont="1" applyFill="1" applyBorder="1" applyAlignment="1">
      <alignment horizontal="left" vertical="center" wrapText="1"/>
    </xf>
    <xf numFmtId="49" fontId="6" fillId="9" borderId="3" xfId="0" applyNumberFormat="1" applyFont="1" applyFill="1" applyBorder="1" applyAlignment="1">
      <alignment horizontal="left" vertical="center" wrapText="1"/>
    </xf>
    <xf numFmtId="169" fontId="6" fillId="2" borderId="2" xfId="7" applyNumberFormat="1" applyFont="1" applyFill="1" applyBorder="1" applyAlignment="1">
      <alignment horizontal="center" vertical="center" wrapText="1"/>
    </xf>
    <xf numFmtId="169" fontId="6" fillId="2" borderId="3" xfId="7" applyNumberFormat="1"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0" borderId="3" xfId="0" applyFont="1" applyFill="1" applyBorder="1" applyAlignment="1">
      <alignment horizontal="center" vertical="center" wrapText="1"/>
    </xf>
    <xf numFmtId="1" fontId="16" fillId="10" borderId="2" xfId="0" applyNumberFormat="1" applyFont="1" applyFill="1" applyBorder="1" applyAlignment="1">
      <alignment horizontal="center" vertical="center" wrapText="1"/>
    </xf>
    <xf numFmtId="1" fontId="16" fillId="10" borderId="3" xfId="0" applyNumberFormat="1" applyFont="1" applyFill="1" applyBorder="1" applyAlignment="1">
      <alignment horizontal="center" vertical="center" wrapText="1"/>
    </xf>
    <xf numFmtId="1" fontId="24" fillId="9" borderId="2" xfId="0" applyNumberFormat="1" applyFont="1" applyFill="1" applyBorder="1" applyAlignment="1">
      <alignment horizontal="center" vertical="center"/>
    </xf>
    <xf numFmtId="1" fontId="24" fillId="9" borderId="3" xfId="0" applyNumberFormat="1" applyFont="1" applyFill="1" applyBorder="1" applyAlignment="1">
      <alignment horizontal="center" vertical="center"/>
    </xf>
    <xf numFmtId="0" fontId="26" fillId="10" borderId="2" xfId="0" applyFont="1" applyFill="1" applyBorder="1" applyAlignment="1">
      <alignment horizontal="center" vertical="center" wrapText="1"/>
    </xf>
    <xf numFmtId="0" fontId="26" fillId="10" borderId="3" xfId="0" applyFont="1" applyFill="1" applyBorder="1" applyAlignment="1">
      <alignment horizontal="center" vertical="center" wrapText="1"/>
    </xf>
    <xf numFmtId="0" fontId="26" fillId="10" borderId="2" xfId="7" applyNumberFormat="1" applyFont="1" applyFill="1" applyBorder="1" applyAlignment="1">
      <alignment horizontal="center" vertical="center" wrapText="1"/>
    </xf>
    <xf numFmtId="0" fontId="26" fillId="10" borderId="3" xfId="7" applyNumberFormat="1" applyFont="1" applyFill="1" applyBorder="1" applyAlignment="1">
      <alignment horizontal="center"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49" fontId="26" fillId="9" borderId="2" xfId="0" applyNumberFormat="1" applyFont="1" applyFill="1" applyBorder="1" applyAlignment="1">
      <alignment horizontal="left" vertical="center" wrapText="1"/>
    </xf>
    <xf numFmtId="49" fontId="26" fillId="9" borderId="4" xfId="0" applyNumberFormat="1" applyFont="1" applyFill="1" applyBorder="1" applyAlignment="1">
      <alignment horizontal="left" vertical="center" wrapText="1"/>
    </xf>
    <xf numFmtId="49" fontId="26" fillId="9" borderId="3" xfId="0" applyNumberFormat="1" applyFont="1" applyFill="1" applyBorder="1" applyAlignment="1">
      <alignment horizontal="left" vertical="center" wrapText="1"/>
    </xf>
    <xf numFmtId="0" fontId="24" fillId="9" borderId="2" xfId="7" applyNumberFormat="1" applyFont="1" applyFill="1" applyBorder="1" applyAlignment="1">
      <alignment horizontal="center" vertical="center" wrapText="1"/>
    </xf>
    <xf numFmtId="0" fontId="24" fillId="9" borderId="3" xfId="7" applyNumberFormat="1" applyFont="1" applyFill="1" applyBorder="1" applyAlignment="1">
      <alignment horizontal="center" vertical="center" wrapText="1"/>
    </xf>
    <xf numFmtId="0" fontId="26" fillId="9" borderId="4" xfId="8" applyFont="1" applyFill="1" applyBorder="1" applyAlignment="1">
      <alignment horizontal="left" vertical="center" wrapText="1"/>
    </xf>
    <xf numFmtId="0" fontId="5" fillId="9" borderId="2"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27" borderId="6" xfId="0" applyFont="1" applyFill="1" applyBorder="1" applyAlignment="1">
      <alignment horizontal="center" vertical="top" wrapText="1"/>
    </xf>
    <xf numFmtId="0" fontId="5" fillId="27" borderId="7" xfId="0" applyFont="1" applyFill="1" applyBorder="1" applyAlignment="1">
      <alignment horizontal="center" vertical="top" wrapText="1"/>
    </xf>
    <xf numFmtId="0" fontId="5" fillId="27" borderId="8" xfId="0" applyFont="1" applyFill="1" applyBorder="1" applyAlignment="1">
      <alignment horizontal="center" vertical="top" wrapText="1"/>
    </xf>
    <xf numFmtId="0" fontId="31" fillId="9" borderId="2" xfId="13" applyFont="1" applyFill="1" applyBorder="1" applyAlignment="1">
      <alignment horizontal="left" vertical="center" wrapText="1"/>
    </xf>
    <xf numFmtId="0" fontId="31" fillId="9" borderId="3" xfId="13" applyFont="1" applyFill="1" applyBorder="1" applyAlignment="1">
      <alignment horizontal="left" vertical="center" wrapText="1"/>
    </xf>
    <xf numFmtId="0" fontId="31" fillId="9" borderId="1" xfId="8" applyFont="1" applyFill="1" applyBorder="1" applyAlignment="1">
      <alignment horizontal="left" vertical="center" wrapText="1"/>
    </xf>
    <xf numFmtId="0" fontId="31" fillId="9" borderId="1" xfId="0" applyFont="1" applyFill="1" applyBorder="1" applyAlignment="1">
      <alignment horizontal="left" vertical="center" wrapText="1"/>
    </xf>
    <xf numFmtId="0" fontId="15" fillId="9" borderId="4" xfId="0" applyFont="1" applyFill="1" applyBorder="1" applyAlignment="1">
      <alignment horizontal="center" vertical="top" wrapText="1"/>
    </xf>
    <xf numFmtId="49" fontId="31" fillId="0" borderId="2" xfId="0" applyNumberFormat="1" applyFont="1" applyBorder="1" applyAlignment="1">
      <alignment horizontal="left" vertical="center" wrapText="1"/>
    </xf>
    <xf numFmtId="49" fontId="31" fillId="0" borderId="3" xfId="0" applyNumberFormat="1" applyFont="1" applyBorder="1" applyAlignment="1">
      <alignment horizontal="left" vertical="center" wrapText="1"/>
    </xf>
    <xf numFmtId="0" fontId="6" fillId="9" borderId="1" xfId="0" applyNumberFormat="1" applyFont="1" applyFill="1" applyBorder="1" applyAlignment="1">
      <alignment horizontal="center" vertical="center" wrapText="1"/>
    </xf>
    <xf numFmtId="49" fontId="23" fillId="9" borderId="4" xfId="18" applyNumberFormat="1" applyFont="1" applyFill="1" applyBorder="1" applyAlignment="1">
      <alignment horizontal="left" vertical="center" wrapText="1"/>
    </xf>
    <xf numFmtId="0" fontId="31" fillId="9" borderId="1"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9" fillId="9" borderId="6" xfId="0" applyFont="1" applyFill="1" applyBorder="1" applyAlignment="1">
      <alignment horizontal="left" vertical="center" wrapText="1"/>
    </xf>
    <xf numFmtId="0" fontId="19" fillId="9" borderId="7" xfId="0" applyFont="1" applyFill="1" applyBorder="1" applyAlignment="1">
      <alignment horizontal="left" vertical="center" wrapText="1"/>
    </xf>
    <xf numFmtId="0" fontId="19" fillId="9" borderId="8" xfId="0" applyFont="1" applyFill="1" applyBorder="1" applyAlignment="1">
      <alignment horizontal="left" vertical="center" wrapText="1"/>
    </xf>
    <xf numFmtId="0" fontId="6" fillId="12" borderId="2" xfId="0" applyFont="1" applyFill="1" applyBorder="1" applyAlignment="1">
      <alignment horizontal="center" vertical="center" wrapText="1"/>
    </xf>
    <xf numFmtId="0" fontId="6" fillId="12" borderId="3" xfId="0" applyFont="1" applyFill="1" applyBorder="1" applyAlignment="1">
      <alignment horizontal="center" vertical="center" wrapText="1"/>
    </xf>
    <xf numFmtId="0" fontId="19" fillId="9" borderId="6" xfId="0" applyFont="1" applyFill="1" applyBorder="1" applyAlignment="1">
      <alignment horizontal="left" vertical="top" wrapText="1"/>
    </xf>
    <xf numFmtId="0" fontId="19" fillId="9" borderId="7" xfId="0" applyFont="1" applyFill="1" applyBorder="1" applyAlignment="1">
      <alignment horizontal="left" vertical="top" wrapText="1"/>
    </xf>
    <xf numFmtId="0" fontId="19" fillId="9" borderId="8" xfId="0" applyFont="1" applyFill="1" applyBorder="1" applyAlignment="1">
      <alignment horizontal="left" vertical="top" wrapText="1"/>
    </xf>
    <xf numFmtId="0" fontId="5" fillId="9" borderId="0" xfId="0" applyFont="1" applyFill="1" applyAlignment="1">
      <alignment horizontal="center" vertical="center"/>
    </xf>
    <xf numFmtId="0" fontId="5" fillId="10" borderId="1" xfId="0" applyFont="1" applyFill="1" applyBorder="1" applyAlignment="1">
      <alignment horizontal="center" vertical="center" wrapText="1"/>
    </xf>
    <xf numFmtId="0" fontId="26" fillId="9" borderId="2" xfId="0" applyFont="1" applyFill="1" applyBorder="1" applyAlignment="1">
      <alignment horizontal="center" vertical="top" wrapText="1"/>
    </xf>
    <xf numFmtId="0" fontId="26" fillId="9" borderId="3" xfId="0" applyFont="1" applyFill="1" applyBorder="1" applyAlignment="1">
      <alignment horizontal="center" vertical="top" wrapText="1"/>
    </xf>
    <xf numFmtId="49" fontId="23" fillId="9" borderId="2" xfId="19" applyNumberFormat="1" applyFont="1" applyFill="1" applyBorder="1" applyAlignment="1">
      <alignment horizontal="left" vertical="center" wrapText="1"/>
    </xf>
    <xf numFmtId="49" fontId="23" fillId="9" borderId="3" xfId="19" applyNumberFormat="1" applyFont="1" applyFill="1" applyBorder="1" applyAlignment="1">
      <alignment horizontal="left" vertical="center" wrapText="1"/>
    </xf>
    <xf numFmtId="0" fontId="6" fillId="0" borderId="4" xfId="0" applyFont="1" applyBorder="1" applyAlignment="1">
      <alignment horizontal="center" vertical="center" wrapText="1"/>
    </xf>
    <xf numFmtId="169" fontId="6" fillId="9" borderId="1" xfId="7" applyNumberFormat="1" applyFont="1" applyFill="1" applyBorder="1" applyAlignment="1">
      <alignment horizontal="center" vertical="top" wrapText="1"/>
    </xf>
    <xf numFmtId="1" fontId="16" fillId="9" borderId="4" xfId="0" applyNumberFormat="1" applyFont="1" applyFill="1" applyBorder="1" applyAlignment="1">
      <alignment horizontal="center" vertical="center" wrapText="1"/>
    </xf>
    <xf numFmtId="49" fontId="26" fillId="9" borderId="4" xfId="18" applyNumberFormat="1" applyFont="1" applyFill="1" applyBorder="1" applyAlignment="1">
      <alignment horizontal="left" vertical="center" wrapText="1"/>
    </xf>
    <xf numFmtId="0" fontId="31" fillId="9" borderId="2" xfId="2" applyFont="1" applyFill="1" applyBorder="1" applyAlignment="1">
      <alignment horizontal="left" vertical="center" wrapText="1"/>
    </xf>
    <xf numFmtId="0" fontId="31" fillId="9" borderId="3" xfId="2" applyFont="1" applyFill="1" applyBorder="1" applyAlignment="1">
      <alignment horizontal="left" vertical="center" wrapText="1"/>
    </xf>
    <xf numFmtId="0" fontId="33" fillId="9" borderId="2" xfId="13" applyFont="1" applyFill="1" applyBorder="1" applyAlignment="1">
      <alignment horizontal="left" vertical="center" wrapText="1"/>
    </xf>
    <xf numFmtId="0" fontId="33" fillId="9" borderId="3" xfId="13" applyFont="1" applyFill="1" applyBorder="1" applyAlignment="1">
      <alignment horizontal="left" vertical="center" wrapText="1"/>
    </xf>
    <xf numFmtId="0" fontId="6" fillId="9" borderId="4" xfId="7" applyNumberFormat="1" applyFont="1" applyFill="1" applyBorder="1" applyAlignment="1">
      <alignment horizontal="center" vertical="center" wrapText="1"/>
    </xf>
    <xf numFmtId="173" fontId="6" fillId="9" borderId="2" xfId="0" applyNumberFormat="1" applyFont="1" applyFill="1" applyBorder="1" applyAlignment="1">
      <alignment horizontal="center" vertical="center" wrapText="1"/>
    </xf>
    <xf numFmtId="173" fontId="6" fillId="9" borderId="4" xfId="0" applyNumberFormat="1" applyFont="1" applyFill="1" applyBorder="1" applyAlignment="1">
      <alignment horizontal="center" vertical="center" wrapText="1"/>
    </xf>
    <xf numFmtId="0" fontId="26" fillId="9" borderId="4" xfId="0" applyFont="1" applyFill="1" applyBorder="1" applyAlignment="1">
      <alignment horizontal="center" vertical="top" wrapText="1"/>
    </xf>
    <xf numFmtId="173" fontId="26" fillId="9" borderId="2" xfId="0" applyNumberFormat="1" applyFont="1" applyFill="1" applyBorder="1" applyAlignment="1">
      <alignment horizontal="center" vertical="center" wrapText="1"/>
    </xf>
    <xf numFmtId="173" fontId="26" fillId="9" borderId="4" xfId="0" applyNumberFormat="1" applyFont="1" applyFill="1" applyBorder="1" applyAlignment="1">
      <alignment horizontal="center" vertical="center" wrapText="1"/>
    </xf>
    <xf numFmtId="173" fontId="15" fillId="9" borderId="3" xfId="0" applyNumberFormat="1" applyFont="1" applyFill="1" applyBorder="1" applyAlignment="1">
      <alignment horizontal="center" vertical="center" wrapText="1"/>
    </xf>
    <xf numFmtId="173" fontId="6" fillId="9" borderId="3" xfId="0" applyNumberFormat="1" applyFont="1" applyFill="1" applyBorder="1" applyAlignment="1">
      <alignment horizontal="center" vertical="center" wrapText="1"/>
    </xf>
    <xf numFmtId="173" fontId="31" fillId="9" borderId="3" xfId="0" applyNumberFormat="1" applyFont="1" applyFill="1" applyBorder="1" applyAlignment="1">
      <alignment horizontal="center" vertical="center" wrapText="1"/>
    </xf>
    <xf numFmtId="169" fontId="15" fillId="10" borderId="1" xfId="7" applyNumberFormat="1" applyFont="1" applyFill="1" applyBorder="1" applyAlignment="1">
      <alignment horizontal="center" vertical="center" wrapText="1"/>
    </xf>
    <xf numFmtId="173" fontId="6" fillId="9" borderId="1" xfId="0" applyNumberFormat="1" applyFont="1" applyFill="1" applyBorder="1" applyAlignment="1">
      <alignment horizontal="center" vertical="center" wrapText="1"/>
    </xf>
    <xf numFmtId="173" fontId="26" fillId="9" borderId="3" xfId="0" applyNumberFormat="1" applyFont="1" applyFill="1" applyBorder="1" applyAlignment="1">
      <alignment horizontal="center" vertical="center" wrapText="1"/>
    </xf>
    <xf numFmtId="173" fontId="24" fillId="9" borderId="2" xfId="0" applyNumberFormat="1" applyFont="1" applyFill="1" applyBorder="1" applyAlignment="1">
      <alignment horizontal="left" vertical="center" wrapText="1"/>
    </xf>
    <xf numFmtId="173" fontId="24" fillId="9" borderId="4" xfId="0" applyNumberFormat="1" applyFont="1" applyFill="1" applyBorder="1" applyAlignment="1">
      <alignment horizontal="left" vertical="center" wrapText="1"/>
    </xf>
    <xf numFmtId="0" fontId="15" fillId="9" borderId="2" xfId="8" applyFont="1" applyFill="1" applyBorder="1" applyAlignment="1">
      <alignment horizontal="left" vertical="top" wrapText="1"/>
    </xf>
    <xf numFmtId="0" fontId="15" fillId="9" borderId="3" xfId="8" applyFont="1" applyFill="1" applyBorder="1" applyAlignment="1">
      <alignment horizontal="left" vertical="top" wrapText="1"/>
    </xf>
    <xf numFmtId="0" fontId="15" fillId="9" borderId="3" xfId="8" applyFont="1" applyFill="1" applyBorder="1" applyAlignment="1">
      <alignment horizontal="center" vertical="center" wrapText="1"/>
    </xf>
    <xf numFmtId="0" fontId="15" fillId="0" borderId="2" xfId="8" applyFont="1" applyBorder="1" applyAlignment="1">
      <alignment horizontal="left" vertical="center" wrapText="1"/>
    </xf>
    <xf numFmtId="0" fontId="15" fillId="0" borderId="4" xfId="8" applyFont="1" applyBorder="1" applyAlignment="1">
      <alignment horizontal="left" vertical="center" wrapText="1"/>
    </xf>
    <xf numFmtId="0" fontId="15" fillId="0" borderId="3" xfId="8" applyFont="1" applyBorder="1" applyAlignment="1">
      <alignment horizontal="left" vertical="center" wrapText="1"/>
    </xf>
    <xf numFmtId="0" fontId="26" fillId="9" borderId="1" xfId="0" applyFont="1" applyFill="1" applyBorder="1" applyAlignment="1">
      <alignment horizontal="center" vertical="top"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49" fontId="6" fillId="9" borderId="2" xfId="19" applyNumberFormat="1" applyFont="1" applyFill="1" applyBorder="1" applyAlignment="1">
      <alignment horizontal="left" vertical="center" wrapText="1"/>
    </xf>
    <xf numFmtId="49" fontId="6" fillId="9" borderId="3" xfId="19" applyNumberFormat="1" applyFont="1" applyFill="1" applyBorder="1" applyAlignment="1">
      <alignment horizontal="left" vertical="center" wrapText="1"/>
    </xf>
    <xf numFmtId="0" fontId="5" fillId="4" borderId="6"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6" fillId="10" borderId="4" xfId="0" applyFont="1" applyFill="1" applyBorder="1" applyAlignment="1">
      <alignment horizontal="center" vertical="top" wrapText="1"/>
    </xf>
    <xf numFmtId="0" fontId="6" fillId="2" borderId="1" xfId="0" applyFont="1" applyFill="1" applyBorder="1" applyAlignment="1">
      <alignment horizontal="center"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15" fillId="9" borderId="2" xfId="0" quotePrefix="1" applyFont="1" applyFill="1" applyBorder="1" applyAlignment="1">
      <alignment horizontal="center" vertical="center" wrapText="1"/>
    </xf>
    <xf numFmtId="0" fontId="15" fillId="9" borderId="4" xfId="0" quotePrefix="1" applyFont="1" applyFill="1" applyBorder="1" applyAlignment="1">
      <alignment horizontal="center" vertical="center" wrapText="1"/>
    </xf>
    <xf numFmtId="0" fontId="15" fillId="9" borderId="3" xfId="0" quotePrefix="1" applyFont="1" applyFill="1" applyBorder="1" applyAlignment="1">
      <alignment horizontal="center" vertical="center" wrapText="1"/>
    </xf>
    <xf numFmtId="0" fontId="26" fillId="9" borderId="1" xfId="8" applyFont="1" applyFill="1" applyBorder="1" applyAlignment="1">
      <alignment horizontal="center" vertical="center" wrapText="1"/>
    </xf>
    <xf numFmtId="0" fontId="31" fillId="9" borderId="2" xfId="8" quotePrefix="1" applyFont="1" applyFill="1" applyBorder="1" applyAlignment="1">
      <alignment horizontal="left" vertical="center" wrapText="1"/>
    </xf>
    <xf numFmtId="0" fontId="31" fillId="9" borderId="4" xfId="8" quotePrefix="1" applyFont="1" applyFill="1" applyBorder="1" applyAlignment="1">
      <alignment horizontal="left" vertical="center" wrapText="1"/>
    </xf>
    <xf numFmtId="0" fontId="31" fillId="9" borderId="3" xfId="8" quotePrefix="1" applyFont="1" applyFill="1" applyBorder="1" applyAlignment="1">
      <alignment horizontal="left" vertical="center" wrapText="1"/>
    </xf>
    <xf numFmtId="169" fontId="26" fillId="9" borderId="1" xfId="7" applyNumberFormat="1" applyFont="1" applyFill="1" applyBorder="1" applyAlignment="1">
      <alignment horizontal="center" vertical="center" wrapText="1"/>
    </xf>
    <xf numFmtId="3" fontId="26" fillId="9" borderId="4" xfId="2" applyNumberFormat="1" applyFont="1" applyFill="1" applyBorder="1" applyAlignment="1">
      <alignment horizontal="left" vertical="center" wrapText="1"/>
    </xf>
    <xf numFmtId="3" fontId="31" fillId="9" borderId="1" xfId="0" applyNumberFormat="1" applyFont="1" applyFill="1" applyBorder="1" applyAlignment="1">
      <alignment horizontal="left" vertical="center" wrapText="1"/>
    </xf>
    <xf numFmtId="43" fontId="26" fillId="9" borderId="2" xfId="7" applyFont="1" applyFill="1" applyBorder="1" applyAlignment="1">
      <alignment horizontal="left" vertical="center" wrapText="1"/>
    </xf>
    <xf numFmtId="43" fontId="26" fillId="9" borderId="3" xfId="7" applyFont="1" applyFill="1" applyBorder="1" applyAlignment="1">
      <alignment horizontal="left" vertical="center" wrapText="1"/>
    </xf>
    <xf numFmtId="43" fontId="6" fillId="9" borderId="2" xfId="7" applyFont="1" applyFill="1" applyBorder="1" applyAlignment="1">
      <alignment horizontal="left" vertical="center" wrapText="1"/>
    </xf>
    <xf numFmtId="43" fontId="6" fillId="9" borderId="3" xfId="7" applyFont="1" applyFill="1" applyBorder="1" applyAlignment="1">
      <alignment horizontal="left" vertical="center" wrapText="1"/>
    </xf>
    <xf numFmtId="0" fontId="27" fillId="8" borderId="1" xfId="0" applyFont="1" applyFill="1" applyBorder="1" applyAlignment="1">
      <alignment horizontal="left" vertical="top" wrapText="1"/>
    </xf>
    <xf numFmtId="169" fontId="6" fillId="10" borderId="6" xfId="7" applyNumberFormat="1" applyFont="1" applyFill="1" applyBorder="1" applyAlignment="1">
      <alignment horizontal="center" vertical="center" wrapText="1"/>
    </xf>
    <xf numFmtId="169" fontId="26" fillId="10" borderId="1" xfId="7" applyNumberFormat="1" applyFont="1" applyFill="1" applyBorder="1" applyAlignment="1">
      <alignment horizontal="center" vertical="center" wrapText="1"/>
    </xf>
    <xf numFmtId="1" fontId="26" fillId="10" borderId="1" xfId="0" applyNumberFormat="1" applyFont="1" applyFill="1" applyBorder="1" applyAlignment="1">
      <alignment horizontal="center" vertical="center" wrapText="1"/>
    </xf>
    <xf numFmtId="0" fontId="47" fillId="9" borderId="2" xfId="2" applyFont="1" applyFill="1" applyBorder="1" applyAlignment="1">
      <alignment horizontal="left" vertical="center" wrapText="1"/>
    </xf>
    <xf numFmtId="0" fontId="47" fillId="9" borderId="3" xfId="2" applyFont="1" applyFill="1" applyBorder="1" applyAlignment="1">
      <alignment horizontal="left" vertical="center" wrapText="1"/>
    </xf>
    <xf numFmtId="3" fontId="17" fillId="9" borderId="2" xfId="0" applyNumberFormat="1" applyFont="1" applyFill="1" applyBorder="1" applyAlignment="1">
      <alignment horizontal="left" vertical="center" wrapText="1"/>
    </xf>
    <xf numFmtId="3" fontId="17" fillId="9" borderId="4" xfId="0" applyNumberFormat="1" applyFont="1" applyFill="1" applyBorder="1" applyAlignment="1">
      <alignment horizontal="left" vertical="center" wrapText="1"/>
    </xf>
    <xf numFmtId="0" fontId="6" fillId="10" borderId="4" xfId="7"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26" fillId="10" borderId="1" xfId="0" applyFont="1" applyFill="1" applyBorder="1" applyAlignment="1">
      <alignment horizontal="center" vertical="center" wrapText="1"/>
    </xf>
    <xf numFmtId="0" fontId="26" fillId="10" borderId="1" xfId="0" applyFont="1" applyFill="1" applyBorder="1" applyAlignment="1">
      <alignment horizontal="center" vertical="top" wrapText="1"/>
    </xf>
    <xf numFmtId="0" fontId="30" fillId="9" borderId="2" xfId="2" applyFont="1" applyFill="1" applyBorder="1" applyAlignment="1">
      <alignment horizontal="left" vertical="center" wrapText="1"/>
    </xf>
    <xf numFmtId="0" fontId="30" fillId="9" borderId="3" xfId="2" applyFont="1" applyFill="1" applyBorder="1" applyAlignment="1">
      <alignment horizontal="left" vertical="center" wrapText="1"/>
    </xf>
    <xf numFmtId="0" fontId="24" fillId="0" borderId="2" xfId="7" applyNumberFormat="1" applyFont="1" applyBorder="1" applyAlignment="1">
      <alignment horizontal="center" vertical="center" wrapText="1"/>
    </xf>
    <xf numFmtId="0" fontId="24" fillId="0" borderId="3" xfId="7" applyNumberFormat="1" applyFont="1" applyBorder="1" applyAlignment="1">
      <alignment horizontal="center" vertical="center" wrapText="1"/>
    </xf>
    <xf numFmtId="0" fontId="5" fillId="12" borderId="2" xfId="0" applyFont="1" applyFill="1" applyBorder="1" applyAlignment="1">
      <alignment horizontal="center" vertical="top" wrapText="1"/>
    </xf>
    <xf numFmtId="0" fontId="5" fillId="12" borderId="3" xfId="0" applyFont="1" applyFill="1" applyBorder="1" applyAlignment="1">
      <alignment horizontal="center" vertical="top" wrapText="1"/>
    </xf>
    <xf numFmtId="0" fontId="15" fillId="10" borderId="2" xfId="0" applyFont="1" applyFill="1" applyBorder="1" applyAlignment="1">
      <alignment horizontal="center" vertical="top" wrapText="1"/>
    </xf>
    <xf numFmtId="0" fontId="15" fillId="10" borderId="3" xfId="0" applyFont="1" applyFill="1" applyBorder="1" applyAlignment="1">
      <alignment horizontal="center" vertical="top" wrapText="1"/>
    </xf>
    <xf numFmtId="0" fontId="30" fillId="0" borderId="2" xfId="2" applyFont="1" applyBorder="1" applyAlignment="1">
      <alignment horizontal="left" vertical="center" wrapText="1"/>
    </xf>
    <xf numFmtId="0" fontId="30" fillId="0" borderId="3" xfId="2" applyFont="1" applyBorder="1" applyAlignment="1">
      <alignment horizontal="left" vertical="center" wrapText="1"/>
    </xf>
    <xf numFmtId="1" fontId="24" fillId="0" borderId="2" xfId="0" applyNumberFormat="1" applyFont="1" applyBorder="1" applyAlignment="1">
      <alignment horizontal="center" vertical="center" wrapText="1"/>
    </xf>
    <xf numFmtId="1" fontId="24" fillId="0" borderId="3" xfId="0" applyNumberFormat="1" applyFont="1" applyBorder="1" applyAlignment="1">
      <alignment horizontal="center" vertical="center" wrapText="1"/>
    </xf>
    <xf numFmtId="0" fontId="26" fillId="9" borderId="2" xfId="8" applyFont="1" applyFill="1" applyBorder="1" applyAlignment="1">
      <alignment horizontal="center" vertical="center" wrapText="1"/>
    </xf>
    <xf numFmtId="0" fontId="26" fillId="9" borderId="4" xfId="8" applyFont="1" applyFill="1" applyBorder="1" applyAlignment="1">
      <alignment horizontal="center" vertical="center" wrapText="1"/>
    </xf>
    <xf numFmtId="0" fontId="26" fillId="9" borderId="3" xfId="8" applyFont="1" applyFill="1" applyBorder="1" applyAlignment="1">
      <alignment horizontal="center" vertical="center" wrapText="1"/>
    </xf>
    <xf numFmtId="173" fontId="24" fillId="9" borderId="3" xfId="0" applyNumberFormat="1" applyFont="1" applyFill="1" applyBorder="1" applyAlignment="1">
      <alignment horizontal="center" vertical="center" wrapText="1"/>
    </xf>
    <xf numFmtId="1" fontId="24" fillId="10" borderId="2" xfId="0" applyNumberFormat="1" applyFont="1" applyFill="1" applyBorder="1" applyAlignment="1">
      <alignment horizontal="center" vertical="center"/>
    </xf>
    <xf numFmtId="1" fontId="24" fillId="10" borderId="3" xfId="0" applyNumberFormat="1" applyFont="1" applyFill="1" applyBorder="1" applyAlignment="1">
      <alignment horizontal="center" vertical="center"/>
    </xf>
    <xf numFmtId="0" fontId="25" fillId="10" borderId="2" xfId="0" applyFont="1" applyFill="1" applyBorder="1" applyAlignment="1">
      <alignment horizontal="left" vertical="top" wrapText="1"/>
    </xf>
    <xf numFmtId="0" fontId="25" fillId="10" borderId="3" xfId="0" applyFont="1" applyFill="1" applyBorder="1" applyAlignment="1">
      <alignment horizontal="left" vertical="top"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72" fillId="0" borderId="1" xfId="0" applyFont="1" applyFill="1" applyBorder="1" applyAlignment="1">
      <alignment horizontal="left" vertical="top" wrapText="1"/>
    </xf>
    <xf numFmtId="0" fontId="74" fillId="0" borderId="2" xfId="0" applyFont="1" applyFill="1" applyBorder="1" applyAlignment="1">
      <alignment horizontal="left" vertical="top" wrapText="1"/>
    </xf>
    <xf numFmtId="0" fontId="74" fillId="0" borderId="3" xfId="0" applyFont="1" applyFill="1" applyBorder="1" applyAlignment="1">
      <alignment horizontal="left" vertical="top" wrapText="1"/>
    </xf>
    <xf numFmtId="0" fontId="74" fillId="0" borderId="2" xfId="0" applyFont="1" applyFill="1" applyBorder="1" applyAlignment="1">
      <alignment horizontal="center" vertical="center" wrapText="1"/>
    </xf>
    <xf numFmtId="0" fontId="74" fillId="0" borderId="3" xfId="0" applyFont="1" applyFill="1" applyBorder="1" applyAlignment="1">
      <alignment horizontal="center" vertical="center" wrapText="1"/>
    </xf>
    <xf numFmtId="0" fontId="74" fillId="0" borderId="2" xfId="0" applyFont="1" applyFill="1" applyBorder="1" applyAlignment="1">
      <alignment horizontal="center"/>
    </xf>
    <xf numFmtId="0" fontId="74" fillId="0" borderId="3" xfId="0" applyFont="1" applyFill="1" applyBorder="1" applyAlignment="1">
      <alignment horizontal="center"/>
    </xf>
    <xf numFmtId="0" fontId="74" fillId="0" borderId="2" xfId="0" applyFont="1" applyFill="1" applyBorder="1" applyAlignment="1">
      <alignment horizontal="center" wrapText="1"/>
    </xf>
    <xf numFmtId="0" fontId="74" fillId="0" borderId="3" xfId="0" applyFont="1" applyFill="1" applyBorder="1" applyAlignment="1">
      <alignment horizontal="center" wrapText="1"/>
    </xf>
    <xf numFmtId="0" fontId="74" fillId="0" borderId="2" xfId="0" applyNumberFormat="1" applyFont="1" applyFill="1" applyBorder="1" applyAlignment="1">
      <alignment horizontal="center" vertical="center" wrapText="1"/>
    </xf>
    <xf numFmtId="0" fontId="74" fillId="0" borderId="3" xfId="0" applyNumberFormat="1" applyFont="1" applyFill="1" applyBorder="1" applyAlignment="1">
      <alignment horizontal="center" vertical="center" wrapText="1"/>
    </xf>
    <xf numFmtId="169" fontId="73" fillId="0" borderId="1" xfId="7" applyNumberFormat="1" applyFont="1" applyFill="1" applyBorder="1" applyAlignment="1">
      <alignment horizontal="center" vertical="center" wrapText="1"/>
    </xf>
    <xf numFmtId="169" fontId="73" fillId="0" borderId="2" xfId="7" applyNumberFormat="1" applyFont="1" applyFill="1" applyBorder="1" applyAlignment="1">
      <alignment horizontal="center" vertical="center" wrapText="1"/>
    </xf>
    <xf numFmtId="169" fontId="73" fillId="0" borderId="3" xfId="7" applyNumberFormat="1" applyFont="1" applyFill="1" applyBorder="1" applyAlignment="1">
      <alignment horizontal="center" vertical="center" wrapText="1"/>
    </xf>
    <xf numFmtId="0" fontId="74" fillId="0" borderId="2" xfId="0" applyFont="1" applyFill="1" applyBorder="1" applyAlignment="1">
      <alignment horizontal="left" vertical="center" wrapText="1"/>
    </xf>
    <xf numFmtId="0" fontId="74" fillId="0" borderId="3" xfId="0" applyFont="1" applyFill="1" applyBorder="1" applyAlignment="1">
      <alignment horizontal="left" vertical="center" wrapText="1"/>
    </xf>
    <xf numFmtId="169" fontId="74" fillId="0" borderId="2" xfId="7" applyNumberFormat="1" applyFont="1" applyFill="1" applyBorder="1" applyAlignment="1">
      <alignment horizontal="center" vertical="center" wrapText="1"/>
    </xf>
    <xf numFmtId="169" fontId="74" fillId="0" borderId="3" xfId="7" applyNumberFormat="1" applyFont="1" applyFill="1" applyBorder="1" applyAlignment="1">
      <alignment horizontal="center" vertical="center" wrapText="1"/>
    </xf>
    <xf numFmtId="0" fontId="74" fillId="0" borderId="2" xfId="0" applyFont="1" applyFill="1" applyBorder="1" applyAlignment="1">
      <alignment horizontal="center" vertical="top" wrapText="1"/>
    </xf>
    <xf numFmtId="0" fontId="74" fillId="0" borderId="3" xfId="0" applyFont="1" applyFill="1" applyBorder="1" applyAlignment="1">
      <alignment horizontal="center" vertical="top" wrapText="1"/>
    </xf>
    <xf numFmtId="0" fontId="72" fillId="6" borderId="2" xfId="0" applyFont="1" applyFill="1" applyBorder="1" applyAlignment="1">
      <alignment horizontal="center" vertical="center" wrapText="1"/>
    </xf>
    <xf numFmtId="0" fontId="72" fillId="6" borderId="3" xfId="0" applyFont="1" applyFill="1" applyBorder="1" applyAlignment="1">
      <alignment horizontal="center" vertical="center" wrapText="1"/>
    </xf>
    <xf numFmtId="169" fontId="73" fillId="6" borderId="2" xfId="7" applyNumberFormat="1" applyFont="1" applyFill="1" applyBorder="1" applyAlignment="1">
      <alignment horizontal="center" vertical="center" wrapText="1"/>
    </xf>
    <xf numFmtId="169" fontId="73" fillId="6" borderId="3" xfId="7" applyNumberFormat="1" applyFont="1" applyFill="1" applyBorder="1" applyAlignment="1">
      <alignment horizontal="center" vertical="center" wrapText="1"/>
    </xf>
    <xf numFmtId="0" fontId="75" fillId="0" borderId="2" xfId="0" applyFont="1" applyFill="1" applyBorder="1" applyAlignment="1">
      <alignment horizontal="center" vertical="center" wrapText="1"/>
    </xf>
    <xf numFmtId="0" fontId="75" fillId="0" borderId="3" xfId="0" applyFont="1" applyFill="1" applyBorder="1" applyAlignment="1">
      <alignment horizontal="center" vertical="center" wrapText="1"/>
    </xf>
    <xf numFmtId="0" fontId="74" fillId="0" borderId="2" xfId="7" applyNumberFormat="1" applyFont="1" applyFill="1" applyBorder="1" applyAlignment="1">
      <alignment horizontal="center" vertical="center" wrapText="1"/>
    </xf>
    <xf numFmtId="0" fontId="74" fillId="0" borderId="3" xfId="7" applyNumberFormat="1" applyFont="1" applyFill="1" applyBorder="1" applyAlignment="1">
      <alignment horizontal="center" vertical="center" wrapText="1"/>
    </xf>
    <xf numFmtId="0" fontId="73" fillId="0" borderId="2" xfId="0" applyFont="1" applyFill="1" applyBorder="1" applyAlignment="1">
      <alignment horizontal="center" vertical="center" wrapText="1"/>
    </xf>
    <xf numFmtId="0" fontId="73" fillId="0" borderId="4" xfId="0" applyFont="1" applyFill="1" applyBorder="1" applyAlignment="1">
      <alignment horizontal="center" vertical="center" wrapText="1"/>
    </xf>
    <xf numFmtId="0" fontId="73" fillId="0" borderId="3" xfId="0" applyFont="1" applyFill="1" applyBorder="1" applyAlignment="1">
      <alignment horizontal="center" vertical="center" wrapText="1"/>
    </xf>
    <xf numFmtId="0" fontId="72" fillId="0" borderId="6" xfId="0" applyFont="1" applyFill="1" applyBorder="1" applyAlignment="1">
      <alignment horizontal="left" vertical="center" wrapText="1"/>
    </xf>
    <xf numFmtId="0" fontId="72" fillId="0" borderId="7" xfId="0" applyFont="1" applyFill="1" applyBorder="1" applyAlignment="1">
      <alignment horizontal="left" vertical="center" wrapText="1"/>
    </xf>
    <xf numFmtId="0" fontId="72" fillId="0" borderId="8" xfId="0" applyFont="1" applyFill="1" applyBorder="1" applyAlignment="1">
      <alignment horizontal="left" vertical="center" wrapText="1"/>
    </xf>
    <xf numFmtId="0" fontId="75" fillId="0" borderId="1" xfId="0" applyFont="1" applyFill="1" applyBorder="1" applyAlignment="1">
      <alignment horizontal="left" vertical="center" wrapText="1"/>
    </xf>
    <xf numFmtId="0" fontId="75" fillId="0" borderId="3" xfId="0" applyFont="1" applyFill="1" applyBorder="1" applyAlignment="1">
      <alignment horizontal="left" vertical="center" wrapText="1"/>
    </xf>
    <xf numFmtId="0" fontId="75" fillId="0" borderId="4" xfId="0" applyFont="1" applyFill="1" applyBorder="1" applyAlignment="1">
      <alignment horizontal="left" vertical="center" wrapText="1"/>
    </xf>
    <xf numFmtId="0" fontId="74" fillId="0" borderId="4" xfId="0" applyFont="1" applyFill="1" applyBorder="1" applyAlignment="1">
      <alignment horizontal="center" vertical="center" wrapText="1"/>
    </xf>
    <xf numFmtId="0" fontId="74" fillId="0" borderId="2" xfId="13" applyFont="1" applyFill="1" applyBorder="1" applyAlignment="1">
      <alignment horizontal="left" vertical="center" wrapText="1"/>
    </xf>
    <xf numFmtId="0" fontId="74" fillId="0" borderId="3" xfId="13" applyFont="1" applyFill="1" applyBorder="1" applyAlignment="1">
      <alignment horizontal="left" vertical="center" wrapText="1"/>
    </xf>
    <xf numFmtId="169" fontId="74" fillId="0" borderId="1" xfId="7" applyNumberFormat="1" applyFont="1" applyFill="1" applyBorder="1" applyAlignment="1">
      <alignment horizontal="center" vertical="center" wrapText="1"/>
    </xf>
    <xf numFmtId="0" fontId="74" fillId="0" borderId="2" xfId="8" applyNumberFormat="1" applyFont="1" applyFill="1" applyBorder="1" applyAlignment="1">
      <alignment horizontal="center" vertical="center" wrapText="1"/>
    </xf>
    <xf numFmtId="0" fontId="74" fillId="0" borderId="3" xfId="8" applyNumberFormat="1" applyFont="1" applyFill="1" applyBorder="1" applyAlignment="1">
      <alignment horizontal="center" vertical="center" wrapText="1"/>
    </xf>
    <xf numFmtId="169" fontId="74" fillId="0" borderId="4" xfId="7" applyNumberFormat="1" applyFont="1" applyFill="1" applyBorder="1" applyAlignment="1">
      <alignment horizontal="center" vertical="center" wrapText="1"/>
    </xf>
    <xf numFmtId="0" fontId="74" fillId="0" borderId="1" xfId="13" applyFont="1" applyFill="1" applyBorder="1" applyAlignment="1">
      <alignment horizontal="left" vertical="center" wrapText="1"/>
    </xf>
    <xf numFmtId="0" fontId="74" fillId="0" borderId="1" xfId="8" applyNumberFormat="1" applyFont="1" applyFill="1" applyBorder="1" applyAlignment="1">
      <alignment horizontal="center" vertical="center" wrapText="1"/>
    </xf>
    <xf numFmtId="49" fontId="74" fillId="0" borderId="2" xfId="0" applyNumberFormat="1" applyFont="1" applyFill="1" applyBorder="1" applyAlignment="1">
      <alignment horizontal="left" vertical="center" wrapText="1"/>
    </xf>
    <xf numFmtId="49" fontId="74" fillId="0" borderId="3" xfId="0" applyNumberFormat="1" applyFont="1" applyFill="1" applyBorder="1" applyAlignment="1">
      <alignment horizontal="left" vertical="center" wrapText="1"/>
    </xf>
    <xf numFmtId="49" fontId="73" fillId="0" borderId="1" xfId="0" applyNumberFormat="1" applyFont="1" applyFill="1" applyBorder="1" applyAlignment="1">
      <alignment horizontal="left" vertical="center" wrapText="1"/>
    </xf>
    <xf numFmtId="0" fontId="73" fillId="0" borderId="1" xfId="8" applyNumberFormat="1" applyFont="1" applyFill="1" applyBorder="1" applyAlignment="1">
      <alignment horizontal="center" vertical="center" wrapText="1"/>
    </xf>
    <xf numFmtId="0" fontId="74" fillId="0" borderId="2" xfId="8" applyFont="1" applyFill="1" applyBorder="1" applyAlignment="1">
      <alignment horizontal="left" vertical="center" wrapText="1"/>
    </xf>
    <xf numFmtId="0" fontId="74" fillId="0" borderId="3" xfId="8" applyFont="1" applyFill="1" applyBorder="1" applyAlignment="1">
      <alignment horizontal="left" vertical="center" wrapText="1"/>
    </xf>
    <xf numFmtId="0" fontId="73" fillId="0" borderId="1" xfId="0" applyFont="1" applyFill="1" applyBorder="1" applyAlignment="1">
      <alignment horizontal="left" vertical="center" wrapText="1"/>
    </xf>
    <xf numFmtId="0" fontId="72" fillId="0" borderId="1" xfId="0" applyFont="1" applyFill="1" applyBorder="1" applyAlignment="1">
      <alignment horizontal="left" vertical="center" wrapText="1"/>
    </xf>
    <xf numFmtId="0" fontId="73" fillId="0" borderId="1" xfId="7" applyNumberFormat="1" applyFont="1" applyFill="1" applyBorder="1" applyAlignment="1">
      <alignment horizontal="center" vertical="center" wrapText="1"/>
    </xf>
    <xf numFmtId="0" fontId="74" fillId="0" borderId="1" xfId="8" applyFont="1" applyFill="1" applyBorder="1" applyAlignment="1">
      <alignment horizontal="left" vertical="center" wrapText="1"/>
    </xf>
    <xf numFmtId="0" fontId="74" fillId="0" borderId="1" xfId="0" applyFont="1" applyFill="1" applyBorder="1" applyAlignment="1">
      <alignment horizontal="left" vertical="center" wrapText="1"/>
    </xf>
    <xf numFmtId="0" fontId="74" fillId="0" borderId="1" xfId="0" applyFont="1" applyFill="1" applyBorder="1" applyAlignment="1">
      <alignment horizontal="center" vertical="center" wrapText="1"/>
    </xf>
    <xf numFmtId="173" fontId="74" fillId="0" borderId="2" xfId="0" applyNumberFormat="1" applyFont="1" applyFill="1" applyBorder="1" applyAlignment="1">
      <alignment horizontal="center" vertical="center" wrapText="1"/>
    </xf>
    <xf numFmtId="173" fontId="74" fillId="0" borderId="4" xfId="0" applyNumberFormat="1" applyFont="1" applyFill="1" applyBorder="1" applyAlignment="1">
      <alignment horizontal="center" vertical="center" wrapText="1"/>
    </xf>
    <xf numFmtId="173" fontId="74" fillId="0" borderId="1" xfId="0" applyNumberFormat="1" applyFont="1" applyFill="1" applyBorder="1" applyAlignment="1">
      <alignment horizontal="center" vertical="center" wrapText="1"/>
    </xf>
    <xf numFmtId="174" fontId="74" fillId="0" borderId="2" xfId="7" applyNumberFormat="1" applyFont="1" applyFill="1" applyBorder="1" applyAlignment="1">
      <alignment horizontal="center" vertical="center" wrapText="1"/>
    </xf>
    <xf numFmtId="174" fontId="74" fillId="0" borderId="3" xfId="7" applyNumberFormat="1" applyFont="1" applyFill="1" applyBorder="1" applyAlignment="1">
      <alignment horizontal="center" vertical="center" wrapText="1"/>
    </xf>
    <xf numFmtId="0" fontId="75" fillId="0" borderId="2" xfId="0" applyNumberFormat="1" applyFont="1" applyFill="1" applyBorder="1" applyAlignment="1">
      <alignment horizontal="center" vertical="center" wrapText="1"/>
    </xf>
    <xf numFmtId="0" fontId="75" fillId="0" borderId="3" xfId="0" applyNumberFormat="1" applyFont="1" applyFill="1" applyBorder="1" applyAlignment="1">
      <alignment horizontal="center" vertical="center" wrapText="1"/>
    </xf>
    <xf numFmtId="173" fontId="73" fillId="0" borderId="2" xfId="0" applyNumberFormat="1" applyFont="1" applyFill="1" applyBorder="1" applyAlignment="1">
      <alignment horizontal="center" vertical="center" wrapText="1"/>
    </xf>
    <xf numFmtId="173" fontId="73" fillId="0" borderId="4" xfId="0" applyNumberFormat="1" applyFont="1" applyFill="1" applyBorder="1" applyAlignment="1">
      <alignment horizontal="center" vertical="center" wrapText="1"/>
    </xf>
    <xf numFmtId="0" fontId="75" fillId="0" borderId="2" xfId="7" applyNumberFormat="1" applyFont="1" applyFill="1" applyBorder="1" applyAlignment="1">
      <alignment horizontal="center" vertical="center" wrapText="1"/>
    </xf>
    <xf numFmtId="0" fontId="75" fillId="0" borderId="3" xfId="7" applyNumberFormat="1" applyFont="1" applyFill="1" applyBorder="1" applyAlignment="1">
      <alignment horizontal="center" vertical="center" wrapText="1"/>
    </xf>
    <xf numFmtId="174" fontId="74" fillId="0" borderId="1" xfId="7" applyNumberFormat="1" applyFont="1" applyFill="1" applyBorder="1" applyAlignment="1">
      <alignment horizontal="center" vertical="center" wrapText="1"/>
    </xf>
    <xf numFmtId="173" fontId="73" fillId="0" borderId="1" xfId="0" applyNumberFormat="1" applyFont="1" applyFill="1" applyBorder="1" applyAlignment="1">
      <alignment horizontal="center" vertical="center" wrapText="1"/>
    </xf>
    <xf numFmtId="0" fontId="74" fillId="0" borderId="2" xfId="18" applyFont="1" applyFill="1" applyBorder="1" applyAlignment="1">
      <alignment horizontal="left" vertical="center" wrapText="1"/>
    </xf>
    <xf numFmtId="0" fontId="74" fillId="0" borderId="3" xfId="18" applyFont="1" applyFill="1" applyBorder="1" applyAlignment="1">
      <alignment horizontal="left" vertical="center" wrapText="1"/>
    </xf>
    <xf numFmtId="0" fontId="74" fillId="0" borderId="2" xfId="8" applyFont="1" applyFill="1" applyBorder="1" applyAlignment="1">
      <alignment horizontal="center" vertical="center" wrapText="1"/>
    </xf>
    <xf numFmtId="0" fontId="74" fillId="0" borderId="3" xfId="8" applyFont="1" applyFill="1" applyBorder="1" applyAlignment="1">
      <alignment horizontal="center" vertical="center" wrapText="1"/>
    </xf>
    <xf numFmtId="0" fontId="72" fillId="0" borderId="2" xfId="0" applyFont="1" applyFill="1" applyBorder="1" applyAlignment="1">
      <alignment horizontal="center" vertical="center" wrapText="1"/>
    </xf>
    <xf numFmtId="0" fontId="72" fillId="0" borderId="3" xfId="0" applyFont="1" applyFill="1" applyBorder="1" applyAlignment="1">
      <alignment horizontal="center" vertical="center" wrapText="1"/>
    </xf>
    <xf numFmtId="169" fontId="74" fillId="0" borderId="1" xfId="7" applyNumberFormat="1" applyFont="1" applyFill="1" applyBorder="1" applyAlignment="1">
      <alignment vertical="center" wrapText="1"/>
    </xf>
    <xf numFmtId="169" fontId="72" fillId="0" borderId="0" xfId="7" applyNumberFormat="1" applyFont="1" applyFill="1" applyBorder="1" applyAlignment="1">
      <alignment horizontal="center" vertical="center" wrapText="1"/>
    </xf>
    <xf numFmtId="0" fontId="72" fillId="0" borderId="6" xfId="0" applyFont="1" applyFill="1" applyBorder="1" applyAlignment="1">
      <alignment horizontal="left" vertical="top" wrapText="1"/>
    </xf>
    <xf numFmtId="0" fontId="72" fillId="0" borderId="7" xfId="0" applyFont="1" applyFill="1" applyBorder="1" applyAlignment="1">
      <alignment horizontal="left" vertical="top" wrapText="1"/>
    </xf>
    <xf numFmtId="0" fontId="72" fillId="0" borderId="8" xfId="0" applyFont="1" applyFill="1" applyBorder="1" applyAlignment="1">
      <alignment horizontal="left" vertical="top" wrapText="1"/>
    </xf>
    <xf numFmtId="0" fontId="22" fillId="18" borderId="2" xfId="0" applyFont="1" applyFill="1" applyBorder="1" applyAlignment="1">
      <alignment horizontal="center" vertical="center" wrapText="1"/>
    </xf>
    <xf numFmtId="169" fontId="74" fillId="0" borderId="2" xfId="7" applyNumberFormat="1" applyFont="1" applyFill="1" applyBorder="1" applyAlignment="1">
      <alignment vertical="center" wrapText="1"/>
    </xf>
    <xf numFmtId="169" fontId="74" fillId="0" borderId="3" xfId="7" applyNumberFormat="1" applyFont="1" applyFill="1" applyBorder="1" applyAlignment="1">
      <alignment vertical="center" wrapText="1"/>
    </xf>
    <xf numFmtId="169" fontId="74" fillId="0" borderId="2" xfId="7" applyNumberFormat="1" applyFont="1" applyFill="1" applyBorder="1" applyAlignment="1">
      <alignment horizontal="left" vertical="center" wrapText="1"/>
    </xf>
    <xf numFmtId="169" fontId="74" fillId="0" borderId="3" xfId="7" applyNumberFormat="1" applyFont="1" applyFill="1" applyBorder="1" applyAlignment="1">
      <alignment horizontal="left" vertical="center" wrapText="1"/>
    </xf>
    <xf numFmtId="169" fontId="73" fillId="0" borderId="4" xfId="7" applyNumberFormat="1" applyFont="1" applyFill="1" applyBorder="1" applyAlignment="1">
      <alignment horizontal="center" vertical="center" wrapText="1"/>
    </xf>
    <xf numFmtId="0" fontId="72" fillId="6" borderId="1" xfId="0" applyFont="1" applyFill="1" applyBorder="1" applyAlignment="1">
      <alignment horizontal="left" vertical="center"/>
    </xf>
    <xf numFmtId="169" fontId="75" fillId="0" borderId="1" xfId="0" applyNumberFormat="1" applyFont="1" applyFill="1" applyBorder="1" applyAlignment="1">
      <alignment horizontal="center" vertical="center" wrapText="1"/>
    </xf>
    <xf numFmtId="169" fontId="74" fillId="0" borderId="1" xfId="0" applyNumberFormat="1" applyFont="1" applyFill="1" applyBorder="1" applyAlignment="1">
      <alignment horizontal="center" vertical="center" wrapText="1"/>
    </xf>
    <xf numFmtId="169" fontId="74" fillId="0" borderId="1" xfId="7" applyNumberFormat="1" applyFont="1" applyFill="1" applyBorder="1" applyAlignment="1">
      <alignment horizontal="left" vertical="center" wrapText="1"/>
    </xf>
    <xf numFmtId="0" fontId="80" fillId="0" borderId="2" xfId="0" applyFont="1" applyFill="1" applyBorder="1" applyAlignment="1">
      <alignment horizontal="center" vertical="center" wrapText="1"/>
    </xf>
    <xf numFmtId="0" fontId="80" fillId="0" borderId="3" xfId="0" applyFont="1" applyFill="1" applyBorder="1" applyAlignment="1">
      <alignment horizontal="center" vertical="center" wrapText="1"/>
    </xf>
    <xf numFmtId="169" fontId="75" fillId="0" borderId="1" xfId="7" applyNumberFormat="1" applyFont="1" applyFill="1" applyBorder="1" applyAlignment="1">
      <alignment horizontal="left" vertical="center" wrapText="1"/>
    </xf>
    <xf numFmtId="169" fontId="75" fillId="0" borderId="1" xfId="7" applyNumberFormat="1" applyFont="1" applyFill="1" applyBorder="1" applyAlignment="1">
      <alignment horizontal="center" vertical="center" wrapText="1"/>
    </xf>
    <xf numFmtId="0" fontId="75" fillId="0" borderId="1" xfId="7" applyNumberFormat="1" applyFont="1" applyFill="1" applyBorder="1" applyAlignment="1">
      <alignment horizontal="center" vertical="center" wrapText="1"/>
    </xf>
    <xf numFmtId="169" fontId="73" fillId="0" borderId="1" xfId="7" applyNumberFormat="1" applyFont="1" applyBorder="1" applyAlignment="1">
      <alignment horizontal="center" vertical="center" wrapText="1"/>
    </xf>
    <xf numFmtId="0" fontId="75" fillId="0" borderId="2" xfId="0" applyFont="1" applyFill="1" applyBorder="1" applyAlignment="1">
      <alignment horizontal="left" vertical="center" wrapText="1"/>
    </xf>
    <xf numFmtId="2" fontId="75" fillId="0" borderId="1" xfId="0" quotePrefix="1" applyNumberFormat="1" applyFont="1" applyFill="1" applyBorder="1" applyAlignment="1">
      <alignment horizontal="right" vertical="center" wrapText="1"/>
    </xf>
    <xf numFmtId="2" fontId="72" fillId="0" borderId="1" xfId="7" applyNumberFormat="1" applyFont="1" applyFill="1" applyBorder="1" applyAlignment="1">
      <alignment horizontal="center" wrapText="1"/>
    </xf>
    <xf numFmtId="2" fontId="75" fillId="0" borderId="1" xfId="7" applyNumberFormat="1" applyFont="1" applyFill="1" applyBorder="1" applyAlignment="1">
      <alignment horizontal="right" vertical="center" wrapText="1"/>
    </xf>
    <xf numFmtId="2" fontId="75" fillId="0" borderId="1" xfId="7" quotePrefix="1" applyNumberFormat="1" applyFont="1" applyFill="1" applyBorder="1" applyAlignment="1">
      <alignment horizontal="right" wrapText="1"/>
    </xf>
    <xf numFmtId="0" fontId="75" fillId="0" borderId="1" xfId="8" applyFont="1" applyFill="1" applyBorder="1" applyAlignment="1">
      <alignment horizontal="left" vertical="center" wrapText="1"/>
    </xf>
    <xf numFmtId="0" fontId="75" fillId="0" borderId="1" xfId="13" applyFont="1" applyFill="1" applyBorder="1" applyAlignment="1">
      <alignment horizontal="left" vertical="center" wrapText="1"/>
    </xf>
    <xf numFmtId="0" fontId="75" fillId="0" borderId="2" xfId="0" applyFont="1" applyFill="1" applyBorder="1" applyAlignment="1">
      <alignment horizontal="left" vertical="top" wrapText="1"/>
    </xf>
    <xf numFmtId="169" fontId="73" fillId="0" borderId="0" xfId="7" applyNumberFormat="1" applyFont="1" applyFill="1" applyBorder="1" applyAlignment="1">
      <alignment horizontal="center" vertical="center" wrapText="1"/>
    </xf>
    <xf numFmtId="2" fontId="73" fillId="0" borderId="0" xfId="7" applyNumberFormat="1" applyFont="1" applyFill="1" applyBorder="1" applyAlignment="1">
      <alignment horizontal="center" vertical="center" wrapText="1"/>
    </xf>
    <xf numFmtId="2" fontId="73" fillId="0" borderId="0" xfId="0" applyNumberFormat="1" applyFont="1" applyFill="1" applyBorder="1" applyAlignment="1">
      <alignment horizontal="center" vertical="center" wrapText="1"/>
    </xf>
    <xf numFmtId="0" fontId="73" fillId="0" borderId="0" xfId="0" applyFont="1" applyFill="1" applyBorder="1" applyAlignment="1">
      <alignment horizontal="center" vertical="center" wrapText="1"/>
    </xf>
    <xf numFmtId="0" fontId="73" fillId="0" borderId="0" xfId="0" applyFont="1" applyFill="1" applyBorder="1" applyAlignment="1">
      <alignment horizontal="left"/>
    </xf>
    <xf numFmtId="0" fontId="73" fillId="0" borderId="0" xfId="0" applyFont="1" applyFill="1" applyBorder="1"/>
    <xf numFmtId="0" fontId="72" fillId="0" borderId="1" xfId="0" applyFont="1" applyFill="1" applyBorder="1" applyAlignment="1">
      <alignment horizontal="center" vertical="top" wrapText="1"/>
    </xf>
    <xf numFmtId="0" fontId="72" fillId="0" borderId="0" xfId="0" applyFont="1" applyFill="1" applyBorder="1" applyAlignment="1">
      <alignment horizontal="center" vertical="center"/>
    </xf>
  </cellXfs>
  <cellStyles count="22">
    <cellStyle name="Excel Built-in Normal" xfId="4" xr:uid="{00000000-0005-0000-0000-000000000000}"/>
    <cellStyle name="КАНДАГАЧ тел3-33-96" xfId="3" xr:uid="{00000000-0005-0000-0000-000001000000}"/>
    <cellStyle name="Обычный" xfId="0" builtinId="0"/>
    <cellStyle name="Обычный 12 2 2" xfId="17" xr:uid="{00000000-0005-0000-0000-000003000000}"/>
    <cellStyle name="Обычный 13" xfId="15" xr:uid="{00000000-0005-0000-0000-000004000000}"/>
    <cellStyle name="Обычный 13 2 2" xfId="16" xr:uid="{00000000-0005-0000-0000-000005000000}"/>
    <cellStyle name="Обычный 14" xfId="13" xr:uid="{00000000-0005-0000-0000-000006000000}"/>
    <cellStyle name="Обычный 2" xfId="5" xr:uid="{00000000-0005-0000-0000-000007000000}"/>
    <cellStyle name="Обычный 2 2 2" xfId="2" xr:uid="{00000000-0005-0000-0000-000008000000}"/>
    <cellStyle name="Обычный 2 2 2 2" xfId="11" xr:uid="{00000000-0005-0000-0000-000009000000}"/>
    <cellStyle name="Обычный 2 2 3" xfId="19" xr:uid="{00000000-0005-0000-0000-00000A000000}"/>
    <cellStyle name="Обычный 2 3" xfId="18" xr:uid="{00000000-0005-0000-0000-00000B000000}"/>
    <cellStyle name="Обычный 2 3 2" xfId="14" xr:uid="{00000000-0005-0000-0000-00000C000000}"/>
    <cellStyle name="Обычный_Лист1" xfId="8" xr:uid="{00000000-0005-0000-0000-00000D000000}"/>
    <cellStyle name="Обычный_Лист1_бюджет развития на 2009 год" xfId="10" xr:uid="{00000000-0005-0000-0000-00000E000000}"/>
    <cellStyle name="Обычный_Приложение 4" xfId="9" xr:uid="{00000000-0005-0000-0000-00000F000000}"/>
    <cellStyle name="Обычный_СВОД переч.ПЗ2020 2012г." xfId="20" xr:uid="{00000000-0005-0000-0000-000010000000}"/>
    <cellStyle name="Финансовый" xfId="7" builtinId="3"/>
    <cellStyle name="Финансовый 2" xfId="1" xr:uid="{00000000-0005-0000-0000-000012000000}"/>
    <cellStyle name="Финансовый 2 12" xfId="12" xr:uid="{00000000-0005-0000-0000-000013000000}"/>
    <cellStyle name="Финансовый 2 2" xfId="6" xr:uid="{00000000-0005-0000-0000-000014000000}"/>
    <cellStyle name="Финансовый 3" xfId="21" xr:uid="{00000000-0005-0000-0000-000015000000}"/>
  </cellStyles>
  <dxfs count="0"/>
  <tableStyles count="0" defaultTableStyle="TableStyleMedium9" defaultPivotStyle="PivotStyleLight16"/>
  <colors>
    <mruColors>
      <color rgb="FF66FFFF"/>
      <color rgb="FF00FF00"/>
      <color rgb="FF0000CC"/>
      <color rgb="FFFF9900"/>
      <color rgb="FFFF7C80"/>
      <color rgb="FFFF99FF"/>
      <color rgb="FF66FFCC"/>
      <color rgb="FFFFFF99"/>
      <color rgb="FF66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40"/>
  <sheetViews>
    <sheetView tabSelected="1" view="pageBreakPreview" topLeftCell="B1" zoomScale="60" zoomScaleNormal="60" workbookViewId="0">
      <selection activeCell="E372" sqref="E372"/>
    </sheetView>
  </sheetViews>
  <sheetFormatPr defaultColWidth="9.140625" defaultRowHeight="15.75" outlineLevelRow="1" outlineLevelCol="1" x14ac:dyDescent="0.25"/>
  <cols>
    <col min="1" max="1" width="6" style="1869" hidden="1" customWidth="1"/>
    <col min="2" max="2" width="41.28515625" style="1928" customWidth="1"/>
    <col min="3" max="3" width="17.42578125" style="1926" customWidth="1"/>
    <col min="4" max="4" width="14.7109375" style="1926" customWidth="1"/>
    <col min="5" max="5" width="12.42578125" style="1926" customWidth="1"/>
    <col min="6" max="6" width="7.85546875" style="1871" customWidth="1"/>
    <col min="7" max="7" width="14" style="1926" customWidth="1"/>
    <col min="8" max="8" width="18.28515625" style="1926" customWidth="1" outlineLevel="1"/>
    <col min="9" max="9" width="17.5703125" style="1926" customWidth="1" outlineLevel="1"/>
    <col min="10" max="11" width="18" style="1874" customWidth="1" outlineLevel="1"/>
    <col min="12" max="12" width="18.28515625" style="1874" customWidth="1" outlineLevel="1"/>
    <col min="13" max="13" width="19.85546875" style="1874" customWidth="1" outlineLevel="1"/>
    <col min="14" max="14" width="20.5703125" style="1875" customWidth="1" outlineLevel="1"/>
    <col min="15" max="15" width="11.7109375" style="1868" customWidth="1"/>
    <col min="16" max="16" width="14.7109375" style="1868" customWidth="1"/>
    <col min="17" max="17" width="20" style="1868" customWidth="1"/>
    <col min="18" max="16384" width="9.140625" style="1872"/>
  </cols>
  <sheetData>
    <row r="1" spans="1:25" x14ac:dyDescent="0.25">
      <c r="A1" s="1877"/>
      <c r="B1" s="1878"/>
      <c r="C1" s="1879"/>
      <c r="D1" s="1879"/>
      <c r="E1" s="1879"/>
      <c r="F1" s="1880"/>
      <c r="G1" s="1879"/>
      <c r="H1" s="1879"/>
      <c r="I1" s="1879"/>
      <c r="J1" s="1881"/>
      <c r="K1" s="1881"/>
      <c r="L1" s="1881"/>
      <c r="M1" s="1881"/>
      <c r="N1" s="1882"/>
      <c r="O1" s="1883"/>
      <c r="P1" s="1884"/>
      <c r="Q1" s="1884"/>
    </row>
    <row r="2" spans="1:25" ht="14.45" customHeight="1" x14ac:dyDescent="0.25">
      <c r="A2" s="1877"/>
      <c r="B2" s="2953" t="s">
        <v>4120</v>
      </c>
      <c r="C2" s="2953"/>
      <c r="D2" s="2953"/>
      <c r="E2" s="2953"/>
      <c r="F2" s="2953"/>
      <c r="G2" s="2953"/>
      <c r="H2" s="2953"/>
      <c r="I2" s="2953"/>
      <c r="J2" s="2953"/>
      <c r="K2" s="2953"/>
      <c r="L2" s="2953"/>
      <c r="M2" s="2953"/>
      <c r="N2" s="2953"/>
      <c r="O2" s="2953"/>
      <c r="P2" s="2953"/>
      <c r="Q2" s="2953"/>
      <c r="R2" s="1885"/>
      <c r="S2" s="1885"/>
      <c r="T2" s="1885"/>
      <c r="U2" s="1885"/>
      <c r="V2" s="1885"/>
      <c r="W2" s="1885"/>
      <c r="X2" s="1885"/>
      <c r="Y2" s="1886"/>
    </row>
    <row r="3" spans="1:25" x14ac:dyDescent="0.25">
      <c r="A3" s="1877"/>
      <c r="B3" s="1887"/>
      <c r="C3" s="1883"/>
      <c r="D3" s="1888"/>
      <c r="E3" s="1883"/>
      <c r="F3" s="1889"/>
      <c r="G3" s="1890"/>
      <c r="H3" s="1888"/>
      <c r="I3" s="1883"/>
      <c r="J3" s="1891"/>
      <c r="K3" s="1891"/>
      <c r="L3" s="1891"/>
      <c r="M3" s="1891"/>
      <c r="N3" s="1892"/>
      <c r="O3" s="1929"/>
      <c r="P3" s="1929"/>
      <c r="Q3" s="1929"/>
    </row>
    <row r="4" spans="1:25" ht="15" customHeight="1" x14ac:dyDescent="0.25">
      <c r="A4" s="2228" t="s">
        <v>0</v>
      </c>
      <c r="B4" s="2230" t="s">
        <v>61</v>
      </c>
      <c r="C4" s="2219" t="s">
        <v>4123</v>
      </c>
      <c r="D4" s="2231" t="s">
        <v>8</v>
      </c>
      <c r="E4" s="2219" t="s">
        <v>7</v>
      </c>
      <c r="F4" s="2218" t="s">
        <v>4124</v>
      </c>
      <c r="G4" s="2219" t="s">
        <v>317</v>
      </c>
      <c r="H4" s="2219" t="s">
        <v>4308</v>
      </c>
      <c r="I4" s="2219" t="s">
        <v>4309</v>
      </c>
      <c r="J4" s="2221" t="s">
        <v>4315</v>
      </c>
      <c r="K4" s="2222"/>
      <c r="L4" s="2222"/>
      <c r="M4" s="2222"/>
      <c r="N4" s="2223"/>
      <c r="O4" s="2224" t="s">
        <v>4316</v>
      </c>
      <c r="P4" s="2225" t="s">
        <v>4317</v>
      </c>
      <c r="Q4" s="2224" t="s">
        <v>4216</v>
      </c>
    </row>
    <row r="5" spans="1:25" ht="79.5" customHeight="1" x14ac:dyDescent="0.25">
      <c r="A5" s="2229"/>
      <c r="B5" s="2230"/>
      <c r="C5" s="2219"/>
      <c r="D5" s="2231"/>
      <c r="E5" s="2219"/>
      <c r="F5" s="2218"/>
      <c r="G5" s="2219"/>
      <c r="H5" s="2219"/>
      <c r="I5" s="2219"/>
      <c r="J5" s="1873" t="s">
        <v>4310</v>
      </c>
      <c r="K5" s="1873" t="s">
        <v>4311</v>
      </c>
      <c r="L5" s="1873" t="s">
        <v>4312</v>
      </c>
      <c r="M5" s="1867" t="s">
        <v>4313</v>
      </c>
      <c r="N5" s="1867" t="s">
        <v>4314</v>
      </c>
      <c r="O5" s="2224"/>
      <c r="P5" s="2226"/>
      <c r="Q5" s="2224"/>
    </row>
    <row r="6" spans="1:25" s="1894" customFormat="1" ht="15.75" customHeight="1" x14ac:dyDescent="0.25">
      <c r="A6" s="2952" t="s">
        <v>4125</v>
      </c>
      <c r="B6" s="2952"/>
      <c r="C6" s="2952"/>
      <c r="D6" s="2952"/>
      <c r="E6" s="2952"/>
      <c r="F6" s="2952"/>
      <c r="G6" s="2952"/>
      <c r="H6" s="2952"/>
      <c r="I6" s="2952"/>
      <c r="J6" s="2952"/>
      <c r="K6" s="2952"/>
      <c r="L6" s="2952"/>
      <c r="M6" s="2952"/>
      <c r="N6" s="2952"/>
      <c r="O6" s="2952"/>
      <c r="P6" s="2952"/>
      <c r="Q6" s="2952"/>
    </row>
    <row r="7" spans="1:25" s="1894" customFormat="1" ht="17.25" customHeight="1" x14ac:dyDescent="0.25">
      <c r="A7" s="1919"/>
      <c r="B7" s="1939" t="s">
        <v>4126</v>
      </c>
      <c r="C7" s="1939"/>
      <c r="D7" s="1939"/>
      <c r="E7" s="1939"/>
      <c r="F7" s="1939"/>
      <c r="G7" s="1939"/>
      <c r="H7" s="1940"/>
      <c r="I7" s="1940"/>
      <c r="J7" s="1940"/>
      <c r="K7" s="1940"/>
      <c r="L7" s="1940"/>
      <c r="M7" s="1940"/>
      <c r="N7" s="1940"/>
      <c r="O7" s="1939"/>
      <c r="P7" s="1939"/>
      <c r="Q7" s="1941"/>
    </row>
    <row r="8" spans="1:25" s="1897" customFormat="1" ht="56.25" x14ac:dyDescent="0.3">
      <c r="A8" s="1895"/>
      <c r="B8" s="1942" t="s">
        <v>4318</v>
      </c>
      <c r="C8" s="1943"/>
      <c r="D8" s="1943"/>
      <c r="E8" s="1943"/>
      <c r="F8" s="1943"/>
      <c r="G8" s="1944"/>
      <c r="H8" s="1945"/>
      <c r="I8" s="1943"/>
      <c r="J8" s="1946"/>
      <c r="K8" s="1946"/>
      <c r="L8" s="1946"/>
      <c r="M8" s="1946"/>
      <c r="N8" s="1946"/>
      <c r="O8" s="1947"/>
      <c r="P8" s="1948"/>
      <c r="Q8" s="1948"/>
    </row>
    <row r="9" spans="1:25" s="1897" customFormat="1" ht="93.75" x14ac:dyDescent="0.25">
      <c r="A9" s="1896"/>
      <c r="B9" s="1949" t="s">
        <v>4319</v>
      </c>
      <c r="C9" s="1950"/>
      <c r="D9" s="1950" t="s">
        <v>101</v>
      </c>
      <c r="E9" s="1950" t="s">
        <v>3</v>
      </c>
      <c r="F9" s="1950"/>
      <c r="G9" s="1951"/>
      <c r="H9" s="1950">
        <v>152.30000000000001</v>
      </c>
      <c r="I9" s="1952">
        <v>111.6</v>
      </c>
      <c r="J9" s="1953">
        <v>104</v>
      </c>
      <c r="K9" s="1953">
        <v>105</v>
      </c>
      <c r="L9" s="1953">
        <v>105</v>
      </c>
      <c r="M9" s="1953">
        <v>105</v>
      </c>
      <c r="N9" s="1953">
        <v>103</v>
      </c>
      <c r="O9" s="1952"/>
      <c r="P9" s="1952"/>
      <c r="Q9" s="1952"/>
    </row>
    <row r="10" spans="1:25" s="1897" customFormat="1" ht="18.75" x14ac:dyDescent="0.25">
      <c r="A10" s="1896"/>
      <c r="B10" s="2928" t="s">
        <v>4121</v>
      </c>
      <c r="C10" s="1950"/>
      <c r="D10" s="1950"/>
      <c r="E10" s="1950"/>
      <c r="F10" s="1950"/>
      <c r="G10" s="1951"/>
      <c r="H10" s="1950"/>
      <c r="I10" s="1952"/>
      <c r="J10" s="1953"/>
      <c r="K10" s="1953"/>
      <c r="L10" s="1953"/>
      <c r="M10" s="1953"/>
      <c r="N10" s="1953"/>
      <c r="O10" s="1952"/>
      <c r="P10" s="1952"/>
      <c r="Q10" s="1952"/>
    </row>
    <row r="11" spans="1:25" s="1897" customFormat="1" ht="18.75" x14ac:dyDescent="0.25">
      <c r="A11" s="1896"/>
      <c r="B11" s="2928" t="s">
        <v>232</v>
      </c>
      <c r="C11" s="1950"/>
      <c r="D11" s="1950"/>
      <c r="E11" s="1950"/>
      <c r="F11" s="1950"/>
      <c r="G11" s="1951"/>
      <c r="H11" s="1950"/>
      <c r="I11" s="1952"/>
      <c r="J11" s="1953"/>
      <c r="K11" s="1953"/>
      <c r="L11" s="1953"/>
      <c r="M11" s="1953"/>
      <c r="N11" s="1953"/>
      <c r="O11" s="1952"/>
      <c r="P11" s="1952"/>
      <c r="Q11" s="1952"/>
    </row>
    <row r="12" spans="1:25" s="1897" customFormat="1" ht="32.25" customHeight="1" x14ac:dyDescent="0.3">
      <c r="A12" s="1896"/>
      <c r="B12" s="2917" t="s">
        <v>4320</v>
      </c>
      <c r="C12" s="2897" t="s">
        <v>4130</v>
      </c>
      <c r="D12" s="2880" t="s">
        <v>4335</v>
      </c>
      <c r="E12" s="1968" t="s">
        <v>1091</v>
      </c>
      <c r="F12" s="2897">
        <v>2026</v>
      </c>
      <c r="G12" s="2897" t="s">
        <v>395</v>
      </c>
      <c r="H12" s="1968"/>
      <c r="I12" s="1968"/>
      <c r="J12" s="1969">
        <v>498</v>
      </c>
      <c r="K12" s="1970"/>
      <c r="L12" s="1970"/>
      <c r="M12" s="1971"/>
      <c r="N12" s="1971"/>
      <c r="O12" s="1972"/>
      <c r="P12" s="1973"/>
      <c r="Q12" s="1973"/>
    </row>
    <row r="13" spans="1:25" s="1897" customFormat="1" ht="51.75" customHeight="1" x14ac:dyDescent="0.25">
      <c r="A13" s="1896"/>
      <c r="B13" s="2917"/>
      <c r="C13" s="2897"/>
      <c r="D13" s="2880"/>
      <c r="E13" s="1972" t="s">
        <v>2026</v>
      </c>
      <c r="F13" s="2897"/>
      <c r="G13" s="2897"/>
      <c r="H13" s="1968"/>
      <c r="I13" s="1968"/>
      <c r="J13" s="1974">
        <v>332</v>
      </c>
      <c r="K13" s="1970"/>
      <c r="L13" s="1970"/>
      <c r="M13" s="1971"/>
      <c r="N13" s="1971"/>
      <c r="O13" s="1972" t="s">
        <v>4122</v>
      </c>
      <c r="P13" s="1973"/>
      <c r="Q13" s="1973"/>
    </row>
    <row r="14" spans="1:25" s="1897" customFormat="1" ht="24.75" customHeight="1" x14ac:dyDescent="0.25">
      <c r="A14" s="1896"/>
      <c r="B14" s="2917" t="s">
        <v>4321</v>
      </c>
      <c r="C14" s="2897" t="s">
        <v>4130</v>
      </c>
      <c r="D14" s="2880" t="s">
        <v>4336</v>
      </c>
      <c r="E14" s="1968" t="s">
        <v>1091</v>
      </c>
      <c r="F14" s="2897">
        <v>2026</v>
      </c>
      <c r="G14" s="2897" t="s">
        <v>395</v>
      </c>
      <c r="H14" s="1968"/>
      <c r="I14" s="1968"/>
      <c r="J14" s="1970"/>
      <c r="K14" s="1970"/>
      <c r="L14" s="1970"/>
      <c r="M14" s="1971"/>
      <c r="N14" s="1971"/>
      <c r="O14" s="1972"/>
      <c r="P14" s="1973"/>
      <c r="Q14" s="1973"/>
    </row>
    <row r="15" spans="1:25" s="1897" customFormat="1" ht="61.5" customHeight="1" x14ac:dyDescent="0.25">
      <c r="A15" s="1896"/>
      <c r="B15" s="2917"/>
      <c r="C15" s="2897"/>
      <c r="D15" s="2880"/>
      <c r="E15" s="1972" t="s">
        <v>2026</v>
      </c>
      <c r="F15" s="2897"/>
      <c r="G15" s="2897"/>
      <c r="H15" s="1968"/>
      <c r="I15" s="1968"/>
      <c r="J15" s="1974">
        <v>195</v>
      </c>
      <c r="K15" s="1970"/>
      <c r="L15" s="1970"/>
      <c r="M15" s="1971"/>
      <c r="N15" s="1971"/>
      <c r="O15" s="1972" t="s">
        <v>4122</v>
      </c>
      <c r="P15" s="1973"/>
      <c r="Q15" s="1973"/>
    </row>
    <row r="16" spans="1:25" s="1897" customFormat="1" ht="17.45" customHeight="1" x14ac:dyDescent="0.25">
      <c r="A16" s="1896"/>
      <c r="B16" s="2917" t="s">
        <v>4322</v>
      </c>
      <c r="C16" s="2897" t="s">
        <v>4130</v>
      </c>
      <c r="D16" s="2880" t="s">
        <v>4337</v>
      </c>
      <c r="E16" s="1968" t="s">
        <v>2341</v>
      </c>
      <c r="F16" s="2897" t="s">
        <v>991</v>
      </c>
      <c r="G16" s="2897" t="s">
        <v>395</v>
      </c>
      <c r="H16" s="1968"/>
      <c r="I16" s="1968"/>
      <c r="J16" s="1970"/>
      <c r="K16" s="1975">
        <v>2500</v>
      </c>
      <c r="L16" s="1970"/>
      <c r="M16" s="1976"/>
      <c r="N16" s="1976"/>
      <c r="O16" s="1968"/>
      <c r="P16" s="2044"/>
      <c r="Q16" s="2044"/>
    </row>
    <row r="17" spans="1:17" s="1897" customFormat="1" ht="87" customHeight="1" x14ac:dyDescent="0.25">
      <c r="A17" s="1896"/>
      <c r="B17" s="2917"/>
      <c r="C17" s="2897"/>
      <c r="D17" s="2880"/>
      <c r="E17" s="1972" t="s">
        <v>2026</v>
      </c>
      <c r="F17" s="2897"/>
      <c r="G17" s="2897"/>
      <c r="H17" s="1968"/>
      <c r="I17" s="1968"/>
      <c r="J17" s="1974">
        <v>800</v>
      </c>
      <c r="K17" s="1974">
        <v>2000</v>
      </c>
      <c r="L17" s="1970"/>
      <c r="M17" s="1976"/>
      <c r="N17" s="1976"/>
      <c r="O17" s="1968" t="s">
        <v>4122</v>
      </c>
      <c r="P17" s="2044"/>
      <c r="Q17" s="2044"/>
    </row>
    <row r="18" spans="1:17" s="1897" customFormat="1" ht="51.75" customHeight="1" x14ac:dyDescent="0.25">
      <c r="A18" s="1896"/>
      <c r="B18" s="2923" t="s">
        <v>4323</v>
      </c>
      <c r="C18" s="2897" t="s">
        <v>4130</v>
      </c>
      <c r="D18" s="2856" t="s">
        <v>4338</v>
      </c>
      <c r="E18" s="1972" t="s">
        <v>2341</v>
      </c>
      <c r="F18" s="2843" t="s">
        <v>991</v>
      </c>
      <c r="G18" s="2897" t="s">
        <v>395</v>
      </c>
      <c r="H18" s="1968"/>
      <c r="I18" s="1968"/>
      <c r="J18" s="1970"/>
      <c r="K18" s="1975">
        <v>5000</v>
      </c>
      <c r="L18" s="1970"/>
      <c r="M18" s="1976"/>
      <c r="N18" s="1976"/>
      <c r="O18" s="1968"/>
      <c r="P18" s="2044"/>
      <c r="Q18" s="2044"/>
    </row>
    <row r="19" spans="1:17" s="1897" customFormat="1" ht="54.75" customHeight="1" x14ac:dyDescent="0.25">
      <c r="A19" s="1896"/>
      <c r="B19" s="2924"/>
      <c r="C19" s="2897"/>
      <c r="D19" s="2857"/>
      <c r="E19" s="1972" t="s">
        <v>2026</v>
      </c>
      <c r="F19" s="2844"/>
      <c r="G19" s="2897"/>
      <c r="H19" s="1968"/>
      <c r="I19" s="1968"/>
      <c r="J19" s="1974">
        <v>2000</v>
      </c>
      <c r="K19" s="1974">
        <v>3000</v>
      </c>
      <c r="L19" s="1970"/>
      <c r="M19" s="1976"/>
      <c r="N19" s="1976"/>
      <c r="O19" s="1968" t="s">
        <v>4122</v>
      </c>
      <c r="P19" s="2044"/>
      <c r="Q19" s="2044"/>
    </row>
    <row r="20" spans="1:17" s="1897" customFormat="1" ht="40.5" customHeight="1" x14ac:dyDescent="0.25">
      <c r="A20" s="1896"/>
      <c r="B20" s="2923" t="s">
        <v>4324</v>
      </c>
      <c r="C20" s="2897" t="s">
        <v>4130</v>
      </c>
      <c r="D20" s="2856" t="s">
        <v>4339</v>
      </c>
      <c r="E20" s="1972" t="s">
        <v>2341</v>
      </c>
      <c r="F20" s="2843" t="s">
        <v>3478</v>
      </c>
      <c r="G20" s="2897" t="s">
        <v>395</v>
      </c>
      <c r="H20" s="1968"/>
      <c r="I20" s="1968"/>
      <c r="J20" s="1970"/>
      <c r="K20" s="1970"/>
      <c r="L20" s="1975">
        <v>30000</v>
      </c>
      <c r="M20" s="1976"/>
      <c r="N20" s="1976"/>
      <c r="O20" s="1968"/>
      <c r="P20" s="2044"/>
      <c r="Q20" s="2044"/>
    </row>
    <row r="21" spans="1:17" s="1897" customFormat="1" ht="50.25" customHeight="1" x14ac:dyDescent="0.25">
      <c r="A21" s="1896"/>
      <c r="B21" s="2924"/>
      <c r="C21" s="2897"/>
      <c r="D21" s="2857"/>
      <c r="E21" s="1972" t="s">
        <v>2026</v>
      </c>
      <c r="F21" s="2844"/>
      <c r="G21" s="2897"/>
      <c r="H21" s="1968"/>
      <c r="I21" s="1968"/>
      <c r="J21" s="1974">
        <v>3472</v>
      </c>
      <c r="K21" s="1974">
        <v>2000</v>
      </c>
      <c r="L21" s="1974">
        <v>3500</v>
      </c>
      <c r="M21" s="1976"/>
      <c r="N21" s="1976"/>
      <c r="O21" s="1968" t="s">
        <v>4122</v>
      </c>
      <c r="P21" s="2044"/>
      <c r="Q21" s="2044"/>
    </row>
    <row r="22" spans="1:17" s="1897" customFormat="1" ht="28.5" customHeight="1" x14ac:dyDescent="0.25">
      <c r="A22" s="1896"/>
      <c r="B22" s="2923" t="s">
        <v>4325</v>
      </c>
      <c r="C22" s="2897" t="s">
        <v>4130</v>
      </c>
      <c r="D22" s="2856" t="s">
        <v>4335</v>
      </c>
      <c r="E22" s="1972" t="s">
        <v>2341</v>
      </c>
      <c r="F22" s="2843" t="s">
        <v>3478</v>
      </c>
      <c r="G22" s="2897" t="s">
        <v>395</v>
      </c>
      <c r="H22" s="1968"/>
      <c r="I22" s="1968"/>
      <c r="J22" s="1970"/>
      <c r="K22" s="1970"/>
      <c r="L22" s="1970">
        <v>5000</v>
      </c>
      <c r="M22" s="1976"/>
      <c r="N22" s="1976"/>
      <c r="O22" s="1968"/>
      <c r="P22" s="2044"/>
      <c r="Q22" s="2044"/>
    </row>
    <row r="23" spans="1:17" s="1897" customFormat="1" ht="66.75" customHeight="1" x14ac:dyDescent="0.25">
      <c r="A23" s="1896"/>
      <c r="B23" s="2924"/>
      <c r="C23" s="2897"/>
      <c r="D23" s="2857"/>
      <c r="E23" s="1972" t="s">
        <v>2026</v>
      </c>
      <c r="F23" s="2844"/>
      <c r="G23" s="2897"/>
      <c r="H23" s="1968"/>
      <c r="I23" s="1968"/>
      <c r="J23" s="1974">
        <v>300</v>
      </c>
      <c r="K23" s="1974">
        <v>1500</v>
      </c>
      <c r="L23" s="1974">
        <v>1200</v>
      </c>
      <c r="M23" s="1976"/>
      <c r="N23" s="1976"/>
      <c r="O23" s="1968" t="s">
        <v>4122</v>
      </c>
      <c r="P23" s="2044"/>
      <c r="Q23" s="2044"/>
    </row>
    <row r="24" spans="1:17" s="1897" customFormat="1" ht="30" customHeight="1" x14ac:dyDescent="0.25">
      <c r="A24" s="1896"/>
      <c r="B24" s="2923" t="s">
        <v>4326</v>
      </c>
      <c r="C24" s="2897" t="s">
        <v>4130</v>
      </c>
      <c r="D24" s="2856" t="s">
        <v>4335</v>
      </c>
      <c r="E24" s="1972" t="s">
        <v>2341</v>
      </c>
      <c r="F24" s="2843" t="s">
        <v>3478</v>
      </c>
      <c r="G24" s="2897" t="s">
        <v>395</v>
      </c>
      <c r="H24" s="1968"/>
      <c r="I24" s="1968"/>
      <c r="J24" s="1970"/>
      <c r="K24" s="1970"/>
      <c r="L24" s="1970">
        <v>1400</v>
      </c>
      <c r="M24" s="1976"/>
      <c r="N24" s="1976"/>
      <c r="O24" s="1968"/>
      <c r="P24" s="2044"/>
      <c r="Q24" s="2044"/>
    </row>
    <row r="25" spans="1:17" s="1897" customFormat="1" ht="54.75" customHeight="1" x14ac:dyDescent="0.25">
      <c r="A25" s="1896"/>
      <c r="B25" s="2924"/>
      <c r="C25" s="2897"/>
      <c r="D25" s="2857"/>
      <c r="E25" s="1972" t="s">
        <v>2026</v>
      </c>
      <c r="F25" s="2844"/>
      <c r="G25" s="2897"/>
      <c r="H25" s="1968"/>
      <c r="I25" s="1968"/>
      <c r="J25" s="1974">
        <v>500</v>
      </c>
      <c r="K25" s="1974">
        <v>2500</v>
      </c>
      <c r="L25" s="1974">
        <v>1023</v>
      </c>
      <c r="M25" s="1976"/>
      <c r="N25" s="1976"/>
      <c r="O25" s="1968" t="s">
        <v>4122</v>
      </c>
      <c r="P25" s="2044"/>
      <c r="Q25" s="2044"/>
    </row>
    <row r="26" spans="1:17" s="1897" customFormat="1" ht="45.75" customHeight="1" x14ac:dyDescent="0.25">
      <c r="A26" s="1896"/>
      <c r="B26" s="2925" t="s">
        <v>4394</v>
      </c>
      <c r="C26" s="2843" t="s">
        <v>4130</v>
      </c>
      <c r="D26" s="2856" t="s">
        <v>4359</v>
      </c>
      <c r="E26" s="1972" t="s">
        <v>2341</v>
      </c>
      <c r="F26" s="2843">
        <v>2028</v>
      </c>
      <c r="G26" s="2843" t="s">
        <v>395</v>
      </c>
      <c r="H26" s="1968"/>
      <c r="I26" s="1968"/>
      <c r="J26" s="1974"/>
      <c r="K26" s="1974"/>
      <c r="L26" s="1974">
        <v>10000</v>
      </c>
      <c r="M26" s="1976"/>
      <c r="N26" s="1976"/>
      <c r="O26" s="1968"/>
      <c r="P26" s="2044"/>
      <c r="Q26" s="2044"/>
    </row>
    <row r="27" spans="1:17" s="1897" customFormat="1" ht="47.25" customHeight="1" x14ac:dyDescent="0.25">
      <c r="A27" s="1896"/>
      <c r="B27" s="2926"/>
      <c r="C27" s="2844"/>
      <c r="D27" s="2857"/>
      <c r="E27" s="1972" t="s">
        <v>2026</v>
      </c>
      <c r="F27" s="2844"/>
      <c r="G27" s="2844"/>
      <c r="H27" s="1968"/>
      <c r="I27" s="1968"/>
      <c r="J27" s="1974"/>
      <c r="K27" s="1974"/>
      <c r="L27" s="1974">
        <v>700</v>
      </c>
      <c r="M27" s="1976"/>
      <c r="N27" s="1976"/>
      <c r="O27" s="1968"/>
      <c r="P27" s="2044"/>
      <c r="Q27" s="2044"/>
    </row>
    <row r="28" spans="1:17" s="1897" customFormat="1" ht="47.25" customHeight="1" x14ac:dyDescent="0.25">
      <c r="A28" s="1896"/>
      <c r="B28" s="2923" t="s">
        <v>4395</v>
      </c>
      <c r="C28" s="2897" t="s">
        <v>4130</v>
      </c>
      <c r="D28" s="2856" t="s">
        <v>4340</v>
      </c>
      <c r="E28" s="1972" t="s">
        <v>2341</v>
      </c>
      <c r="F28" s="2843">
        <v>2026</v>
      </c>
      <c r="G28" s="2897" t="s">
        <v>395</v>
      </c>
      <c r="H28" s="1968"/>
      <c r="I28" s="1968"/>
      <c r="J28" s="1970">
        <v>500</v>
      </c>
      <c r="K28" s="1970"/>
      <c r="L28" s="1970"/>
      <c r="M28" s="1976"/>
      <c r="N28" s="1976"/>
      <c r="O28" s="1968"/>
      <c r="P28" s="2044"/>
      <c r="Q28" s="2044"/>
    </row>
    <row r="29" spans="1:17" s="1897" customFormat="1" ht="57.75" customHeight="1" x14ac:dyDescent="0.25">
      <c r="A29" s="1896"/>
      <c r="B29" s="2924"/>
      <c r="C29" s="2897"/>
      <c r="D29" s="2857"/>
      <c r="E29" s="1972" t="s">
        <v>2026</v>
      </c>
      <c r="F29" s="2844"/>
      <c r="G29" s="2897"/>
      <c r="H29" s="1968"/>
      <c r="I29" s="1968"/>
      <c r="J29" s="1974">
        <v>250</v>
      </c>
      <c r="K29" s="1970"/>
      <c r="L29" s="1970"/>
      <c r="M29" s="1976"/>
      <c r="N29" s="1976"/>
      <c r="O29" s="1968" t="s">
        <v>4122</v>
      </c>
      <c r="P29" s="2044"/>
      <c r="Q29" s="2044"/>
    </row>
    <row r="30" spans="1:17" s="1897" customFormat="1" ht="32.25" customHeight="1" x14ac:dyDescent="0.25">
      <c r="A30" s="1896"/>
      <c r="B30" s="2925" t="s">
        <v>4396</v>
      </c>
      <c r="C30" s="2897" t="s">
        <v>4130</v>
      </c>
      <c r="D30" s="1977"/>
      <c r="E30" s="1972" t="s">
        <v>4282</v>
      </c>
      <c r="F30" s="2843">
        <v>2026</v>
      </c>
      <c r="G30" s="1977"/>
      <c r="H30" s="1968"/>
      <c r="I30" s="1968"/>
      <c r="J30" s="1970"/>
      <c r="K30" s="1970"/>
      <c r="L30" s="1970"/>
      <c r="M30" s="1976"/>
      <c r="N30" s="1976"/>
      <c r="O30" s="1968"/>
      <c r="P30" s="2044"/>
      <c r="Q30" s="2044"/>
    </row>
    <row r="31" spans="1:17" s="1897" customFormat="1" ht="39" customHeight="1" x14ac:dyDescent="0.35">
      <c r="A31" s="1896"/>
      <c r="B31" s="2926"/>
      <c r="C31" s="2897"/>
      <c r="D31" s="1977"/>
      <c r="E31" s="1972" t="s">
        <v>2026</v>
      </c>
      <c r="F31" s="2844"/>
      <c r="G31" s="1977"/>
      <c r="H31" s="1978">
        <f>H34+H36+H39+H41+H43+H45+H47+H49+H51</f>
        <v>0</v>
      </c>
      <c r="I31" s="1978">
        <f t="shared" ref="I31:N31" si="0">I34+I36+I39+I41+I43+I45+I47+I49+I51</f>
        <v>0</v>
      </c>
      <c r="J31" s="1979">
        <f t="shared" si="0"/>
        <v>175.60000000000002</v>
      </c>
      <c r="K31" s="1978">
        <f t="shared" si="0"/>
        <v>0</v>
      </c>
      <c r="L31" s="1978">
        <f t="shared" si="0"/>
        <v>0</v>
      </c>
      <c r="M31" s="1978">
        <f t="shared" si="0"/>
        <v>0</v>
      </c>
      <c r="N31" s="1978">
        <f t="shared" si="0"/>
        <v>0</v>
      </c>
      <c r="O31" s="1968"/>
      <c r="P31" s="2044"/>
      <c r="Q31" s="2044"/>
    </row>
    <row r="32" spans="1:17" s="1897" customFormat="1" ht="18.75" x14ac:dyDescent="0.25">
      <c r="A32" s="1896"/>
      <c r="B32" s="1980" t="s">
        <v>4327</v>
      </c>
      <c r="C32" s="1986"/>
      <c r="D32" s="1987"/>
      <c r="E32" s="1973"/>
      <c r="F32" s="1986"/>
      <c r="G32" s="1987"/>
      <c r="H32" s="2044"/>
      <c r="I32" s="2044"/>
      <c r="J32" s="1983"/>
      <c r="K32" s="1983"/>
      <c r="L32" s="1983"/>
      <c r="M32" s="1984"/>
      <c r="N32" s="1984"/>
      <c r="O32" s="2044"/>
      <c r="P32" s="2044"/>
      <c r="Q32" s="2044"/>
    </row>
    <row r="33" spans="1:17" s="1897" customFormat="1" ht="23.25" customHeight="1" x14ac:dyDescent="0.25">
      <c r="A33" s="1896"/>
      <c r="B33" s="2852" t="s">
        <v>4328</v>
      </c>
      <c r="C33" s="2868" t="s">
        <v>4130</v>
      </c>
      <c r="D33" s="2852" t="s">
        <v>4341</v>
      </c>
      <c r="E33" s="1973" t="s">
        <v>4282</v>
      </c>
      <c r="F33" s="2868">
        <v>2026</v>
      </c>
      <c r="G33" s="1987"/>
      <c r="H33" s="2044"/>
      <c r="I33" s="2044"/>
      <c r="J33" s="1985">
        <v>1</v>
      </c>
      <c r="K33" s="1983"/>
      <c r="L33" s="1983"/>
      <c r="M33" s="1984"/>
      <c r="N33" s="1984"/>
      <c r="O33" s="2852" t="s">
        <v>4122</v>
      </c>
      <c r="P33" s="2044"/>
      <c r="Q33" s="2852" t="s">
        <v>4386</v>
      </c>
    </row>
    <row r="34" spans="1:17" s="1897" customFormat="1" ht="39" customHeight="1" x14ac:dyDescent="0.25">
      <c r="A34" s="1896"/>
      <c r="B34" s="2927"/>
      <c r="C34" s="2870"/>
      <c r="D34" s="2853"/>
      <c r="E34" s="1973" t="s">
        <v>2026</v>
      </c>
      <c r="F34" s="2870"/>
      <c r="G34" s="1987"/>
      <c r="H34" s="2044"/>
      <c r="I34" s="2044"/>
      <c r="J34" s="1965">
        <v>4.8</v>
      </c>
      <c r="K34" s="1983"/>
      <c r="L34" s="1983"/>
      <c r="M34" s="1984"/>
      <c r="N34" s="1984"/>
      <c r="O34" s="2853"/>
      <c r="P34" s="2044"/>
      <c r="Q34" s="2853"/>
    </row>
    <row r="35" spans="1:17" s="1897" customFormat="1" ht="23.25" customHeight="1" x14ac:dyDescent="0.25">
      <c r="A35" s="1896"/>
      <c r="B35" s="2927"/>
      <c r="C35" s="2868" t="s">
        <v>4130</v>
      </c>
      <c r="D35" s="2852" t="s">
        <v>4342</v>
      </c>
      <c r="E35" s="1973" t="s">
        <v>4282</v>
      </c>
      <c r="F35" s="2868">
        <v>2026</v>
      </c>
      <c r="G35" s="1987"/>
      <c r="H35" s="2044"/>
      <c r="I35" s="2044"/>
      <c r="J35" s="1985">
        <v>1</v>
      </c>
      <c r="K35" s="1983"/>
      <c r="L35" s="1983"/>
      <c r="M35" s="1984"/>
      <c r="N35" s="1984"/>
      <c r="O35" s="2852" t="s">
        <v>4122</v>
      </c>
      <c r="P35" s="2044"/>
      <c r="Q35" s="2852" t="s">
        <v>4386</v>
      </c>
    </row>
    <row r="36" spans="1:17" s="1897" customFormat="1" ht="35.25" customHeight="1" x14ac:dyDescent="0.25">
      <c r="A36" s="1896"/>
      <c r="B36" s="2853"/>
      <c r="C36" s="2870"/>
      <c r="D36" s="2853"/>
      <c r="E36" s="1973" t="s">
        <v>2026</v>
      </c>
      <c r="F36" s="2870"/>
      <c r="G36" s="1987"/>
      <c r="H36" s="2044"/>
      <c r="I36" s="2044"/>
      <c r="J36" s="1965">
        <v>10.8</v>
      </c>
      <c r="K36" s="1983"/>
      <c r="L36" s="1983"/>
      <c r="M36" s="1984"/>
      <c r="N36" s="1984"/>
      <c r="O36" s="2853"/>
      <c r="P36" s="2044"/>
      <c r="Q36" s="2853"/>
    </row>
    <row r="37" spans="1:17" s="1897" customFormat="1" ht="37.5" x14ac:dyDescent="0.25">
      <c r="A37" s="1896"/>
      <c r="B37" s="1988" t="s">
        <v>4329</v>
      </c>
      <c r="C37" s="2166"/>
      <c r="D37" s="1990"/>
      <c r="E37" s="1973"/>
      <c r="F37" s="1986"/>
      <c r="G37" s="1987"/>
      <c r="H37" s="2044"/>
      <c r="I37" s="2044"/>
      <c r="J37" s="1983"/>
      <c r="K37" s="1983"/>
      <c r="L37" s="1983"/>
      <c r="M37" s="1984"/>
      <c r="N37" s="1984"/>
      <c r="O37" s="1991"/>
      <c r="P37" s="2044"/>
      <c r="Q37" s="1992"/>
    </row>
    <row r="38" spans="1:17" s="1897" customFormat="1" ht="23.25" customHeight="1" x14ac:dyDescent="0.25">
      <c r="A38" s="1896"/>
      <c r="B38" s="2852" t="s">
        <v>4330</v>
      </c>
      <c r="C38" s="2868" t="s">
        <v>4130</v>
      </c>
      <c r="D38" s="2852" t="s">
        <v>4345</v>
      </c>
      <c r="E38" s="1973" t="s">
        <v>2341</v>
      </c>
      <c r="F38" s="2868">
        <v>2026</v>
      </c>
      <c r="G38" s="1987"/>
      <c r="H38" s="2044"/>
      <c r="I38" s="2044"/>
      <c r="J38" s="1985">
        <v>410</v>
      </c>
      <c r="K38" s="1983"/>
      <c r="L38" s="1983"/>
      <c r="M38" s="1984"/>
      <c r="N38" s="1984"/>
      <c r="O38" s="2927" t="s">
        <v>4122</v>
      </c>
      <c r="P38" s="2044"/>
      <c r="Q38" s="2852" t="s">
        <v>4387</v>
      </c>
    </row>
    <row r="39" spans="1:17" s="1897" customFormat="1" ht="36.75" customHeight="1" x14ac:dyDescent="0.25">
      <c r="A39" s="1896"/>
      <c r="B39" s="2927"/>
      <c r="C39" s="2870"/>
      <c r="D39" s="2853"/>
      <c r="E39" s="1973" t="s">
        <v>2026</v>
      </c>
      <c r="F39" s="2870"/>
      <c r="G39" s="1987"/>
      <c r="H39" s="2044"/>
      <c r="I39" s="2044"/>
      <c r="J39" s="1965">
        <v>34.6</v>
      </c>
      <c r="K39" s="1983"/>
      <c r="L39" s="1983"/>
      <c r="M39" s="1984"/>
      <c r="N39" s="1984"/>
      <c r="O39" s="2853"/>
      <c r="P39" s="2044"/>
      <c r="Q39" s="2853"/>
    </row>
    <row r="40" spans="1:17" s="1897" customFormat="1" ht="28.5" customHeight="1" x14ac:dyDescent="0.25">
      <c r="A40" s="1896"/>
      <c r="B40" s="2927"/>
      <c r="C40" s="2868" t="s">
        <v>4130</v>
      </c>
      <c r="D40" s="2852" t="s">
        <v>4346</v>
      </c>
      <c r="E40" s="1973" t="s">
        <v>2341</v>
      </c>
      <c r="F40" s="2868">
        <v>2026</v>
      </c>
      <c r="G40" s="1987"/>
      <c r="H40" s="2044"/>
      <c r="I40" s="2044"/>
      <c r="J40" s="1985">
        <v>51</v>
      </c>
      <c r="K40" s="1983"/>
      <c r="L40" s="1983"/>
      <c r="M40" s="1984"/>
      <c r="N40" s="1984"/>
      <c r="O40" s="2852" t="s">
        <v>4122</v>
      </c>
      <c r="P40" s="2044"/>
      <c r="Q40" s="2852" t="s">
        <v>4387</v>
      </c>
    </row>
    <row r="41" spans="1:17" s="1897" customFormat="1" ht="24.75" customHeight="1" x14ac:dyDescent="0.25">
      <c r="A41" s="1896"/>
      <c r="B41" s="2853"/>
      <c r="C41" s="2870"/>
      <c r="D41" s="2853"/>
      <c r="E41" s="1973" t="s">
        <v>2026</v>
      </c>
      <c r="F41" s="2870"/>
      <c r="G41" s="1987"/>
      <c r="H41" s="2044"/>
      <c r="I41" s="2044"/>
      <c r="J41" s="1965">
        <v>34.6</v>
      </c>
      <c r="K41" s="1983"/>
      <c r="L41" s="1983"/>
      <c r="M41" s="1984"/>
      <c r="N41" s="1984"/>
      <c r="O41" s="2853"/>
      <c r="P41" s="2044"/>
      <c r="Q41" s="2853"/>
    </row>
    <row r="42" spans="1:17" s="1897" customFormat="1" ht="20.25" customHeight="1" x14ac:dyDescent="0.25">
      <c r="A42" s="1896"/>
      <c r="B42" s="2852" t="s">
        <v>4331</v>
      </c>
      <c r="C42" s="2868" t="s">
        <v>4130</v>
      </c>
      <c r="D42" s="2852" t="s">
        <v>4347</v>
      </c>
      <c r="E42" s="1973" t="s">
        <v>2341</v>
      </c>
      <c r="F42" s="2868">
        <v>2026</v>
      </c>
      <c r="G42" s="1987"/>
      <c r="H42" s="2044"/>
      <c r="I42" s="2044"/>
      <c r="J42" s="1985">
        <v>629</v>
      </c>
      <c r="K42" s="1983"/>
      <c r="L42" s="1983"/>
      <c r="M42" s="1984"/>
      <c r="N42" s="1984"/>
      <c r="O42" s="2852" t="s">
        <v>4122</v>
      </c>
      <c r="P42" s="2044"/>
      <c r="Q42" s="2852" t="s">
        <v>4388</v>
      </c>
    </row>
    <row r="43" spans="1:17" s="1897" customFormat="1" ht="38.25" customHeight="1" x14ac:dyDescent="0.25">
      <c r="A43" s="1896"/>
      <c r="B43" s="2853"/>
      <c r="C43" s="2870"/>
      <c r="D43" s="2853"/>
      <c r="E43" s="1973" t="s">
        <v>2026</v>
      </c>
      <c r="F43" s="2870"/>
      <c r="G43" s="1987"/>
      <c r="H43" s="2044"/>
      <c r="I43" s="2044"/>
      <c r="J43" s="1965">
        <v>34.6</v>
      </c>
      <c r="K43" s="1983"/>
      <c r="L43" s="1983"/>
      <c r="M43" s="1984"/>
      <c r="N43" s="1984"/>
      <c r="O43" s="2853"/>
      <c r="P43" s="2044"/>
      <c r="Q43" s="2853"/>
    </row>
    <row r="44" spans="1:17" s="1897" customFormat="1" ht="22.5" customHeight="1" x14ac:dyDescent="0.25">
      <c r="A44" s="1896"/>
      <c r="B44" s="2852" t="s">
        <v>4332</v>
      </c>
      <c r="C44" s="2868" t="s">
        <v>4130</v>
      </c>
      <c r="D44" s="2852" t="s">
        <v>4343</v>
      </c>
      <c r="E44" s="1973" t="s">
        <v>2341</v>
      </c>
      <c r="F44" s="2868">
        <v>2026</v>
      </c>
      <c r="G44" s="1987"/>
      <c r="H44" s="2044"/>
      <c r="I44" s="2044"/>
      <c r="J44" s="1985">
        <v>15</v>
      </c>
      <c r="K44" s="1983"/>
      <c r="L44" s="1983"/>
      <c r="M44" s="1984"/>
      <c r="N44" s="1984"/>
      <c r="O44" s="2852" t="s">
        <v>4122</v>
      </c>
      <c r="P44" s="2044"/>
      <c r="Q44" s="2852" t="s">
        <v>4386</v>
      </c>
    </row>
    <row r="45" spans="1:17" s="1897" customFormat="1" ht="43.5" customHeight="1" x14ac:dyDescent="0.25">
      <c r="A45" s="1896"/>
      <c r="B45" s="2853"/>
      <c r="C45" s="2870"/>
      <c r="D45" s="2853"/>
      <c r="E45" s="1973" t="s">
        <v>2026</v>
      </c>
      <c r="F45" s="2870"/>
      <c r="G45" s="1987"/>
      <c r="H45" s="2044"/>
      <c r="I45" s="2044"/>
      <c r="J45" s="1965">
        <v>10.8</v>
      </c>
      <c r="K45" s="1983"/>
      <c r="L45" s="1983"/>
      <c r="M45" s="1984"/>
      <c r="N45" s="1984"/>
      <c r="O45" s="2853"/>
      <c r="P45" s="2044"/>
      <c r="Q45" s="2853"/>
    </row>
    <row r="46" spans="1:17" s="1897" customFormat="1" ht="24" customHeight="1" x14ac:dyDescent="0.25">
      <c r="A46" s="1896"/>
      <c r="B46" s="2852" t="s">
        <v>4333</v>
      </c>
      <c r="C46" s="2868" t="s">
        <v>4130</v>
      </c>
      <c r="D46" s="2852" t="s">
        <v>4344</v>
      </c>
      <c r="E46" s="1973" t="s">
        <v>2341</v>
      </c>
      <c r="F46" s="2868">
        <v>2026</v>
      </c>
      <c r="G46" s="1987"/>
      <c r="H46" s="2044"/>
      <c r="I46" s="2044"/>
      <c r="J46" s="1985">
        <v>40</v>
      </c>
      <c r="K46" s="1983"/>
      <c r="L46" s="1983"/>
      <c r="M46" s="1984"/>
      <c r="N46" s="1984"/>
      <c r="O46" s="2852" t="s">
        <v>4122</v>
      </c>
      <c r="P46" s="2044"/>
      <c r="Q46" s="2852" t="s">
        <v>4386</v>
      </c>
    </row>
    <row r="47" spans="1:17" s="1897" customFormat="1" ht="40.5" customHeight="1" x14ac:dyDescent="0.25">
      <c r="A47" s="1896"/>
      <c r="B47" s="2853"/>
      <c r="C47" s="2870"/>
      <c r="D47" s="2853"/>
      <c r="E47" s="1973" t="s">
        <v>2026</v>
      </c>
      <c r="F47" s="2870"/>
      <c r="G47" s="1987"/>
      <c r="H47" s="2044"/>
      <c r="I47" s="2044"/>
      <c r="J47" s="1965">
        <v>3.4</v>
      </c>
      <c r="K47" s="1983"/>
      <c r="L47" s="1983"/>
      <c r="M47" s="1984"/>
      <c r="N47" s="1984"/>
      <c r="O47" s="2853"/>
      <c r="P47" s="2044"/>
      <c r="Q47" s="2853"/>
    </row>
    <row r="48" spans="1:17" s="1897" customFormat="1" ht="30.75" customHeight="1" x14ac:dyDescent="0.25">
      <c r="A48" s="1896"/>
      <c r="B48" s="2852" t="s">
        <v>4334</v>
      </c>
      <c r="C48" s="2868" t="s">
        <v>4130</v>
      </c>
      <c r="D48" s="2852" t="s">
        <v>4348</v>
      </c>
      <c r="E48" s="1973" t="s">
        <v>2341</v>
      </c>
      <c r="F48" s="2868">
        <v>2026</v>
      </c>
      <c r="G48" s="1987"/>
      <c r="H48" s="2044"/>
      <c r="I48" s="2044"/>
      <c r="J48" s="1985">
        <v>16</v>
      </c>
      <c r="K48" s="1983"/>
      <c r="L48" s="1983"/>
      <c r="M48" s="1984"/>
      <c r="N48" s="1984"/>
      <c r="O48" s="2852" t="s">
        <v>4122</v>
      </c>
      <c r="P48" s="2044"/>
      <c r="Q48" s="2852" t="s">
        <v>4387</v>
      </c>
    </row>
    <row r="49" spans="1:17" s="1897" customFormat="1" ht="27.75" customHeight="1" x14ac:dyDescent="0.25">
      <c r="A49" s="1896"/>
      <c r="B49" s="2927"/>
      <c r="C49" s="2870"/>
      <c r="D49" s="2853"/>
      <c r="E49" s="1973" t="s">
        <v>2026</v>
      </c>
      <c r="F49" s="2870"/>
      <c r="G49" s="1987"/>
      <c r="H49" s="2044"/>
      <c r="I49" s="2044"/>
      <c r="J49" s="1965">
        <v>9.1999999999999993</v>
      </c>
      <c r="K49" s="1983"/>
      <c r="L49" s="1983"/>
      <c r="M49" s="1984"/>
      <c r="N49" s="1984"/>
      <c r="O49" s="2853"/>
      <c r="P49" s="2044"/>
      <c r="Q49" s="2853"/>
    </row>
    <row r="50" spans="1:17" s="1897" customFormat="1" ht="26.25" customHeight="1" x14ac:dyDescent="0.25">
      <c r="A50" s="1896"/>
      <c r="B50" s="2927"/>
      <c r="C50" s="2868" t="s">
        <v>4130</v>
      </c>
      <c r="D50" s="2852" t="s">
        <v>4349</v>
      </c>
      <c r="E50" s="1973" t="s">
        <v>2341</v>
      </c>
      <c r="F50" s="2868">
        <v>2026</v>
      </c>
      <c r="G50" s="1987"/>
      <c r="H50" s="2044"/>
      <c r="I50" s="2044"/>
      <c r="J50" s="1985">
        <v>64</v>
      </c>
      <c r="K50" s="1983"/>
      <c r="L50" s="1983"/>
      <c r="M50" s="1984"/>
      <c r="N50" s="1984"/>
      <c r="O50" s="2852" t="s">
        <v>4122</v>
      </c>
      <c r="P50" s="2044"/>
      <c r="Q50" s="2852" t="s">
        <v>4387</v>
      </c>
    </row>
    <row r="51" spans="1:17" s="1897" customFormat="1" ht="33.75" customHeight="1" x14ac:dyDescent="0.25">
      <c r="A51" s="1896"/>
      <c r="B51" s="2853"/>
      <c r="C51" s="2870"/>
      <c r="D51" s="2853"/>
      <c r="E51" s="1973" t="s">
        <v>2026</v>
      </c>
      <c r="F51" s="2870"/>
      <c r="G51" s="1987"/>
      <c r="H51" s="2044"/>
      <c r="I51" s="2044"/>
      <c r="J51" s="1965">
        <v>32.799999999999997</v>
      </c>
      <c r="K51" s="1983"/>
      <c r="L51" s="1983"/>
      <c r="M51" s="1984"/>
      <c r="N51" s="1984"/>
      <c r="O51" s="2853"/>
      <c r="P51" s="2044"/>
      <c r="Q51" s="2853"/>
    </row>
    <row r="52" spans="1:17" s="1897" customFormat="1" ht="19.5" x14ac:dyDescent="0.25">
      <c r="A52" s="1896"/>
      <c r="B52" s="2085" t="s">
        <v>4128</v>
      </c>
      <c r="C52" s="2929"/>
      <c r="D52" s="2930"/>
      <c r="E52" s="2929"/>
      <c r="F52" s="2089"/>
      <c r="G52" s="2929"/>
      <c r="H52" s="2929"/>
      <c r="I52" s="2929"/>
      <c r="J52" s="2077"/>
      <c r="K52" s="2077"/>
      <c r="L52" s="2077"/>
      <c r="M52" s="2077"/>
      <c r="N52" s="2077"/>
      <c r="O52" s="2929"/>
      <c r="P52" s="2044"/>
      <c r="Q52" s="1987"/>
    </row>
    <row r="53" spans="1:17" s="1897" customFormat="1" ht="18.75" x14ac:dyDescent="0.25">
      <c r="A53" s="1896"/>
      <c r="B53" s="2931" t="s">
        <v>2345</v>
      </c>
      <c r="C53" s="2932" t="s">
        <v>4130</v>
      </c>
      <c r="D53" s="2856" t="s">
        <v>4358</v>
      </c>
      <c r="E53" s="1968" t="s">
        <v>1091</v>
      </c>
      <c r="F53" s="2843">
        <v>2026</v>
      </c>
      <c r="G53" s="2843" t="s">
        <v>395</v>
      </c>
      <c r="H53" s="1968"/>
      <c r="I53" s="1968"/>
      <c r="J53" s="1971"/>
      <c r="K53" s="1971"/>
      <c r="L53" s="1971"/>
      <c r="M53" s="1971"/>
      <c r="N53" s="1971"/>
      <c r="O53" s="2843" t="s">
        <v>4122</v>
      </c>
      <c r="P53" s="2044"/>
      <c r="Q53" s="1987"/>
    </row>
    <row r="54" spans="1:17" s="1897" customFormat="1" ht="37.5" x14ac:dyDescent="0.25">
      <c r="A54" s="1896"/>
      <c r="B54" s="2931"/>
      <c r="C54" s="2933"/>
      <c r="D54" s="2857"/>
      <c r="E54" s="1972" t="s">
        <v>1192</v>
      </c>
      <c r="F54" s="2844"/>
      <c r="G54" s="2844"/>
      <c r="H54" s="1968"/>
      <c r="I54" s="1968"/>
      <c r="J54" s="1974">
        <v>301.7</v>
      </c>
      <c r="K54" s="1971"/>
      <c r="L54" s="1971"/>
      <c r="M54" s="1971"/>
      <c r="N54" s="1971"/>
      <c r="O54" s="2844"/>
      <c r="P54" s="2044"/>
      <c r="Q54" s="1987"/>
    </row>
    <row r="55" spans="1:17" s="1897" customFormat="1" ht="39" x14ac:dyDescent="0.25">
      <c r="A55" s="1896"/>
      <c r="B55" s="2934" t="s">
        <v>4129</v>
      </c>
      <c r="C55" s="2935"/>
      <c r="D55" s="1968"/>
      <c r="E55" s="2935"/>
      <c r="F55" s="2936"/>
      <c r="G55" s="2935"/>
      <c r="H55" s="2935"/>
      <c r="I55" s="2935"/>
      <c r="J55" s="1974"/>
      <c r="K55" s="1974"/>
      <c r="L55" s="1974"/>
      <c r="M55" s="1974"/>
      <c r="N55" s="1974"/>
      <c r="O55" s="2935"/>
      <c r="P55" s="2044"/>
      <c r="Q55" s="1987"/>
    </row>
    <row r="56" spans="1:17" s="1897" customFormat="1" ht="53.25" customHeight="1" x14ac:dyDescent="0.25">
      <c r="A56" s="1896"/>
      <c r="B56" s="2925" t="s">
        <v>4357</v>
      </c>
      <c r="C56" s="2843" t="s">
        <v>4130</v>
      </c>
      <c r="D56" s="2856" t="s">
        <v>4359</v>
      </c>
      <c r="E56" s="1972" t="s">
        <v>2341</v>
      </c>
      <c r="F56" s="2843">
        <v>2026</v>
      </c>
      <c r="G56" s="2843" t="s">
        <v>395</v>
      </c>
      <c r="H56" s="1968"/>
      <c r="I56" s="1968"/>
      <c r="J56" s="1971"/>
      <c r="K56" s="1976"/>
      <c r="L56" s="1976"/>
      <c r="M56" s="1976"/>
      <c r="N56" s="1976"/>
      <c r="O56" s="2856" t="s">
        <v>4122</v>
      </c>
      <c r="P56" s="2044"/>
      <c r="Q56" s="1987"/>
    </row>
    <row r="57" spans="1:17" s="1897" customFormat="1" ht="37.5" x14ac:dyDescent="0.25">
      <c r="A57" s="1896"/>
      <c r="B57" s="2926"/>
      <c r="C57" s="2844"/>
      <c r="D57" s="2857"/>
      <c r="E57" s="1972" t="s">
        <v>2026</v>
      </c>
      <c r="F57" s="2844"/>
      <c r="G57" s="2844"/>
      <c r="H57" s="1968"/>
      <c r="I57" s="1968"/>
      <c r="J57" s="1974">
        <v>1300</v>
      </c>
      <c r="K57" s="1976"/>
      <c r="L57" s="1976"/>
      <c r="M57" s="1976"/>
      <c r="N57" s="1976"/>
      <c r="O57" s="2857"/>
      <c r="P57" s="2044"/>
      <c r="Q57" s="1987"/>
    </row>
    <row r="58" spans="1:17" s="1897" customFormat="1" ht="18.75" x14ac:dyDescent="0.25">
      <c r="A58" s="1896"/>
      <c r="B58" s="2925" t="s">
        <v>2350</v>
      </c>
      <c r="C58" s="2843" t="s">
        <v>4130</v>
      </c>
      <c r="D58" s="2856" t="s">
        <v>4360</v>
      </c>
      <c r="E58" s="1972" t="s">
        <v>2341</v>
      </c>
      <c r="F58" s="2843">
        <v>2026</v>
      </c>
      <c r="G58" s="2843" t="s">
        <v>395</v>
      </c>
      <c r="H58" s="1968"/>
      <c r="I58" s="1968"/>
      <c r="J58" s="1971"/>
      <c r="K58" s="1976"/>
      <c r="L58" s="1976"/>
      <c r="M58" s="1976"/>
      <c r="N58" s="1976"/>
      <c r="O58" s="2856" t="s">
        <v>4122</v>
      </c>
      <c r="P58" s="2044"/>
      <c r="Q58" s="1987"/>
    </row>
    <row r="59" spans="1:17" s="1897" customFormat="1" ht="37.5" x14ac:dyDescent="0.25">
      <c r="A59" s="1896"/>
      <c r="B59" s="2926"/>
      <c r="C59" s="2844"/>
      <c r="D59" s="2857"/>
      <c r="E59" s="1972" t="s">
        <v>2026</v>
      </c>
      <c r="F59" s="2844"/>
      <c r="G59" s="2844"/>
      <c r="H59" s="1968"/>
      <c r="I59" s="1968"/>
      <c r="J59" s="1974">
        <v>7000</v>
      </c>
      <c r="K59" s="1976"/>
      <c r="L59" s="1976"/>
      <c r="M59" s="1976"/>
      <c r="N59" s="1976"/>
      <c r="O59" s="2857"/>
      <c r="P59" s="2044"/>
      <c r="Q59" s="1987"/>
    </row>
    <row r="60" spans="1:17" s="1897" customFormat="1" ht="56.25" x14ac:dyDescent="0.3">
      <c r="A60" s="1896"/>
      <c r="B60" s="1949" t="s">
        <v>4502</v>
      </c>
      <c r="C60" s="1950" t="s">
        <v>4130</v>
      </c>
      <c r="D60" s="1950" t="s">
        <v>236</v>
      </c>
      <c r="E60" s="1950" t="s">
        <v>3</v>
      </c>
      <c r="F60" s="1950" t="s">
        <v>335</v>
      </c>
      <c r="G60" s="1950" t="s">
        <v>335</v>
      </c>
      <c r="H60" s="1950">
        <v>151.19999999999999</v>
      </c>
      <c r="I60" s="1950">
        <v>98.8</v>
      </c>
      <c r="J60" s="1953">
        <v>103.4</v>
      </c>
      <c r="K60" s="1953">
        <v>107.5</v>
      </c>
      <c r="L60" s="1953">
        <v>107.7</v>
      </c>
      <c r="M60" s="1953">
        <v>107.8</v>
      </c>
      <c r="N60" s="1953">
        <v>105.9</v>
      </c>
      <c r="O60" s="1998"/>
      <c r="P60" s="1999"/>
      <c r="Q60" s="1999"/>
    </row>
    <row r="61" spans="1:17" s="1897" customFormat="1" ht="56.25" x14ac:dyDescent="0.3">
      <c r="A61" s="1896"/>
      <c r="B61" s="1949" t="s">
        <v>4503</v>
      </c>
      <c r="C61" s="1950" t="s">
        <v>4130</v>
      </c>
      <c r="D61" s="1950" t="s">
        <v>236</v>
      </c>
      <c r="E61" s="1950" t="s">
        <v>3</v>
      </c>
      <c r="F61" s="1950" t="s">
        <v>335</v>
      </c>
      <c r="G61" s="1950" t="s">
        <v>335</v>
      </c>
      <c r="H61" s="1950">
        <v>90.7</v>
      </c>
      <c r="I61" s="1950">
        <v>96.1</v>
      </c>
      <c r="J61" s="1953">
        <v>103.4</v>
      </c>
      <c r="K61" s="1953">
        <v>110</v>
      </c>
      <c r="L61" s="1953">
        <v>111</v>
      </c>
      <c r="M61" s="1953">
        <v>111</v>
      </c>
      <c r="N61" s="1953">
        <v>109</v>
      </c>
      <c r="O61" s="1998"/>
      <c r="P61" s="1999"/>
      <c r="Q61" s="1999"/>
    </row>
    <row r="62" spans="1:17" s="1897" customFormat="1" ht="56.25" x14ac:dyDescent="0.3">
      <c r="A62" s="1896"/>
      <c r="B62" s="1949" t="s">
        <v>4504</v>
      </c>
      <c r="C62" s="1950" t="s">
        <v>4130</v>
      </c>
      <c r="D62" s="1950" t="s">
        <v>236</v>
      </c>
      <c r="E62" s="1950" t="s">
        <v>3</v>
      </c>
      <c r="F62" s="1950" t="s">
        <v>335</v>
      </c>
      <c r="G62" s="1950" t="s">
        <v>335</v>
      </c>
      <c r="H62" s="1952">
        <v>123</v>
      </c>
      <c r="I62" s="1952">
        <v>99.4</v>
      </c>
      <c r="J62" s="1953">
        <v>108</v>
      </c>
      <c r="K62" s="1953">
        <v>110</v>
      </c>
      <c r="L62" s="1953">
        <v>109</v>
      </c>
      <c r="M62" s="1953">
        <v>108</v>
      </c>
      <c r="N62" s="1953">
        <v>108</v>
      </c>
      <c r="O62" s="1998"/>
      <c r="P62" s="1999"/>
      <c r="Q62" s="1999"/>
    </row>
    <row r="63" spans="1:17" s="1897" customFormat="1" ht="56.25" x14ac:dyDescent="0.3">
      <c r="A63" s="1896"/>
      <c r="B63" s="1949" t="s">
        <v>4505</v>
      </c>
      <c r="C63" s="1950" t="s">
        <v>4172</v>
      </c>
      <c r="D63" s="1950" t="s">
        <v>236</v>
      </c>
      <c r="E63" s="1950" t="s">
        <v>3</v>
      </c>
      <c r="F63" s="1950" t="s">
        <v>335</v>
      </c>
      <c r="G63" s="1950" t="s">
        <v>335</v>
      </c>
      <c r="H63" s="1950">
        <v>110.4</v>
      </c>
      <c r="I63" s="1952">
        <v>139</v>
      </c>
      <c r="J63" s="1953">
        <v>110</v>
      </c>
      <c r="K63" s="1953">
        <v>109</v>
      </c>
      <c r="L63" s="1953">
        <v>108</v>
      </c>
      <c r="M63" s="1953">
        <v>109</v>
      </c>
      <c r="N63" s="1953">
        <v>107</v>
      </c>
      <c r="O63" s="1998"/>
      <c r="P63" s="1999"/>
      <c r="Q63" s="1999"/>
    </row>
    <row r="64" spans="1:17" s="1899" customFormat="1" ht="37.5" x14ac:dyDescent="0.35">
      <c r="A64" s="1898"/>
      <c r="B64" s="2000" t="s">
        <v>2260</v>
      </c>
      <c r="C64" s="2001"/>
      <c r="D64" s="2001"/>
      <c r="E64" s="2002" t="s">
        <v>458</v>
      </c>
      <c r="F64" s="2001"/>
      <c r="G64" s="2003"/>
      <c r="H64" s="2004">
        <v>0</v>
      </c>
      <c r="I64" s="2005">
        <v>0</v>
      </c>
      <c r="J64" s="2006">
        <v>0</v>
      </c>
      <c r="K64" s="2006">
        <v>0</v>
      </c>
      <c r="L64" s="2006">
        <v>0</v>
      </c>
      <c r="M64" s="2006"/>
      <c r="N64" s="2006">
        <v>0</v>
      </c>
      <c r="O64" s="2007"/>
      <c r="P64" s="2008"/>
      <c r="Q64" s="2008"/>
    </row>
    <row r="65" spans="1:17" s="1899" customFormat="1" ht="37.5" x14ac:dyDescent="0.35">
      <c r="A65" s="1898"/>
      <c r="B65" s="2000" t="s">
        <v>4068</v>
      </c>
      <c r="C65" s="2001"/>
      <c r="D65" s="2001"/>
      <c r="E65" s="2002" t="s">
        <v>458</v>
      </c>
      <c r="F65" s="2001"/>
      <c r="G65" s="2003"/>
      <c r="H65" s="2004">
        <v>0</v>
      </c>
      <c r="I65" s="2005">
        <v>0</v>
      </c>
      <c r="J65" s="2006">
        <v>0</v>
      </c>
      <c r="K65" s="2006">
        <v>0</v>
      </c>
      <c r="L65" s="2006">
        <v>0</v>
      </c>
      <c r="M65" s="2006">
        <v>0</v>
      </c>
      <c r="N65" s="2006">
        <v>0</v>
      </c>
      <c r="O65" s="2007"/>
      <c r="P65" s="2008"/>
      <c r="Q65" s="2008"/>
    </row>
    <row r="66" spans="1:17" s="1899" customFormat="1" ht="37.5" x14ac:dyDescent="0.35">
      <c r="A66" s="1898"/>
      <c r="B66" s="2000" t="s">
        <v>1026</v>
      </c>
      <c r="C66" s="2001"/>
      <c r="D66" s="2001"/>
      <c r="E66" s="2002" t="s">
        <v>458</v>
      </c>
      <c r="F66" s="2001"/>
      <c r="G66" s="2003"/>
      <c r="H66" s="2004">
        <v>0</v>
      </c>
      <c r="I66" s="2005">
        <v>0</v>
      </c>
      <c r="J66" s="2006">
        <v>0</v>
      </c>
      <c r="K66" s="2006">
        <v>0</v>
      </c>
      <c r="L66" s="2006">
        <v>0</v>
      </c>
      <c r="M66" s="2006">
        <v>0</v>
      </c>
      <c r="N66" s="2006">
        <v>0</v>
      </c>
      <c r="O66" s="2007"/>
      <c r="P66" s="2008"/>
      <c r="Q66" s="2008"/>
    </row>
    <row r="67" spans="1:17" s="1899" customFormat="1" ht="37.5" x14ac:dyDescent="0.25">
      <c r="A67" s="1898"/>
      <c r="B67" s="2000" t="s">
        <v>4381</v>
      </c>
      <c r="C67" s="2001"/>
      <c r="D67" s="2001"/>
      <c r="E67" s="2002" t="s">
        <v>458</v>
      </c>
      <c r="F67" s="2001"/>
      <c r="G67" s="2003"/>
      <c r="H67" s="2004">
        <f>H29+H25+H23+H21+H19+H17+H15+H13+H51+H49+H47+H45+H43+H41+H39+H36+H34</f>
        <v>0</v>
      </c>
      <c r="I67" s="2004">
        <f>I29+I25+I23+I21+I19+I17+I15+I13+I51+I49+I47+I45+I43+I41+I39+I36+I34</f>
        <v>0</v>
      </c>
      <c r="J67" s="2004">
        <v>8024.6</v>
      </c>
      <c r="K67" s="2004">
        <f>K29+K25+K23+K21+K19+K17+K15+K13+K51+K49+K47+K45+K43+K41+K39+K36+K34</f>
        <v>11000</v>
      </c>
      <c r="L67" s="2004">
        <v>6423</v>
      </c>
      <c r="M67" s="2004">
        <f>M29+M25+M23+M21+M19+M17+M15+M13+M51+M49+M47+M45+M43+M41+M39+M36+M34</f>
        <v>0</v>
      </c>
      <c r="N67" s="2004">
        <f>N29+N25+N23+N21+N19+N17+N15+N13+N51+N49+N47+N45+N43+N41+N39+N36+N34</f>
        <v>0</v>
      </c>
      <c r="O67" s="2004"/>
      <c r="P67" s="2004"/>
      <c r="Q67" s="2004"/>
    </row>
    <row r="68" spans="1:17" s="1897" customFormat="1" ht="37.5" x14ac:dyDescent="0.3">
      <c r="A68" s="1896"/>
      <c r="B68" s="2000" t="s">
        <v>4350</v>
      </c>
      <c r="C68" s="2009"/>
      <c r="D68" s="2009"/>
      <c r="E68" s="2002" t="s">
        <v>458</v>
      </c>
      <c r="F68" s="2009"/>
      <c r="G68" s="2010"/>
      <c r="H68" s="2005">
        <f t="shared" ref="H68:N68" si="1">SUM(H64:H67)</f>
        <v>0</v>
      </c>
      <c r="I68" s="2005">
        <f t="shared" si="1"/>
        <v>0</v>
      </c>
      <c r="J68" s="2006">
        <v>8024.6</v>
      </c>
      <c r="K68" s="2006">
        <f t="shared" si="1"/>
        <v>11000</v>
      </c>
      <c r="L68" s="2006">
        <f t="shared" si="1"/>
        <v>6423</v>
      </c>
      <c r="M68" s="2006">
        <f t="shared" ref="M68" si="2">SUM(M64:M67)</f>
        <v>0</v>
      </c>
      <c r="N68" s="2006">
        <f t="shared" si="1"/>
        <v>0</v>
      </c>
      <c r="O68" s="2011"/>
      <c r="P68" s="2011"/>
      <c r="Q68" s="2012"/>
    </row>
    <row r="69" spans="1:17" s="1894" customFormat="1" ht="35.25" customHeight="1" x14ac:dyDescent="0.25">
      <c r="A69" s="1920"/>
      <c r="B69" s="2013" t="s">
        <v>4127</v>
      </c>
      <c r="C69" s="2013"/>
      <c r="D69" s="2013"/>
      <c r="E69" s="2013"/>
      <c r="F69" s="2013"/>
      <c r="G69" s="2013"/>
      <c r="H69" s="2014">
        <f t="shared" ref="H69:N69" si="3">H54+H57++H59</f>
        <v>0</v>
      </c>
      <c r="I69" s="2014">
        <f t="shared" si="3"/>
        <v>0</v>
      </c>
      <c r="J69" s="2014">
        <f t="shared" si="3"/>
        <v>8601.7000000000007</v>
      </c>
      <c r="K69" s="2014">
        <f t="shared" si="3"/>
        <v>0</v>
      </c>
      <c r="L69" s="2014">
        <f t="shared" si="3"/>
        <v>0</v>
      </c>
      <c r="M69" s="2014">
        <f t="shared" si="3"/>
        <v>0</v>
      </c>
      <c r="N69" s="2014">
        <f t="shared" si="3"/>
        <v>0</v>
      </c>
      <c r="O69" s="2013"/>
      <c r="P69" s="2013"/>
      <c r="Q69" s="2013"/>
    </row>
    <row r="70" spans="1:17" s="1897" customFormat="1" ht="17.45" customHeight="1" x14ac:dyDescent="0.3">
      <c r="A70" s="1896"/>
      <c r="B70" s="2015" t="s">
        <v>4351</v>
      </c>
      <c r="C70" s="2016"/>
      <c r="D70" s="2016"/>
      <c r="E70" s="2017"/>
      <c r="F70" s="2018"/>
      <c r="G70" s="2019"/>
      <c r="H70" s="2020"/>
      <c r="I70" s="2021"/>
      <c r="J70" s="2022"/>
      <c r="K70" s="2022"/>
      <c r="L70" s="2022"/>
      <c r="M70" s="2022"/>
      <c r="N70" s="2022"/>
      <c r="O70" s="2023"/>
      <c r="P70" s="1948"/>
      <c r="Q70" s="1948"/>
    </row>
    <row r="71" spans="1:17" s="1897" customFormat="1" ht="55.5" customHeight="1" x14ac:dyDescent="0.3">
      <c r="A71" s="1896"/>
      <c r="B71" s="2024" t="s">
        <v>4354</v>
      </c>
      <c r="C71" s="2025" t="s">
        <v>4130</v>
      </c>
      <c r="D71" s="2025" t="s">
        <v>236</v>
      </c>
      <c r="E71" s="2026" t="s">
        <v>3</v>
      </c>
      <c r="F71" s="2025" t="s">
        <v>335</v>
      </c>
      <c r="G71" s="2025" t="s">
        <v>335</v>
      </c>
      <c r="H71" s="2027">
        <v>3.8</v>
      </c>
      <c r="I71" s="2027">
        <v>13.2</v>
      </c>
      <c r="J71" s="2028">
        <v>14.9</v>
      </c>
      <c r="K71" s="2028">
        <v>15.5</v>
      </c>
      <c r="L71" s="2028">
        <v>16.899999999999999</v>
      </c>
      <c r="M71" s="2028">
        <v>17.899999999999999</v>
      </c>
      <c r="N71" s="2028">
        <v>18.899999999999999</v>
      </c>
      <c r="O71" s="2029"/>
      <c r="P71" s="2030"/>
      <c r="Q71" s="2030"/>
    </row>
    <row r="72" spans="1:17" s="1897" customFormat="1" ht="15.95" customHeight="1" x14ac:dyDescent="0.3">
      <c r="A72" s="1896"/>
      <c r="B72" s="2015" t="s">
        <v>4353</v>
      </c>
      <c r="C72" s="2018"/>
      <c r="D72" s="2018"/>
      <c r="E72" s="2018"/>
      <c r="F72" s="2018"/>
      <c r="G72" s="2019"/>
      <c r="H72" s="2020"/>
      <c r="I72" s="2021"/>
      <c r="J72" s="2022"/>
      <c r="K72" s="2022"/>
      <c r="L72" s="2022"/>
      <c r="M72" s="2022"/>
      <c r="N72" s="2022"/>
      <c r="O72" s="2023"/>
      <c r="P72" s="1948"/>
      <c r="Q72" s="1948"/>
    </row>
    <row r="73" spans="1:17" s="1897" customFormat="1" ht="59.25" customHeight="1" x14ac:dyDescent="0.3">
      <c r="A73" s="1896"/>
      <c r="B73" s="2024" t="s">
        <v>4355</v>
      </c>
      <c r="C73" s="2025" t="s">
        <v>4130</v>
      </c>
      <c r="D73" s="2025" t="s">
        <v>236</v>
      </c>
      <c r="E73" s="2025" t="s">
        <v>82</v>
      </c>
      <c r="F73" s="2025" t="s">
        <v>335</v>
      </c>
      <c r="G73" s="2025" t="s">
        <v>335</v>
      </c>
      <c r="H73" s="2031">
        <v>7.1390000000000002</v>
      </c>
      <c r="I73" s="2031">
        <v>8.3000000000000007</v>
      </c>
      <c r="J73" s="2028">
        <v>8.6</v>
      </c>
      <c r="K73" s="2028">
        <v>9</v>
      </c>
      <c r="L73" s="2028">
        <v>9.3000000000000007</v>
      </c>
      <c r="M73" s="2028">
        <v>9.6999999999999993</v>
      </c>
      <c r="N73" s="2028">
        <v>9.9</v>
      </c>
      <c r="O73" s="2031"/>
      <c r="P73" s="2030"/>
      <c r="Q73" s="2012"/>
    </row>
    <row r="74" spans="1:17" s="1897" customFormat="1" ht="13.5" customHeight="1" x14ac:dyDescent="0.3">
      <c r="A74" s="1896"/>
      <c r="B74" s="2015" t="s">
        <v>4352</v>
      </c>
      <c r="C74" s="2018"/>
      <c r="D74" s="2018"/>
      <c r="E74" s="2018"/>
      <c r="F74" s="2018"/>
      <c r="G74" s="2019"/>
      <c r="H74" s="2020"/>
      <c r="I74" s="2032"/>
      <c r="J74" s="2022"/>
      <c r="K74" s="2022"/>
      <c r="L74" s="2022"/>
      <c r="M74" s="2022"/>
      <c r="N74" s="2022"/>
      <c r="O74" s="2023"/>
      <c r="P74" s="1948"/>
      <c r="Q74" s="1948"/>
    </row>
    <row r="75" spans="1:17" s="1897" customFormat="1" ht="57" customHeight="1" x14ac:dyDescent="0.3">
      <c r="A75" s="1896"/>
      <c r="B75" s="2033" t="s">
        <v>4356</v>
      </c>
      <c r="C75" s="2034" t="s">
        <v>4130</v>
      </c>
      <c r="D75" s="2025" t="s">
        <v>236</v>
      </c>
      <c r="E75" s="2025" t="s">
        <v>82</v>
      </c>
      <c r="F75" s="2025" t="s">
        <v>335</v>
      </c>
      <c r="G75" s="2025" t="s">
        <v>335</v>
      </c>
      <c r="H75" s="2027">
        <v>5.5E-2</v>
      </c>
      <c r="I75" s="2027">
        <v>0.1</v>
      </c>
      <c r="J75" s="2028">
        <v>0.1</v>
      </c>
      <c r="K75" s="2028">
        <v>0.1</v>
      </c>
      <c r="L75" s="2028">
        <v>0.1</v>
      </c>
      <c r="M75" s="2028">
        <v>0.3</v>
      </c>
      <c r="N75" s="2028">
        <v>0.5</v>
      </c>
      <c r="O75" s="2027"/>
      <c r="P75" s="2030"/>
      <c r="Q75" s="2030"/>
    </row>
    <row r="76" spans="1:17" ht="37.5" x14ac:dyDescent="0.25">
      <c r="A76" s="1920"/>
      <c r="B76" s="2013" t="s">
        <v>4131</v>
      </c>
      <c r="C76" s="2013"/>
      <c r="D76" s="2013"/>
      <c r="E76" s="2013"/>
      <c r="F76" s="2013"/>
      <c r="G76" s="2013"/>
      <c r="H76" s="2035">
        <f>H101+H103+H105+H107+H109+H111+H113+H115+H118+H121+H128+H130+H132+H134+H136+H143+H145+H147+H149++H155+H157+H159+H161+H163+H165+H167+H169+H171+H173+H175+H177+H179+H181++H183+H194+H196+H204+H205+H207+H209+H211+H213++H215+H217+H219+H221+H223+H225+H227+H229+H231+H233+H235+H237+H245+H247++H268+H269+H271+H273+H274+H276+H277+H251+H258</f>
        <v>433.178</v>
      </c>
      <c r="I76" s="2035">
        <f t="shared" ref="I76:N76" si="4">I101+I103+I105+I107+I109+I111+I113+I115+I118+I121+I128+I130+I132+I134+I136+I143+I145+I147+I149++I155+I157+I159+I161+I163+I165+I167+I169+I171+I173+I175+I177+I179+I181++I183+I194+I196+I204+I205+I207+I209+I211+I213++I215+I217+I219+I221+I223+I225+I227+I229+I231+I233+I235+I237+I245+I247++I268+I269+I271+I273+I274+I276+I277+I251+I258</f>
        <v>1217.3148000000001</v>
      </c>
      <c r="J76" s="2035">
        <f t="shared" si="4"/>
        <v>764.26</v>
      </c>
      <c r="K76" s="2035">
        <f t="shared" si="4"/>
        <v>3618.7139999999999</v>
      </c>
      <c r="L76" s="2035">
        <f t="shared" si="4"/>
        <v>3807.5230000000001</v>
      </c>
      <c r="M76" s="2035">
        <f t="shared" si="4"/>
        <v>9531.3070000000007</v>
      </c>
      <c r="N76" s="2035">
        <f t="shared" si="4"/>
        <v>5680.91</v>
      </c>
      <c r="O76" s="2035"/>
      <c r="P76" s="2035"/>
      <c r="Q76" s="2035">
        <f t="shared" ref="Q76" si="5">Q101+Q103+Q105+Q107+Q109+Q111+Q113+Q115+Q118+Q121+Q128+Q130+Q132+Q134+Q136+Q143+Q145+Q147+Q149++Q155+Q157+Q159+Q161+Q163+Q165+Q167+Q169+Q171+Q173+Q175+Q177+Q179+Q181++Q183+Q194+Q196+Q204+Q205+Q209+Q211+Q213++Q215+Q217+Q219+Q221+Q223+Q225+Q227+Q229+Q231+Q233+Q235+Q245+Q247++Q268+Q269+Q271+Q273+Q274+Q276+Q277</f>
        <v>0</v>
      </c>
    </row>
    <row r="77" spans="1:17" ht="18.75" x14ac:dyDescent="0.25">
      <c r="A77" s="1925"/>
      <c r="B77" s="1961" t="s">
        <v>4361</v>
      </c>
      <c r="C77" s="1962"/>
      <c r="D77" s="2044"/>
      <c r="E77" s="1962"/>
      <c r="F77" s="1964"/>
      <c r="G77" s="1962"/>
      <c r="H77" s="2044"/>
      <c r="I77" s="1962"/>
      <c r="J77" s="1965"/>
      <c r="K77" s="1965"/>
      <c r="L77" s="1965"/>
      <c r="M77" s="1965"/>
      <c r="N77" s="1966"/>
      <c r="O77" s="1967"/>
      <c r="P77" s="1967"/>
      <c r="Q77" s="1967"/>
    </row>
    <row r="78" spans="1:17" ht="18" customHeight="1" outlineLevel="1" x14ac:dyDescent="0.25">
      <c r="A78" s="2213">
        <v>43</v>
      </c>
      <c r="B78" s="2036" t="s">
        <v>4134</v>
      </c>
      <c r="C78" s="1956"/>
      <c r="D78" s="2037"/>
      <c r="E78" s="2037"/>
      <c r="F78" s="1957"/>
      <c r="G78" s="1956"/>
      <c r="H78" s="2038"/>
      <c r="I78" s="2038"/>
      <c r="J78" s="2039"/>
      <c r="K78" s="2039"/>
      <c r="L78" s="2039"/>
      <c r="M78" s="2039"/>
      <c r="N78" s="2040"/>
      <c r="O78" s="1957"/>
      <c r="P78" s="1957"/>
      <c r="Q78" s="1957"/>
    </row>
    <row r="79" spans="1:17" ht="87.75" customHeight="1" outlineLevel="1" x14ac:dyDescent="0.25">
      <c r="A79" s="2213"/>
      <c r="B79" s="2139" t="s">
        <v>4135</v>
      </c>
      <c r="C79" s="2044" t="s">
        <v>4075</v>
      </c>
      <c r="D79" s="2044" t="s">
        <v>236</v>
      </c>
      <c r="E79" s="2044" t="s">
        <v>3</v>
      </c>
      <c r="F79" s="1973" t="s">
        <v>335</v>
      </c>
      <c r="G79" s="2044" t="s">
        <v>335</v>
      </c>
      <c r="H79" s="2042">
        <v>5</v>
      </c>
      <c r="I79" s="2042">
        <v>4.5999999999999996</v>
      </c>
      <c r="J79" s="2043">
        <v>5.5</v>
      </c>
      <c r="K79" s="2043">
        <v>5.5</v>
      </c>
      <c r="L79" s="2043">
        <v>5.5</v>
      </c>
      <c r="M79" s="2043">
        <v>5.5</v>
      </c>
      <c r="N79" s="2043">
        <v>5.5</v>
      </c>
      <c r="O79" s="1973"/>
      <c r="P79" s="1973"/>
      <c r="Q79" s="1973"/>
    </row>
    <row r="80" spans="1:17" ht="31.5" customHeight="1" outlineLevel="1" x14ac:dyDescent="0.25">
      <c r="A80" s="1925"/>
      <c r="B80" s="2840" t="s">
        <v>150</v>
      </c>
      <c r="C80" s="2840"/>
      <c r="D80" s="2840"/>
      <c r="E80" s="2840"/>
      <c r="F80" s="2840"/>
      <c r="G80" s="2840"/>
      <c r="H80" s="2840"/>
      <c r="I80" s="2840"/>
      <c r="J80" s="2840"/>
      <c r="K80" s="2840"/>
      <c r="L80" s="2840"/>
      <c r="M80" s="2840"/>
      <c r="N80" s="2840"/>
      <c r="O80" s="2840"/>
      <c r="P80" s="2840"/>
      <c r="Q80" s="2840"/>
    </row>
    <row r="81" spans="1:17" ht="27" customHeight="1" outlineLevel="1" x14ac:dyDescent="0.25">
      <c r="A81" s="1925"/>
      <c r="B81" s="2840" t="s">
        <v>4138</v>
      </c>
      <c r="C81" s="2840"/>
      <c r="D81" s="2840"/>
      <c r="E81" s="2840"/>
      <c r="F81" s="2840"/>
      <c r="G81" s="2840"/>
      <c r="H81" s="2840"/>
      <c r="I81" s="2840"/>
      <c r="J81" s="2840"/>
      <c r="K81" s="2840"/>
      <c r="L81" s="2840"/>
      <c r="M81" s="2840"/>
      <c r="N81" s="2840"/>
      <c r="O81" s="2840"/>
      <c r="P81" s="2840"/>
      <c r="Q81" s="2840"/>
    </row>
    <row r="82" spans="1:17" ht="59.25" customHeight="1" outlineLevel="1" x14ac:dyDescent="0.25">
      <c r="A82" s="1925">
        <v>44</v>
      </c>
      <c r="B82" s="2143" t="s">
        <v>4362</v>
      </c>
      <c r="C82" s="2851" t="s">
        <v>4075</v>
      </c>
      <c r="D82" s="2937" t="s">
        <v>4076</v>
      </c>
      <c r="E82" s="2851" t="s">
        <v>82</v>
      </c>
      <c r="F82" s="2915" t="s">
        <v>335</v>
      </c>
      <c r="G82" s="2852" t="s">
        <v>335</v>
      </c>
      <c r="H82" s="1973">
        <v>1.1539999999999999</v>
      </c>
      <c r="I82" s="2045">
        <v>0.441</v>
      </c>
      <c r="J82" s="2043">
        <v>0.441</v>
      </c>
      <c r="K82" s="2043">
        <v>0.441</v>
      </c>
      <c r="L82" s="2043">
        <v>0.441</v>
      </c>
      <c r="M82" s="2043">
        <v>0.441</v>
      </c>
      <c r="N82" s="2043">
        <v>0.441</v>
      </c>
      <c r="O82" s="1964"/>
      <c r="P82" s="1964"/>
      <c r="Q82" s="1964"/>
    </row>
    <row r="83" spans="1:17" ht="20.100000000000001" customHeight="1" outlineLevel="1" x14ac:dyDescent="0.25">
      <c r="A83" s="1925">
        <v>45</v>
      </c>
      <c r="B83" s="2139" t="s">
        <v>155</v>
      </c>
      <c r="C83" s="2851"/>
      <c r="D83" s="2937"/>
      <c r="E83" s="2851"/>
      <c r="F83" s="2916"/>
      <c r="G83" s="2853"/>
      <c r="H83" s="1973">
        <v>0.35799999999999998</v>
      </c>
      <c r="I83" s="2045">
        <v>0.223</v>
      </c>
      <c r="J83" s="2043">
        <v>0.25900000000000001</v>
      </c>
      <c r="K83" s="2043">
        <v>0.33100000000000002</v>
      </c>
      <c r="L83" s="2043">
        <v>0.33500000000000002</v>
      </c>
      <c r="M83" s="2043">
        <v>0.33500000000000002</v>
      </c>
      <c r="N83" s="2043">
        <v>0.33500000000000002</v>
      </c>
      <c r="O83" s="1973"/>
      <c r="P83" s="1973"/>
      <c r="Q83" s="1973"/>
    </row>
    <row r="84" spans="1:17" ht="18.75" x14ac:dyDescent="0.25">
      <c r="A84" s="1925"/>
      <c r="B84" s="1961" t="s">
        <v>4363</v>
      </c>
      <c r="C84" s="1962"/>
      <c r="D84" s="2044"/>
      <c r="E84" s="1962"/>
      <c r="F84" s="1964"/>
      <c r="G84" s="1962"/>
      <c r="H84" s="2044"/>
      <c r="I84" s="1962"/>
      <c r="J84" s="1965"/>
      <c r="K84" s="1965"/>
      <c r="L84" s="1965"/>
      <c r="M84" s="1965"/>
      <c r="N84" s="1966"/>
      <c r="O84" s="1967"/>
      <c r="P84" s="1967"/>
      <c r="Q84" s="1967"/>
    </row>
    <row r="85" spans="1:17" ht="18.75" outlineLevel="1" x14ac:dyDescent="0.25">
      <c r="A85" s="1925">
        <v>48</v>
      </c>
      <c r="B85" s="2036" t="s">
        <v>4139</v>
      </c>
      <c r="C85" s="1956"/>
      <c r="D85" s="2037"/>
      <c r="E85" s="2037"/>
      <c r="F85" s="1957"/>
      <c r="G85" s="1956"/>
      <c r="H85" s="1956"/>
      <c r="I85" s="2046"/>
      <c r="J85" s="2039"/>
      <c r="K85" s="2039"/>
      <c r="L85" s="2039"/>
      <c r="M85" s="2039"/>
      <c r="N85" s="2040"/>
      <c r="O85" s="1957"/>
      <c r="P85" s="1957"/>
      <c r="Q85" s="1957"/>
    </row>
    <row r="86" spans="1:17" ht="27" customHeight="1" outlineLevel="1" x14ac:dyDescent="0.25">
      <c r="A86" s="1925"/>
      <c r="B86" s="2840" t="s">
        <v>4141</v>
      </c>
      <c r="C86" s="2840"/>
      <c r="D86" s="2840"/>
      <c r="E86" s="2840"/>
      <c r="F86" s="2840"/>
      <c r="G86" s="2840"/>
      <c r="H86" s="2840"/>
      <c r="I86" s="2840"/>
      <c r="J86" s="2840"/>
      <c r="K86" s="2840"/>
      <c r="L86" s="2840"/>
      <c r="M86" s="2840"/>
      <c r="N86" s="2840"/>
      <c r="O86" s="2840"/>
      <c r="P86" s="2840"/>
      <c r="Q86" s="2840"/>
    </row>
    <row r="87" spans="1:17" ht="66" customHeight="1" outlineLevel="1" x14ac:dyDescent="0.25">
      <c r="A87" s="1925">
        <v>52</v>
      </c>
      <c r="B87" s="2047" t="s">
        <v>4506</v>
      </c>
      <c r="C87" s="2048" t="s">
        <v>4077</v>
      </c>
      <c r="D87" s="2048" t="s">
        <v>997</v>
      </c>
      <c r="E87" s="2048" t="s">
        <v>3</v>
      </c>
      <c r="F87" s="2049" t="s">
        <v>335</v>
      </c>
      <c r="G87" s="2048" t="s">
        <v>335</v>
      </c>
      <c r="H87" s="2050">
        <v>98.125</v>
      </c>
      <c r="I87" s="2050">
        <v>98.2</v>
      </c>
      <c r="J87" s="2051">
        <v>99.9</v>
      </c>
      <c r="K87" s="2051">
        <v>99.9</v>
      </c>
      <c r="L87" s="2051">
        <v>100</v>
      </c>
      <c r="M87" s="2051">
        <v>100</v>
      </c>
      <c r="N87" s="2051">
        <v>100</v>
      </c>
      <c r="O87" s="2052"/>
      <c r="P87" s="2052"/>
      <c r="Q87" s="2052"/>
    </row>
    <row r="88" spans="1:17" ht="31.5" customHeight="1" outlineLevel="1" x14ac:dyDescent="0.25">
      <c r="A88" s="1925"/>
      <c r="B88" s="2919" t="s">
        <v>160</v>
      </c>
      <c r="C88" s="2920"/>
      <c r="D88" s="2920"/>
      <c r="E88" s="2920"/>
      <c r="F88" s="2920"/>
      <c r="G88" s="2920"/>
      <c r="H88" s="2920"/>
      <c r="I88" s="2920"/>
      <c r="J88" s="2920"/>
      <c r="K88" s="2920"/>
      <c r="L88" s="2920"/>
      <c r="M88" s="2920"/>
      <c r="N88" s="2920"/>
      <c r="O88" s="2920"/>
      <c r="P88" s="2920"/>
      <c r="Q88" s="2921"/>
    </row>
    <row r="89" spans="1:17" ht="60" customHeight="1" outlineLevel="1" x14ac:dyDescent="0.25">
      <c r="A89" s="1925">
        <v>53</v>
      </c>
      <c r="B89" s="2143" t="s">
        <v>4507</v>
      </c>
      <c r="C89" s="2044" t="s">
        <v>4077</v>
      </c>
      <c r="D89" s="2044" t="s">
        <v>997</v>
      </c>
      <c r="E89" s="2044" t="s">
        <v>3</v>
      </c>
      <c r="F89" s="2140" t="s">
        <v>335</v>
      </c>
      <c r="G89" s="2044" t="s">
        <v>335</v>
      </c>
      <c r="H89" s="2042">
        <v>95</v>
      </c>
      <c r="I89" s="2042">
        <v>95.1</v>
      </c>
      <c r="J89" s="2043">
        <v>95.5</v>
      </c>
      <c r="K89" s="2043">
        <v>95.8</v>
      </c>
      <c r="L89" s="2043">
        <v>96.1</v>
      </c>
      <c r="M89" s="2043">
        <v>96.3</v>
      </c>
      <c r="N89" s="2043">
        <v>96.3</v>
      </c>
      <c r="O89" s="1964"/>
      <c r="P89" s="1964"/>
      <c r="Q89" s="1964"/>
    </row>
    <row r="90" spans="1:17" ht="18.75" x14ac:dyDescent="0.25">
      <c r="A90" s="1925"/>
      <c r="B90" s="1961" t="s">
        <v>4364</v>
      </c>
      <c r="C90" s="1962"/>
      <c r="D90" s="2044"/>
      <c r="E90" s="1962"/>
      <c r="F90" s="1964"/>
      <c r="G90" s="1962"/>
      <c r="H90" s="1962"/>
      <c r="I90" s="1962"/>
      <c r="J90" s="1965"/>
      <c r="K90" s="1965"/>
      <c r="L90" s="1965"/>
      <c r="M90" s="1965"/>
      <c r="N90" s="1966"/>
      <c r="O90" s="1967"/>
      <c r="P90" s="1967"/>
      <c r="Q90" s="1967"/>
    </row>
    <row r="91" spans="1:17" ht="18.75" outlineLevel="1" x14ac:dyDescent="0.25">
      <c r="A91" s="1925"/>
      <c r="B91" s="2919" t="s">
        <v>4365</v>
      </c>
      <c r="C91" s="2920"/>
      <c r="D91" s="2920"/>
      <c r="E91" s="2920"/>
      <c r="F91" s="2920"/>
      <c r="G91" s="2920"/>
      <c r="H91" s="2920"/>
      <c r="I91" s="2920"/>
      <c r="J91" s="2920"/>
      <c r="K91" s="2920"/>
      <c r="L91" s="2920"/>
      <c r="M91" s="2920"/>
      <c r="N91" s="2920"/>
      <c r="O91" s="2920"/>
      <c r="P91" s="2920"/>
      <c r="Q91" s="2921"/>
    </row>
    <row r="92" spans="1:17" ht="18.75" outlineLevel="1" x14ac:dyDescent="0.25">
      <c r="A92" s="2213">
        <v>59</v>
      </c>
      <c r="B92" s="2036" t="s">
        <v>4144</v>
      </c>
      <c r="C92" s="1956"/>
      <c r="D92" s="2037"/>
      <c r="E92" s="2037"/>
      <c r="F92" s="1957"/>
      <c r="G92" s="1956"/>
      <c r="H92" s="1956"/>
      <c r="I92" s="1956"/>
      <c r="J92" s="2039"/>
      <c r="K92" s="2039"/>
      <c r="L92" s="2039"/>
      <c r="M92" s="2039"/>
      <c r="N92" s="2040" t="s">
        <v>34</v>
      </c>
      <c r="O92" s="1957"/>
      <c r="P92" s="1957"/>
      <c r="Q92" s="1957"/>
    </row>
    <row r="93" spans="1:17" ht="112.5" outlineLevel="1" x14ac:dyDescent="0.25">
      <c r="A93" s="2213"/>
      <c r="B93" s="2053" t="s">
        <v>4508</v>
      </c>
      <c r="C93" s="2048" t="s">
        <v>4080</v>
      </c>
      <c r="D93" s="2048" t="s">
        <v>4081</v>
      </c>
      <c r="E93" s="2048" t="s">
        <v>3</v>
      </c>
      <c r="F93" s="2054" t="s">
        <v>335</v>
      </c>
      <c r="G93" s="2048" t="s">
        <v>335</v>
      </c>
      <c r="H93" s="2050">
        <v>82.1</v>
      </c>
      <c r="I93" s="2050">
        <v>86.1</v>
      </c>
      <c r="J93" s="2051">
        <v>88</v>
      </c>
      <c r="K93" s="2051">
        <v>90.4</v>
      </c>
      <c r="L93" s="2051">
        <v>96</v>
      </c>
      <c r="M93" s="2051">
        <v>100</v>
      </c>
      <c r="N93" s="2051">
        <v>100</v>
      </c>
      <c r="O93" s="2054"/>
      <c r="P93" s="2054"/>
      <c r="Q93" s="2054"/>
    </row>
    <row r="94" spans="1:17" ht="18.75" outlineLevel="1" x14ac:dyDescent="0.25">
      <c r="A94" s="2213">
        <v>60</v>
      </c>
      <c r="B94" s="2036" t="s">
        <v>4145</v>
      </c>
      <c r="C94" s="1956"/>
      <c r="D94" s="2037"/>
      <c r="E94" s="2037"/>
      <c r="F94" s="1957"/>
      <c r="G94" s="1956"/>
      <c r="H94" s="2055"/>
      <c r="I94" s="2055"/>
      <c r="J94" s="2056"/>
      <c r="K94" s="2056"/>
      <c r="L94" s="2056"/>
      <c r="M94" s="2057"/>
      <c r="N94" s="2057" t="s">
        <v>34</v>
      </c>
      <c r="O94" s="1957"/>
      <c r="P94" s="1957"/>
      <c r="Q94" s="1957"/>
    </row>
    <row r="95" spans="1:17" ht="107.25" customHeight="1" outlineLevel="1" x14ac:dyDescent="0.25">
      <c r="A95" s="2213"/>
      <c r="B95" s="2139" t="s">
        <v>4146</v>
      </c>
      <c r="C95" s="2044" t="s">
        <v>4080</v>
      </c>
      <c r="D95" s="1987" t="s">
        <v>4081</v>
      </c>
      <c r="E95" s="1987" t="s">
        <v>3</v>
      </c>
      <c r="F95" s="1973" t="s">
        <v>335</v>
      </c>
      <c r="G95" s="2044" t="s">
        <v>335</v>
      </c>
      <c r="H95" s="2042">
        <v>63.7</v>
      </c>
      <c r="I95" s="2042">
        <v>69.2</v>
      </c>
      <c r="J95" s="2043">
        <v>70.900000000000006</v>
      </c>
      <c r="K95" s="2043">
        <v>73.099999999999994</v>
      </c>
      <c r="L95" s="2043">
        <v>76.3</v>
      </c>
      <c r="M95" s="2043">
        <v>78.8</v>
      </c>
      <c r="N95" s="2043">
        <v>80.900000000000006</v>
      </c>
      <c r="O95" s="1973"/>
      <c r="P95" s="1973"/>
      <c r="Q95" s="1973"/>
    </row>
    <row r="96" spans="1:17" ht="28.5" customHeight="1" outlineLevel="1" x14ac:dyDescent="0.25">
      <c r="A96" s="1925"/>
      <c r="B96" s="2840" t="s">
        <v>4147</v>
      </c>
      <c r="C96" s="2840"/>
      <c r="D96" s="2840"/>
      <c r="E96" s="2840"/>
      <c r="F96" s="2840"/>
      <c r="G96" s="2840"/>
      <c r="H96" s="2840"/>
      <c r="I96" s="2840"/>
      <c r="J96" s="2840"/>
      <c r="K96" s="2840"/>
      <c r="L96" s="2840"/>
      <c r="M96" s="2840"/>
      <c r="N96" s="2840"/>
      <c r="O96" s="2840"/>
      <c r="P96" s="1964"/>
      <c r="Q96" s="1964"/>
    </row>
    <row r="97" spans="1:17" ht="26.25" customHeight="1" outlineLevel="1" x14ac:dyDescent="0.25">
      <c r="A97" s="1925"/>
      <c r="B97" s="2143" t="s">
        <v>173</v>
      </c>
      <c r="C97" s="2044"/>
      <c r="D97" s="2044"/>
      <c r="E97" s="2044"/>
      <c r="F97" s="1964"/>
      <c r="G97" s="2044"/>
      <c r="H97" s="2058"/>
      <c r="I97" s="2058"/>
      <c r="J97" s="2059"/>
      <c r="K97" s="2059"/>
      <c r="L97" s="2059"/>
      <c r="M97" s="2059"/>
      <c r="N97" s="2060"/>
      <c r="O97" s="1964"/>
      <c r="P97" s="1964"/>
      <c r="Q97" s="1964"/>
    </row>
    <row r="98" spans="1:17" ht="62.25" customHeight="1" outlineLevel="1" x14ac:dyDescent="0.25">
      <c r="A98" s="1925"/>
      <c r="B98" s="2061" t="s">
        <v>4509</v>
      </c>
      <c r="C98" s="2044" t="s">
        <v>4077</v>
      </c>
      <c r="D98" s="2044" t="s">
        <v>997</v>
      </c>
      <c r="E98" s="2044" t="s">
        <v>3</v>
      </c>
      <c r="F98" s="1964" t="s">
        <v>335</v>
      </c>
      <c r="G98" s="2044" t="s">
        <v>335</v>
      </c>
      <c r="H98" s="2062">
        <v>90</v>
      </c>
      <c r="I98" s="2062">
        <v>77</v>
      </c>
      <c r="J98" s="2063">
        <v>79</v>
      </c>
      <c r="K98" s="2028">
        <v>100</v>
      </c>
      <c r="L98" s="2028">
        <v>100</v>
      </c>
      <c r="M98" s="2028">
        <v>100</v>
      </c>
      <c r="N98" s="2064">
        <v>100</v>
      </c>
      <c r="O98" s="1964"/>
      <c r="P98" s="1964"/>
      <c r="Q98" s="1964"/>
    </row>
    <row r="99" spans="1:17" s="1902" customFormat="1" ht="37.5" outlineLevel="1" x14ac:dyDescent="0.25">
      <c r="A99" s="1901"/>
      <c r="B99" s="2143" t="s">
        <v>2463</v>
      </c>
      <c r="C99" s="2065"/>
      <c r="D99" s="2066"/>
      <c r="E99" s="2065"/>
      <c r="F99" s="2067"/>
      <c r="G99" s="2065"/>
      <c r="H99" s="2065">
        <f t="shared" ref="H99:N99" si="6">H101+H103+H105+H107+H109+H111+H113+H115+H118+H121</f>
        <v>0</v>
      </c>
      <c r="I99" s="2065">
        <f t="shared" si="6"/>
        <v>0</v>
      </c>
      <c r="J99" s="1965">
        <f t="shared" si="6"/>
        <v>0</v>
      </c>
      <c r="K99" s="1965">
        <f t="shared" si="6"/>
        <v>756.72900000000004</v>
      </c>
      <c r="L99" s="1965">
        <f>L101+L103+L105+L107+L109+L111+L113+L115+L118+L121</f>
        <v>0</v>
      </c>
      <c r="M99" s="1965">
        <f>M101+M103+M105+M107+M109+M111+M113+M115+M118+M121</f>
        <v>3219.9749999999999</v>
      </c>
      <c r="N99" s="1965">
        <f t="shared" si="6"/>
        <v>3195.83</v>
      </c>
      <c r="O99" s="1964"/>
      <c r="P99" s="1964"/>
      <c r="Q99" s="1964"/>
    </row>
    <row r="100" spans="1:17" ht="59.25" customHeight="1" x14ac:dyDescent="0.3">
      <c r="A100" s="1901"/>
      <c r="B100" s="2911" t="s">
        <v>4510</v>
      </c>
      <c r="C100" s="2843" t="s">
        <v>4077</v>
      </c>
      <c r="D100" s="2843" t="s">
        <v>997</v>
      </c>
      <c r="E100" s="2069" t="s">
        <v>4148</v>
      </c>
      <c r="F100" s="2913">
        <v>2027</v>
      </c>
      <c r="G100" s="2909" t="s">
        <v>395</v>
      </c>
      <c r="H100" s="1972"/>
      <c r="I100" s="2069"/>
      <c r="J100" s="2070"/>
      <c r="K100" s="2071" t="s">
        <v>2906</v>
      </c>
      <c r="L100" s="2072"/>
      <c r="M100" s="2072"/>
      <c r="N100" s="2072"/>
      <c r="O100" s="1972"/>
      <c r="P100" s="2073"/>
      <c r="Q100" s="1964"/>
    </row>
    <row r="101" spans="1:17" ht="33.6" customHeight="1" x14ac:dyDescent="0.3">
      <c r="A101" s="1901"/>
      <c r="B101" s="2912"/>
      <c r="C101" s="2844"/>
      <c r="D101" s="2844"/>
      <c r="E101" s="1972" t="s">
        <v>458</v>
      </c>
      <c r="F101" s="2914"/>
      <c r="G101" s="2909"/>
      <c r="H101" s="1972"/>
      <c r="I101" s="2069"/>
      <c r="J101" s="2070"/>
      <c r="K101" s="1974">
        <v>756.72900000000004</v>
      </c>
      <c r="L101" s="2072"/>
      <c r="M101" s="2072"/>
      <c r="N101" s="2072"/>
      <c r="O101" s="1972" t="s">
        <v>1026</v>
      </c>
      <c r="P101" s="1973" t="s">
        <v>3899</v>
      </c>
      <c r="Q101" s="1964"/>
    </row>
    <row r="102" spans="1:17" ht="61.5" customHeight="1" x14ac:dyDescent="0.25">
      <c r="A102" s="1901"/>
      <c r="B102" s="2911" t="s">
        <v>4511</v>
      </c>
      <c r="C102" s="2843" t="s">
        <v>4077</v>
      </c>
      <c r="D102" s="2843" t="s">
        <v>997</v>
      </c>
      <c r="E102" s="2069" t="s">
        <v>4148</v>
      </c>
      <c r="F102" s="2913">
        <v>2029</v>
      </c>
      <c r="G102" s="2909" t="s">
        <v>395</v>
      </c>
      <c r="H102" s="1972"/>
      <c r="I102" s="2069"/>
      <c r="J102" s="2075"/>
      <c r="K102" s="2072"/>
      <c r="L102" s="2072"/>
      <c r="M102" s="2072" t="s">
        <v>2907</v>
      </c>
      <c r="N102" s="2072"/>
      <c r="O102" s="1972"/>
      <c r="P102" s="2073"/>
      <c r="Q102" s="1964"/>
    </row>
    <row r="103" spans="1:17" ht="37.5" x14ac:dyDescent="0.25">
      <c r="A103" s="1901"/>
      <c r="B103" s="2912"/>
      <c r="C103" s="2844"/>
      <c r="D103" s="2844"/>
      <c r="E103" s="1972" t="s">
        <v>458</v>
      </c>
      <c r="F103" s="2914"/>
      <c r="G103" s="2909"/>
      <c r="H103" s="1972"/>
      <c r="I103" s="2069"/>
      <c r="J103" s="2076"/>
      <c r="K103" s="2077"/>
      <c r="L103" s="2077"/>
      <c r="M103" s="2077">
        <v>897.57500000000005</v>
      </c>
      <c r="N103" s="2072"/>
      <c r="O103" s="1972" t="s">
        <v>1026</v>
      </c>
      <c r="P103" s="1973" t="s">
        <v>3899</v>
      </c>
      <c r="Q103" s="1964"/>
    </row>
    <row r="104" spans="1:17" ht="54.75" customHeight="1" x14ac:dyDescent="0.25">
      <c r="A104" s="1901"/>
      <c r="B104" s="2911" t="s">
        <v>4512</v>
      </c>
      <c r="C104" s="2843" t="s">
        <v>4077</v>
      </c>
      <c r="D104" s="2843" t="s">
        <v>997</v>
      </c>
      <c r="E104" s="2069" t="s">
        <v>4148</v>
      </c>
      <c r="F104" s="2913">
        <v>2030</v>
      </c>
      <c r="G104" s="2909" t="s">
        <v>395</v>
      </c>
      <c r="H104" s="1972"/>
      <c r="I104" s="2069"/>
      <c r="J104" s="1971"/>
      <c r="K104" s="2075"/>
      <c r="L104" s="1971"/>
      <c r="M104" s="1971"/>
      <c r="N104" s="2072" t="s">
        <v>2908</v>
      </c>
      <c r="O104" s="1972"/>
      <c r="P104" s="2073"/>
      <c r="Q104" s="1964"/>
    </row>
    <row r="105" spans="1:17" ht="39.75" customHeight="1" x14ac:dyDescent="0.25">
      <c r="A105" s="1901"/>
      <c r="B105" s="2912"/>
      <c r="C105" s="2844"/>
      <c r="D105" s="2844"/>
      <c r="E105" s="1972" t="s">
        <v>458</v>
      </c>
      <c r="F105" s="2914"/>
      <c r="G105" s="2909"/>
      <c r="H105" s="1972"/>
      <c r="I105" s="2069"/>
      <c r="J105" s="1971"/>
      <c r="K105" s="2076"/>
      <c r="L105" s="1971"/>
      <c r="M105" s="1971"/>
      <c r="N105" s="2077">
        <v>693.12900000000002</v>
      </c>
      <c r="O105" s="1972" t="s">
        <v>1026</v>
      </c>
      <c r="P105" s="1973" t="s">
        <v>3899</v>
      </c>
      <c r="Q105" s="1964"/>
    </row>
    <row r="106" spans="1:17" ht="51.75" customHeight="1" x14ac:dyDescent="0.25">
      <c r="A106" s="1901"/>
      <c r="B106" s="2911" t="s">
        <v>4513</v>
      </c>
      <c r="C106" s="2843" t="s">
        <v>4077</v>
      </c>
      <c r="D106" s="2843" t="s">
        <v>997</v>
      </c>
      <c r="E106" s="2069" t="s">
        <v>4148</v>
      </c>
      <c r="F106" s="2913">
        <v>2030</v>
      </c>
      <c r="G106" s="2909" t="s">
        <v>395</v>
      </c>
      <c r="H106" s="1972"/>
      <c r="I106" s="2069"/>
      <c r="J106" s="1971"/>
      <c r="K106" s="1971"/>
      <c r="L106" s="2075"/>
      <c r="M106" s="2075"/>
      <c r="N106" s="2072" t="s">
        <v>2898</v>
      </c>
      <c r="O106" s="1972"/>
      <c r="P106" s="2073"/>
      <c r="Q106" s="1964"/>
    </row>
    <row r="107" spans="1:17" s="1903" customFormat="1" ht="37.5" x14ac:dyDescent="0.25">
      <c r="A107" s="2213">
        <v>16</v>
      </c>
      <c r="B107" s="2912"/>
      <c r="C107" s="2844"/>
      <c r="D107" s="2844"/>
      <c r="E107" s="1972" t="s">
        <v>458</v>
      </c>
      <c r="F107" s="2914"/>
      <c r="G107" s="2909"/>
      <c r="H107" s="1972"/>
      <c r="I107" s="2069"/>
      <c r="J107" s="1971"/>
      <c r="K107" s="1971"/>
      <c r="L107" s="2076"/>
      <c r="M107" s="2076"/>
      <c r="N107" s="2077">
        <v>1062.701</v>
      </c>
      <c r="O107" s="1972" t="s">
        <v>1026</v>
      </c>
      <c r="P107" s="1973" t="s">
        <v>3899</v>
      </c>
      <c r="Q107" s="2078"/>
    </row>
    <row r="108" spans="1:17" s="1903" customFormat="1" ht="60" customHeight="1" x14ac:dyDescent="0.25">
      <c r="A108" s="2213"/>
      <c r="B108" s="2911" t="s">
        <v>4514</v>
      </c>
      <c r="C108" s="2843" t="s">
        <v>4077</v>
      </c>
      <c r="D108" s="2843" t="s">
        <v>997</v>
      </c>
      <c r="E108" s="2069" t="s">
        <v>4148</v>
      </c>
      <c r="F108" s="2913">
        <v>2029</v>
      </c>
      <c r="G108" s="2909" t="s">
        <v>395</v>
      </c>
      <c r="H108" s="1972"/>
      <c r="I108" s="2069"/>
      <c r="J108" s="1971"/>
      <c r="K108" s="1971"/>
      <c r="L108" s="2072"/>
      <c r="M108" s="2072" t="s">
        <v>4087</v>
      </c>
      <c r="N108" s="2072"/>
      <c r="O108" s="1972"/>
      <c r="P108" s="2073"/>
      <c r="Q108" s="2078"/>
    </row>
    <row r="109" spans="1:17" s="1903" customFormat="1" ht="37.5" x14ac:dyDescent="0.25">
      <c r="A109" s="2213">
        <v>17</v>
      </c>
      <c r="B109" s="2912"/>
      <c r="C109" s="2844"/>
      <c r="D109" s="2844"/>
      <c r="E109" s="1972" t="s">
        <v>458</v>
      </c>
      <c r="F109" s="2914"/>
      <c r="G109" s="2909"/>
      <c r="H109" s="1972"/>
      <c r="I109" s="2069"/>
      <c r="J109" s="1971"/>
      <c r="K109" s="1971"/>
      <c r="L109" s="2072"/>
      <c r="M109" s="2077">
        <v>980</v>
      </c>
      <c r="N109" s="2072"/>
      <c r="O109" s="1972" t="s">
        <v>1026</v>
      </c>
      <c r="P109" s="1973" t="s">
        <v>3899</v>
      </c>
      <c r="Q109" s="2078"/>
    </row>
    <row r="110" spans="1:17" s="1903" customFormat="1" ht="57.75" customHeight="1" x14ac:dyDescent="0.25">
      <c r="A110" s="2213"/>
      <c r="B110" s="2911" t="s">
        <v>4515</v>
      </c>
      <c r="C110" s="2843" t="s">
        <v>4077</v>
      </c>
      <c r="D110" s="2843" t="s">
        <v>997</v>
      </c>
      <c r="E110" s="2069" t="s">
        <v>4148</v>
      </c>
      <c r="F110" s="2913">
        <v>2029</v>
      </c>
      <c r="G110" s="2909" t="s">
        <v>395</v>
      </c>
      <c r="H110" s="1972"/>
      <c r="I110" s="2069"/>
      <c r="J110" s="1971"/>
      <c r="K110" s="1971"/>
      <c r="L110" s="2072"/>
      <c r="M110" s="2072" t="s">
        <v>4088</v>
      </c>
      <c r="N110" s="2072"/>
      <c r="O110" s="1972"/>
      <c r="P110" s="2073"/>
      <c r="Q110" s="2078"/>
    </row>
    <row r="111" spans="1:17" s="1903" customFormat="1" ht="51" customHeight="1" x14ac:dyDescent="0.25">
      <c r="A111" s="2213">
        <v>18</v>
      </c>
      <c r="B111" s="2912"/>
      <c r="C111" s="2844"/>
      <c r="D111" s="2844"/>
      <c r="E111" s="1972" t="s">
        <v>458</v>
      </c>
      <c r="F111" s="2914"/>
      <c r="G111" s="2909"/>
      <c r="H111" s="1972"/>
      <c r="I111" s="2069"/>
      <c r="J111" s="1971"/>
      <c r="K111" s="1971"/>
      <c r="L111" s="2072"/>
      <c r="M111" s="2077">
        <v>416.4</v>
      </c>
      <c r="N111" s="2072"/>
      <c r="O111" s="1972" t="s">
        <v>1026</v>
      </c>
      <c r="P111" s="1973" t="s">
        <v>3899</v>
      </c>
      <c r="Q111" s="2078"/>
    </row>
    <row r="112" spans="1:17" s="1903" customFormat="1" ht="59.25" customHeight="1" x14ac:dyDescent="0.25">
      <c r="A112" s="2213"/>
      <c r="B112" s="2911" t="s">
        <v>4516</v>
      </c>
      <c r="C112" s="2843" t="s">
        <v>4077</v>
      </c>
      <c r="D112" s="2843" t="s">
        <v>997</v>
      </c>
      <c r="E112" s="2069" t="s">
        <v>4148</v>
      </c>
      <c r="F112" s="2913">
        <v>2030</v>
      </c>
      <c r="G112" s="2909" t="s">
        <v>395</v>
      </c>
      <c r="H112" s="1972"/>
      <c r="I112" s="2069"/>
      <c r="J112" s="1971"/>
      <c r="K112" s="1971"/>
      <c r="L112" s="2072"/>
      <c r="M112" s="2072"/>
      <c r="N112" s="2072" t="s">
        <v>4089</v>
      </c>
      <c r="O112" s="1972"/>
      <c r="P112" s="2073"/>
      <c r="Q112" s="2078"/>
    </row>
    <row r="113" spans="1:17" s="1903" customFormat="1" ht="37.5" x14ac:dyDescent="0.25">
      <c r="A113" s="1925"/>
      <c r="B113" s="2912"/>
      <c r="C113" s="2844"/>
      <c r="D113" s="2844"/>
      <c r="E113" s="1972" t="s">
        <v>458</v>
      </c>
      <c r="F113" s="2914"/>
      <c r="G113" s="2909"/>
      <c r="H113" s="1972"/>
      <c r="I113" s="2069"/>
      <c r="J113" s="1971"/>
      <c r="K113" s="1971"/>
      <c r="L113" s="2072"/>
      <c r="M113" s="2072"/>
      <c r="N113" s="2077">
        <v>450</v>
      </c>
      <c r="O113" s="1972" t="s">
        <v>1026</v>
      </c>
      <c r="P113" s="1973" t="s">
        <v>3899</v>
      </c>
      <c r="Q113" s="2107"/>
    </row>
    <row r="114" spans="1:17" s="1903" customFormat="1" ht="52.5" customHeight="1" x14ac:dyDescent="0.25">
      <c r="A114" s="1925"/>
      <c r="B114" s="2911" t="s">
        <v>4517</v>
      </c>
      <c r="C114" s="2843" t="s">
        <v>4077</v>
      </c>
      <c r="D114" s="2843" t="s">
        <v>997</v>
      </c>
      <c r="E114" s="2069" t="s">
        <v>4148</v>
      </c>
      <c r="F114" s="2913">
        <v>2030</v>
      </c>
      <c r="G114" s="2909" t="s">
        <v>395</v>
      </c>
      <c r="H114" s="1972"/>
      <c r="I114" s="2069"/>
      <c r="J114" s="1971"/>
      <c r="K114" s="1971"/>
      <c r="L114" s="2072"/>
      <c r="M114" s="2072"/>
      <c r="N114" s="2072" t="s">
        <v>602</v>
      </c>
      <c r="O114" s="1972"/>
      <c r="P114" s="2073"/>
      <c r="Q114" s="2107"/>
    </row>
    <row r="115" spans="1:17" s="1903" customFormat="1" ht="37.5" x14ac:dyDescent="0.25">
      <c r="A115" s="1925"/>
      <c r="B115" s="2912"/>
      <c r="C115" s="2844"/>
      <c r="D115" s="2844"/>
      <c r="E115" s="1972" t="s">
        <v>458</v>
      </c>
      <c r="F115" s="2914"/>
      <c r="G115" s="2909"/>
      <c r="H115" s="1972"/>
      <c r="I115" s="2069"/>
      <c r="J115" s="1971"/>
      <c r="K115" s="1971"/>
      <c r="L115" s="2072"/>
      <c r="M115" s="2072"/>
      <c r="N115" s="2077">
        <v>440</v>
      </c>
      <c r="O115" s="1972" t="s">
        <v>1026</v>
      </c>
      <c r="P115" s="1973" t="s">
        <v>3899</v>
      </c>
      <c r="Q115" s="2107"/>
    </row>
    <row r="116" spans="1:17" s="1905" customFormat="1" ht="93.75" x14ac:dyDescent="0.25">
      <c r="A116" s="1904"/>
      <c r="B116" s="2143" t="s">
        <v>4518</v>
      </c>
      <c r="C116" s="1973" t="s">
        <v>4077</v>
      </c>
      <c r="D116" s="1973" t="s">
        <v>997</v>
      </c>
      <c r="E116" s="1973" t="s">
        <v>3</v>
      </c>
      <c r="F116" s="1973" t="s">
        <v>335</v>
      </c>
      <c r="G116" s="1973" t="s">
        <v>335</v>
      </c>
      <c r="H116" s="1973"/>
      <c r="I116" s="2080">
        <v>100</v>
      </c>
      <c r="J116" s="2081">
        <v>100</v>
      </c>
      <c r="K116" s="2081">
        <v>100</v>
      </c>
      <c r="L116" s="2081">
        <v>100</v>
      </c>
      <c r="M116" s="2081">
        <v>100</v>
      </c>
      <c r="N116" s="2081">
        <v>100</v>
      </c>
      <c r="O116" s="2082"/>
      <c r="P116" s="2082"/>
      <c r="Q116" s="2083"/>
    </row>
    <row r="117" spans="1:17" s="1903" customFormat="1" ht="61.5" customHeight="1" x14ac:dyDescent="0.25">
      <c r="A117" s="1925"/>
      <c r="B117" s="2896" t="s">
        <v>4519</v>
      </c>
      <c r="C117" s="2843" t="s">
        <v>4077</v>
      </c>
      <c r="D117" s="2843" t="s">
        <v>997</v>
      </c>
      <c r="E117" s="2069" t="s">
        <v>4148</v>
      </c>
      <c r="F117" s="2843">
        <v>2029</v>
      </c>
      <c r="G117" s="2909" t="s">
        <v>395</v>
      </c>
      <c r="H117" s="1972"/>
      <c r="I117" s="1972"/>
      <c r="J117" s="2072"/>
      <c r="K117" s="2084"/>
      <c r="L117" s="2072"/>
      <c r="M117" s="2072" t="s">
        <v>4090</v>
      </c>
      <c r="N117" s="2072"/>
      <c r="O117" s="1972"/>
      <c r="P117" s="1973"/>
      <c r="Q117" s="2107"/>
    </row>
    <row r="118" spans="1:17" s="1903" customFormat="1" ht="37.5" x14ac:dyDescent="0.25">
      <c r="A118" s="1925"/>
      <c r="B118" s="2874"/>
      <c r="C118" s="2844"/>
      <c r="D118" s="2844"/>
      <c r="E118" s="1972" t="s">
        <v>458</v>
      </c>
      <c r="F118" s="2844"/>
      <c r="G118" s="2909"/>
      <c r="H118" s="1972"/>
      <c r="I118" s="1972"/>
      <c r="J118" s="2072"/>
      <c r="K118" s="2084"/>
      <c r="L118" s="2072"/>
      <c r="M118" s="2077">
        <v>926</v>
      </c>
      <c r="N118" s="2072"/>
      <c r="O118" s="1972" t="s">
        <v>1026</v>
      </c>
      <c r="P118" s="1973" t="s">
        <v>3899</v>
      </c>
      <c r="Q118" s="2107"/>
    </row>
    <row r="119" spans="1:17" s="1908" customFormat="1" ht="75" x14ac:dyDescent="0.25">
      <c r="A119" s="1906" t="s">
        <v>266</v>
      </c>
      <c r="B119" s="2143" t="s">
        <v>4520</v>
      </c>
      <c r="C119" s="1973" t="s">
        <v>4077</v>
      </c>
      <c r="D119" s="2044" t="s">
        <v>997</v>
      </c>
      <c r="E119" s="2044" t="s">
        <v>3</v>
      </c>
      <c r="F119" s="2086" t="s">
        <v>335</v>
      </c>
      <c r="G119" s="2044" t="s">
        <v>335</v>
      </c>
      <c r="H119" s="1973">
        <v>98.1</v>
      </c>
      <c r="I119" s="2042">
        <v>98.2</v>
      </c>
      <c r="J119" s="2043">
        <v>99.9</v>
      </c>
      <c r="K119" s="2043">
        <v>99.9</v>
      </c>
      <c r="L119" s="2043">
        <v>100</v>
      </c>
      <c r="M119" s="2043">
        <v>100</v>
      </c>
      <c r="N119" s="2043">
        <v>100</v>
      </c>
      <c r="O119" s="2087"/>
      <c r="P119" s="2087"/>
      <c r="Q119" s="2087"/>
    </row>
    <row r="120" spans="1:17" ht="27" customHeight="1" x14ac:dyDescent="0.3">
      <c r="A120" s="1909"/>
      <c r="B120" s="2854" t="s">
        <v>4521</v>
      </c>
      <c r="C120" s="2843" t="s">
        <v>4077</v>
      </c>
      <c r="D120" s="2843" t="s">
        <v>997</v>
      </c>
      <c r="E120" s="1972" t="s">
        <v>396</v>
      </c>
      <c r="F120" s="2843">
        <v>2030</v>
      </c>
      <c r="G120" s="2843" t="s">
        <v>4101</v>
      </c>
      <c r="H120" s="1972"/>
      <c r="I120" s="2088"/>
      <c r="J120" s="2072"/>
      <c r="K120" s="2070"/>
      <c r="L120" s="2070"/>
      <c r="M120" s="2070"/>
      <c r="N120" s="2072">
        <v>1</v>
      </c>
      <c r="O120" s="2089"/>
      <c r="P120" s="1964"/>
      <c r="Q120" s="1964"/>
    </row>
    <row r="121" spans="1:17" ht="65.25" customHeight="1" x14ac:dyDescent="0.3">
      <c r="A121" s="1909"/>
      <c r="B121" s="2855"/>
      <c r="C121" s="2844"/>
      <c r="D121" s="2844"/>
      <c r="E121" s="1972" t="s">
        <v>458</v>
      </c>
      <c r="F121" s="2844"/>
      <c r="G121" s="2844"/>
      <c r="H121" s="1972"/>
      <c r="I121" s="2088"/>
      <c r="J121" s="2072"/>
      <c r="K121" s="2070"/>
      <c r="L121" s="2070"/>
      <c r="M121" s="2070"/>
      <c r="N121" s="2077">
        <v>550</v>
      </c>
      <c r="O121" s="1972" t="s">
        <v>1026</v>
      </c>
      <c r="P121" s="1973" t="s">
        <v>3899</v>
      </c>
      <c r="Q121" s="1964"/>
    </row>
    <row r="122" spans="1:17" s="1902" customFormat="1" ht="56.25" x14ac:dyDescent="0.25">
      <c r="A122" s="1925"/>
      <c r="B122" s="2143" t="s">
        <v>4149</v>
      </c>
      <c r="C122" s="1962"/>
      <c r="D122" s="1962"/>
      <c r="E122" s="1962"/>
      <c r="F122" s="2090"/>
      <c r="G122" s="1962"/>
      <c r="H122" s="1962">
        <f>SUM(H123:H124)</f>
        <v>0</v>
      </c>
      <c r="I122" s="1962">
        <f t="shared" ref="I122:N122" si="7">SUM(I123:I124)</f>
        <v>0</v>
      </c>
      <c r="J122" s="1965">
        <f t="shared" si="7"/>
        <v>0</v>
      </c>
      <c r="K122" s="1965">
        <f t="shared" si="7"/>
        <v>756.72900000000004</v>
      </c>
      <c r="L122" s="1965">
        <f t="shared" si="7"/>
        <v>0</v>
      </c>
      <c r="M122" s="1965">
        <f t="shared" si="7"/>
        <v>3219.9750000000004</v>
      </c>
      <c r="N122" s="1965">
        <f t="shared" si="7"/>
        <v>3205.83</v>
      </c>
      <c r="O122" s="1962"/>
      <c r="P122" s="1962"/>
      <c r="Q122" s="1962"/>
    </row>
    <row r="123" spans="1:17" s="1902" customFormat="1" ht="18.75" x14ac:dyDescent="0.25">
      <c r="A123" s="1925"/>
      <c r="B123" s="2143" t="s">
        <v>4150</v>
      </c>
      <c r="C123" s="2091"/>
      <c r="D123" s="2091"/>
      <c r="E123" s="2091"/>
      <c r="F123" s="2086"/>
      <c r="G123" s="2091"/>
      <c r="H123" s="1962">
        <v>0</v>
      </c>
      <c r="I123" s="1962">
        <v>0</v>
      </c>
      <c r="J123" s="1965">
        <v>0</v>
      </c>
      <c r="K123" s="1965">
        <v>0</v>
      </c>
      <c r="L123" s="1965">
        <v>0</v>
      </c>
      <c r="M123" s="1965">
        <v>0</v>
      </c>
      <c r="N123" s="1965">
        <v>0</v>
      </c>
      <c r="O123" s="1964"/>
      <c r="P123" s="1964"/>
      <c r="Q123" s="1964"/>
    </row>
    <row r="124" spans="1:17" s="1902" customFormat="1" ht="18.75" x14ac:dyDescent="0.3">
      <c r="A124" s="1925"/>
      <c r="B124" s="2143" t="s">
        <v>4151</v>
      </c>
      <c r="C124" s="2091"/>
      <c r="D124" s="2091"/>
      <c r="E124" s="2091"/>
      <c r="F124" s="2086"/>
      <c r="G124" s="2091"/>
      <c r="H124" s="2092">
        <f>H115+H113+H111+H109+H107+H105+H103+H101+H121</f>
        <v>0</v>
      </c>
      <c r="I124" s="2092">
        <f t="shared" ref="I124:L124" si="8">I115+I113+I111+I109+I107+I105+I103+I101+I121</f>
        <v>0</v>
      </c>
      <c r="J124" s="2093">
        <f t="shared" si="8"/>
        <v>0</v>
      </c>
      <c r="K124" s="2093">
        <f t="shared" si="8"/>
        <v>756.72900000000004</v>
      </c>
      <c r="L124" s="2093">
        <f t="shared" si="8"/>
        <v>0</v>
      </c>
      <c r="M124" s="2093">
        <f>M115+M113+M111+M109+M107+M105+M103+M101+M121+M118</f>
        <v>3219.9750000000004</v>
      </c>
      <c r="N124" s="2093">
        <v>3205.83</v>
      </c>
      <c r="O124" s="1962"/>
      <c r="P124" s="1964"/>
      <c r="Q124" s="1964"/>
    </row>
    <row r="125" spans="1:17" ht="18.75" x14ac:dyDescent="0.25">
      <c r="A125" s="1909"/>
      <c r="B125" s="2143" t="s">
        <v>177</v>
      </c>
      <c r="C125" s="2044"/>
      <c r="D125" s="2044"/>
      <c r="E125" s="2044"/>
      <c r="F125" s="2086"/>
      <c r="G125" s="2044"/>
      <c r="H125" s="2044"/>
      <c r="I125" s="2044"/>
      <c r="J125" s="2094"/>
      <c r="K125" s="2094"/>
      <c r="L125" s="2094"/>
      <c r="M125" s="2094"/>
      <c r="N125" s="2043"/>
      <c r="O125" s="1964"/>
      <c r="P125" s="1964"/>
      <c r="Q125" s="1964"/>
    </row>
    <row r="126" spans="1:17" s="1896" customFormat="1" ht="51" customHeight="1" x14ac:dyDescent="0.25">
      <c r="A126" s="1910"/>
      <c r="B126" s="2143" t="s">
        <v>4522</v>
      </c>
      <c r="C126" s="2044" t="s">
        <v>4152</v>
      </c>
      <c r="D126" s="2044" t="s">
        <v>4153</v>
      </c>
      <c r="E126" s="2044" t="s">
        <v>3</v>
      </c>
      <c r="F126" s="2044" t="s">
        <v>335</v>
      </c>
      <c r="G126" s="2044" t="s">
        <v>335</v>
      </c>
      <c r="H126" s="2095">
        <v>0</v>
      </c>
      <c r="I126" s="2095">
        <v>0</v>
      </c>
      <c r="J126" s="2096">
        <v>86.7</v>
      </c>
      <c r="K126" s="2043">
        <v>86.7</v>
      </c>
      <c r="L126" s="2043">
        <v>93.3</v>
      </c>
      <c r="M126" s="2043">
        <v>100</v>
      </c>
      <c r="N126" s="2097">
        <v>100</v>
      </c>
      <c r="O126" s="2098"/>
      <c r="P126" s="2098"/>
      <c r="Q126" s="2098"/>
    </row>
    <row r="127" spans="1:17" ht="15.75" customHeight="1" x14ac:dyDescent="0.25">
      <c r="A127" s="1909"/>
      <c r="B127" s="2854" t="s">
        <v>4523</v>
      </c>
      <c r="C127" s="2856" t="s">
        <v>4152</v>
      </c>
      <c r="D127" s="2880" t="s">
        <v>4153</v>
      </c>
      <c r="E127" s="1968" t="s">
        <v>396</v>
      </c>
      <c r="F127" s="2885">
        <v>2026</v>
      </c>
      <c r="G127" s="2880" t="s">
        <v>468</v>
      </c>
      <c r="H127" s="2099"/>
      <c r="I127" s="2100"/>
      <c r="J127" s="2101" t="s">
        <v>1650</v>
      </c>
      <c r="K127" s="2101"/>
      <c r="L127" s="2101"/>
      <c r="M127" s="2101"/>
      <c r="N127" s="2102"/>
      <c r="O127" s="1972"/>
      <c r="P127" s="1973"/>
      <c r="Q127" s="2905" t="s">
        <v>4389</v>
      </c>
    </row>
    <row r="128" spans="1:17" ht="56.25" x14ac:dyDescent="0.25">
      <c r="A128" s="1909"/>
      <c r="B128" s="2855"/>
      <c r="C128" s="2857"/>
      <c r="D128" s="2880"/>
      <c r="E128" s="1968" t="s">
        <v>2026</v>
      </c>
      <c r="F128" s="2885"/>
      <c r="G128" s="2880"/>
      <c r="H128" s="2099"/>
      <c r="I128" s="2100"/>
      <c r="J128" s="2102">
        <v>9.3000000000000007</v>
      </c>
      <c r="K128" s="2101"/>
      <c r="L128" s="2101"/>
      <c r="M128" s="2101"/>
      <c r="N128" s="2102"/>
      <c r="O128" s="1972" t="s">
        <v>1026</v>
      </c>
      <c r="P128" s="1973" t="s">
        <v>4265</v>
      </c>
      <c r="Q128" s="2906"/>
    </row>
    <row r="129" spans="1:17" ht="15.75" customHeight="1" x14ac:dyDescent="0.3">
      <c r="A129" s="1909"/>
      <c r="B129" s="2854" t="s">
        <v>4524</v>
      </c>
      <c r="C129" s="2856" t="s">
        <v>4152</v>
      </c>
      <c r="D129" s="2880" t="s">
        <v>4153</v>
      </c>
      <c r="E129" s="1968" t="s">
        <v>396</v>
      </c>
      <c r="F129" s="2885">
        <v>2028</v>
      </c>
      <c r="G129" s="2880" t="s">
        <v>468</v>
      </c>
      <c r="H129" s="2099"/>
      <c r="I129" s="2100"/>
      <c r="J129" s="2102"/>
      <c r="K129" s="2101"/>
      <c r="L129" s="2101" t="s">
        <v>1650</v>
      </c>
      <c r="M129" s="2070"/>
      <c r="N129" s="2102"/>
      <c r="O129" s="2009"/>
      <c r="P129" s="2002"/>
      <c r="Q129" s="2104"/>
    </row>
    <row r="130" spans="1:17" ht="56.25" x14ac:dyDescent="0.3">
      <c r="A130" s="1909"/>
      <c r="B130" s="2855"/>
      <c r="C130" s="2857"/>
      <c r="D130" s="2880"/>
      <c r="E130" s="1968" t="s">
        <v>2026</v>
      </c>
      <c r="F130" s="2885"/>
      <c r="G130" s="2880"/>
      <c r="H130" s="2099"/>
      <c r="I130" s="2100"/>
      <c r="J130" s="2102"/>
      <c r="K130" s="2102"/>
      <c r="L130" s="2102">
        <v>300</v>
      </c>
      <c r="M130" s="2070"/>
      <c r="N130" s="2102"/>
      <c r="O130" s="1972" t="s">
        <v>1026</v>
      </c>
      <c r="P130" s="1973" t="s">
        <v>4265</v>
      </c>
      <c r="Q130" s="2104"/>
    </row>
    <row r="131" spans="1:17" ht="19.5" customHeight="1" x14ac:dyDescent="0.25">
      <c r="A131" s="1909"/>
      <c r="B131" s="2854" t="s">
        <v>4525</v>
      </c>
      <c r="C131" s="2856" t="s">
        <v>4152</v>
      </c>
      <c r="D131" s="2880" t="s">
        <v>4153</v>
      </c>
      <c r="E131" s="1968" t="s">
        <v>396</v>
      </c>
      <c r="F131" s="2885">
        <v>2029</v>
      </c>
      <c r="G131" s="2880" t="s">
        <v>468</v>
      </c>
      <c r="H131" s="2099"/>
      <c r="I131" s="2100"/>
      <c r="J131" s="2101"/>
      <c r="K131" s="2075"/>
      <c r="L131" s="2101"/>
      <c r="M131" s="2071" t="s">
        <v>1650</v>
      </c>
      <c r="N131" s="2103"/>
      <c r="O131" s="1972"/>
      <c r="P131" s="1973"/>
      <c r="Q131" s="2905" t="s">
        <v>4389</v>
      </c>
    </row>
    <row r="132" spans="1:17" ht="56.25" x14ac:dyDescent="0.25">
      <c r="A132" s="1909"/>
      <c r="B132" s="2855"/>
      <c r="C132" s="2857"/>
      <c r="D132" s="2880"/>
      <c r="E132" s="1968" t="s">
        <v>2026</v>
      </c>
      <c r="F132" s="2885"/>
      <c r="G132" s="2880"/>
      <c r="H132" s="2099"/>
      <c r="I132" s="2100"/>
      <c r="J132" s="2101"/>
      <c r="K132" s="2074"/>
      <c r="L132" s="2101"/>
      <c r="M132" s="2132">
        <v>250</v>
      </c>
      <c r="N132" s="2103"/>
      <c r="O132" s="1972" t="s">
        <v>1026</v>
      </c>
      <c r="P132" s="1973" t="s">
        <v>4266</v>
      </c>
      <c r="Q132" s="2906"/>
    </row>
    <row r="133" spans="1:17" ht="27" customHeight="1" x14ac:dyDescent="0.25">
      <c r="A133" s="1925"/>
      <c r="B133" s="2938" t="s">
        <v>4526</v>
      </c>
      <c r="C133" s="2856" t="s">
        <v>4152</v>
      </c>
      <c r="D133" s="2880" t="s">
        <v>4153</v>
      </c>
      <c r="E133" s="1968" t="s">
        <v>396</v>
      </c>
      <c r="F133" s="2885">
        <v>2029</v>
      </c>
      <c r="G133" s="2880" t="s">
        <v>468</v>
      </c>
      <c r="H133" s="2099"/>
      <c r="I133" s="2100"/>
      <c r="J133" s="2101"/>
      <c r="K133" s="2101"/>
      <c r="L133" s="2101"/>
      <c r="M133" s="2071" t="s">
        <v>1650</v>
      </c>
      <c r="N133" s="2103"/>
      <c r="O133" s="1972"/>
      <c r="P133" s="1973"/>
      <c r="Q133" s="2905" t="s">
        <v>4389</v>
      </c>
    </row>
    <row r="134" spans="1:17" ht="56.25" x14ac:dyDescent="0.25">
      <c r="A134" s="1925"/>
      <c r="B134" s="2855"/>
      <c r="C134" s="2857"/>
      <c r="D134" s="2880"/>
      <c r="E134" s="1968" t="s">
        <v>2026</v>
      </c>
      <c r="F134" s="2885"/>
      <c r="G134" s="2880"/>
      <c r="H134" s="2099"/>
      <c r="I134" s="2100"/>
      <c r="J134" s="2101"/>
      <c r="K134" s="2101"/>
      <c r="L134" s="2101"/>
      <c r="M134" s="2132">
        <v>500</v>
      </c>
      <c r="N134" s="2103"/>
      <c r="O134" s="1972" t="s">
        <v>1026</v>
      </c>
      <c r="P134" s="1973" t="s">
        <v>4266</v>
      </c>
      <c r="Q134" s="2906"/>
    </row>
    <row r="135" spans="1:17" ht="15.75" customHeight="1" x14ac:dyDescent="0.25">
      <c r="A135" s="1925"/>
      <c r="B135" s="2896" t="s">
        <v>4527</v>
      </c>
      <c r="C135" s="2856" t="s">
        <v>4152</v>
      </c>
      <c r="D135" s="2880" t="s">
        <v>4153</v>
      </c>
      <c r="E135" s="1968" t="s">
        <v>396</v>
      </c>
      <c r="F135" s="2885">
        <v>2030</v>
      </c>
      <c r="G135" s="2880" t="s">
        <v>468</v>
      </c>
      <c r="H135" s="2099"/>
      <c r="I135" s="2100"/>
      <c r="J135" s="2101"/>
      <c r="K135" s="2101"/>
      <c r="L135" s="2101"/>
      <c r="M135" s="1971"/>
      <c r="N135" s="2106" t="s">
        <v>1650</v>
      </c>
      <c r="O135" s="1972"/>
      <c r="P135" s="1973"/>
      <c r="Q135" s="2910" t="s">
        <v>4389</v>
      </c>
    </row>
    <row r="136" spans="1:17" ht="56.25" x14ac:dyDescent="0.25">
      <c r="A136" s="1925"/>
      <c r="B136" s="2896"/>
      <c r="C136" s="2857"/>
      <c r="D136" s="2880"/>
      <c r="E136" s="1968" t="s">
        <v>2026</v>
      </c>
      <c r="F136" s="2885"/>
      <c r="G136" s="2880"/>
      <c r="H136" s="2099"/>
      <c r="I136" s="2100"/>
      <c r="J136" s="2101"/>
      <c r="K136" s="2101"/>
      <c r="L136" s="2101"/>
      <c r="M136" s="2101"/>
      <c r="N136" s="2939">
        <v>800</v>
      </c>
      <c r="O136" s="1972" t="s">
        <v>1026</v>
      </c>
      <c r="P136" s="1973" t="s">
        <v>4266</v>
      </c>
      <c r="Q136" s="2910"/>
    </row>
    <row r="137" spans="1:17" s="1902" customFormat="1" ht="56.25" x14ac:dyDescent="0.25">
      <c r="A137" s="1925"/>
      <c r="B137" s="2143" t="s">
        <v>4149</v>
      </c>
      <c r="C137" s="1962"/>
      <c r="D137" s="1962"/>
      <c r="E137" s="1962"/>
      <c r="F137" s="2090"/>
      <c r="G137" s="1962"/>
      <c r="H137" s="1962">
        <f>SUM(H138:H139)</f>
        <v>0</v>
      </c>
      <c r="I137" s="1962">
        <f t="shared" ref="I137:N137" si="9">SUM(I138:I139)</f>
        <v>0</v>
      </c>
      <c r="J137" s="1965">
        <f t="shared" si="9"/>
        <v>9.3000000000000007</v>
      </c>
      <c r="K137" s="1965">
        <v>0</v>
      </c>
      <c r="L137" s="1965">
        <f t="shared" si="9"/>
        <v>300</v>
      </c>
      <c r="M137" s="1965">
        <f t="shared" si="9"/>
        <v>750</v>
      </c>
      <c r="N137" s="1965">
        <f t="shared" si="9"/>
        <v>800</v>
      </c>
      <c r="O137" s="1962"/>
      <c r="P137" s="1962"/>
      <c r="Q137" s="1962"/>
    </row>
    <row r="138" spans="1:17" s="1902" customFormat="1" ht="18.75" x14ac:dyDescent="0.25">
      <c r="A138" s="1925"/>
      <c r="B138" s="2143" t="s">
        <v>4150</v>
      </c>
      <c r="C138" s="2091"/>
      <c r="D138" s="2091"/>
      <c r="E138" s="2091"/>
      <c r="F138" s="2086"/>
      <c r="G138" s="2091"/>
      <c r="H138" s="1962">
        <f>H130+H128</f>
        <v>0</v>
      </c>
      <c r="I138" s="1962">
        <f t="shared" ref="I138:N138" si="10">I130+I128</f>
        <v>0</v>
      </c>
      <c r="J138" s="1965">
        <f t="shared" si="10"/>
        <v>9.3000000000000007</v>
      </c>
      <c r="K138" s="1965">
        <v>0</v>
      </c>
      <c r="L138" s="1965">
        <v>0</v>
      </c>
      <c r="M138" s="1965">
        <f t="shared" si="10"/>
        <v>0</v>
      </c>
      <c r="N138" s="1965">
        <f t="shared" si="10"/>
        <v>0</v>
      </c>
      <c r="O138" s="1964"/>
      <c r="P138" s="1964"/>
      <c r="Q138" s="1964"/>
    </row>
    <row r="139" spans="1:17" s="1902" customFormat="1" ht="18.75" x14ac:dyDescent="0.3">
      <c r="A139" s="1925"/>
      <c r="B139" s="2143" t="s">
        <v>4151</v>
      </c>
      <c r="C139" s="2091"/>
      <c r="D139" s="2091"/>
      <c r="E139" s="2091"/>
      <c r="F139" s="2086"/>
      <c r="G139" s="2091"/>
      <c r="H139" s="2092">
        <f>H136+H134+H132</f>
        <v>0</v>
      </c>
      <c r="I139" s="2092">
        <f t="shared" ref="I139:N139" si="11">I136+I134+I132</f>
        <v>0</v>
      </c>
      <c r="J139" s="2093">
        <f t="shared" si="11"/>
        <v>0</v>
      </c>
      <c r="K139" s="2940">
        <v>0</v>
      </c>
      <c r="L139" s="2093">
        <v>300</v>
      </c>
      <c r="M139" s="2138">
        <f t="shared" si="11"/>
        <v>750</v>
      </c>
      <c r="N139" s="2093">
        <f t="shared" si="11"/>
        <v>800</v>
      </c>
      <c r="O139" s="1962"/>
      <c r="P139" s="1964"/>
      <c r="Q139" s="1964"/>
    </row>
    <row r="140" spans="1:17" ht="18.75" x14ac:dyDescent="0.25">
      <c r="A140" s="1925"/>
      <c r="B140" s="2143" t="s">
        <v>180</v>
      </c>
      <c r="C140" s="2044"/>
      <c r="D140" s="2044"/>
      <c r="E140" s="2044"/>
      <c r="F140" s="2086"/>
      <c r="G140" s="2044"/>
      <c r="H140" s="2044"/>
      <c r="I140" s="2044"/>
      <c r="J140" s="2094"/>
      <c r="K140" s="2094"/>
      <c r="L140" s="2094"/>
      <c r="M140" s="2094"/>
      <c r="N140" s="2043"/>
      <c r="O140" s="1964"/>
      <c r="P140" s="1964"/>
      <c r="Q140" s="1964"/>
    </row>
    <row r="141" spans="1:17" ht="97.5" customHeight="1" x14ac:dyDescent="0.25">
      <c r="A141" s="1925">
        <v>66</v>
      </c>
      <c r="B141" s="2143" t="s">
        <v>4528</v>
      </c>
      <c r="C141" s="2044" t="s">
        <v>4154</v>
      </c>
      <c r="D141" s="2044" t="s">
        <v>4155</v>
      </c>
      <c r="E141" s="2044" t="s">
        <v>3</v>
      </c>
      <c r="F141" s="2086"/>
      <c r="G141" s="2044" t="s">
        <v>335</v>
      </c>
      <c r="H141" s="1973">
        <v>43.8</v>
      </c>
      <c r="I141" s="1973">
        <v>43.9</v>
      </c>
      <c r="J141" s="2096">
        <v>45.5</v>
      </c>
      <c r="K141" s="2043">
        <v>47.5</v>
      </c>
      <c r="L141" s="2043">
        <v>49.5</v>
      </c>
      <c r="M141" s="2043">
        <v>51</v>
      </c>
      <c r="N141" s="2097">
        <v>52</v>
      </c>
      <c r="O141" s="1964"/>
      <c r="P141" s="1964"/>
      <c r="Q141" s="1964"/>
    </row>
    <row r="142" spans="1:17" s="1902" customFormat="1" ht="33.75" customHeight="1" x14ac:dyDescent="0.25">
      <c r="A142" s="1925"/>
      <c r="B142" s="2854" t="s">
        <v>4529</v>
      </c>
      <c r="C142" s="2901" t="s">
        <v>4108</v>
      </c>
      <c r="D142" s="2901" t="s">
        <v>4157</v>
      </c>
      <c r="E142" s="2109" t="s">
        <v>396</v>
      </c>
      <c r="F142" s="2903">
        <v>2025</v>
      </c>
      <c r="G142" s="2901" t="s">
        <v>4109</v>
      </c>
      <c r="H142" s="2069"/>
      <c r="I142" s="2110">
        <v>1</v>
      </c>
      <c r="J142" s="1971"/>
      <c r="K142" s="1971"/>
      <c r="L142" s="1971"/>
      <c r="M142" s="2102"/>
      <c r="N142" s="2102"/>
      <c r="O142" s="2089"/>
      <c r="P142" s="1964"/>
      <c r="Q142" s="1964"/>
    </row>
    <row r="143" spans="1:17" s="1902" customFormat="1" ht="60.75" customHeight="1" x14ac:dyDescent="0.25">
      <c r="A143" s="1925"/>
      <c r="B143" s="2855"/>
      <c r="C143" s="2902"/>
      <c r="D143" s="2902"/>
      <c r="E143" s="2111" t="s">
        <v>4158</v>
      </c>
      <c r="F143" s="2904"/>
      <c r="G143" s="2902"/>
      <c r="H143" s="2069"/>
      <c r="I143" s="2112">
        <v>6.0388000000000002</v>
      </c>
      <c r="J143" s="1971"/>
      <c r="K143" s="1971"/>
      <c r="L143" s="1971"/>
      <c r="M143" s="2102"/>
      <c r="N143" s="2102"/>
      <c r="O143" s="1972" t="s">
        <v>4068</v>
      </c>
      <c r="P143" s="1964"/>
      <c r="Q143" s="1964"/>
    </row>
    <row r="144" spans="1:17" ht="37.5" x14ac:dyDescent="0.25">
      <c r="A144" s="1925"/>
      <c r="B144" s="2854" t="s">
        <v>4530</v>
      </c>
      <c r="C144" s="2901" t="s">
        <v>4108</v>
      </c>
      <c r="D144" s="2901" t="s">
        <v>4157</v>
      </c>
      <c r="E144" s="1972" t="s">
        <v>4148</v>
      </c>
      <c r="F144" s="2903">
        <v>2029</v>
      </c>
      <c r="G144" s="2901" t="s">
        <v>395</v>
      </c>
      <c r="H144" s="2069"/>
      <c r="I144" s="2069"/>
      <c r="J144" s="1971"/>
      <c r="K144" s="1971"/>
      <c r="L144" s="1971"/>
      <c r="M144" s="2071" t="s">
        <v>1241</v>
      </c>
      <c r="N144" s="2072"/>
      <c r="O144" s="2089"/>
      <c r="P144" s="1964"/>
      <c r="Q144" s="2905" t="s">
        <v>4389</v>
      </c>
    </row>
    <row r="145" spans="1:17" ht="37.5" x14ac:dyDescent="0.25">
      <c r="A145" s="1911">
        <v>68</v>
      </c>
      <c r="B145" s="2855"/>
      <c r="C145" s="2902"/>
      <c r="D145" s="2902"/>
      <c r="E145" s="2069" t="s">
        <v>4173</v>
      </c>
      <c r="F145" s="2904"/>
      <c r="G145" s="2902"/>
      <c r="H145" s="2069"/>
      <c r="I145" s="2069"/>
      <c r="J145" s="1971"/>
      <c r="K145" s="1974"/>
      <c r="L145" s="1971"/>
      <c r="M145" s="2941">
        <v>1522.4</v>
      </c>
      <c r="N145" s="2072"/>
      <c r="O145" s="1972" t="s">
        <v>4068</v>
      </c>
      <c r="P145" s="1964"/>
      <c r="Q145" s="2906"/>
    </row>
    <row r="146" spans="1:17" s="1902" customFormat="1" ht="48.75" customHeight="1" x14ac:dyDescent="0.25">
      <c r="A146" s="1925"/>
      <c r="B146" s="2854" t="s">
        <v>4531</v>
      </c>
      <c r="C146" s="2901" t="s">
        <v>4108</v>
      </c>
      <c r="D146" s="2901" t="s">
        <v>4157</v>
      </c>
      <c r="E146" s="2109" t="s">
        <v>396</v>
      </c>
      <c r="F146" s="2907">
        <v>2029</v>
      </c>
      <c r="G146" s="2901" t="s">
        <v>4109</v>
      </c>
      <c r="H146" s="2114"/>
      <c r="I146" s="2114"/>
      <c r="J146" s="1974"/>
      <c r="K146" s="1971"/>
      <c r="L146" s="1974"/>
      <c r="M146" s="2071">
        <v>1</v>
      </c>
      <c r="N146" s="2102"/>
      <c r="O146" s="2089"/>
      <c r="P146" s="1964"/>
      <c r="Q146" s="1964"/>
    </row>
    <row r="147" spans="1:17" s="1902" customFormat="1" ht="35.450000000000003" customHeight="1" x14ac:dyDescent="0.25">
      <c r="A147" s="1925"/>
      <c r="B147" s="2855"/>
      <c r="C147" s="2902"/>
      <c r="D147" s="2902"/>
      <c r="E147" s="2111" t="s">
        <v>4158</v>
      </c>
      <c r="F147" s="2908"/>
      <c r="G147" s="2902"/>
      <c r="H147" s="2114"/>
      <c r="I147" s="2114"/>
      <c r="J147" s="1974"/>
      <c r="K147" s="1974"/>
      <c r="L147" s="1974"/>
      <c r="M147" s="2941">
        <v>9.94</v>
      </c>
      <c r="N147" s="2102"/>
      <c r="O147" s="1972" t="s">
        <v>4068</v>
      </c>
      <c r="P147" s="1964"/>
      <c r="Q147" s="1964"/>
    </row>
    <row r="148" spans="1:17" s="1902" customFormat="1" ht="37.5" x14ac:dyDescent="0.25">
      <c r="A148" s="1925"/>
      <c r="B148" s="2854" t="s">
        <v>4532</v>
      </c>
      <c r="C148" s="2901" t="s">
        <v>4108</v>
      </c>
      <c r="D148" s="2901" t="s">
        <v>4157</v>
      </c>
      <c r="E148" s="1972" t="s">
        <v>4148</v>
      </c>
      <c r="F148" s="2903">
        <v>2029</v>
      </c>
      <c r="G148" s="2901" t="s">
        <v>395</v>
      </c>
      <c r="H148" s="2114"/>
      <c r="I148" s="2114"/>
      <c r="J148" s="1974"/>
      <c r="K148" s="1974"/>
      <c r="L148" s="1971"/>
      <c r="M148" s="2071" t="s">
        <v>592</v>
      </c>
      <c r="N148" s="2102"/>
      <c r="O148" s="2089"/>
      <c r="P148" s="1964"/>
      <c r="Q148" s="2905" t="s">
        <v>4389</v>
      </c>
    </row>
    <row r="149" spans="1:17" s="1902" customFormat="1" ht="37.5" x14ac:dyDescent="0.25">
      <c r="A149" s="1925"/>
      <c r="B149" s="2855"/>
      <c r="C149" s="2902"/>
      <c r="D149" s="2902"/>
      <c r="E149" s="1972" t="s">
        <v>4173</v>
      </c>
      <c r="F149" s="2904"/>
      <c r="G149" s="2902"/>
      <c r="H149" s="2069"/>
      <c r="I149" s="2069"/>
      <c r="J149" s="1971"/>
      <c r="K149" s="1971"/>
      <c r="L149" s="1974"/>
      <c r="M149" s="2941">
        <v>950</v>
      </c>
      <c r="N149" s="2102"/>
      <c r="O149" s="1972" t="s">
        <v>4068</v>
      </c>
      <c r="P149" s="1964"/>
      <c r="Q149" s="2906"/>
    </row>
    <row r="150" spans="1:17" s="1902" customFormat="1" ht="37.5" x14ac:dyDescent="0.25">
      <c r="A150" s="1925"/>
      <c r="B150" s="2143" t="s">
        <v>4159</v>
      </c>
      <c r="C150" s="1962"/>
      <c r="D150" s="1962"/>
      <c r="E150" s="1962"/>
      <c r="F150" s="2090"/>
      <c r="G150" s="1962"/>
      <c r="H150" s="1962">
        <f>SUM(H151:H152)</f>
        <v>0</v>
      </c>
      <c r="I150" s="1962">
        <f t="shared" ref="I150:N150" si="12">SUM(I151:I152)</f>
        <v>6.0388000000000002</v>
      </c>
      <c r="J150" s="1965">
        <f t="shared" si="12"/>
        <v>0</v>
      </c>
      <c r="K150" s="1965">
        <f t="shared" si="12"/>
        <v>0</v>
      </c>
      <c r="L150" s="1965">
        <f t="shared" si="12"/>
        <v>0</v>
      </c>
      <c r="M150" s="2115">
        <f t="shared" si="12"/>
        <v>2482.34</v>
      </c>
      <c r="N150" s="1965">
        <f t="shared" si="12"/>
        <v>0</v>
      </c>
      <c r="O150" s="1962"/>
      <c r="P150" s="1962"/>
      <c r="Q150" s="1962"/>
    </row>
    <row r="151" spans="1:17" s="1902" customFormat="1" ht="18.75" x14ac:dyDescent="0.25">
      <c r="A151" s="1925"/>
      <c r="B151" s="2143" t="s">
        <v>4150</v>
      </c>
      <c r="C151" s="2091"/>
      <c r="D151" s="2091"/>
      <c r="E151" s="2091"/>
      <c r="F151" s="2086"/>
      <c r="G151" s="2091"/>
      <c r="H151" s="1962">
        <v>0</v>
      </c>
      <c r="I151" s="1962">
        <v>0</v>
      </c>
      <c r="J151" s="1965">
        <v>0</v>
      </c>
      <c r="K151" s="1965">
        <v>0</v>
      </c>
      <c r="L151" s="1965">
        <v>0</v>
      </c>
      <c r="M151" s="1965">
        <v>0</v>
      </c>
      <c r="N151" s="1965">
        <v>0</v>
      </c>
      <c r="O151" s="1964"/>
      <c r="P151" s="1964"/>
      <c r="Q151" s="1964"/>
    </row>
    <row r="152" spans="1:17" s="1902" customFormat="1" ht="18.75" x14ac:dyDescent="0.3">
      <c r="A152" s="1925"/>
      <c r="B152" s="2143" t="s">
        <v>4151</v>
      </c>
      <c r="C152" s="2091"/>
      <c r="D152" s="2091"/>
      <c r="E152" s="2091"/>
      <c r="F152" s="2086"/>
      <c r="G152" s="2091"/>
      <c r="H152" s="2092">
        <f>H149+H147+H145+H143</f>
        <v>0</v>
      </c>
      <c r="I152" s="2092">
        <f t="shared" ref="I152:N152" si="13">I149+I147+I145+I143</f>
        <v>6.0388000000000002</v>
      </c>
      <c r="J152" s="2093">
        <f t="shared" si="13"/>
        <v>0</v>
      </c>
      <c r="K152" s="2093">
        <f t="shared" si="13"/>
        <v>0</v>
      </c>
      <c r="L152" s="2093">
        <f t="shared" si="13"/>
        <v>0</v>
      </c>
      <c r="M152" s="2093">
        <f t="shared" si="13"/>
        <v>2482.34</v>
      </c>
      <c r="N152" s="2093">
        <f t="shared" si="13"/>
        <v>0</v>
      </c>
      <c r="O152" s="1962"/>
      <c r="P152" s="1964"/>
      <c r="Q152" s="1964"/>
    </row>
    <row r="153" spans="1:17" s="1902" customFormat="1" ht="18.75" x14ac:dyDescent="0.3">
      <c r="A153" s="1925"/>
      <c r="B153" s="2143" t="s">
        <v>4160</v>
      </c>
      <c r="C153" s="2091"/>
      <c r="D153" s="2091"/>
      <c r="E153" s="2091"/>
      <c r="F153" s="2086"/>
      <c r="G153" s="2091"/>
      <c r="H153" s="2092"/>
      <c r="I153" s="2092"/>
      <c r="J153" s="2093"/>
      <c r="K153" s="2093"/>
      <c r="L153" s="2093"/>
      <c r="M153" s="2093"/>
      <c r="N153" s="2093"/>
      <c r="O153" s="1962"/>
      <c r="P153" s="1964"/>
      <c r="Q153" s="1964"/>
    </row>
    <row r="154" spans="1:17" s="1922" customFormat="1" ht="48" customHeight="1" x14ac:dyDescent="0.3">
      <c r="A154" s="1927"/>
      <c r="B154" s="2854" t="s">
        <v>4533</v>
      </c>
      <c r="C154" s="2843" t="s">
        <v>4165</v>
      </c>
      <c r="D154" s="2843" t="s">
        <v>4166</v>
      </c>
      <c r="E154" s="2109" t="s">
        <v>477</v>
      </c>
      <c r="F154" s="2843">
        <v>2027</v>
      </c>
      <c r="G154" s="2880" t="s">
        <v>468</v>
      </c>
      <c r="H154" s="2099"/>
      <c r="I154" s="2099"/>
      <c r="J154" s="2101"/>
      <c r="K154" s="2071" t="s">
        <v>4063</v>
      </c>
      <c r="L154" s="2070"/>
      <c r="M154" s="2070"/>
      <c r="N154" s="2101"/>
      <c r="O154" s="2116"/>
      <c r="P154" s="2116"/>
      <c r="Q154" s="2116"/>
    </row>
    <row r="155" spans="1:17" s="1922" customFormat="1" ht="66.75" customHeight="1" x14ac:dyDescent="0.35">
      <c r="A155" s="1927"/>
      <c r="B155" s="2855"/>
      <c r="C155" s="2844"/>
      <c r="D155" s="2844"/>
      <c r="E155" s="2111" t="s">
        <v>458</v>
      </c>
      <c r="F155" s="2844"/>
      <c r="G155" s="2880"/>
      <c r="H155" s="2099"/>
      <c r="I155" s="2099"/>
      <c r="J155" s="2101"/>
      <c r="K155" s="2942">
        <v>287.89999999999998</v>
      </c>
      <c r="L155" s="2101"/>
      <c r="M155" s="2070"/>
      <c r="N155" s="2101"/>
      <c r="O155" s="2116" t="s">
        <v>1026</v>
      </c>
      <c r="P155" s="2116" t="s">
        <v>4277</v>
      </c>
      <c r="Q155" s="2116"/>
    </row>
    <row r="156" spans="1:17" s="1922" customFormat="1" ht="30.95" customHeight="1" x14ac:dyDescent="0.3">
      <c r="A156" s="1927"/>
      <c r="B156" s="2854" t="s">
        <v>4534</v>
      </c>
      <c r="C156" s="2843" t="s">
        <v>4165</v>
      </c>
      <c r="D156" s="2843" t="s">
        <v>4166</v>
      </c>
      <c r="E156" s="2843" t="s">
        <v>458</v>
      </c>
      <c r="F156" s="2843">
        <v>2027</v>
      </c>
      <c r="G156" s="2880" t="s">
        <v>468</v>
      </c>
      <c r="H156" s="2099"/>
      <c r="I156" s="2099"/>
      <c r="J156" s="2101"/>
      <c r="K156" s="2118" t="s">
        <v>4064</v>
      </c>
      <c r="L156" s="2070"/>
      <c r="M156" s="2070"/>
      <c r="N156" s="2101"/>
      <c r="O156" s="2116"/>
      <c r="P156" s="2116"/>
      <c r="Q156" s="2116"/>
    </row>
    <row r="157" spans="1:17" s="1922" customFormat="1" ht="77.25" customHeight="1" x14ac:dyDescent="0.3">
      <c r="A157" s="1927"/>
      <c r="B157" s="2855"/>
      <c r="C157" s="2844"/>
      <c r="D157" s="2844"/>
      <c r="E157" s="2844"/>
      <c r="F157" s="2844"/>
      <c r="G157" s="2880"/>
      <c r="H157" s="2099"/>
      <c r="I157" s="2099"/>
      <c r="J157" s="2101"/>
      <c r="K157" s="2128">
        <v>309</v>
      </c>
      <c r="L157" s="2070"/>
      <c r="M157" s="2070"/>
      <c r="N157" s="2101"/>
      <c r="O157" s="2116" t="s">
        <v>1026</v>
      </c>
      <c r="P157" s="2116" t="s">
        <v>4277</v>
      </c>
      <c r="Q157" s="2116"/>
    </row>
    <row r="158" spans="1:17" s="1922" customFormat="1" ht="49.5" customHeight="1" x14ac:dyDescent="0.3">
      <c r="A158" s="1927"/>
      <c r="B158" s="2854" t="s">
        <v>4535</v>
      </c>
      <c r="C158" s="2843" t="s">
        <v>4165</v>
      </c>
      <c r="D158" s="2843" t="s">
        <v>4166</v>
      </c>
      <c r="E158" s="2109" t="s">
        <v>477</v>
      </c>
      <c r="F158" s="2843">
        <v>2027</v>
      </c>
      <c r="G158" s="2880" t="s">
        <v>468</v>
      </c>
      <c r="H158" s="2120"/>
      <c r="I158" s="2120"/>
      <c r="J158" s="2070"/>
      <c r="K158" s="2118" t="s">
        <v>4267</v>
      </c>
      <c r="L158" s="2101"/>
      <c r="M158" s="2070"/>
      <c r="N158" s="2101"/>
      <c r="O158" s="2116"/>
      <c r="P158" s="2116"/>
      <c r="Q158" s="2116"/>
    </row>
    <row r="159" spans="1:17" s="1922" customFormat="1" ht="57" customHeight="1" x14ac:dyDescent="0.3">
      <c r="A159" s="1927"/>
      <c r="B159" s="2855"/>
      <c r="C159" s="2844"/>
      <c r="D159" s="2844"/>
      <c r="E159" s="1972" t="s">
        <v>458</v>
      </c>
      <c r="F159" s="2844"/>
      <c r="G159" s="2880"/>
      <c r="H159" s="2099"/>
      <c r="I159" s="2099"/>
      <c r="J159" s="2101"/>
      <c r="K159" s="2128">
        <v>153</v>
      </c>
      <c r="L159" s="2101"/>
      <c r="M159" s="2070"/>
      <c r="N159" s="2101"/>
      <c r="O159" s="2116" t="s">
        <v>1026</v>
      </c>
      <c r="P159" s="2116" t="s">
        <v>4277</v>
      </c>
      <c r="Q159" s="2116"/>
    </row>
    <row r="160" spans="1:17" s="1922" customFormat="1" ht="27" customHeight="1" x14ac:dyDescent="0.3">
      <c r="A160" s="1927"/>
      <c r="B160" s="2854" t="s">
        <v>4536</v>
      </c>
      <c r="C160" s="2843" t="s">
        <v>4167</v>
      </c>
      <c r="D160" s="2843" t="s">
        <v>4166</v>
      </c>
      <c r="E160" s="2109" t="s">
        <v>477</v>
      </c>
      <c r="F160" s="2843">
        <v>2027</v>
      </c>
      <c r="G160" s="2880" t="s">
        <v>468</v>
      </c>
      <c r="H160" s="2121"/>
      <c r="I160" s="2122" t="s">
        <v>2381</v>
      </c>
      <c r="J160" s="2072"/>
      <c r="K160" s="2123" t="s">
        <v>4268</v>
      </c>
      <c r="L160" s="2072"/>
      <c r="M160" s="2070"/>
      <c r="N160" s="2101"/>
      <c r="O160" s="2116"/>
      <c r="P160" s="2116"/>
      <c r="Q160" s="2116"/>
    </row>
    <row r="161" spans="1:17" s="1922" customFormat="1" ht="80.25" customHeight="1" x14ac:dyDescent="0.35">
      <c r="A161" s="1927"/>
      <c r="B161" s="2855"/>
      <c r="C161" s="2844"/>
      <c r="D161" s="2844"/>
      <c r="E161" s="2111" t="s">
        <v>458</v>
      </c>
      <c r="F161" s="2844"/>
      <c r="G161" s="2880"/>
      <c r="H161" s="2120"/>
      <c r="I161" s="2124">
        <v>107.3</v>
      </c>
      <c r="J161" s="2072"/>
      <c r="K161" s="2130">
        <v>89.8</v>
      </c>
      <c r="L161" s="2072"/>
      <c r="M161" s="2070"/>
      <c r="N161" s="2101"/>
      <c r="O161" s="2116" t="s">
        <v>1026</v>
      </c>
      <c r="P161" s="2116" t="s">
        <v>4277</v>
      </c>
      <c r="Q161" s="2116"/>
    </row>
    <row r="162" spans="1:17" s="1922" customFormat="1" ht="15.75" customHeight="1" x14ac:dyDescent="0.25">
      <c r="A162" s="2214"/>
      <c r="B162" s="2896" t="s">
        <v>4537</v>
      </c>
      <c r="C162" s="2843" t="s">
        <v>4167</v>
      </c>
      <c r="D162" s="2843" t="s">
        <v>4166</v>
      </c>
      <c r="E162" s="2125" t="s">
        <v>1174</v>
      </c>
      <c r="F162" s="2885">
        <v>2027</v>
      </c>
      <c r="G162" s="2880" t="s">
        <v>468</v>
      </c>
      <c r="H162" s="2099"/>
      <c r="I162" s="2099"/>
      <c r="J162" s="2101"/>
      <c r="K162" s="2071" t="s">
        <v>4247</v>
      </c>
      <c r="L162" s="2106"/>
      <c r="M162" s="2126"/>
      <c r="N162" s="2126"/>
      <c r="O162" s="2116"/>
      <c r="P162" s="2116"/>
      <c r="Q162" s="2127"/>
    </row>
    <row r="163" spans="1:17" s="1922" customFormat="1" ht="154.5" customHeight="1" x14ac:dyDescent="0.25">
      <c r="A163" s="2214"/>
      <c r="B163" s="2896"/>
      <c r="C163" s="2844"/>
      <c r="D163" s="2844"/>
      <c r="E163" s="1968" t="s">
        <v>458</v>
      </c>
      <c r="F163" s="2885"/>
      <c r="G163" s="2880"/>
      <c r="H163" s="2099"/>
      <c r="I163" s="2099"/>
      <c r="J163" s="2101"/>
      <c r="K163" s="2128">
        <v>111.182</v>
      </c>
      <c r="L163" s="2106"/>
      <c r="M163" s="2126"/>
      <c r="N163" s="2126"/>
      <c r="O163" s="2116" t="s">
        <v>1026</v>
      </c>
      <c r="P163" s="2116" t="s">
        <v>4277</v>
      </c>
      <c r="Q163" s="2127"/>
    </row>
    <row r="164" spans="1:17" s="1922" customFormat="1" ht="30.75" customHeight="1" x14ac:dyDescent="0.3">
      <c r="A164" s="1927"/>
      <c r="B164" s="2896" t="s">
        <v>4538</v>
      </c>
      <c r="C164" s="2843" t="s">
        <v>4167</v>
      </c>
      <c r="D164" s="2843" t="s">
        <v>4166</v>
      </c>
      <c r="E164" s="1972" t="s">
        <v>477</v>
      </c>
      <c r="F164" s="2843" t="s">
        <v>1259</v>
      </c>
      <c r="G164" s="2843" t="s">
        <v>468</v>
      </c>
      <c r="H164" s="2121"/>
      <c r="I164" s="2120"/>
      <c r="J164" s="2072"/>
      <c r="K164" s="2123"/>
      <c r="L164" s="2123" t="s">
        <v>4065</v>
      </c>
      <c r="M164" s="2126"/>
      <c r="N164" s="2126"/>
      <c r="O164" s="2116"/>
      <c r="P164" s="2116"/>
      <c r="Q164" s="2133"/>
    </row>
    <row r="165" spans="1:17" s="1922" customFormat="1" ht="150" customHeight="1" x14ac:dyDescent="0.3">
      <c r="A165" s="1927"/>
      <c r="B165" s="2896"/>
      <c r="C165" s="2844"/>
      <c r="D165" s="2844"/>
      <c r="E165" s="1972" t="s">
        <v>458</v>
      </c>
      <c r="F165" s="2844"/>
      <c r="G165" s="2844"/>
      <c r="H165" s="2121"/>
      <c r="I165" s="2120"/>
      <c r="J165" s="2072"/>
      <c r="K165" s="2130">
        <v>200</v>
      </c>
      <c r="L165" s="2130">
        <v>247.48099999999999</v>
      </c>
      <c r="M165" s="2072"/>
      <c r="N165" s="2101">
        <v>450</v>
      </c>
      <c r="O165" s="2116" t="s">
        <v>1026</v>
      </c>
      <c r="P165" s="2116" t="s">
        <v>4277</v>
      </c>
      <c r="Q165" s="2116"/>
    </row>
    <row r="166" spans="1:17" s="1922" customFormat="1" ht="34.5" customHeight="1" x14ac:dyDescent="0.3">
      <c r="A166" s="1927"/>
      <c r="B166" s="2896" t="s">
        <v>4539</v>
      </c>
      <c r="C166" s="2843" t="s">
        <v>4167</v>
      </c>
      <c r="D166" s="2843" t="s">
        <v>4166</v>
      </c>
      <c r="E166" s="1972" t="s">
        <v>4096</v>
      </c>
      <c r="F166" s="2843">
        <v>2027</v>
      </c>
      <c r="G166" s="2843" t="s">
        <v>468</v>
      </c>
      <c r="H166" s="2121"/>
      <c r="I166" s="2120"/>
      <c r="J166" s="2072"/>
      <c r="K166" s="2123" t="s">
        <v>4269</v>
      </c>
      <c r="L166" s="2072"/>
      <c r="M166" s="2070"/>
      <c r="N166" s="2101"/>
      <c r="O166" s="2116"/>
      <c r="P166" s="2116"/>
      <c r="Q166" s="2116"/>
    </row>
    <row r="167" spans="1:17" s="1922" customFormat="1" ht="84.75" customHeight="1" x14ac:dyDescent="0.3">
      <c r="A167" s="1927"/>
      <c r="B167" s="2896"/>
      <c r="C167" s="2844"/>
      <c r="D167" s="2844"/>
      <c r="E167" s="1972" t="s">
        <v>458</v>
      </c>
      <c r="F167" s="2844"/>
      <c r="G167" s="2844"/>
      <c r="H167" s="2121"/>
      <c r="I167" s="2120"/>
      <c r="J167" s="2070"/>
      <c r="K167" s="2130">
        <v>172</v>
      </c>
      <c r="L167" s="2072"/>
      <c r="M167" s="2070"/>
      <c r="N167" s="2101"/>
      <c r="O167" s="2116" t="s">
        <v>1026</v>
      </c>
      <c r="P167" s="2116" t="s">
        <v>4277</v>
      </c>
      <c r="Q167" s="2116"/>
    </row>
    <row r="168" spans="1:17" s="1922" customFormat="1" ht="36.75" customHeight="1" x14ac:dyDescent="0.3">
      <c r="A168" s="1927"/>
      <c r="B168" s="2896" t="s">
        <v>4540</v>
      </c>
      <c r="C168" s="2843" t="s">
        <v>4167</v>
      </c>
      <c r="D168" s="2843" t="s">
        <v>4166</v>
      </c>
      <c r="E168" s="1972" t="s">
        <v>4096</v>
      </c>
      <c r="F168" s="2843">
        <v>2028</v>
      </c>
      <c r="G168" s="2843" t="s">
        <v>468</v>
      </c>
      <c r="H168" s="2121"/>
      <c r="I168" s="2121"/>
      <c r="J168" s="2072"/>
      <c r="K168" s="2070"/>
      <c r="L168" s="2123" t="s">
        <v>4270</v>
      </c>
      <c r="M168" s="2070"/>
      <c r="N168" s="2101"/>
      <c r="O168" s="2116"/>
      <c r="P168" s="2116"/>
      <c r="Q168" s="2116"/>
    </row>
    <row r="169" spans="1:17" s="1922" customFormat="1" ht="79.5" customHeight="1" x14ac:dyDescent="0.3">
      <c r="A169" s="1927"/>
      <c r="B169" s="2896"/>
      <c r="C169" s="2844"/>
      <c r="D169" s="2844"/>
      <c r="E169" s="1972" t="s">
        <v>458</v>
      </c>
      <c r="F169" s="2844"/>
      <c r="G169" s="2844"/>
      <c r="H169" s="2121"/>
      <c r="I169" s="2121"/>
      <c r="J169" s="2072"/>
      <c r="K169" s="2070"/>
      <c r="L169" s="2130">
        <v>500</v>
      </c>
      <c r="M169" s="2070"/>
      <c r="N169" s="2101"/>
      <c r="O169" s="2116" t="s">
        <v>1026</v>
      </c>
      <c r="P169" s="2116" t="s">
        <v>4277</v>
      </c>
      <c r="Q169" s="2116"/>
    </row>
    <row r="170" spans="1:17" s="1922" customFormat="1" ht="72" customHeight="1" x14ac:dyDescent="0.3">
      <c r="A170" s="1927"/>
      <c r="B170" s="2896" t="s">
        <v>4541</v>
      </c>
      <c r="C170" s="2843" t="s">
        <v>4167</v>
      </c>
      <c r="D170" s="2843" t="s">
        <v>4166</v>
      </c>
      <c r="E170" s="1972" t="s">
        <v>4096</v>
      </c>
      <c r="F170" s="2897">
        <v>2028</v>
      </c>
      <c r="G170" s="2843" t="s">
        <v>468</v>
      </c>
      <c r="H170" s="2121"/>
      <c r="I170" s="2121"/>
      <c r="J170" s="2072"/>
      <c r="K170" s="2070"/>
      <c r="L170" s="2123" t="s">
        <v>3199</v>
      </c>
      <c r="M170" s="2070"/>
      <c r="N170" s="2101"/>
      <c r="O170" s="2116"/>
      <c r="P170" s="2116"/>
      <c r="Q170" s="2116"/>
    </row>
    <row r="171" spans="1:17" s="1922" customFormat="1" ht="63" customHeight="1" x14ac:dyDescent="0.3">
      <c r="A171" s="1927"/>
      <c r="B171" s="2896"/>
      <c r="C171" s="2844"/>
      <c r="D171" s="2844"/>
      <c r="E171" s="1972" t="s">
        <v>458</v>
      </c>
      <c r="F171" s="2897"/>
      <c r="G171" s="2844"/>
      <c r="H171" s="2121"/>
      <c r="I171" s="2121"/>
      <c r="J171" s="2072"/>
      <c r="K171" s="2070"/>
      <c r="L171" s="2130">
        <v>348</v>
      </c>
      <c r="M171" s="2070"/>
      <c r="N171" s="2101"/>
      <c r="O171" s="2116" t="s">
        <v>1026</v>
      </c>
      <c r="P171" s="2116" t="s">
        <v>4277</v>
      </c>
      <c r="Q171" s="2116"/>
    </row>
    <row r="172" spans="1:17" s="1922" customFormat="1" ht="63" customHeight="1" x14ac:dyDescent="0.3">
      <c r="A172" s="1927"/>
      <c r="B172" s="2896" t="s">
        <v>4542</v>
      </c>
      <c r="C172" s="2843" t="s">
        <v>4167</v>
      </c>
      <c r="D172" s="2843" t="s">
        <v>4166</v>
      </c>
      <c r="E172" s="1972" t="s">
        <v>4096</v>
      </c>
      <c r="F172" s="2897">
        <v>2028</v>
      </c>
      <c r="G172" s="2897" t="s">
        <v>468</v>
      </c>
      <c r="H172" s="2121"/>
      <c r="I172" s="2121"/>
      <c r="J172" s="2072"/>
      <c r="K172" s="2070"/>
      <c r="L172" s="2123" t="s">
        <v>4270</v>
      </c>
      <c r="M172" s="2070"/>
      <c r="N172" s="2101"/>
      <c r="O172" s="2116"/>
      <c r="P172" s="2116"/>
      <c r="Q172" s="2116"/>
    </row>
    <row r="173" spans="1:17" s="1922" customFormat="1" ht="63" customHeight="1" x14ac:dyDescent="0.3">
      <c r="A173" s="1927"/>
      <c r="B173" s="2896"/>
      <c r="C173" s="2844"/>
      <c r="D173" s="2844"/>
      <c r="E173" s="1972" t="s">
        <v>458</v>
      </c>
      <c r="F173" s="2897"/>
      <c r="G173" s="2897"/>
      <c r="H173" s="2121"/>
      <c r="I173" s="2121"/>
      <c r="J173" s="2072"/>
      <c r="K173" s="2070"/>
      <c r="L173" s="2130">
        <v>420</v>
      </c>
      <c r="M173" s="2070"/>
      <c r="N173" s="2101"/>
      <c r="O173" s="2116" t="s">
        <v>1026</v>
      </c>
      <c r="P173" s="2116" t="s">
        <v>4277</v>
      </c>
      <c r="Q173" s="2116"/>
    </row>
    <row r="174" spans="1:17" s="1922" customFormat="1" ht="49.5" customHeight="1" x14ac:dyDescent="0.3">
      <c r="A174" s="1927"/>
      <c r="B174" s="2896" t="s">
        <v>4543</v>
      </c>
      <c r="C174" s="2843" t="s">
        <v>4167</v>
      </c>
      <c r="D174" s="2843" t="s">
        <v>4166</v>
      </c>
      <c r="E174" s="1972" t="s">
        <v>477</v>
      </c>
      <c r="F174" s="2897">
        <v>2028</v>
      </c>
      <c r="G174" s="2843" t="s">
        <v>468</v>
      </c>
      <c r="H174" s="2121"/>
      <c r="I174" s="2121"/>
      <c r="J174" s="2072"/>
      <c r="K174" s="2070"/>
      <c r="L174" s="2118" t="s">
        <v>2381</v>
      </c>
      <c r="M174" s="2070"/>
      <c r="N174" s="2101"/>
      <c r="O174" s="2116"/>
      <c r="P174" s="2116"/>
      <c r="Q174" s="2116"/>
    </row>
    <row r="175" spans="1:17" s="1922" customFormat="1" ht="74.25" customHeight="1" x14ac:dyDescent="0.3">
      <c r="A175" s="1927"/>
      <c r="B175" s="2896"/>
      <c r="C175" s="2844"/>
      <c r="D175" s="2844"/>
      <c r="E175" s="1972" t="s">
        <v>458</v>
      </c>
      <c r="F175" s="2897"/>
      <c r="G175" s="2844"/>
      <c r="H175" s="2121"/>
      <c r="I175" s="2121"/>
      <c r="J175" s="2072"/>
      <c r="K175" s="2070"/>
      <c r="L175" s="2130">
        <v>250</v>
      </c>
      <c r="M175" s="2070"/>
      <c r="N175" s="2101"/>
      <c r="O175" s="2116" t="s">
        <v>1026</v>
      </c>
      <c r="P175" s="2116" t="s">
        <v>4277</v>
      </c>
      <c r="Q175" s="2116"/>
    </row>
    <row r="176" spans="1:17" s="1922" customFormat="1" ht="84" customHeight="1" x14ac:dyDescent="0.25">
      <c r="A176" s="2215"/>
      <c r="B176" s="2896" t="s">
        <v>4544</v>
      </c>
      <c r="C176" s="2843" t="s">
        <v>4167</v>
      </c>
      <c r="D176" s="2843" t="s">
        <v>4166</v>
      </c>
      <c r="E176" s="2125" t="s">
        <v>1174</v>
      </c>
      <c r="F176" s="2885" t="s">
        <v>992</v>
      </c>
      <c r="G176" s="2880" t="s">
        <v>468</v>
      </c>
      <c r="H176" s="2099"/>
      <c r="I176" s="2099"/>
      <c r="J176" s="2101"/>
      <c r="K176" s="2106" t="s">
        <v>4246</v>
      </c>
      <c r="L176" s="2101"/>
      <c r="M176" s="2126"/>
      <c r="N176" s="2126"/>
      <c r="O176" s="2116"/>
      <c r="P176" s="2116"/>
      <c r="Q176" s="2898"/>
    </row>
    <row r="177" spans="1:17" s="1922" customFormat="1" ht="104.25" customHeight="1" x14ac:dyDescent="0.25">
      <c r="A177" s="2216"/>
      <c r="B177" s="2896"/>
      <c r="C177" s="2844"/>
      <c r="D177" s="2844"/>
      <c r="E177" s="1968" t="s">
        <v>2026</v>
      </c>
      <c r="F177" s="2885"/>
      <c r="G177" s="2880"/>
      <c r="H177" s="2099">
        <v>0</v>
      </c>
      <c r="I177" s="2131">
        <v>136.91999999999999</v>
      </c>
      <c r="J177" s="2132"/>
      <c r="K177" s="2128">
        <v>177.50299999999999</v>
      </c>
      <c r="L177" s="2101"/>
      <c r="M177" s="2126"/>
      <c r="N177" s="2126"/>
      <c r="O177" s="2116" t="s">
        <v>1026</v>
      </c>
      <c r="P177" s="2116" t="s">
        <v>4277</v>
      </c>
      <c r="Q177" s="2899"/>
    </row>
    <row r="178" spans="1:17" s="1922" customFormat="1" ht="63.95" customHeight="1" x14ac:dyDescent="0.25">
      <c r="A178" s="2214"/>
      <c r="B178" s="2896" t="s">
        <v>4545</v>
      </c>
      <c r="C178" s="2843" t="s">
        <v>4167</v>
      </c>
      <c r="D178" s="2843" t="s">
        <v>4166</v>
      </c>
      <c r="E178" s="2125" t="s">
        <v>1174</v>
      </c>
      <c r="F178" s="2885" t="s">
        <v>1259</v>
      </c>
      <c r="G178" s="2880" t="s">
        <v>468</v>
      </c>
      <c r="H178" s="2099"/>
      <c r="I178" s="2099"/>
      <c r="J178" s="2101"/>
      <c r="K178" s="2101"/>
      <c r="L178" s="2106" t="s">
        <v>4247</v>
      </c>
      <c r="M178" s="2126"/>
      <c r="N178" s="2126"/>
      <c r="O178" s="2116"/>
      <c r="P178" s="2116"/>
      <c r="Q178" s="2900" t="s">
        <v>4389</v>
      </c>
    </row>
    <row r="179" spans="1:17" s="1922" customFormat="1" ht="105.75" customHeight="1" x14ac:dyDescent="0.25">
      <c r="A179" s="2214"/>
      <c r="B179" s="2896"/>
      <c r="C179" s="2844"/>
      <c r="D179" s="2844"/>
      <c r="E179" s="1968" t="s">
        <v>2026</v>
      </c>
      <c r="F179" s="2885"/>
      <c r="G179" s="2880"/>
      <c r="H179" s="2099"/>
      <c r="I179" s="2099"/>
      <c r="J179" s="2101"/>
      <c r="K179" s="2132">
        <v>200</v>
      </c>
      <c r="L179" s="2128">
        <v>242.79900000000001</v>
      </c>
      <c r="M179" s="2126"/>
      <c r="N179" s="2126"/>
      <c r="O179" s="2116" t="s">
        <v>1026</v>
      </c>
      <c r="P179" s="2116" t="s">
        <v>4277</v>
      </c>
      <c r="Q179" s="2900"/>
    </row>
    <row r="180" spans="1:17" s="1922" customFormat="1" ht="36" customHeight="1" x14ac:dyDescent="0.3">
      <c r="A180" s="1927"/>
      <c r="B180" s="2854" t="s">
        <v>4546</v>
      </c>
      <c r="C180" s="2843" t="s">
        <v>4167</v>
      </c>
      <c r="D180" s="2843" t="s">
        <v>4166</v>
      </c>
      <c r="E180" s="1968" t="s">
        <v>477</v>
      </c>
      <c r="F180" s="2843">
        <v>2029</v>
      </c>
      <c r="G180" s="2880" t="s">
        <v>468</v>
      </c>
      <c r="H180" s="2099"/>
      <c r="I180" s="2134" t="s">
        <v>4097</v>
      </c>
      <c r="J180" s="2101"/>
      <c r="K180" s="2101"/>
      <c r="L180" s="2101"/>
      <c r="M180" s="2123" t="s">
        <v>3199</v>
      </c>
      <c r="N180" s="2070"/>
      <c r="O180" s="2116"/>
      <c r="P180" s="2116"/>
      <c r="Q180" s="2116"/>
    </row>
    <row r="181" spans="1:17" s="1922" customFormat="1" ht="85.5" customHeight="1" x14ac:dyDescent="0.35">
      <c r="A181" s="1927"/>
      <c r="B181" s="2855"/>
      <c r="C181" s="2844"/>
      <c r="D181" s="2844"/>
      <c r="E181" s="1972" t="s">
        <v>458</v>
      </c>
      <c r="F181" s="2844"/>
      <c r="G181" s="2880"/>
      <c r="H181" s="2120"/>
      <c r="I181" s="2135">
        <v>247.9</v>
      </c>
      <c r="J181" s="2077"/>
      <c r="K181" s="2077"/>
      <c r="L181" s="2136"/>
      <c r="M181" s="2130">
        <v>250</v>
      </c>
      <c r="N181" s="2101"/>
      <c r="O181" s="2116" t="s">
        <v>1026</v>
      </c>
      <c r="P181" s="2116" t="s">
        <v>4277</v>
      </c>
      <c r="Q181" s="2116"/>
    </row>
    <row r="182" spans="1:17" s="1922" customFormat="1" ht="42.75" customHeight="1" x14ac:dyDescent="0.25">
      <c r="A182" s="1927"/>
      <c r="B182" s="2854" t="s">
        <v>4547</v>
      </c>
      <c r="C182" s="2843" t="s">
        <v>4167</v>
      </c>
      <c r="D182" s="2843" t="s">
        <v>4166</v>
      </c>
      <c r="E182" s="2843" t="s">
        <v>458</v>
      </c>
      <c r="F182" s="2843">
        <v>2030</v>
      </c>
      <c r="G182" s="2856" t="s">
        <v>468</v>
      </c>
      <c r="H182" s="2099"/>
      <c r="I182" s="2137" t="s">
        <v>2377</v>
      </c>
      <c r="J182" s="2101"/>
      <c r="K182" s="2101"/>
      <c r="L182" s="2101"/>
      <c r="M182" s="2101"/>
      <c r="N182" s="2071" t="s">
        <v>3165</v>
      </c>
      <c r="O182" s="2116"/>
      <c r="P182" s="2116"/>
      <c r="Q182" s="2116"/>
    </row>
    <row r="183" spans="1:17" s="1922" customFormat="1" ht="80.25" customHeight="1" x14ac:dyDescent="0.35">
      <c r="A183" s="1927"/>
      <c r="B183" s="2855"/>
      <c r="C183" s="2844"/>
      <c r="D183" s="2844"/>
      <c r="E183" s="2844"/>
      <c r="F183" s="2844"/>
      <c r="G183" s="2857"/>
      <c r="H183" s="2120"/>
      <c r="I183" s="2135">
        <v>215.8</v>
      </c>
      <c r="J183" s="2077"/>
      <c r="K183" s="2077"/>
      <c r="L183" s="2077"/>
      <c r="M183" s="2136"/>
      <c r="N183" s="2130">
        <v>100</v>
      </c>
      <c r="O183" s="2116" t="s">
        <v>1026</v>
      </c>
      <c r="P183" s="2116" t="s">
        <v>4277</v>
      </c>
      <c r="Q183" s="2116"/>
    </row>
    <row r="184" spans="1:17" s="1902" customFormat="1" ht="37.5" x14ac:dyDescent="0.25">
      <c r="A184" s="1925"/>
      <c r="B184" s="2143" t="s">
        <v>4159</v>
      </c>
      <c r="C184" s="1962"/>
      <c r="D184" s="1962"/>
      <c r="E184" s="1962"/>
      <c r="F184" s="2090"/>
      <c r="G184" s="1962"/>
      <c r="H184" s="1962">
        <f>SUM(H185:H186)</f>
        <v>0</v>
      </c>
      <c r="I184" s="1962">
        <f t="shared" ref="I184:N184" si="14">SUM(I185:I186)</f>
        <v>707.92</v>
      </c>
      <c r="J184" s="1965">
        <f t="shared" si="14"/>
        <v>0</v>
      </c>
      <c r="K184" s="1965">
        <f t="shared" si="14"/>
        <v>1700.3849999999998</v>
      </c>
      <c r="L184" s="1965">
        <f t="shared" si="14"/>
        <v>2008.28</v>
      </c>
      <c r="M184" s="1965">
        <f t="shared" si="14"/>
        <v>250</v>
      </c>
      <c r="N184" s="1965">
        <f t="shared" si="14"/>
        <v>550</v>
      </c>
      <c r="O184" s="1962"/>
      <c r="P184" s="1962"/>
      <c r="Q184" s="1962"/>
    </row>
    <row r="185" spans="1:17" s="1902" customFormat="1" ht="18.75" x14ac:dyDescent="0.25">
      <c r="A185" s="1925"/>
      <c r="B185" s="2143" t="s">
        <v>1032</v>
      </c>
      <c r="C185" s="2091"/>
      <c r="D185" s="2091"/>
      <c r="E185" s="2091"/>
      <c r="F185" s="2086"/>
      <c r="G185" s="2091"/>
      <c r="H185" s="1962">
        <v>0</v>
      </c>
      <c r="I185" s="1962">
        <v>0</v>
      </c>
      <c r="J185" s="1965">
        <v>0</v>
      </c>
      <c r="K185" s="1965">
        <v>0</v>
      </c>
      <c r="L185" s="1965">
        <v>0</v>
      </c>
      <c r="M185" s="1965">
        <v>0</v>
      </c>
      <c r="N185" s="1965">
        <v>0</v>
      </c>
      <c r="O185" s="1964"/>
      <c r="P185" s="1964"/>
      <c r="Q185" s="1964"/>
    </row>
    <row r="186" spans="1:17" s="1902" customFormat="1" ht="18.75" x14ac:dyDescent="0.3">
      <c r="A186" s="1925"/>
      <c r="B186" s="2143" t="s">
        <v>1033</v>
      </c>
      <c r="C186" s="2091"/>
      <c r="D186" s="2091"/>
      <c r="E186" s="2091"/>
      <c r="F186" s="2086"/>
      <c r="G186" s="2091"/>
      <c r="H186" s="2092">
        <f t="shared" ref="H186:N186" si="15">H183+H181+H179+H177+H175+H173+H171+H169+H167+H165+H163+H161+H159+H157+H155</f>
        <v>0</v>
      </c>
      <c r="I186" s="2092">
        <f t="shared" si="15"/>
        <v>707.92</v>
      </c>
      <c r="J186" s="2093">
        <f t="shared" si="15"/>
        <v>0</v>
      </c>
      <c r="K186" s="2093">
        <f t="shared" si="15"/>
        <v>1700.3849999999998</v>
      </c>
      <c r="L186" s="2093">
        <f t="shared" si="15"/>
        <v>2008.28</v>
      </c>
      <c r="M186" s="2138">
        <f t="shared" si="15"/>
        <v>250</v>
      </c>
      <c r="N186" s="2093">
        <f t="shared" si="15"/>
        <v>550</v>
      </c>
      <c r="O186" s="1962"/>
      <c r="P186" s="1964"/>
      <c r="Q186" s="1964"/>
    </row>
    <row r="187" spans="1:17" ht="18.75" x14ac:dyDescent="0.25">
      <c r="A187" s="1925"/>
      <c r="B187" s="2143" t="s">
        <v>4168</v>
      </c>
      <c r="C187" s="1962"/>
      <c r="D187" s="2044"/>
      <c r="E187" s="1962"/>
      <c r="F187" s="2086"/>
      <c r="G187" s="1962"/>
      <c r="H187" s="2044"/>
      <c r="I187" s="2044"/>
      <c r="J187" s="2094"/>
      <c r="K187" s="2094"/>
      <c r="L187" s="2094"/>
      <c r="M187" s="2094"/>
      <c r="N187" s="2043"/>
      <c r="O187" s="1964"/>
      <c r="P187" s="1964"/>
      <c r="Q187" s="1964"/>
    </row>
    <row r="188" spans="1:17" ht="75" x14ac:dyDescent="0.25">
      <c r="A188" s="1925"/>
      <c r="B188" s="2143" t="s">
        <v>4548</v>
      </c>
      <c r="C188" s="2851" t="s">
        <v>4171</v>
      </c>
      <c r="D188" s="2851" t="s">
        <v>4166</v>
      </c>
      <c r="E188" s="2851" t="s">
        <v>3</v>
      </c>
      <c r="F188" s="2851" t="s">
        <v>335</v>
      </c>
      <c r="G188" s="2851" t="s">
        <v>335</v>
      </c>
      <c r="H188" s="2044"/>
      <c r="I188" s="2044"/>
      <c r="J188" s="2094"/>
      <c r="K188" s="2094"/>
      <c r="L188" s="2094"/>
      <c r="M188" s="2094"/>
      <c r="N188" s="2043"/>
      <c r="O188" s="1964"/>
      <c r="P188" s="1964"/>
      <c r="Q188" s="1964"/>
    </row>
    <row r="189" spans="1:17" ht="18.75" x14ac:dyDescent="0.25">
      <c r="A189" s="1925">
        <v>69</v>
      </c>
      <c r="B189" s="2139" t="s">
        <v>4169</v>
      </c>
      <c r="C189" s="2851"/>
      <c r="D189" s="2851"/>
      <c r="E189" s="2851"/>
      <c r="F189" s="2851"/>
      <c r="G189" s="2851"/>
      <c r="H189" s="2042">
        <v>99.4</v>
      </c>
      <c r="I189" s="2042">
        <v>99.4</v>
      </c>
      <c r="J189" s="2043">
        <v>100</v>
      </c>
      <c r="K189" s="2043">
        <v>100</v>
      </c>
      <c r="L189" s="2043">
        <v>100</v>
      </c>
      <c r="M189" s="2043">
        <v>100</v>
      </c>
      <c r="N189" s="2043">
        <v>100</v>
      </c>
      <c r="O189" s="1973"/>
      <c r="P189" s="1973"/>
      <c r="Q189" s="1973"/>
    </row>
    <row r="190" spans="1:17" ht="18.75" x14ac:dyDescent="0.25">
      <c r="A190" s="1925">
        <v>70</v>
      </c>
      <c r="B190" s="2139" t="s">
        <v>4170</v>
      </c>
      <c r="C190" s="2851"/>
      <c r="D190" s="2851"/>
      <c r="E190" s="2851"/>
      <c r="F190" s="2851"/>
      <c r="G190" s="2851"/>
      <c r="H190" s="2042">
        <v>98.1</v>
      </c>
      <c r="I190" s="2042">
        <v>98.1</v>
      </c>
      <c r="J190" s="2043">
        <v>100</v>
      </c>
      <c r="K190" s="2043">
        <v>100</v>
      </c>
      <c r="L190" s="2043">
        <v>100</v>
      </c>
      <c r="M190" s="2043">
        <v>100</v>
      </c>
      <c r="N190" s="2043">
        <v>100</v>
      </c>
      <c r="O190" s="1973"/>
      <c r="P190" s="1973"/>
      <c r="Q190" s="1973"/>
    </row>
    <row r="191" spans="1:17" ht="18.75" x14ac:dyDescent="0.25">
      <c r="A191" s="2213"/>
      <c r="B191" s="2892" t="s">
        <v>4366</v>
      </c>
      <c r="C191" s="2851"/>
      <c r="D191" s="2851"/>
      <c r="E191" s="2044"/>
      <c r="F191" s="2894"/>
      <c r="G191" s="2851"/>
      <c r="H191" s="2141">
        <v>0</v>
      </c>
      <c r="I191" s="2141">
        <v>0</v>
      </c>
      <c r="J191" s="2142" t="s">
        <v>4205</v>
      </c>
      <c r="K191" s="2142"/>
      <c r="L191" s="2142"/>
      <c r="M191" s="2142"/>
      <c r="N191" s="2142"/>
      <c r="O191" s="1964"/>
      <c r="P191" s="1964"/>
      <c r="Q191" s="1964"/>
    </row>
    <row r="192" spans="1:17" ht="18.75" x14ac:dyDescent="0.25">
      <c r="A192" s="2213"/>
      <c r="B192" s="2893"/>
      <c r="C192" s="2851"/>
      <c r="D192" s="2851"/>
      <c r="E192" s="2044"/>
      <c r="F192" s="2894"/>
      <c r="G192" s="2851"/>
      <c r="H192" s="2144">
        <f>H194+H196</f>
        <v>126.27800000000001</v>
      </c>
      <c r="I192" s="2144">
        <f t="shared" ref="I192:N192" si="16">I194+I196</f>
        <v>257.35599999999999</v>
      </c>
      <c r="J192" s="2145">
        <f t="shared" si="16"/>
        <v>271.89999999999998</v>
      </c>
      <c r="K192" s="2145">
        <f t="shared" si="16"/>
        <v>0</v>
      </c>
      <c r="L192" s="2145">
        <f t="shared" si="16"/>
        <v>0</v>
      </c>
      <c r="M192" s="2145">
        <f t="shared" si="16"/>
        <v>0</v>
      </c>
      <c r="N192" s="2145">
        <f t="shared" si="16"/>
        <v>0</v>
      </c>
      <c r="O192" s="2140"/>
      <c r="P192" s="1964"/>
      <c r="Q192" s="1964"/>
    </row>
    <row r="193" spans="1:17" s="1922" customFormat="1" ht="18.75" x14ac:dyDescent="0.25">
      <c r="A193" s="2214"/>
      <c r="B193" s="2943" t="s">
        <v>4549</v>
      </c>
      <c r="C193" s="2880" t="s">
        <v>4172</v>
      </c>
      <c r="D193" s="2880" t="s">
        <v>999</v>
      </c>
      <c r="E193" s="1968" t="s">
        <v>1174</v>
      </c>
      <c r="F193" s="2885" t="s">
        <v>1167</v>
      </c>
      <c r="G193" s="2880" t="s">
        <v>395</v>
      </c>
      <c r="H193" s="2100"/>
      <c r="I193" s="1968"/>
      <c r="J193" s="2071" t="s">
        <v>4248</v>
      </c>
      <c r="K193" s="2101"/>
      <c r="L193" s="2101"/>
      <c r="M193" s="2101"/>
      <c r="N193" s="2126"/>
      <c r="O193" s="2116"/>
      <c r="P193" s="2116"/>
      <c r="Q193" s="2116"/>
    </row>
    <row r="194" spans="1:17" s="1922" customFormat="1" ht="56.25" x14ac:dyDescent="0.3">
      <c r="A194" s="2214"/>
      <c r="B194" s="2895"/>
      <c r="C194" s="2880"/>
      <c r="D194" s="2880"/>
      <c r="E194" s="1968" t="s">
        <v>2026</v>
      </c>
      <c r="F194" s="2885"/>
      <c r="G194" s="2880"/>
      <c r="H194" s="2146">
        <v>126.27800000000001</v>
      </c>
      <c r="I194" s="2146">
        <v>257.35599999999999</v>
      </c>
      <c r="J194" s="2147">
        <v>41</v>
      </c>
      <c r="K194" s="2132"/>
      <c r="L194" s="2132"/>
      <c r="M194" s="2132"/>
      <c r="N194" s="2102"/>
      <c r="O194" s="2148" t="s">
        <v>1026</v>
      </c>
      <c r="P194" s="2149" t="s">
        <v>4263</v>
      </c>
      <c r="Q194" s="2116"/>
    </row>
    <row r="195" spans="1:17" s="1922" customFormat="1" ht="15.75" customHeight="1" x14ac:dyDescent="0.3">
      <c r="A195" s="1927"/>
      <c r="B195" s="2890" t="s">
        <v>4550</v>
      </c>
      <c r="C195" s="2880" t="s">
        <v>4172</v>
      </c>
      <c r="D195" s="2856" t="s">
        <v>999</v>
      </c>
      <c r="E195" s="1968" t="s">
        <v>1174</v>
      </c>
      <c r="F195" s="2881" t="s">
        <v>1172</v>
      </c>
      <c r="G195" s="2880" t="s">
        <v>395</v>
      </c>
      <c r="H195" s="2100"/>
      <c r="I195" s="2100"/>
      <c r="J195" s="2118" t="s">
        <v>4098</v>
      </c>
      <c r="K195" s="2101"/>
      <c r="L195" s="2101"/>
      <c r="M195" s="2101"/>
      <c r="N195" s="2126"/>
      <c r="O195" s="2116"/>
      <c r="P195" s="2149"/>
      <c r="Q195" s="2116"/>
    </row>
    <row r="196" spans="1:17" s="1922" customFormat="1" ht="122.25" customHeight="1" x14ac:dyDescent="0.35">
      <c r="A196" s="1927"/>
      <c r="B196" s="2891"/>
      <c r="C196" s="2880"/>
      <c r="D196" s="2857"/>
      <c r="E196" s="1968" t="s">
        <v>2026</v>
      </c>
      <c r="F196" s="2882"/>
      <c r="G196" s="2880"/>
      <c r="H196" s="2146"/>
      <c r="I196" s="2146"/>
      <c r="J196" s="2136">
        <v>230.9</v>
      </c>
      <c r="K196" s="2132"/>
      <c r="L196" s="2132"/>
      <c r="M196" s="2132"/>
      <c r="N196" s="2102"/>
      <c r="O196" s="2116" t="s">
        <v>1026</v>
      </c>
      <c r="P196" s="2149" t="s">
        <v>4264</v>
      </c>
      <c r="Q196" s="2116"/>
    </row>
    <row r="197" spans="1:17" s="1902" customFormat="1" ht="37.5" x14ac:dyDescent="0.25">
      <c r="A197" s="1925"/>
      <c r="B197" s="2143" t="s">
        <v>4159</v>
      </c>
      <c r="C197" s="1962"/>
      <c r="D197" s="1962"/>
      <c r="E197" s="1962"/>
      <c r="F197" s="2090"/>
      <c r="G197" s="1962"/>
      <c r="H197" s="1962">
        <f>SUM(H198:H199)</f>
        <v>126.27800000000001</v>
      </c>
      <c r="I197" s="1962">
        <f t="shared" ref="I197:N197" si="17">SUM(I198:I199)</f>
        <v>257.35599999999999</v>
      </c>
      <c r="J197" s="1965">
        <f t="shared" si="17"/>
        <v>271.89999999999998</v>
      </c>
      <c r="K197" s="1965">
        <f t="shared" si="17"/>
        <v>0</v>
      </c>
      <c r="L197" s="1965">
        <f t="shared" si="17"/>
        <v>0</v>
      </c>
      <c r="M197" s="1965">
        <f t="shared" si="17"/>
        <v>0</v>
      </c>
      <c r="N197" s="1965">
        <f t="shared" si="17"/>
        <v>0</v>
      </c>
      <c r="O197" s="1962"/>
      <c r="P197" s="1962"/>
      <c r="Q197" s="1962"/>
    </row>
    <row r="198" spans="1:17" s="1902" customFormat="1" ht="18.75" x14ac:dyDescent="0.25">
      <c r="A198" s="1925"/>
      <c r="B198" s="2143" t="s">
        <v>4150</v>
      </c>
      <c r="C198" s="2091"/>
      <c r="D198" s="2091"/>
      <c r="E198" s="2091"/>
      <c r="F198" s="2086"/>
      <c r="G198" s="2091"/>
      <c r="H198" s="1962">
        <v>0</v>
      </c>
      <c r="I198" s="1962">
        <v>0</v>
      </c>
      <c r="J198" s="1965">
        <v>0</v>
      </c>
      <c r="K198" s="1965">
        <v>0</v>
      </c>
      <c r="L198" s="1965">
        <v>0</v>
      </c>
      <c r="M198" s="1965">
        <v>0</v>
      </c>
      <c r="N198" s="1965">
        <v>0</v>
      </c>
      <c r="O198" s="1964"/>
      <c r="P198" s="1964"/>
      <c r="Q198" s="1964"/>
    </row>
    <row r="199" spans="1:17" s="1902" customFormat="1" ht="18.75" x14ac:dyDescent="0.3">
      <c r="A199" s="1925"/>
      <c r="B199" s="2143" t="s">
        <v>4151</v>
      </c>
      <c r="C199" s="2091"/>
      <c r="D199" s="2091"/>
      <c r="E199" s="2091"/>
      <c r="F199" s="2086"/>
      <c r="G199" s="2091"/>
      <c r="H199" s="2092">
        <f>H196+H194</f>
        <v>126.27800000000001</v>
      </c>
      <c r="I199" s="2092">
        <f t="shared" ref="I199:N199" si="18">I196+I194</f>
        <v>257.35599999999999</v>
      </c>
      <c r="J199" s="2093">
        <f t="shared" si="18"/>
        <v>271.89999999999998</v>
      </c>
      <c r="K199" s="2093">
        <f t="shared" si="18"/>
        <v>0</v>
      </c>
      <c r="L199" s="2093">
        <f t="shared" si="18"/>
        <v>0</v>
      </c>
      <c r="M199" s="2093">
        <f t="shared" si="18"/>
        <v>0</v>
      </c>
      <c r="N199" s="2093">
        <f t="shared" si="18"/>
        <v>0</v>
      </c>
      <c r="O199" s="1962"/>
      <c r="P199" s="1964"/>
      <c r="Q199" s="1964"/>
    </row>
    <row r="200" spans="1:17" ht="56.25" x14ac:dyDescent="0.25">
      <c r="A200" s="1925">
        <v>71</v>
      </c>
      <c r="B200" s="2143" t="s">
        <v>4551</v>
      </c>
      <c r="C200" s="2044" t="s">
        <v>4172</v>
      </c>
      <c r="D200" s="2044" t="s">
        <v>999</v>
      </c>
      <c r="E200" s="2044" t="s">
        <v>3</v>
      </c>
      <c r="F200" s="2086" t="s">
        <v>335</v>
      </c>
      <c r="G200" s="2044" t="s">
        <v>335</v>
      </c>
      <c r="H200" s="2150">
        <v>65</v>
      </c>
      <c r="I200" s="2150">
        <v>62</v>
      </c>
      <c r="J200" s="2151">
        <v>59</v>
      </c>
      <c r="K200" s="2151">
        <v>55</v>
      </c>
      <c r="L200" s="2151">
        <v>54</v>
      </c>
      <c r="M200" s="2151">
        <v>53</v>
      </c>
      <c r="N200" s="2151">
        <v>52</v>
      </c>
      <c r="O200" s="1964"/>
      <c r="P200" s="1964"/>
      <c r="Q200" s="1964"/>
    </row>
    <row r="201" spans="1:17" ht="18.75" x14ac:dyDescent="0.25">
      <c r="A201" s="2213"/>
      <c r="B201" s="2892" t="s">
        <v>4368</v>
      </c>
      <c r="C201" s="2851"/>
      <c r="D201" s="2851"/>
      <c r="E201" s="2044"/>
      <c r="F201" s="2894"/>
      <c r="G201" s="2851"/>
      <c r="H201" s="2141"/>
      <c r="I201" s="2141"/>
      <c r="J201" s="2142"/>
      <c r="K201" s="2142"/>
      <c r="L201" s="2142"/>
      <c r="M201" s="2142"/>
      <c r="N201" s="2142"/>
      <c r="O201" s="1964"/>
      <c r="P201" s="1964"/>
      <c r="Q201" s="1964"/>
    </row>
    <row r="202" spans="1:17" ht="18.75" x14ac:dyDescent="0.25">
      <c r="A202" s="2213"/>
      <c r="B202" s="2893"/>
      <c r="C202" s="2851"/>
      <c r="D202" s="2851"/>
      <c r="E202" s="2044"/>
      <c r="F202" s="2894"/>
      <c r="G202" s="2851"/>
      <c r="H202" s="2152">
        <f>H204+H205+H207+H209+H211+H213+H215+H217+H219+H221+H223+H225+H227+H229+H231+H233+H235+H237</f>
        <v>0</v>
      </c>
      <c r="I202" s="2152">
        <f t="shared" ref="I202:N202" si="19">I204+I205+I207+I209+I211+I213+I215+I217+I219+I221+I223+I225+I227+I229+I231+I233+I235+I237</f>
        <v>200</v>
      </c>
      <c r="J202" s="2153">
        <f t="shared" si="19"/>
        <v>234.36</v>
      </c>
      <c r="K202" s="2153">
        <f t="shared" si="19"/>
        <v>0</v>
      </c>
      <c r="L202" s="2153">
        <f t="shared" si="19"/>
        <v>414.24299999999999</v>
      </c>
      <c r="M202" s="2153">
        <f t="shared" si="19"/>
        <v>1259.7920000000001</v>
      </c>
      <c r="N202" s="2153">
        <f t="shared" si="19"/>
        <v>200.08</v>
      </c>
      <c r="O202" s="2154" t="s">
        <v>3905</v>
      </c>
      <c r="P202" s="1964"/>
      <c r="Q202" s="1964"/>
    </row>
    <row r="203" spans="1:17" ht="18.75" x14ac:dyDescent="0.25">
      <c r="A203" s="2213"/>
      <c r="B203" s="2888" t="s">
        <v>4552</v>
      </c>
      <c r="C203" s="2851" t="s">
        <v>4172</v>
      </c>
      <c r="D203" s="2851" t="s">
        <v>999</v>
      </c>
      <c r="E203" s="2044" t="s">
        <v>1174</v>
      </c>
      <c r="F203" s="2889" t="s">
        <v>1172</v>
      </c>
      <c r="G203" s="2851" t="s">
        <v>395</v>
      </c>
      <c r="H203" s="2155"/>
      <c r="I203" s="2155"/>
      <c r="J203" s="2156" t="s">
        <v>1283</v>
      </c>
      <c r="K203" s="2156"/>
      <c r="L203" s="2156"/>
      <c r="M203" s="2151"/>
      <c r="N203" s="2151"/>
      <c r="O203" s="2073"/>
      <c r="P203" s="2073"/>
      <c r="Q203" s="2073"/>
    </row>
    <row r="204" spans="1:17" s="1922" customFormat="1" ht="37.5" x14ac:dyDescent="0.3">
      <c r="A204" s="2213"/>
      <c r="B204" s="2888"/>
      <c r="C204" s="2851"/>
      <c r="D204" s="2851"/>
      <c r="E204" s="2880" t="s">
        <v>458</v>
      </c>
      <c r="F204" s="2889"/>
      <c r="G204" s="2851"/>
      <c r="H204" s="2100"/>
      <c r="I204" s="2100"/>
      <c r="J204" s="2132">
        <v>234.36</v>
      </c>
      <c r="K204" s="2101"/>
      <c r="L204" s="2101"/>
      <c r="M204" s="2126"/>
      <c r="N204" s="2126"/>
      <c r="O204" s="2148" t="s">
        <v>1026</v>
      </c>
      <c r="P204" s="2116" t="s">
        <v>604</v>
      </c>
      <c r="Q204" s="2116"/>
    </row>
    <row r="205" spans="1:17" s="1922" customFormat="1" ht="37.5" x14ac:dyDescent="0.3">
      <c r="A205" s="2213"/>
      <c r="B205" s="2888"/>
      <c r="C205" s="2851"/>
      <c r="D205" s="2851"/>
      <c r="E205" s="2880"/>
      <c r="F205" s="2889"/>
      <c r="G205" s="2851"/>
      <c r="H205" s="2100">
        <v>0</v>
      </c>
      <c r="I205" s="2146">
        <v>200</v>
      </c>
      <c r="J205" s="2101"/>
      <c r="K205" s="2101"/>
      <c r="L205" s="2106"/>
      <c r="M205" s="2157"/>
      <c r="N205" s="2157"/>
      <c r="O205" s="2148" t="s">
        <v>2260</v>
      </c>
      <c r="P205" s="2116" t="s">
        <v>611</v>
      </c>
      <c r="Q205" s="2116"/>
    </row>
    <row r="206" spans="1:17" s="1922" customFormat="1" ht="18.75" x14ac:dyDescent="0.25">
      <c r="A206" s="1927"/>
      <c r="B206" s="2886" t="s">
        <v>4553</v>
      </c>
      <c r="C206" s="2856" t="s">
        <v>4172</v>
      </c>
      <c r="D206" s="2856" t="s">
        <v>999</v>
      </c>
      <c r="E206" s="1968" t="s">
        <v>1174</v>
      </c>
      <c r="F206" s="2881">
        <v>2030</v>
      </c>
      <c r="G206" s="2856" t="s">
        <v>395</v>
      </c>
      <c r="H206" s="2100"/>
      <c r="I206" s="2100"/>
      <c r="J206" s="2101"/>
      <c r="K206" s="2101"/>
      <c r="L206" s="2106"/>
      <c r="M206" s="2157"/>
      <c r="N206" s="2157">
        <v>3.6789999999999998</v>
      </c>
      <c r="O206" s="2116"/>
      <c r="P206" s="2116"/>
      <c r="Q206" s="2116"/>
    </row>
    <row r="207" spans="1:17" s="1922" customFormat="1" ht="56.25" customHeight="1" x14ac:dyDescent="0.25">
      <c r="A207" s="1927"/>
      <c r="B207" s="2887"/>
      <c r="C207" s="2857"/>
      <c r="D207" s="2857"/>
      <c r="E207" s="1968" t="s">
        <v>458</v>
      </c>
      <c r="F207" s="2882"/>
      <c r="G207" s="2857"/>
      <c r="H207" s="2100"/>
      <c r="I207" s="2100"/>
      <c r="J207" s="2101"/>
      <c r="K207" s="2101"/>
      <c r="L207" s="2106"/>
      <c r="M207" s="2157"/>
      <c r="N207" s="2102">
        <v>26.78</v>
      </c>
      <c r="O207" s="2116" t="s">
        <v>1026</v>
      </c>
      <c r="P207" s="2116" t="s">
        <v>604</v>
      </c>
      <c r="Q207" s="2116"/>
    </row>
    <row r="208" spans="1:17" s="1922" customFormat="1" ht="18.75" x14ac:dyDescent="0.25">
      <c r="A208" s="2214"/>
      <c r="B208" s="2884" t="s">
        <v>4554</v>
      </c>
      <c r="C208" s="2880" t="s">
        <v>4172</v>
      </c>
      <c r="D208" s="2880" t="s">
        <v>999</v>
      </c>
      <c r="E208" s="1968" t="s">
        <v>1174</v>
      </c>
      <c r="F208" s="2885">
        <v>2028</v>
      </c>
      <c r="G208" s="2880" t="s">
        <v>395</v>
      </c>
      <c r="H208" s="2100"/>
      <c r="I208" s="2100"/>
      <c r="J208" s="2101"/>
      <c r="K208" s="2101"/>
      <c r="L208" s="2106" t="s">
        <v>1281</v>
      </c>
      <c r="M208" s="2157"/>
      <c r="N208" s="2157"/>
      <c r="O208" s="2158"/>
      <c r="P208" s="2158"/>
      <c r="Q208" s="2158"/>
    </row>
    <row r="209" spans="1:18" s="1922" customFormat="1" ht="37.5" x14ac:dyDescent="0.25">
      <c r="A209" s="2214"/>
      <c r="B209" s="2884"/>
      <c r="C209" s="2880"/>
      <c r="D209" s="2880"/>
      <c r="E209" s="1968" t="s">
        <v>458</v>
      </c>
      <c r="F209" s="2885"/>
      <c r="G209" s="2880"/>
      <c r="H209" s="2100"/>
      <c r="I209" s="2100"/>
      <c r="J209" s="2101"/>
      <c r="K209" s="2101"/>
      <c r="L209" s="2132">
        <v>197.596</v>
      </c>
      <c r="M209" s="2157"/>
      <c r="N209" s="2157"/>
      <c r="O209" s="2116" t="s">
        <v>1026</v>
      </c>
      <c r="P209" s="2116" t="s">
        <v>604</v>
      </c>
      <c r="Q209" s="2158"/>
    </row>
    <row r="210" spans="1:18" s="1922" customFormat="1" ht="18.75" x14ac:dyDescent="0.3">
      <c r="A210" s="2214"/>
      <c r="B210" s="2884" t="s">
        <v>4555</v>
      </c>
      <c r="C210" s="2880" t="s">
        <v>4172</v>
      </c>
      <c r="D210" s="2880" t="s">
        <v>999</v>
      </c>
      <c r="E210" s="1968" t="s">
        <v>1174</v>
      </c>
      <c r="F210" s="2885">
        <v>2028</v>
      </c>
      <c r="G210" s="2880" t="s">
        <v>395</v>
      </c>
      <c r="H210" s="2100"/>
      <c r="I210" s="2100"/>
      <c r="J210" s="2101"/>
      <c r="K210" s="2101"/>
      <c r="L210" s="2106" t="s">
        <v>1282</v>
      </c>
      <c r="M210" s="2157"/>
      <c r="N210" s="2157"/>
      <c r="O210" s="2120"/>
      <c r="P210" s="2158"/>
      <c r="Q210" s="2158"/>
    </row>
    <row r="211" spans="1:18" s="1922" customFormat="1" ht="37.5" x14ac:dyDescent="0.25">
      <c r="A211" s="2214"/>
      <c r="B211" s="2884"/>
      <c r="C211" s="2880"/>
      <c r="D211" s="2880"/>
      <c r="E211" s="1968" t="s">
        <v>458</v>
      </c>
      <c r="F211" s="2885"/>
      <c r="G211" s="2880"/>
      <c r="H211" s="2100"/>
      <c r="I211" s="2100"/>
      <c r="J211" s="2101"/>
      <c r="K211" s="2101"/>
      <c r="L211" s="2132">
        <v>141.923</v>
      </c>
      <c r="M211" s="2157"/>
      <c r="N211" s="2157"/>
      <c r="O211" s="2116" t="s">
        <v>1026</v>
      </c>
      <c r="P211" s="2116" t="s">
        <v>604</v>
      </c>
      <c r="Q211" s="2158"/>
    </row>
    <row r="212" spans="1:18" s="1922" customFormat="1" ht="18.75" x14ac:dyDescent="0.3">
      <c r="A212" s="2214"/>
      <c r="B212" s="2944" t="s">
        <v>4556</v>
      </c>
      <c r="C212" s="2880" t="s">
        <v>4172</v>
      </c>
      <c r="D212" s="2880" t="s">
        <v>999</v>
      </c>
      <c r="E212" s="1968" t="s">
        <v>1174</v>
      </c>
      <c r="F212" s="2885">
        <v>2028</v>
      </c>
      <c r="G212" s="2880" t="s">
        <v>395</v>
      </c>
      <c r="H212" s="2100"/>
      <c r="I212" s="2100"/>
      <c r="J212" s="2101"/>
      <c r="K212" s="2101"/>
      <c r="L212" s="2106" t="s">
        <v>1915</v>
      </c>
      <c r="M212" s="2118"/>
      <c r="N212" s="2157"/>
      <c r="O212" s="2120"/>
      <c r="P212" s="2158"/>
      <c r="Q212" s="2158"/>
    </row>
    <row r="213" spans="1:18" s="1922" customFormat="1" ht="37.5" x14ac:dyDescent="0.3">
      <c r="A213" s="2214"/>
      <c r="B213" s="2884"/>
      <c r="C213" s="2880"/>
      <c r="D213" s="2880"/>
      <c r="E213" s="1968" t="s">
        <v>458</v>
      </c>
      <c r="F213" s="2885"/>
      <c r="G213" s="2880"/>
      <c r="H213" s="2100"/>
      <c r="I213" s="2100"/>
      <c r="J213" s="2101"/>
      <c r="K213" s="2101"/>
      <c r="L213" s="2132">
        <v>74.724000000000004</v>
      </c>
      <c r="M213" s="2118"/>
      <c r="N213" s="2157"/>
      <c r="O213" s="2116" t="s">
        <v>1026</v>
      </c>
      <c r="P213" s="2116" t="s">
        <v>604</v>
      </c>
      <c r="Q213" s="2158"/>
    </row>
    <row r="214" spans="1:18" s="1922" customFormat="1" ht="18.75" x14ac:dyDescent="0.3">
      <c r="A214" s="2214"/>
      <c r="B214" s="2884" t="s">
        <v>4557</v>
      </c>
      <c r="C214" s="2880" t="s">
        <v>4172</v>
      </c>
      <c r="D214" s="2880" t="s">
        <v>4367</v>
      </c>
      <c r="E214" s="1968" t="s">
        <v>1174</v>
      </c>
      <c r="F214" s="2885">
        <v>2029</v>
      </c>
      <c r="G214" s="2880" t="s">
        <v>395</v>
      </c>
      <c r="H214" s="2100"/>
      <c r="I214" s="2100"/>
      <c r="J214" s="2101"/>
      <c r="K214" s="2101"/>
      <c r="L214" s="2101"/>
      <c r="M214" s="2106" t="s">
        <v>1918</v>
      </c>
      <c r="N214" s="2157"/>
      <c r="O214" s="2120"/>
      <c r="P214" s="2158"/>
      <c r="Q214" s="2158"/>
    </row>
    <row r="215" spans="1:18" s="1922" customFormat="1" ht="37.5" x14ac:dyDescent="0.25">
      <c r="A215" s="2214"/>
      <c r="B215" s="2884"/>
      <c r="C215" s="2880"/>
      <c r="D215" s="2880"/>
      <c r="E215" s="1968" t="s">
        <v>458</v>
      </c>
      <c r="F215" s="2885"/>
      <c r="G215" s="2880"/>
      <c r="H215" s="2100"/>
      <c r="I215" s="2100"/>
      <c r="J215" s="2101"/>
      <c r="K215" s="2101"/>
      <c r="L215" s="2101"/>
      <c r="M215" s="2132">
        <v>44.304000000000002</v>
      </c>
      <c r="N215" s="2157"/>
      <c r="O215" s="2116" t="s">
        <v>1026</v>
      </c>
      <c r="P215" s="2116" t="s">
        <v>604</v>
      </c>
      <c r="Q215" s="2158"/>
    </row>
    <row r="216" spans="1:18" s="1922" customFormat="1" ht="18.75" x14ac:dyDescent="0.3">
      <c r="A216" s="2214"/>
      <c r="B216" s="2884" t="s">
        <v>4558</v>
      </c>
      <c r="C216" s="2880" t="s">
        <v>4172</v>
      </c>
      <c r="D216" s="2880" t="s">
        <v>4367</v>
      </c>
      <c r="E216" s="1968" t="s">
        <v>1174</v>
      </c>
      <c r="F216" s="2885">
        <v>2029</v>
      </c>
      <c r="G216" s="2880" t="s">
        <v>395</v>
      </c>
      <c r="H216" s="2100"/>
      <c r="I216" s="2100"/>
      <c r="J216" s="2101"/>
      <c r="K216" s="2101"/>
      <c r="L216" s="2101"/>
      <c r="M216" s="2106" t="s">
        <v>1914</v>
      </c>
      <c r="N216" s="2118"/>
      <c r="O216" s="2120"/>
      <c r="P216" s="2158"/>
      <c r="Q216" s="2158"/>
      <c r="R216" s="1922">
        <v>0</v>
      </c>
    </row>
    <row r="217" spans="1:18" s="1922" customFormat="1" ht="37.5" x14ac:dyDescent="0.3">
      <c r="A217" s="2214"/>
      <c r="B217" s="2884"/>
      <c r="C217" s="2880"/>
      <c r="D217" s="2880"/>
      <c r="E217" s="1968" t="s">
        <v>458</v>
      </c>
      <c r="F217" s="2885"/>
      <c r="G217" s="2880"/>
      <c r="H217" s="2100"/>
      <c r="I217" s="2100"/>
      <c r="J217" s="2101"/>
      <c r="K217" s="2101"/>
      <c r="L217" s="2101"/>
      <c r="M217" s="2132">
        <v>36.945</v>
      </c>
      <c r="N217" s="2118"/>
      <c r="O217" s="2116" t="s">
        <v>1026</v>
      </c>
      <c r="P217" s="2116" t="s">
        <v>604</v>
      </c>
      <c r="Q217" s="2158"/>
    </row>
    <row r="218" spans="1:18" s="1922" customFormat="1" ht="18.75" x14ac:dyDescent="0.3">
      <c r="A218" s="2214"/>
      <c r="B218" s="2884" t="s">
        <v>4559</v>
      </c>
      <c r="C218" s="2880" t="s">
        <v>4172</v>
      </c>
      <c r="D218" s="2880" t="s">
        <v>4367</v>
      </c>
      <c r="E218" s="1968" t="s">
        <v>1174</v>
      </c>
      <c r="F218" s="2885">
        <v>2029</v>
      </c>
      <c r="G218" s="2880" t="s">
        <v>395</v>
      </c>
      <c r="H218" s="2100"/>
      <c r="I218" s="2100"/>
      <c r="J218" s="2101"/>
      <c r="K218" s="2101"/>
      <c r="L218" s="2101"/>
      <c r="M218" s="2106" t="s">
        <v>1916</v>
      </c>
      <c r="N218" s="2118"/>
      <c r="O218" s="2120"/>
      <c r="P218" s="2158"/>
      <c r="Q218" s="2158"/>
    </row>
    <row r="219" spans="1:18" s="1922" customFormat="1" ht="37.5" x14ac:dyDescent="0.3">
      <c r="A219" s="2214"/>
      <c r="B219" s="2884"/>
      <c r="C219" s="2880"/>
      <c r="D219" s="2880"/>
      <c r="E219" s="1968" t="s">
        <v>458</v>
      </c>
      <c r="F219" s="2885"/>
      <c r="G219" s="2880"/>
      <c r="H219" s="2100"/>
      <c r="I219" s="2100"/>
      <c r="J219" s="2101"/>
      <c r="K219" s="2101"/>
      <c r="L219" s="2101"/>
      <c r="M219" s="2132">
        <v>35.661999999999999</v>
      </c>
      <c r="N219" s="2118"/>
      <c r="O219" s="2116" t="s">
        <v>1026</v>
      </c>
      <c r="P219" s="2116" t="s">
        <v>604</v>
      </c>
      <c r="Q219" s="2158"/>
    </row>
    <row r="220" spans="1:18" s="1922" customFormat="1" ht="18.75" x14ac:dyDescent="0.3">
      <c r="A220" s="2214"/>
      <c r="B220" s="2884" t="s">
        <v>4560</v>
      </c>
      <c r="C220" s="2880" t="s">
        <v>4172</v>
      </c>
      <c r="D220" s="2880" t="s">
        <v>4367</v>
      </c>
      <c r="E220" s="1968" t="s">
        <v>1174</v>
      </c>
      <c r="F220" s="2885">
        <v>2029</v>
      </c>
      <c r="G220" s="2880" t="s">
        <v>395</v>
      </c>
      <c r="H220" s="2100"/>
      <c r="I220" s="2100"/>
      <c r="J220" s="2101"/>
      <c r="K220" s="2101"/>
      <c r="L220" s="2101"/>
      <c r="M220" s="2106" t="s">
        <v>1917</v>
      </c>
      <c r="N220" s="2118"/>
      <c r="O220" s="2120"/>
      <c r="P220" s="2158"/>
      <c r="Q220" s="2158"/>
    </row>
    <row r="221" spans="1:18" s="1922" customFormat="1" ht="37.5" x14ac:dyDescent="0.3">
      <c r="A221" s="2214"/>
      <c r="B221" s="2884"/>
      <c r="C221" s="2880"/>
      <c r="D221" s="2880"/>
      <c r="E221" s="1968" t="s">
        <v>458</v>
      </c>
      <c r="F221" s="2885"/>
      <c r="G221" s="2880"/>
      <c r="H221" s="2100"/>
      <c r="I221" s="2100"/>
      <c r="J221" s="2101"/>
      <c r="K221" s="2101"/>
      <c r="L221" s="2101"/>
      <c r="M221" s="2132">
        <v>118.866</v>
      </c>
      <c r="N221" s="2118"/>
      <c r="O221" s="2116" t="s">
        <v>1026</v>
      </c>
      <c r="P221" s="2116" t="s">
        <v>604</v>
      </c>
      <c r="Q221" s="2158"/>
    </row>
    <row r="222" spans="1:18" s="1922" customFormat="1" ht="18.75" x14ac:dyDescent="0.3">
      <c r="A222" s="2214"/>
      <c r="B222" s="2884" t="s">
        <v>4561</v>
      </c>
      <c r="C222" s="2880" t="s">
        <v>4172</v>
      </c>
      <c r="D222" s="2880" t="s">
        <v>4367</v>
      </c>
      <c r="E222" s="1968" t="s">
        <v>1174</v>
      </c>
      <c r="F222" s="2885">
        <v>2029</v>
      </c>
      <c r="G222" s="2880" t="s">
        <v>395</v>
      </c>
      <c r="H222" s="2100"/>
      <c r="I222" s="2100"/>
      <c r="J222" s="2101"/>
      <c r="K222" s="2101"/>
      <c r="L222" s="2101"/>
      <c r="M222" s="2106" t="s">
        <v>1919</v>
      </c>
      <c r="N222" s="2118"/>
      <c r="O222" s="2120"/>
      <c r="P222" s="2158"/>
      <c r="Q222" s="2158"/>
    </row>
    <row r="223" spans="1:18" s="1922" customFormat="1" ht="37.5" x14ac:dyDescent="0.3">
      <c r="A223" s="2214"/>
      <c r="B223" s="2884"/>
      <c r="C223" s="2880"/>
      <c r="D223" s="2880"/>
      <c r="E223" s="1968" t="s">
        <v>458</v>
      </c>
      <c r="F223" s="2885"/>
      <c r="G223" s="2880"/>
      <c r="H223" s="2100"/>
      <c r="I223" s="2100"/>
      <c r="J223" s="2101"/>
      <c r="K223" s="2101"/>
      <c r="L223" s="2101"/>
      <c r="M223" s="2132">
        <v>23.884</v>
      </c>
      <c r="N223" s="2118"/>
      <c r="O223" s="2116" t="s">
        <v>1026</v>
      </c>
      <c r="P223" s="2116" t="s">
        <v>604</v>
      </c>
      <c r="Q223" s="2158"/>
    </row>
    <row r="224" spans="1:18" s="1922" customFormat="1" ht="18.75" x14ac:dyDescent="0.3">
      <c r="A224" s="2214"/>
      <c r="B224" s="2884" t="s">
        <v>4562</v>
      </c>
      <c r="C224" s="2880" t="s">
        <v>4066</v>
      </c>
      <c r="D224" s="2880" t="s">
        <v>4367</v>
      </c>
      <c r="E224" s="1968" t="s">
        <v>1174</v>
      </c>
      <c r="F224" s="2885">
        <v>2029</v>
      </c>
      <c r="G224" s="2880" t="s">
        <v>395</v>
      </c>
      <c r="H224" s="2100"/>
      <c r="I224" s="2100"/>
      <c r="J224" s="2101"/>
      <c r="K224" s="2101"/>
      <c r="L224" s="2101"/>
      <c r="M224" s="2106" t="s">
        <v>1920</v>
      </c>
      <c r="N224" s="2118"/>
      <c r="O224" s="2120"/>
      <c r="P224" s="2158"/>
      <c r="Q224" s="2158"/>
    </row>
    <row r="225" spans="1:17" s="1922" customFormat="1" ht="37.5" x14ac:dyDescent="0.3">
      <c r="A225" s="2214"/>
      <c r="B225" s="2884"/>
      <c r="C225" s="2880"/>
      <c r="D225" s="2880"/>
      <c r="E225" s="1968" t="s">
        <v>458</v>
      </c>
      <c r="F225" s="2885"/>
      <c r="G225" s="2880"/>
      <c r="H225" s="2100"/>
      <c r="I225" s="2100"/>
      <c r="J225" s="2101"/>
      <c r="K225" s="2101"/>
      <c r="L225" s="2101"/>
      <c r="M225" s="2132">
        <v>105.502</v>
      </c>
      <c r="N225" s="2118"/>
      <c r="O225" s="2116" t="s">
        <v>1026</v>
      </c>
      <c r="P225" s="2116" t="s">
        <v>604</v>
      </c>
      <c r="Q225" s="2158"/>
    </row>
    <row r="226" spans="1:17" s="1922" customFormat="1" ht="18.75" x14ac:dyDescent="0.3">
      <c r="A226" s="2214"/>
      <c r="B226" s="2884" t="s">
        <v>4563</v>
      </c>
      <c r="C226" s="2880" t="s">
        <v>4172</v>
      </c>
      <c r="D226" s="2880" t="s">
        <v>4367</v>
      </c>
      <c r="E226" s="1968" t="s">
        <v>1174</v>
      </c>
      <c r="F226" s="2885">
        <v>2029</v>
      </c>
      <c r="G226" s="2880" t="s">
        <v>395</v>
      </c>
      <c r="H226" s="2100"/>
      <c r="I226" s="2100"/>
      <c r="J226" s="2101"/>
      <c r="K226" s="2101"/>
      <c r="L226" s="2101"/>
      <c r="M226" s="2106" t="s">
        <v>1921</v>
      </c>
      <c r="N226" s="2118"/>
      <c r="O226" s="2120"/>
      <c r="P226" s="2158"/>
      <c r="Q226" s="2158"/>
    </row>
    <row r="227" spans="1:17" s="1922" customFormat="1" ht="37.5" x14ac:dyDescent="0.3">
      <c r="A227" s="2214"/>
      <c r="B227" s="2884"/>
      <c r="C227" s="2880"/>
      <c r="D227" s="2880"/>
      <c r="E227" s="1968" t="s">
        <v>458</v>
      </c>
      <c r="F227" s="2885"/>
      <c r="G227" s="2880"/>
      <c r="H227" s="2100"/>
      <c r="I227" s="2100"/>
      <c r="J227" s="2101"/>
      <c r="K227" s="2101"/>
      <c r="L227" s="2101"/>
      <c r="M227" s="2132">
        <v>100.955</v>
      </c>
      <c r="N227" s="2118"/>
      <c r="O227" s="2116" t="s">
        <v>1026</v>
      </c>
      <c r="P227" s="2116" t="s">
        <v>604</v>
      </c>
      <c r="Q227" s="2158"/>
    </row>
    <row r="228" spans="1:17" s="1922" customFormat="1" ht="18.75" x14ac:dyDescent="0.3">
      <c r="A228" s="2214"/>
      <c r="B228" s="2944" t="s">
        <v>4564</v>
      </c>
      <c r="C228" s="2880" t="s">
        <v>4172</v>
      </c>
      <c r="D228" s="2880" t="s">
        <v>4367</v>
      </c>
      <c r="E228" s="1968" t="s">
        <v>1174</v>
      </c>
      <c r="F228" s="2885">
        <v>2029</v>
      </c>
      <c r="G228" s="2880" t="s">
        <v>395</v>
      </c>
      <c r="H228" s="2100"/>
      <c r="I228" s="2100"/>
      <c r="J228" s="2101"/>
      <c r="K228" s="2101"/>
      <c r="L228" s="2101"/>
      <c r="M228" s="2106" t="s">
        <v>4249</v>
      </c>
      <c r="N228" s="2118"/>
      <c r="O228" s="2120"/>
      <c r="P228" s="2158"/>
      <c r="Q228" s="2158"/>
    </row>
    <row r="229" spans="1:17" s="1922" customFormat="1" ht="37.5" x14ac:dyDescent="0.3">
      <c r="A229" s="2214"/>
      <c r="B229" s="2884"/>
      <c r="C229" s="2880"/>
      <c r="D229" s="2880"/>
      <c r="E229" s="1968" t="s">
        <v>458</v>
      </c>
      <c r="F229" s="2885"/>
      <c r="G229" s="2880"/>
      <c r="H229" s="2100"/>
      <c r="I229" s="2100"/>
      <c r="J229" s="2101"/>
      <c r="K229" s="2101"/>
      <c r="L229" s="2101"/>
      <c r="M229" s="2132">
        <v>204.95099999999999</v>
      </c>
      <c r="N229" s="2118"/>
      <c r="O229" s="2116" t="s">
        <v>1026</v>
      </c>
      <c r="P229" s="2116" t="s">
        <v>604</v>
      </c>
      <c r="Q229" s="2158"/>
    </row>
    <row r="230" spans="1:17" s="1922" customFormat="1" ht="18.75" x14ac:dyDescent="0.3">
      <c r="A230" s="2214"/>
      <c r="B230" s="2884" t="s">
        <v>4565</v>
      </c>
      <c r="C230" s="2880" t="s">
        <v>4172</v>
      </c>
      <c r="D230" s="2880" t="s">
        <v>4367</v>
      </c>
      <c r="E230" s="1968" t="s">
        <v>1174</v>
      </c>
      <c r="F230" s="2885">
        <v>2029</v>
      </c>
      <c r="G230" s="2880" t="s">
        <v>395</v>
      </c>
      <c r="H230" s="2100"/>
      <c r="I230" s="2100"/>
      <c r="J230" s="2101"/>
      <c r="K230" s="2101"/>
      <c r="L230" s="2101"/>
      <c r="M230" s="2106" t="s">
        <v>1923</v>
      </c>
      <c r="N230" s="2118"/>
      <c r="O230" s="2120"/>
      <c r="P230" s="2158"/>
      <c r="Q230" s="2158"/>
    </row>
    <row r="231" spans="1:17" s="1922" customFormat="1" ht="37.5" x14ac:dyDescent="0.3">
      <c r="A231" s="2214"/>
      <c r="B231" s="2884"/>
      <c r="C231" s="2880"/>
      <c r="D231" s="2880"/>
      <c r="E231" s="1968" t="s">
        <v>458</v>
      </c>
      <c r="F231" s="2885"/>
      <c r="G231" s="2880"/>
      <c r="H231" s="2100"/>
      <c r="I231" s="2100"/>
      <c r="J231" s="2101"/>
      <c r="K231" s="2101"/>
      <c r="L231" s="2101"/>
      <c r="M231" s="2132">
        <v>440.863</v>
      </c>
      <c r="N231" s="2118"/>
      <c r="O231" s="2116" t="s">
        <v>1026</v>
      </c>
      <c r="P231" s="2116" t="s">
        <v>604</v>
      </c>
      <c r="Q231" s="2158"/>
    </row>
    <row r="232" spans="1:17" s="1922" customFormat="1" ht="18.75" x14ac:dyDescent="0.3">
      <c r="A232" s="2214"/>
      <c r="B232" s="2884" t="s">
        <v>4566</v>
      </c>
      <c r="C232" s="2880" t="s">
        <v>4172</v>
      </c>
      <c r="D232" s="2880" t="s">
        <v>4367</v>
      </c>
      <c r="E232" s="1968" t="s">
        <v>1174</v>
      </c>
      <c r="F232" s="2885">
        <v>2029</v>
      </c>
      <c r="G232" s="2880" t="s">
        <v>395</v>
      </c>
      <c r="H232" s="2100"/>
      <c r="I232" s="2100"/>
      <c r="J232" s="2101"/>
      <c r="K232" s="2101"/>
      <c r="L232" s="2101"/>
      <c r="M232" s="2106" t="s">
        <v>1924</v>
      </c>
      <c r="N232" s="2118"/>
      <c r="O232" s="2120"/>
      <c r="P232" s="2158"/>
      <c r="Q232" s="2158"/>
    </row>
    <row r="233" spans="1:17" s="1922" customFormat="1" ht="37.5" x14ac:dyDescent="0.3">
      <c r="A233" s="2214"/>
      <c r="B233" s="2884"/>
      <c r="C233" s="2880"/>
      <c r="D233" s="2880"/>
      <c r="E233" s="1968" t="s">
        <v>458</v>
      </c>
      <c r="F233" s="2885"/>
      <c r="G233" s="2880"/>
      <c r="H233" s="2100"/>
      <c r="I233" s="2100"/>
      <c r="J233" s="2101"/>
      <c r="K233" s="2101"/>
      <c r="L233" s="2101"/>
      <c r="M233" s="2132">
        <v>107.37</v>
      </c>
      <c r="N233" s="2118"/>
      <c r="O233" s="2116" t="s">
        <v>1026</v>
      </c>
      <c r="P233" s="2116" t="s">
        <v>604</v>
      </c>
      <c r="Q233" s="2158"/>
    </row>
    <row r="234" spans="1:17" s="1922" customFormat="1" ht="18.75" x14ac:dyDescent="0.3">
      <c r="A234" s="2214"/>
      <c r="B234" s="2884" t="s">
        <v>4567</v>
      </c>
      <c r="C234" s="2880" t="s">
        <v>4172</v>
      </c>
      <c r="D234" s="2880" t="s">
        <v>4367</v>
      </c>
      <c r="E234" s="1968" t="s">
        <v>1174</v>
      </c>
      <c r="F234" s="2885">
        <v>2029</v>
      </c>
      <c r="G234" s="2880" t="s">
        <v>395</v>
      </c>
      <c r="H234" s="2100"/>
      <c r="I234" s="2100"/>
      <c r="J234" s="2101"/>
      <c r="K234" s="2101"/>
      <c r="L234" s="2101"/>
      <c r="M234" s="2106" t="s">
        <v>4250</v>
      </c>
      <c r="N234" s="2118"/>
      <c r="O234" s="2120"/>
      <c r="P234" s="2158"/>
      <c r="Q234" s="2158"/>
    </row>
    <row r="235" spans="1:17" s="1922" customFormat="1" ht="37.5" x14ac:dyDescent="0.3">
      <c r="A235" s="2214"/>
      <c r="B235" s="2884"/>
      <c r="C235" s="2880"/>
      <c r="D235" s="2880"/>
      <c r="E235" s="1968" t="s">
        <v>458</v>
      </c>
      <c r="F235" s="2885"/>
      <c r="G235" s="2880"/>
      <c r="H235" s="2100"/>
      <c r="I235" s="2100"/>
      <c r="J235" s="2101"/>
      <c r="K235" s="2101"/>
      <c r="L235" s="2101"/>
      <c r="M235" s="2132">
        <v>40.49</v>
      </c>
      <c r="N235" s="2118"/>
      <c r="O235" s="2116" t="s">
        <v>1026</v>
      </c>
      <c r="P235" s="2116" t="s">
        <v>604</v>
      </c>
      <c r="Q235" s="2158"/>
    </row>
    <row r="236" spans="1:17" s="1922" customFormat="1" ht="18.75" x14ac:dyDescent="0.3">
      <c r="A236" s="1927"/>
      <c r="B236" s="2878" t="s">
        <v>4568</v>
      </c>
      <c r="C236" s="2880" t="s">
        <v>4172</v>
      </c>
      <c r="D236" s="2880" t="s">
        <v>4367</v>
      </c>
      <c r="E236" s="1968" t="s">
        <v>4110</v>
      </c>
      <c r="F236" s="2881">
        <v>2030</v>
      </c>
      <c r="G236" s="2856" t="s">
        <v>395</v>
      </c>
      <c r="H236" s="2100"/>
      <c r="I236" s="2100"/>
      <c r="J236" s="2101"/>
      <c r="K236" s="2101"/>
      <c r="L236" s="2101"/>
      <c r="M236" s="2070"/>
      <c r="N236" s="2101">
        <v>45</v>
      </c>
      <c r="O236" s="2116"/>
      <c r="P236" s="2158"/>
      <c r="Q236" s="2158"/>
    </row>
    <row r="237" spans="1:17" s="1922" customFormat="1" ht="124.5" customHeight="1" x14ac:dyDescent="0.25">
      <c r="A237" s="1927"/>
      <c r="B237" s="2879"/>
      <c r="C237" s="2880"/>
      <c r="D237" s="2880"/>
      <c r="E237" s="1968" t="s">
        <v>458</v>
      </c>
      <c r="F237" s="2882"/>
      <c r="G237" s="2857"/>
      <c r="H237" s="2100"/>
      <c r="I237" s="2100"/>
      <c r="J237" s="2101"/>
      <c r="K237" s="2101"/>
      <c r="L237" s="2101"/>
      <c r="M237" s="2101"/>
      <c r="N237" s="2132">
        <v>173.3</v>
      </c>
      <c r="O237" s="2116"/>
      <c r="P237" s="2158"/>
      <c r="Q237" s="2158"/>
    </row>
    <row r="238" spans="1:17" s="1902" customFormat="1" ht="56.25" x14ac:dyDescent="0.25">
      <c r="A238" s="1925"/>
      <c r="B238" s="2143" t="s">
        <v>4174</v>
      </c>
      <c r="C238" s="1962"/>
      <c r="D238" s="2044"/>
      <c r="E238" s="1962"/>
      <c r="F238" s="2067"/>
      <c r="G238" s="1962"/>
      <c r="H238" s="1962">
        <f t="shared" ref="H238:N238" si="20">SUM(H240:H241)</f>
        <v>0</v>
      </c>
      <c r="I238" s="1962">
        <f t="shared" si="20"/>
        <v>0</v>
      </c>
      <c r="J238" s="1965">
        <f t="shared" si="20"/>
        <v>234.36</v>
      </c>
      <c r="K238" s="1965">
        <f t="shared" si="20"/>
        <v>0</v>
      </c>
      <c r="L238" s="1965">
        <f t="shared" si="20"/>
        <v>414.24299999999999</v>
      </c>
      <c r="M238" s="2115">
        <f t="shared" ref="M238" si="21">SUM(M240:M241)</f>
        <v>1259.7920000000001</v>
      </c>
      <c r="N238" s="2094">
        <f t="shared" si="20"/>
        <v>200.08</v>
      </c>
      <c r="O238" s="1964"/>
      <c r="P238" s="1964"/>
      <c r="Q238" s="1964"/>
    </row>
    <row r="239" spans="1:17" s="1902" customFormat="1" ht="18.75" x14ac:dyDescent="0.25">
      <c r="A239" s="1925"/>
      <c r="B239" s="2143" t="s">
        <v>4184</v>
      </c>
      <c r="C239" s="1962"/>
      <c r="D239" s="2044"/>
      <c r="E239" s="1962"/>
      <c r="F239" s="2067"/>
      <c r="G239" s="1962"/>
      <c r="H239" s="1962">
        <f t="shared" ref="H239:N239" si="22">H205</f>
        <v>0</v>
      </c>
      <c r="I239" s="1962">
        <f t="shared" si="22"/>
        <v>200</v>
      </c>
      <c r="J239" s="1965">
        <f t="shared" si="22"/>
        <v>0</v>
      </c>
      <c r="K239" s="1965">
        <f t="shared" si="22"/>
        <v>0</v>
      </c>
      <c r="L239" s="1965">
        <f t="shared" si="22"/>
        <v>0</v>
      </c>
      <c r="M239" s="1965">
        <f t="shared" si="22"/>
        <v>0</v>
      </c>
      <c r="N239" s="2094">
        <f t="shared" si="22"/>
        <v>0</v>
      </c>
      <c r="O239" s="1964"/>
      <c r="P239" s="1964"/>
      <c r="Q239" s="1964"/>
    </row>
    <row r="240" spans="1:17" s="1902" customFormat="1" ht="18.75" x14ac:dyDescent="0.25">
      <c r="A240" s="1925"/>
      <c r="B240" s="2143" t="s">
        <v>4150</v>
      </c>
      <c r="C240" s="1962"/>
      <c r="D240" s="2044"/>
      <c r="E240" s="1962"/>
      <c r="F240" s="2067"/>
      <c r="G240" s="1962"/>
      <c r="H240" s="1962">
        <v>0</v>
      </c>
      <c r="I240" s="1962">
        <v>0</v>
      </c>
      <c r="J240" s="1965">
        <v>0</v>
      </c>
      <c r="K240" s="1965">
        <v>0</v>
      </c>
      <c r="L240" s="1965">
        <v>0</v>
      </c>
      <c r="M240" s="1965">
        <v>0</v>
      </c>
      <c r="N240" s="1965">
        <v>0</v>
      </c>
      <c r="O240" s="1964"/>
      <c r="P240" s="1964"/>
      <c r="Q240" s="1964"/>
    </row>
    <row r="241" spans="1:17" s="1902" customFormat="1" ht="18.75" x14ac:dyDescent="0.25">
      <c r="A241" s="1925"/>
      <c r="B241" s="2143" t="s">
        <v>4175</v>
      </c>
      <c r="C241" s="1962"/>
      <c r="D241" s="2044"/>
      <c r="E241" s="1962"/>
      <c r="F241" s="2067"/>
      <c r="G241" s="1962"/>
      <c r="H241" s="1962">
        <f t="shared" ref="H241:N241" si="23">H204++H207+H209+H211+H213+H217+H219+H221+H215+H223+H225+H227+H229+H231+H233+H235+H237</f>
        <v>0</v>
      </c>
      <c r="I241" s="1962">
        <f t="shared" si="23"/>
        <v>0</v>
      </c>
      <c r="J241" s="1965">
        <f t="shared" si="23"/>
        <v>234.36</v>
      </c>
      <c r="K241" s="1965">
        <f t="shared" si="23"/>
        <v>0</v>
      </c>
      <c r="L241" s="1965">
        <f t="shared" si="23"/>
        <v>414.24299999999999</v>
      </c>
      <c r="M241" s="1965">
        <f t="shared" si="23"/>
        <v>1259.7920000000001</v>
      </c>
      <c r="N241" s="1965">
        <f t="shared" si="23"/>
        <v>200.08</v>
      </c>
      <c r="O241" s="1964"/>
      <c r="P241" s="1964"/>
      <c r="Q241" s="1964"/>
    </row>
    <row r="242" spans="1:17" ht="56.25" x14ac:dyDescent="0.25">
      <c r="A242" s="1925"/>
      <c r="B242" s="2143" t="s">
        <v>4369</v>
      </c>
      <c r="C242" s="1973" t="s">
        <v>4176</v>
      </c>
      <c r="D242" s="1973" t="s">
        <v>4177</v>
      </c>
      <c r="E242" s="1973" t="s">
        <v>265</v>
      </c>
      <c r="F242" s="1973">
        <v>2030</v>
      </c>
      <c r="G242" s="1973" t="s">
        <v>395</v>
      </c>
      <c r="H242" s="1973">
        <v>4.8</v>
      </c>
      <c r="I242" s="1973">
        <v>4.8</v>
      </c>
      <c r="J242" s="2043">
        <v>4</v>
      </c>
      <c r="K242" s="2043">
        <v>4</v>
      </c>
      <c r="L242" s="2043">
        <v>4</v>
      </c>
      <c r="M242" s="2043">
        <v>4</v>
      </c>
      <c r="N242" s="2043">
        <v>4</v>
      </c>
      <c r="O242" s="2073"/>
      <c r="P242" s="2154"/>
      <c r="Q242" s="2154"/>
    </row>
    <row r="243" spans="1:17" ht="37.5" x14ac:dyDescent="0.25">
      <c r="A243" s="1925"/>
      <c r="B243" s="2159" t="s">
        <v>4569</v>
      </c>
      <c r="C243" s="2160"/>
      <c r="D243" s="2160"/>
      <c r="E243" s="1973"/>
      <c r="F243" s="2160"/>
      <c r="G243" s="1973"/>
      <c r="H243" s="1964">
        <f>H245+H247+H251</f>
        <v>0</v>
      </c>
      <c r="I243" s="1964">
        <f t="shared" ref="I243:N243" si="24">I245+I247+I251</f>
        <v>0</v>
      </c>
      <c r="J243" s="1966">
        <f t="shared" si="24"/>
        <v>81.099999999999994</v>
      </c>
      <c r="K243" s="1966">
        <f t="shared" si="24"/>
        <v>576.6</v>
      </c>
      <c r="L243" s="1966">
        <f t="shared" si="24"/>
        <v>0</v>
      </c>
      <c r="M243" s="1966">
        <f t="shared" si="24"/>
        <v>0</v>
      </c>
      <c r="N243" s="1966">
        <f t="shared" si="24"/>
        <v>0</v>
      </c>
      <c r="O243" s="2073"/>
      <c r="P243" s="2154"/>
      <c r="Q243" s="2154"/>
    </row>
    <row r="244" spans="1:17" s="1922" customFormat="1" ht="54" customHeight="1" x14ac:dyDescent="0.3">
      <c r="A244" s="1927"/>
      <c r="B244" s="2854" t="s">
        <v>4570</v>
      </c>
      <c r="C244" s="2856" t="s">
        <v>4172</v>
      </c>
      <c r="D244" s="2856" t="s">
        <v>4367</v>
      </c>
      <c r="E244" s="1972" t="s">
        <v>1196</v>
      </c>
      <c r="F244" s="2843">
        <v>2029</v>
      </c>
      <c r="G244" s="1972"/>
      <c r="H244" s="1972"/>
      <c r="I244" s="1972"/>
      <c r="J244" s="2123">
        <v>3945.7</v>
      </c>
      <c r="K244" s="2072"/>
      <c r="L244" s="2072"/>
      <c r="M244" s="2070"/>
      <c r="N244" s="2072"/>
      <c r="O244" s="2116"/>
      <c r="P244" s="2158"/>
      <c r="Q244" s="2158"/>
    </row>
    <row r="245" spans="1:17" s="1922" customFormat="1" ht="70.5" customHeight="1" x14ac:dyDescent="0.3">
      <c r="A245" s="1927"/>
      <c r="B245" s="2875"/>
      <c r="C245" s="2857"/>
      <c r="D245" s="2857"/>
      <c r="E245" s="1972" t="s">
        <v>4100</v>
      </c>
      <c r="F245" s="2844"/>
      <c r="G245" s="1972"/>
      <c r="H245" s="1972"/>
      <c r="I245" s="1972"/>
      <c r="J245" s="2161">
        <v>71.599999999999994</v>
      </c>
      <c r="K245" s="2072"/>
      <c r="L245" s="2072"/>
      <c r="M245" s="2070"/>
      <c r="N245" s="2072"/>
      <c r="O245" s="2116" t="s">
        <v>1026</v>
      </c>
      <c r="P245" s="2116" t="s">
        <v>4257</v>
      </c>
      <c r="Q245" s="2158"/>
    </row>
    <row r="246" spans="1:17" s="1922" customFormat="1" ht="38.1" customHeight="1" x14ac:dyDescent="0.3">
      <c r="A246" s="1927"/>
      <c r="B246" s="2854" t="s">
        <v>4571</v>
      </c>
      <c r="C246" s="2856" t="s">
        <v>4172</v>
      </c>
      <c r="D246" s="2856" t="s">
        <v>4367</v>
      </c>
      <c r="E246" s="1972" t="s">
        <v>1196</v>
      </c>
      <c r="F246" s="2843">
        <v>2029</v>
      </c>
      <c r="G246" s="1972"/>
      <c r="H246" s="1972"/>
      <c r="I246" s="1972"/>
      <c r="J246" s="2072"/>
      <c r="K246" s="2123">
        <v>5612.7</v>
      </c>
      <c r="L246" s="2072"/>
      <c r="M246" s="2070"/>
      <c r="N246" s="2072"/>
      <c r="O246" s="2116"/>
      <c r="P246" s="2158"/>
      <c r="Q246" s="2158"/>
    </row>
    <row r="247" spans="1:17" s="1922" customFormat="1" ht="63" customHeight="1" x14ac:dyDescent="0.3">
      <c r="A247" s="1927"/>
      <c r="B247" s="2875"/>
      <c r="C247" s="2857"/>
      <c r="D247" s="2857"/>
      <c r="E247" s="1972" t="s">
        <v>4100</v>
      </c>
      <c r="F247" s="2844"/>
      <c r="G247" s="1972"/>
      <c r="H247" s="1972"/>
      <c r="I247" s="1972"/>
      <c r="J247" s="2072"/>
      <c r="K247" s="2077">
        <v>576.6</v>
      </c>
      <c r="L247" s="2072"/>
      <c r="M247" s="2070"/>
      <c r="N247" s="2072"/>
      <c r="O247" s="2116" t="s">
        <v>1026</v>
      </c>
      <c r="P247" s="2116" t="s">
        <v>4257</v>
      </c>
      <c r="Q247" s="2158"/>
    </row>
    <row r="248" spans="1:17" s="1922" customFormat="1" ht="27.95" customHeight="1" x14ac:dyDescent="0.3">
      <c r="A248" s="1927"/>
      <c r="B248" s="2854" t="s">
        <v>4572</v>
      </c>
      <c r="C248" s="2856" t="s">
        <v>4172</v>
      </c>
      <c r="D248" s="2856" t="s">
        <v>4367</v>
      </c>
      <c r="E248" s="1972" t="s">
        <v>1174</v>
      </c>
      <c r="F248" s="2843">
        <v>2029</v>
      </c>
      <c r="G248" s="1972"/>
      <c r="H248" s="1972"/>
      <c r="I248" s="1972"/>
      <c r="J248" s="2123">
        <v>0.218</v>
      </c>
      <c r="K248" s="2072"/>
      <c r="L248" s="2072"/>
      <c r="M248" s="2070"/>
      <c r="N248" s="2072"/>
      <c r="O248" s="2116"/>
      <c r="P248" s="2158"/>
      <c r="Q248" s="2158"/>
    </row>
    <row r="249" spans="1:17" s="1922" customFormat="1" ht="18.75" x14ac:dyDescent="0.3">
      <c r="A249" s="1927"/>
      <c r="B249" s="2876"/>
      <c r="C249" s="2883"/>
      <c r="D249" s="2883"/>
      <c r="E249" s="1972" t="s">
        <v>1174</v>
      </c>
      <c r="F249" s="2877"/>
      <c r="G249" s="1972"/>
      <c r="H249" s="1972"/>
      <c r="I249" s="1972"/>
      <c r="J249" s="2123">
        <v>0.35799999999999998</v>
      </c>
      <c r="K249" s="2072"/>
      <c r="L249" s="2072"/>
      <c r="M249" s="2070"/>
      <c r="N249" s="2072"/>
      <c r="O249" s="2116"/>
      <c r="P249" s="2158"/>
      <c r="Q249" s="2158"/>
    </row>
    <row r="250" spans="1:17" s="1922" customFormat="1" ht="18.75" x14ac:dyDescent="0.3">
      <c r="A250" s="1927"/>
      <c r="B250" s="2876"/>
      <c r="C250" s="2883"/>
      <c r="D250" s="2883"/>
      <c r="E250" s="1972" t="s">
        <v>1174</v>
      </c>
      <c r="F250" s="2877"/>
      <c r="G250" s="1972"/>
      <c r="H250" s="1972"/>
      <c r="I250" s="1972"/>
      <c r="J250" s="2123">
        <v>0.22</v>
      </c>
      <c r="K250" s="2072"/>
      <c r="L250" s="2072"/>
      <c r="M250" s="2070"/>
      <c r="N250" s="2072"/>
      <c r="O250" s="2116"/>
      <c r="P250" s="2158"/>
      <c r="Q250" s="2158"/>
    </row>
    <row r="251" spans="1:17" s="1922" customFormat="1" ht="82.5" customHeight="1" x14ac:dyDescent="0.3">
      <c r="A251" s="1927"/>
      <c r="B251" s="2875"/>
      <c r="C251" s="2857"/>
      <c r="D251" s="2857"/>
      <c r="E251" s="1972" t="s">
        <v>4100</v>
      </c>
      <c r="F251" s="2844"/>
      <c r="G251" s="1972"/>
      <c r="H251" s="1972"/>
      <c r="I251" s="1972"/>
      <c r="J251" s="2077">
        <v>9.5</v>
      </c>
      <c r="K251" s="2072"/>
      <c r="L251" s="2072"/>
      <c r="M251" s="2070"/>
      <c r="N251" s="2072"/>
      <c r="O251" s="2116" t="s">
        <v>1026</v>
      </c>
      <c r="P251" s="2116" t="s">
        <v>4258</v>
      </c>
      <c r="Q251" s="2158"/>
    </row>
    <row r="252" spans="1:17" s="1902" customFormat="1" ht="56.25" x14ac:dyDescent="0.25">
      <c r="A252" s="1925"/>
      <c r="B252" s="2143" t="s">
        <v>4174</v>
      </c>
      <c r="C252" s="1962"/>
      <c r="D252" s="2044"/>
      <c r="E252" s="1962"/>
      <c r="F252" s="2067"/>
      <c r="G252" s="1962"/>
      <c r="H252" s="1962">
        <f t="shared" ref="H252:N252" si="25">SUM(H253:H254)</f>
        <v>0</v>
      </c>
      <c r="I252" s="1962">
        <f t="shared" si="25"/>
        <v>0</v>
      </c>
      <c r="J252" s="1965">
        <f t="shared" ref="J252:K252" si="26">SUM(J253:J254)</f>
        <v>81.099999999999994</v>
      </c>
      <c r="K252" s="1965">
        <f t="shared" si="26"/>
        <v>576.6</v>
      </c>
      <c r="L252" s="1965">
        <f t="shared" si="25"/>
        <v>0</v>
      </c>
      <c r="M252" s="1965">
        <f t="shared" ref="M252" si="27">SUM(M253:M254)</f>
        <v>0</v>
      </c>
      <c r="N252" s="1965">
        <f t="shared" si="25"/>
        <v>0</v>
      </c>
      <c r="O252" s="1964"/>
      <c r="P252" s="1964"/>
      <c r="Q252" s="1964"/>
    </row>
    <row r="253" spans="1:17" s="1902" customFormat="1" ht="18.75" x14ac:dyDescent="0.25">
      <c r="A253" s="1925"/>
      <c r="B253" s="2143" t="s">
        <v>1032</v>
      </c>
      <c r="C253" s="1962"/>
      <c r="D253" s="2044"/>
      <c r="E253" s="1962"/>
      <c r="F253" s="2067"/>
      <c r="G253" s="1962"/>
      <c r="H253" s="1962">
        <v>0</v>
      </c>
      <c r="I253" s="1962">
        <v>0</v>
      </c>
      <c r="J253" s="1965">
        <v>0</v>
      </c>
      <c r="K253" s="1965">
        <v>0</v>
      </c>
      <c r="L253" s="1965">
        <v>0</v>
      </c>
      <c r="M253" s="1965">
        <v>0</v>
      </c>
      <c r="N253" s="1965">
        <v>0</v>
      </c>
      <c r="O253" s="1964"/>
      <c r="P253" s="1964"/>
      <c r="Q253" s="1964"/>
    </row>
    <row r="254" spans="1:17" s="1902" customFormat="1" ht="18.75" x14ac:dyDescent="0.25">
      <c r="A254" s="1925"/>
      <c r="B254" s="2143" t="s">
        <v>1035</v>
      </c>
      <c r="C254" s="1962"/>
      <c r="D254" s="2044"/>
      <c r="E254" s="1962"/>
      <c r="F254" s="2067"/>
      <c r="G254" s="1962"/>
      <c r="H254" s="1962">
        <f t="shared" ref="H254:N254" si="28">H245+H247+H251</f>
        <v>0</v>
      </c>
      <c r="I254" s="1962">
        <f t="shared" si="28"/>
        <v>0</v>
      </c>
      <c r="J254" s="1965">
        <f t="shared" si="28"/>
        <v>81.099999999999994</v>
      </c>
      <c r="K254" s="1965">
        <f t="shared" si="28"/>
        <v>576.6</v>
      </c>
      <c r="L254" s="1965">
        <f t="shared" si="28"/>
        <v>0</v>
      </c>
      <c r="M254" s="1965">
        <f t="shared" si="28"/>
        <v>0</v>
      </c>
      <c r="N254" s="1965">
        <f t="shared" si="28"/>
        <v>0</v>
      </c>
      <c r="O254" s="1964"/>
      <c r="P254" s="1964"/>
      <c r="Q254" s="1964"/>
    </row>
    <row r="255" spans="1:17" ht="18.75" x14ac:dyDescent="0.25">
      <c r="A255" s="1925"/>
      <c r="B255" s="2840" t="s">
        <v>193</v>
      </c>
      <c r="C255" s="2840"/>
      <c r="D255" s="2840"/>
      <c r="E255" s="2840"/>
      <c r="F255" s="2840"/>
      <c r="G255" s="2840"/>
      <c r="H255" s="2840"/>
      <c r="I255" s="2840"/>
      <c r="J255" s="2840"/>
      <c r="K255" s="2840"/>
      <c r="L255" s="2840"/>
      <c r="M255" s="2840"/>
      <c r="N255" s="2840"/>
      <c r="O255" s="2840"/>
      <c r="P255" s="2840"/>
      <c r="Q255" s="2840"/>
    </row>
    <row r="256" spans="1:17" ht="93.75" x14ac:dyDescent="0.25">
      <c r="A256" s="1925">
        <v>77</v>
      </c>
      <c r="B256" s="2143" t="s">
        <v>4573</v>
      </c>
      <c r="C256" s="2044" t="s">
        <v>4171</v>
      </c>
      <c r="D256" s="2044" t="s">
        <v>4166</v>
      </c>
      <c r="E256" s="2044" t="s">
        <v>3</v>
      </c>
      <c r="F256" s="2140" t="s">
        <v>335</v>
      </c>
      <c r="G256" s="2044" t="s">
        <v>335</v>
      </c>
      <c r="H256" s="1973">
        <v>0</v>
      </c>
      <c r="I256" s="2042">
        <v>22.7</v>
      </c>
      <c r="J256" s="2043">
        <v>22.7</v>
      </c>
      <c r="K256" s="2043">
        <v>23.1</v>
      </c>
      <c r="L256" s="2043">
        <v>23.2</v>
      </c>
      <c r="M256" s="2043">
        <v>23.3</v>
      </c>
      <c r="N256" s="2043">
        <v>23.3</v>
      </c>
      <c r="O256" s="1964"/>
      <c r="P256" s="1964"/>
      <c r="Q256" s="1964"/>
    </row>
    <row r="257" spans="1:17" s="1922" customFormat="1" ht="19.5" customHeight="1" x14ac:dyDescent="0.3">
      <c r="A257" s="1927"/>
      <c r="B257" s="2854" t="s">
        <v>4574</v>
      </c>
      <c r="C257" s="2843" t="s">
        <v>4171</v>
      </c>
      <c r="D257" s="2843" t="s">
        <v>4166</v>
      </c>
      <c r="E257" s="1972" t="s">
        <v>396</v>
      </c>
      <c r="F257" s="2866">
        <v>2029</v>
      </c>
      <c r="G257" s="2856" t="s">
        <v>4116</v>
      </c>
      <c r="H257" s="1972"/>
      <c r="I257" s="2121"/>
      <c r="J257" s="2072"/>
      <c r="K257" s="2070"/>
      <c r="L257" s="2072"/>
      <c r="M257" s="2123" t="s">
        <v>1650</v>
      </c>
      <c r="N257" s="2072"/>
      <c r="O257" s="2089"/>
      <c r="P257" s="2089"/>
      <c r="Q257" s="2089"/>
    </row>
    <row r="258" spans="1:17" s="1922" customFormat="1" ht="90.75" customHeight="1" x14ac:dyDescent="0.3">
      <c r="A258" s="1927"/>
      <c r="B258" s="2855"/>
      <c r="C258" s="2844"/>
      <c r="D258" s="2844"/>
      <c r="E258" s="1972" t="s">
        <v>458</v>
      </c>
      <c r="F258" s="2867"/>
      <c r="G258" s="2857"/>
      <c r="H258" s="1972"/>
      <c r="I258" s="2121"/>
      <c r="J258" s="2072"/>
      <c r="K258" s="2070"/>
      <c r="L258" s="2072"/>
      <c r="M258" s="2077">
        <v>100</v>
      </c>
      <c r="N258" s="2072"/>
      <c r="O258" s="2116" t="s">
        <v>1026</v>
      </c>
      <c r="P258" s="2116" t="s">
        <v>604</v>
      </c>
      <c r="Q258" s="2089"/>
    </row>
    <row r="259" spans="1:17" s="1902" customFormat="1" ht="37.5" x14ac:dyDescent="0.25">
      <c r="A259" s="1925"/>
      <c r="B259" s="2143" t="s">
        <v>4159</v>
      </c>
      <c r="C259" s="1962"/>
      <c r="D259" s="1962"/>
      <c r="E259" s="1962"/>
      <c r="F259" s="2090"/>
      <c r="G259" s="1962"/>
      <c r="H259" s="1962">
        <f>H260+H261+H262</f>
        <v>0</v>
      </c>
      <c r="I259" s="1962">
        <f t="shared" ref="I259:N259" si="29">I260+I261+I262</f>
        <v>0</v>
      </c>
      <c r="J259" s="1965">
        <f t="shared" si="29"/>
        <v>0</v>
      </c>
      <c r="K259" s="1965">
        <f t="shared" si="29"/>
        <v>0</v>
      </c>
      <c r="L259" s="1965">
        <f t="shared" si="29"/>
        <v>0</v>
      </c>
      <c r="M259" s="1965">
        <f t="shared" si="29"/>
        <v>100</v>
      </c>
      <c r="N259" s="1965">
        <f t="shared" si="29"/>
        <v>0</v>
      </c>
      <c r="O259" s="1962"/>
      <c r="P259" s="1962"/>
      <c r="Q259" s="1962"/>
    </row>
    <row r="260" spans="1:17" s="1902" customFormat="1" ht="18.75" x14ac:dyDescent="0.25">
      <c r="A260" s="1925"/>
      <c r="B260" s="2143" t="s">
        <v>4150</v>
      </c>
      <c r="C260" s="2091"/>
      <c r="D260" s="2091"/>
      <c r="E260" s="2091"/>
      <c r="F260" s="2086"/>
      <c r="G260" s="2091"/>
      <c r="H260" s="1962">
        <v>0</v>
      </c>
      <c r="I260" s="1962">
        <v>0</v>
      </c>
      <c r="J260" s="1965">
        <v>0</v>
      </c>
      <c r="K260" s="1965">
        <v>0</v>
      </c>
      <c r="L260" s="1965">
        <v>0</v>
      </c>
      <c r="M260" s="1965">
        <v>0</v>
      </c>
      <c r="N260" s="1965">
        <v>0</v>
      </c>
      <c r="O260" s="1964"/>
      <c r="P260" s="1964"/>
      <c r="Q260" s="1964"/>
    </row>
    <row r="261" spans="1:17" s="1902" customFormat="1" ht="18.75" x14ac:dyDescent="0.3">
      <c r="A261" s="1925"/>
      <c r="B261" s="2143" t="s">
        <v>4151</v>
      </c>
      <c r="C261" s="2091"/>
      <c r="D261" s="2091"/>
      <c r="E261" s="2091"/>
      <c r="F261" s="2086"/>
      <c r="G261" s="2091"/>
      <c r="H261" s="2092">
        <v>0</v>
      </c>
      <c r="I261" s="2092">
        <v>0</v>
      </c>
      <c r="J261" s="2093">
        <v>0</v>
      </c>
      <c r="K261" s="2093">
        <v>0</v>
      </c>
      <c r="L261" s="2093">
        <v>0</v>
      </c>
      <c r="M261" s="2093">
        <v>0</v>
      </c>
      <c r="N261" s="2093">
        <v>0</v>
      </c>
      <c r="O261" s="1962"/>
      <c r="P261" s="1964"/>
      <c r="Q261" s="1964"/>
    </row>
    <row r="262" spans="1:17" s="1902" customFormat="1" ht="18.75" x14ac:dyDescent="0.3">
      <c r="A262" s="1925"/>
      <c r="B262" s="2143" t="s">
        <v>4178</v>
      </c>
      <c r="C262" s="2091"/>
      <c r="D262" s="2091"/>
      <c r="E262" s="2091"/>
      <c r="F262" s="2086"/>
      <c r="G262" s="2091"/>
      <c r="H262" s="2092">
        <f t="shared" ref="H262:N262" si="30">H258</f>
        <v>0</v>
      </c>
      <c r="I262" s="2092">
        <f t="shared" si="30"/>
        <v>0</v>
      </c>
      <c r="J262" s="2093">
        <f t="shared" si="30"/>
        <v>0</v>
      </c>
      <c r="K262" s="2093">
        <f t="shared" si="30"/>
        <v>0</v>
      </c>
      <c r="L262" s="2093">
        <f t="shared" si="30"/>
        <v>0</v>
      </c>
      <c r="M262" s="2093">
        <f t="shared" si="30"/>
        <v>100</v>
      </c>
      <c r="N262" s="2093">
        <f t="shared" si="30"/>
        <v>0</v>
      </c>
      <c r="O262" s="1962"/>
      <c r="P262" s="1964"/>
      <c r="Q262" s="1964"/>
    </row>
    <row r="263" spans="1:17" ht="60.75" customHeight="1" x14ac:dyDescent="0.25">
      <c r="A263" s="1925"/>
      <c r="B263" s="2143" t="s">
        <v>4575</v>
      </c>
      <c r="C263" s="2044" t="s">
        <v>4179</v>
      </c>
      <c r="D263" s="2044" t="s">
        <v>4180</v>
      </c>
      <c r="E263" s="2044" t="s">
        <v>3</v>
      </c>
      <c r="F263" s="2140" t="s">
        <v>335</v>
      </c>
      <c r="G263" s="2044" t="s">
        <v>335</v>
      </c>
      <c r="H263" s="1964">
        <v>58</v>
      </c>
      <c r="I263" s="1964">
        <v>73.3</v>
      </c>
      <c r="J263" s="1966">
        <v>79.5</v>
      </c>
      <c r="K263" s="1966">
        <v>84.4</v>
      </c>
      <c r="L263" s="1966">
        <v>93.3</v>
      </c>
      <c r="M263" s="1966">
        <v>93.4</v>
      </c>
      <c r="N263" s="1966">
        <v>100</v>
      </c>
      <c r="O263" s="1964"/>
      <c r="P263" s="1964"/>
      <c r="Q263" s="1964"/>
    </row>
    <row r="264" spans="1:17" s="1922" customFormat="1" ht="19.5" x14ac:dyDescent="0.25">
      <c r="A264" s="1927"/>
      <c r="B264" s="2874" t="s">
        <v>4576</v>
      </c>
      <c r="C264" s="2856" t="s">
        <v>4179</v>
      </c>
      <c r="D264" s="2856" t="s">
        <v>4179</v>
      </c>
      <c r="E264" s="1968" t="s">
        <v>396</v>
      </c>
      <c r="F264" s="2866">
        <v>2029</v>
      </c>
      <c r="G264" s="2856" t="s">
        <v>335</v>
      </c>
      <c r="H264" s="1972"/>
      <c r="I264" s="1972"/>
      <c r="J264" s="2072"/>
      <c r="K264" s="2072"/>
      <c r="L264" s="2072"/>
      <c r="M264" s="2123" t="s">
        <v>1650</v>
      </c>
      <c r="N264" s="2123"/>
      <c r="O264" s="2089"/>
      <c r="P264" s="2089"/>
      <c r="Q264" s="2089"/>
    </row>
    <row r="265" spans="1:17" s="1922" customFormat="1" ht="90" customHeight="1" x14ac:dyDescent="0.25">
      <c r="A265" s="1927"/>
      <c r="B265" s="2874"/>
      <c r="C265" s="2857"/>
      <c r="D265" s="2857"/>
      <c r="E265" s="1968" t="s">
        <v>458</v>
      </c>
      <c r="F265" s="2867"/>
      <c r="G265" s="2857"/>
      <c r="H265" s="1972"/>
      <c r="I265" s="1972"/>
      <c r="J265" s="2072"/>
      <c r="K265" s="2072"/>
      <c r="L265" s="2072"/>
      <c r="M265" s="2077">
        <v>10</v>
      </c>
      <c r="N265" s="2123"/>
      <c r="O265" s="2116" t="s">
        <v>1026</v>
      </c>
      <c r="P265" s="2116" t="s">
        <v>604</v>
      </c>
      <c r="Q265" s="2089"/>
    </row>
    <row r="266" spans="1:17" ht="18.75" x14ac:dyDescent="0.25">
      <c r="A266" s="1925"/>
      <c r="B266" s="2162" t="s">
        <v>234</v>
      </c>
      <c r="C266" s="2163"/>
      <c r="D266" s="2163"/>
      <c r="E266" s="2037"/>
      <c r="F266" s="2164"/>
      <c r="G266" s="1956"/>
      <c r="H266" s="2163"/>
      <c r="I266" s="2163"/>
      <c r="J266" s="2040"/>
      <c r="K266" s="2040"/>
      <c r="L266" s="2040"/>
      <c r="M266" s="2057"/>
      <c r="N266" s="2057"/>
      <c r="O266" s="1957"/>
      <c r="P266" s="1957"/>
      <c r="Q266" s="1957"/>
    </row>
    <row r="267" spans="1:17" ht="93.75" x14ac:dyDescent="0.25">
      <c r="A267" s="1925"/>
      <c r="B267" s="2139" t="s">
        <v>4182</v>
      </c>
      <c r="C267" s="1973" t="s">
        <v>4171</v>
      </c>
      <c r="D267" s="1973" t="s">
        <v>4166</v>
      </c>
      <c r="E267" s="2044"/>
      <c r="F267" s="2140"/>
      <c r="G267" s="2044"/>
      <c r="H267" s="1973"/>
      <c r="I267" s="1973"/>
      <c r="J267" s="2043"/>
      <c r="K267" s="2043"/>
      <c r="L267" s="2043"/>
      <c r="M267" s="2060"/>
      <c r="N267" s="2060"/>
      <c r="O267" s="1964"/>
      <c r="P267" s="1964"/>
      <c r="Q267" s="1964"/>
    </row>
    <row r="268" spans="1:17" s="1922" customFormat="1" ht="93.75" x14ac:dyDescent="0.25">
      <c r="A268" s="1927"/>
      <c r="B268" s="2165" t="s">
        <v>4577</v>
      </c>
      <c r="C268" s="1972" t="s">
        <v>4171</v>
      </c>
      <c r="D268" s="1972" t="s">
        <v>4166</v>
      </c>
      <c r="E268" s="1972" t="s">
        <v>458</v>
      </c>
      <c r="F268" s="1972">
        <v>2029</v>
      </c>
      <c r="G268" s="1972" t="s">
        <v>4183</v>
      </c>
      <c r="H268" s="1972"/>
      <c r="I268" s="1972"/>
      <c r="J268" s="2077"/>
      <c r="K268" s="2072"/>
      <c r="L268" s="2072"/>
      <c r="M268" s="2077">
        <v>34.200000000000003</v>
      </c>
      <c r="N268" s="2123"/>
      <c r="O268" s="2116" t="s">
        <v>1026</v>
      </c>
      <c r="P268" s="2116" t="s">
        <v>4259</v>
      </c>
      <c r="Q268" s="2089"/>
    </row>
    <row r="269" spans="1:17" s="1922" customFormat="1" ht="67.5" customHeight="1" x14ac:dyDescent="0.3">
      <c r="A269" s="1927"/>
      <c r="B269" s="2165" t="s">
        <v>4578</v>
      </c>
      <c r="C269" s="1972" t="s">
        <v>4172</v>
      </c>
      <c r="D269" s="1972" t="s">
        <v>999</v>
      </c>
      <c r="E269" s="1972" t="s">
        <v>458</v>
      </c>
      <c r="F269" s="1972" t="s">
        <v>1832</v>
      </c>
      <c r="G269" s="1972" t="s">
        <v>4101</v>
      </c>
      <c r="H269" s="2121"/>
      <c r="I269" s="1972"/>
      <c r="J269" s="2072"/>
      <c r="K269" s="2070"/>
      <c r="L269" s="2070"/>
      <c r="M269" s="2077">
        <v>850</v>
      </c>
      <c r="N269" s="2130">
        <v>850</v>
      </c>
      <c r="O269" s="2116" t="s">
        <v>1026</v>
      </c>
      <c r="P269" s="2116" t="s">
        <v>4259</v>
      </c>
      <c r="Q269" s="2089"/>
    </row>
    <row r="270" spans="1:17" s="1922" customFormat="1" ht="19.5" x14ac:dyDescent="0.25">
      <c r="A270" s="1927"/>
      <c r="B270" s="2854" t="s">
        <v>4579</v>
      </c>
      <c r="C270" s="2868" t="s">
        <v>4171</v>
      </c>
      <c r="D270" s="2868" t="s">
        <v>4166</v>
      </c>
      <c r="E270" s="1968" t="s">
        <v>396</v>
      </c>
      <c r="F270" s="2866">
        <v>2026</v>
      </c>
      <c r="G270" s="2856" t="s">
        <v>4183</v>
      </c>
      <c r="H270" s="1972"/>
      <c r="I270" s="1972"/>
      <c r="J270" s="2123" t="s">
        <v>1650</v>
      </c>
      <c r="K270" s="2123"/>
      <c r="L270" s="2123"/>
      <c r="M270" s="2123"/>
      <c r="N270" s="2072"/>
      <c r="O270" s="2089"/>
      <c r="P270" s="2089"/>
      <c r="Q270" s="2089"/>
    </row>
    <row r="271" spans="1:17" s="1922" customFormat="1" ht="160.5" customHeight="1" x14ac:dyDescent="0.25">
      <c r="A271" s="1927"/>
      <c r="B271" s="2855"/>
      <c r="C271" s="2869"/>
      <c r="D271" s="2869"/>
      <c r="E271" s="1968" t="s">
        <v>458</v>
      </c>
      <c r="F271" s="2867"/>
      <c r="G271" s="2857"/>
      <c r="H271" s="1972"/>
      <c r="I271" s="1972"/>
      <c r="J271" s="2077">
        <v>97.6</v>
      </c>
      <c r="K271" s="2123"/>
      <c r="L271" s="2123"/>
      <c r="M271" s="2123"/>
      <c r="N271" s="2072"/>
      <c r="O271" s="2116" t="s">
        <v>1026</v>
      </c>
      <c r="P271" s="2116" t="s">
        <v>4260</v>
      </c>
      <c r="Q271" s="2089"/>
    </row>
    <row r="272" spans="1:17" s="1922" customFormat="1" ht="19.5" x14ac:dyDescent="0.25">
      <c r="A272" s="1927"/>
      <c r="B272" s="2854" t="s">
        <v>4580</v>
      </c>
      <c r="C272" s="2869"/>
      <c r="D272" s="2869"/>
      <c r="E272" s="1968" t="s">
        <v>396</v>
      </c>
      <c r="F272" s="2866" t="s">
        <v>4111</v>
      </c>
      <c r="G272" s="2856" t="s">
        <v>395</v>
      </c>
      <c r="H272" s="1972"/>
      <c r="I272" s="1972"/>
      <c r="J272" s="2123"/>
      <c r="K272" s="2123" t="s">
        <v>1650</v>
      </c>
      <c r="L272" s="2123"/>
      <c r="M272" s="2123"/>
      <c r="N272" s="2072"/>
      <c r="O272" s="2089"/>
      <c r="P272" s="2089"/>
      <c r="Q272" s="2089"/>
    </row>
    <row r="273" spans="1:17" s="1922" customFormat="1" ht="68.25" customHeight="1" x14ac:dyDescent="0.25">
      <c r="A273" s="1927"/>
      <c r="B273" s="2855"/>
      <c r="C273" s="2870"/>
      <c r="D273" s="2870"/>
      <c r="E273" s="1968" t="s">
        <v>458</v>
      </c>
      <c r="F273" s="2867"/>
      <c r="G273" s="2857"/>
      <c r="H273" s="1972"/>
      <c r="I273" s="1972"/>
      <c r="J273" s="2123"/>
      <c r="K273" s="2077">
        <v>500</v>
      </c>
      <c r="L273" s="2077">
        <v>1000</v>
      </c>
      <c r="M273" s="2077">
        <v>500</v>
      </c>
      <c r="N273" s="2072"/>
      <c r="O273" s="2116" t="s">
        <v>1026</v>
      </c>
      <c r="P273" s="2116" t="s">
        <v>4260</v>
      </c>
      <c r="Q273" s="2089"/>
    </row>
    <row r="274" spans="1:17" s="1922" customFormat="1" ht="93.75" x14ac:dyDescent="0.25">
      <c r="A274" s="1927"/>
      <c r="B274" s="2167" t="s">
        <v>4581</v>
      </c>
      <c r="C274" s="1972" t="s">
        <v>4171</v>
      </c>
      <c r="D274" s="1972" t="s">
        <v>4166</v>
      </c>
      <c r="E274" s="1968" t="s">
        <v>458</v>
      </c>
      <c r="F274" s="2168" t="s">
        <v>3481</v>
      </c>
      <c r="G274" s="1977" t="s">
        <v>4370</v>
      </c>
      <c r="H274" s="2169">
        <v>123.4</v>
      </c>
      <c r="I274" s="2169">
        <v>31</v>
      </c>
      <c r="J274" s="2130">
        <v>15</v>
      </c>
      <c r="K274" s="2130">
        <v>30</v>
      </c>
      <c r="L274" s="2130">
        <v>30</v>
      </c>
      <c r="M274" s="2130">
        <v>30</v>
      </c>
      <c r="N274" s="2130">
        <v>30</v>
      </c>
      <c r="O274" s="2116" t="s">
        <v>1026</v>
      </c>
      <c r="P274" s="2116" t="s">
        <v>4261</v>
      </c>
      <c r="Q274" s="2089"/>
    </row>
    <row r="275" spans="1:17" ht="18.75" x14ac:dyDescent="0.25">
      <c r="A275" s="1925"/>
      <c r="B275" s="2170" t="s">
        <v>4582</v>
      </c>
      <c r="C275" s="2044"/>
      <c r="D275" s="2044"/>
      <c r="E275" s="2044"/>
      <c r="F275" s="2171"/>
      <c r="G275" s="1987"/>
      <c r="H275" s="1964">
        <f>H276+H277</f>
        <v>183.5</v>
      </c>
      <c r="I275" s="1964">
        <f t="shared" ref="I275:N275" si="31">I276+I277</f>
        <v>15</v>
      </c>
      <c r="J275" s="1966">
        <f t="shared" si="31"/>
        <v>55</v>
      </c>
      <c r="K275" s="1966">
        <f t="shared" si="31"/>
        <v>55</v>
      </c>
      <c r="L275" s="1966">
        <f t="shared" si="31"/>
        <v>55</v>
      </c>
      <c r="M275" s="1966">
        <f t="shared" si="31"/>
        <v>55</v>
      </c>
      <c r="N275" s="1966">
        <f t="shared" si="31"/>
        <v>55</v>
      </c>
      <c r="O275" s="1964"/>
      <c r="P275" s="1964"/>
      <c r="Q275" s="1964"/>
    </row>
    <row r="276" spans="1:17" s="1922" customFormat="1" ht="93.75" x14ac:dyDescent="0.25">
      <c r="A276" s="1927"/>
      <c r="B276" s="2167" t="s">
        <v>4583</v>
      </c>
      <c r="C276" s="1972" t="s">
        <v>4171</v>
      </c>
      <c r="D276" s="1972" t="s">
        <v>4166</v>
      </c>
      <c r="E276" s="1968" t="s">
        <v>458</v>
      </c>
      <c r="F276" s="2168" t="s">
        <v>3481</v>
      </c>
      <c r="G276" s="1977" t="s">
        <v>4370</v>
      </c>
      <c r="H276" s="2089">
        <v>144.5</v>
      </c>
      <c r="I276" s="2172">
        <v>15</v>
      </c>
      <c r="J276" s="2077">
        <v>15</v>
      </c>
      <c r="K276" s="2077">
        <v>15</v>
      </c>
      <c r="L276" s="2077">
        <v>15</v>
      </c>
      <c r="M276" s="2077">
        <v>15</v>
      </c>
      <c r="N276" s="2077">
        <v>15</v>
      </c>
      <c r="O276" s="2116" t="s">
        <v>1026</v>
      </c>
      <c r="P276" s="2116" t="s">
        <v>4262</v>
      </c>
      <c r="Q276" s="2089"/>
    </row>
    <row r="277" spans="1:17" s="1922" customFormat="1" ht="93.75" x14ac:dyDescent="0.25">
      <c r="A277" s="1927"/>
      <c r="B277" s="2167" t="s">
        <v>4584</v>
      </c>
      <c r="C277" s="1972" t="s">
        <v>4171</v>
      </c>
      <c r="D277" s="1972" t="s">
        <v>4166</v>
      </c>
      <c r="E277" s="1968" t="s">
        <v>458</v>
      </c>
      <c r="F277" s="2168" t="s">
        <v>3481</v>
      </c>
      <c r="G277" s="1977" t="s">
        <v>4370</v>
      </c>
      <c r="H277" s="2172">
        <v>39</v>
      </c>
      <c r="I277" s="2172">
        <v>0</v>
      </c>
      <c r="J277" s="2077">
        <v>40</v>
      </c>
      <c r="K277" s="2077">
        <v>40</v>
      </c>
      <c r="L277" s="2077">
        <v>40</v>
      </c>
      <c r="M277" s="2077">
        <v>40</v>
      </c>
      <c r="N277" s="2077">
        <v>40</v>
      </c>
      <c r="O277" s="2116" t="s">
        <v>1026</v>
      </c>
      <c r="P277" s="2116" t="s">
        <v>4262</v>
      </c>
      <c r="Q277" s="2089"/>
    </row>
    <row r="278" spans="1:17" ht="37.5" x14ac:dyDescent="0.25">
      <c r="A278" s="1925"/>
      <c r="B278" s="2143" t="s">
        <v>4159</v>
      </c>
      <c r="C278" s="2091"/>
      <c r="D278" s="2091"/>
      <c r="E278" s="2173"/>
      <c r="F278" s="2174"/>
      <c r="G278" s="1980"/>
      <c r="H278" s="2175">
        <f>H279+H280</f>
        <v>306.89999999999998</v>
      </c>
      <c r="I278" s="2175">
        <f t="shared" ref="I278:N278" si="32">I279+I280</f>
        <v>46</v>
      </c>
      <c r="J278" s="1966">
        <f t="shared" si="32"/>
        <v>167.6</v>
      </c>
      <c r="K278" s="1966">
        <f t="shared" si="32"/>
        <v>585</v>
      </c>
      <c r="L278" s="1966">
        <f t="shared" si="32"/>
        <v>1085</v>
      </c>
      <c r="M278" s="1966">
        <f t="shared" si="32"/>
        <v>1469.2</v>
      </c>
      <c r="N278" s="1966">
        <f t="shared" si="32"/>
        <v>935</v>
      </c>
      <c r="O278" s="1964"/>
      <c r="P278" s="1964"/>
      <c r="Q278" s="1964"/>
    </row>
    <row r="279" spans="1:17" ht="18.75" x14ac:dyDescent="0.25">
      <c r="A279" s="1925"/>
      <c r="B279" s="2143" t="s">
        <v>2923</v>
      </c>
      <c r="C279" s="2091"/>
      <c r="D279" s="2091"/>
      <c r="E279" s="2173"/>
      <c r="F279" s="2174"/>
      <c r="G279" s="1980"/>
      <c r="H279" s="2175">
        <f t="shared" ref="H279:N279" si="33">H273+H269</f>
        <v>0</v>
      </c>
      <c r="I279" s="2175">
        <f t="shared" si="33"/>
        <v>0</v>
      </c>
      <c r="J279" s="1966">
        <f t="shared" si="33"/>
        <v>0</v>
      </c>
      <c r="K279" s="1966">
        <f t="shared" si="33"/>
        <v>500</v>
      </c>
      <c r="L279" s="1966">
        <f t="shared" si="33"/>
        <v>1000</v>
      </c>
      <c r="M279" s="1966">
        <f t="shared" si="33"/>
        <v>1350</v>
      </c>
      <c r="N279" s="1966">
        <f t="shared" si="33"/>
        <v>850</v>
      </c>
      <c r="O279" s="1964"/>
      <c r="P279" s="1964"/>
      <c r="Q279" s="1964"/>
    </row>
    <row r="280" spans="1:17" ht="18.75" x14ac:dyDescent="0.25">
      <c r="A280" s="1925"/>
      <c r="B280" s="2143" t="s">
        <v>1035</v>
      </c>
      <c r="C280" s="2091"/>
      <c r="D280" s="2091"/>
      <c r="E280" s="2091"/>
      <c r="F280" s="2174"/>
      <c r="G280" s="1980"/>
      <c r="H280" s="1964">
        <f t="shared" ref="H280:N280" si="34">H277+H276+H274+H271++H268</f>
        <v>306.89999999999998</v>
      </c>
      <c r="I280" s="1964">
        <f t="shared" si="34"/>
        <v>46</v>
      </c>
      <c r="J280" s="1966">
        <f>J277+J276+J274+J271++J268</f>
        <v>167.6</v>
      </c>
      <c r="K280" s="1966">
        <f t="shared" si="34"/>
        <v>85</v>
      </c>
      <c r="L280" s="1966">
        <f t="shared" si="34"/>
        <v>85</v>
      </c>
      <c r="M280" s="1966">
        <f t="shared" si="34"/>
        <v>119.2</v>
      </c>
      <c r="N280" s="1966">
        <f t="shared" si="34"/>
        <v>85</v>
      </c>
      <c r="O280" s="1964"/>
      <c r="P280" s="1964"/>
      <c r="Q280" s="1964"/>
    </row>
    <row r="281" spans="1:17" ht="18.75" x14ac:dyDescent="0.3">
      <c r="A281" s="1925"/>
      <c r="B281" s="2162" t="s">
        <v>4200</v>
      </c>
      <c r="C281" s="1956"/>
      <c r="D281" s="2037"/>
      <c r="E281" s="2176"/>
      <c r="F281" s="2164"/>
      <c r="G281" s="1956"/>
      <c r="H281" s="1956"/>
      <c r="I281" s="1956"/>
      <c r="J281" s="2039"/>
      <c r="K281" s="2039"/>
      <c r="L281" s="2039"/>
      <c r="M281" s="2039"/>
      <c r="N281" s="2040"/>
      <c r="O281" s="1957"/>
      <c r="P281" s="1957"/>
      <c r="Q281" s="1957"/>
    </row>
    <row r="282" spans="1:17" ht="103.5" customHeight="1" x14ac:dyDescent="0.25">
      <c r="A282" s="1925"/>
      <c r="B282" s="2139" t="s">
        <v>4371</v>
      </c>
      <c r="C282" s="2044" t="s">
        <v>4171</v>
      </c>
      <c r="D282" s="2177" t="s">
        <v>4166</v>
      </c>
      <c r="E282" s="2044" t="s">
        <v>3</v>
      </c>
      <c r="F282" s="2178" t="s">
        <v>335</v>
      </c>
      <c r="G282" s="2044" t="s">
        <v>335</v>
      </c>
      <c r="H282" s="1973">
        <v>37</v>
      </c>
      <c r="I282" s="1973">
        <v>37</v>
      </c>
      <c r="J282" s="2043">
        <v>38</v>
      </c>
      <c r="K282" s="2043">
        <v>37</v>
      </c>
      <c r="L282" s="2043">
        <v>37</v>
      </c>
      <c r="M282" s="2043">
        <v>37</v>
      </c>
      <c r="N282" s="2043">
        <v>37</v>
      </c>
      <c r="O282" s="1964"/>
      <c r="P282" s="1964"/>
      <c r="Q282" s="1964"/>
    </row>
    <row r="283" spans="1:17" ht="18.75" x14ac:dyDescent="0.25">
      <c r="A283" s="1925"/>
      <c r="B283" s="2871" t="s">
        <v>196</v>
      </c>
      <c r="C283" s="2872"/>
      <c r="D283" s="2872"/>
      <c r="E283" s="2872"/>
      <c r="F283" s="2872"/>
      <c r="G283" s="2872"/>
      <c r="H283" s="2872"/>
      <c r="I283" s="2872"/>
      <c r="J283" s="2872"/>
      <c r="K283" s="2872"/>
      <c r="L283" s="2872"/>
      <c r="M283" s="2872"/>
      <c r="N283" s="2873"/>
      <c r="O283" s="1964"/>
      <c r="P283" s="1964"/>
      <c r="Q283" s="1964"/>
    </row>
    <row r="284" spans="1:17" ht="93.75" x14ac:dyDescent="0.25">
      <c r="A284" s="1925">
        <v>80</v>
      </c>
      <c r="B284" s="2047" t="s">
        <v>4585</v>
      </c>
      <c r="C284" s="2048" t="s">
        <v>4171</v>
      </c>
      <c r="D284" s="2048" t="s">
        <v>4166</v>
      </c>
      <c r="E284" s="2048" t="s">
        <v>3</v>
      </c>
      <c r="F284" s="2179" t="s">
        <v>335</v>
      </c>
      <c r="G284" s="2048" t="s">
        <v>335</v>
      </c>
      <c r="H284" s="2054" t="s">
        <v>335</v>
      </c>
      <c r="I284" s="2054">
        <v>37</v>
      </c>
      <c r="J284" s="2051">
        <v>38</v>
      </c>
      <c r="K284" s="2051">
        <v>37</v>
      </c>
      <c r="L284" s="2051">
        <v>37</v>
      </c>
      <c r="M284" s="2051">
        <v>37</v>
      </c>
      <c r="N284" s="2051">
        <v>37</v>
      </c>
      <c r="O284" s="2052"/>
      <c r="P284" s="2052"/>
      <c r="Q284" s="2052"/>
    </row>
    <row r="285" spans="1:17" ht="56.25" x14ac:dyDescent="0.25">
      <c r="A285" s="1925"/>
      <c r="B285" s="2013" t="s">
        <v>4185</v>
      </c>
      <c r="C285" s="2013"/>
      <c r="D285" s="2013"/>
      <c r="E285" s="2013"/>
      <c r="F285" s="2013"/>
      <c r="G285" s="2013"/>
      <c r="H285" s="2035">
        <f>H289+H300+H292</f>
        <v>15454.7</v>
      </c>
      <c r="I285" s="2035">
        <f t="shared" ref="I285:N285" si="35">I289+I300+I292</f>
        <v>35623.300000000003</v>
      </c>
      <c r="J285" s="2035">
        <f t="shared" si="35"/>
        <v>45969.8</v>
      </c>
      <c r="K285" s="2035">
        <f t="shared" si="35"/>
        <v>54680.800000000003</v>
      </c>
      <c r="L285" s="2035">
        <f t="shared" si="35"/>
        <v>70593.2</v>
      </c>
      <c r="M285" s="2035">
        <f t="shared" si="35"/>
        <v>89106.8</v>
      </c>
      <c r="N285" s="2035">
        <f t="shared" si="35"/>
        <v>100021.5</v>
      </c>
      <c r="O285" s="2180"/>
      <c r="P285" s="2180"/>
      <c r="Q285" s="2180"/>
    </row>
    <row r="286" spans="1:17" ht="18.75" x14ac:dyDescent="0.25">
      <c r="A286" s="1925"/>
      <c r="B286" s="1961" t="s">
        <v>4372</v>
      </c>
      <c r="C286" s="1967"/>
      <c r="D286" s="2181"/>
      <c r="E286" s="1967"/>
      <c r="F286" s="2086"/>
      <c r="G286" s="1967"/>
      <c r="H286" s="2182"/>
      <c r="I286" s="2183"/>
      <c r="J286" s="1965"/>
      <c r="K286" s="1965"/>
      <c r="L286" s="1965"/>
      <c r="M286" s="1965"/>
      <c r="N286" s="1966"/>
      <c r="O286" s="1967"/>
      <c r="P286" s="1967"/>
      <c r="Q286" s="1967"/>
    </row>
    <row r="287" spans="1:17" ht="18.75" x14ac:dyDescent="0.3">
      <c r="A287" s="2213">
        <v>81</v>
      </c>
      <c r="B287" s="2036" t="s">
        <v>4201</v>
      </c>
      <c r="C287" s="1957"/>
      <c r="D287" s="2176"/>
      <c r="E287" s="2176"/>
      <c r="F287" s="2184"/>
      <c r="G287" s="1957"/>
      <c r="H287" s="1957"/>
      <c r="I287" s="1957"/>
      <c r="J287" s="1959"/>
      <c r="K287" s="1958"/>
      <c r="L287" s="2185"/>
      <c r="M287" s="2185"/>
      <c r="N287" s="2186"/>
      <c r="O287" s="1957"/>
      <c r="P287" s="1957"/>
      <c r="Q287" s="1957"/>
    </row>
    <row r="288" spans="1:17" ht="48.75" customHeight="1" x14ac:dyDescent="0.25">
      <c r="A288" s="2213"/>
      <c r="B288" s="2139" t="s">
        <v>4186</v>
      </c>
      <c r="C288" s="2851" t="s">
        <v>4130</v>
      </c>
      <c r="D288" s="1973" t="s">
        <v>236</v>
      </c>
      <c r="E288" s="2188" t="s">
        <v>3</v>
      </c>
      <c r="F288" s="2178"/>
      <c r="G288" s="2044"/>
      <c r="H288" s="2189"/>
      <c r="I288" s="1967"/>
      <c r="J288" s="2190"/>
      <c r="K288" s="2190"/>
      <c r="L288" s="2190"/>
      <c r="M288" s="2190"/>
      <c r="N288" s="2190"/>
      <c r="O288" s="1973"/>
      <c r="P288" s="1973"/>
      <c r="Q288" s="1973"/>
    </row>
    <row r="289" spans="1:17" ht="51" customHeight="1" x14ac:dyDescent="0.25">
      <c r="A289" s="2213"/>
      <c r="B289" s="2139" t="s">
        <v>4373</v>
      </c>
      <c r="C289" s="2851"/>
      <c r="D289" s="2187"/>
      <c r="E289" s="2044" t="s">
        <v>458</v>
      </c>
      <c r="F289" s="2178"/>
      <c r="G289" s="2044"/>
      <c r="H289" s="1967">
        <v>54.7</v>
      </c>
      <c r="I289" s="1967">
        <v>23.3</v>
      </c>
      <c r="J289" s="2190">
        <v>69.8</v>
      </c>
      <c r="K289" s="2190">
        <v>80.8</v>
      </c>
      <c r="L289" s="2190">
        <v>93.2</v>
      </c>
      <c r="M289" s="2190">
        <v>106.8</v>
      </c>
      <c r="N289" s="2190">
        <v>121.5</v>
      </c>
      <c r="O289" s="1973"/>
      <c r="P289" s="1973"/>
      <c r="Q289" s="1973"/>
    </row>
    <row r="290" spans="1:17" ht="18.75" x14ac:dyDescent="0.25">
      <c r="A290" s="2213">
        <v>82</v>
      </c>
      <c r="B290" s="2036" t="s">
        <v>4202</v>
      </c>
      <c r="C290" s="1957"/>
      <c r="D290" s="2163"/>
      <c r="E290" s="2184"/>
      <c r="F290" s="2184"/>
      <c r="G290" s="1957"/>
      <c r="H290" s="1956"/>
      <c r="I290" s="1956"/>
      <c r="J290" s="2039"/>
      <c r="K290" s="2039"/>
      <c r="L290" s="2039"/>
      <c r="M290" s="2039"/>
      <c r="N290" s="2040"/>
      <c r="O290" s="1957"/>
      <c r="P290" s="1957"/>
      <c r="Q290" s="1957"/>
    </row>
    <row r="291" spans="1:17" ht="56.25" x14ac:dyDescent="0.25">
      <c r="A291" s="2213"/>
      <c r="B291" s="2139" t="s">
        <v>4188</v>
      </c>
      <c r="C291" s="2851" t="s">
        <v>4130</v>
      </c>
      <c r="D291" s="2852" t="s">
        <v>236</v>
      </c>
      <c r="E291" s="2044" t="s">
        <v>3</v>
      </c>
      <c r="F291" s="2178"/>
      <c r="G291" s="2044"/>
      <c r="H291" s="1967"/>
      <c r="I291" s="1967"/>
      <c r="J291" s="2190"/>
      <c r="K291" s="2190"/>
      <c r="L291" s="2190"/>
      <c r="M291" s="2190"/>
      <c r="N291" s="2190"/>
      <c r="O291" s="1973"/>
      <c r="P291" s="1973"/>
      <c r="Q291" s="1973"/>
    </row>
    <row r="292" spans="1:17" ht="37.5" x14ac:dyDescent="0.25">
      <c r="A292" s="1925"/>
      <c r="B292" s="2139" t="s">
        <v>4189</v>
      </c>
      <c r="C292" s="2851"/>
      <c r="D292" s="2853"/>
      <c r="E292" s="2044" t="s">
        <v>458</v>
      </c>
      <c r="F292" s="2178"/>
      <c r="G292" s="2044"/>
      <c r="H292" s="2175">
        <v>1000</v>
      </c>
      <c r="I292" s="2175">
        <v>2700</v>
      </c>
      <c r="J292" s="1966">
        <v>3400</v>
      </c>
      <c r="K292" s="1966">
        <v>4600</v>
      </c>
      <c r="L292" s="1966">
        <v>5500</v>
      </c>
      <c r="M292" s="1966">
        <v>6500</v>
      </c>
      <c r="N292" s="1966">
        <v>7400</v>
      </c>
      <c r="O292" s="2073"/>
      <c r="P292" s="2073"/>
      <c r="Q292" s="1973"/>
    </row>
    <row r="293" spans="1:17" ht="56.25" customHeight="1" x14ac:dyDescent="0.25">
      <c r="A293" s="1925"/>
      <c r="B293" s="2143" t="s">
        <v>4159</v>
      </c>
      <c r="C293" s="2091"/>
      <c r="D293" s="2091"/>
      <c r="E293" s="2173"/>
      <c r="F293" s="2174"/>
      <c r="G293" s="1980"/>
      <c r="H293" s="2175">
        <f>H294+H295</f>
        <v>0</v>
      </c>
      <c r="I293" s="2175">
        <f t="shared" ref="I293:N293" si="36">I294+I295</f>
        <v>0</v>
      </c>
      <c r="J293" s="1966">
        <f t="shared" si="36"/>
        <v>0</v>
      </c>
      <c r="K293" s="1966">
        <v>0</v>
      </c>
      <c r="L293" s="1966">
        <f t="shared" si="36"/>
        <v>0</v>
      </c>
      <c r="M293" s="1966">
        <f t="shared" si="36"/>
        <v>0</v>
      </c>
      <c r="N293" s="1966">
        <f t="shared" si="36"/>
        <v>0</v>
      </c>
      <c r="O293" s="1964"/>
      <c r="P293" s="1964"/>
      <c r="Q293" s="1964"/>
    </row>
    <row r="294" spans="1:17" ht="18.75" x14ac:dyDescent="0.25">
      <c r="A294" s="1925"/>
      <c r="B294" s="2143" t="s">
        <v>2923</v>
      </c>
      <c r="C294" s="2091"/>
      <c r="D294" s="2091"/>
      <c r="E294" s="2173"/>
      <c r="F294" s="2174"/>
      <c r="G294" s="1980"/>
      <c r="H294" s="2175">
        <v>0</v>
      </c>
      <c r="I294" s="2175">
        <v>0</v>
      </c>
      <c r="J294" s="1966">
        <v>0</v>
      </c>
      <c r="K294" s="1966">
        <v>0</v>
      </c>
      <c r="L294" s="1966">
        <v>0</v>
      </c>
      <c r="M294" s="1966">
        <v>0</v>
      </c>
      <c r="N294" s="1966">
        <v>0</v>
      </c>
      <c r="O294" s="1964"/>
      <c r="P294" s="1964"/>
      <c r="Q294" s="1964"/>
    </row>
    <row r="295" spans="1:17" ht="18.75" x14ac:dyDescent="0.25">
      <c r="A295" s="1925"/>
      <c r="B295" s="2139" t="s">
        <v>1035</v>
      </c>
      <c r="C295" s="2191"/>
      <c r="D295" s="2191"/>
      <c r="E295" s="2191"/>
      <c r="F295" s="2171"/>
      <c r="G295" s="1987"/>
      <c r="H295" s="1973">
        <v>0</v>
      </c>
      <c r="I295" s="1973">
        <v>0</v>
      </c>
      <c r="J295" s="2043">
        <v>0</v>
      </c>
      <c r="K295" s="2043">
        <v>0</v>
      </c>
      <c r="L295" s="2043">
        <v>0</v>
      </c>
      <c r="M295" s="2043">
        <v>0</v>
      </c>
      <c r="N295" s="2043">
        <v>0</v>
      </c>
      <c r="O295" s="1964"/>
      <c r="P295" s="1964"/>
      <c r="Q295" s="1964"/>
    </row>
    <row r="296" spans="1:17" ht="18.75" x14ac:dyDescent="0.25">
      <c r="A296" s="1925"/>
      <c r="B296" s="2139" t="s">
        <v>3880</v>
      </c>
      <c r="C296" s="2044"/>
      <c r="D296" s="1987"/>
      <c r="E296" s="2044"/>
      <c r="F296" s="2178"/>
      <c r="G296" s="2044"/>
      <c r="H296" s="2042">
        <f>H292+H289</f>
        <v>1054.7</v>
      </c>
      <c r="I296" s="2042">
        <f t="shared" ref="I296:N296" si="37">I292+I289</f>
        <v>2723.3</v>
      </c>
      <c r="J296" s="2043">
        <f t="shared" si="37"/>
        <v>3469.8</v>
      </c>
      <c r="K296" s="2043">
        <f t="shared" si="37"/>
        <v>4680.8</v>
      </c>
      <c r="L296" s="2043">
        <f t="shared" si="37"/>
        <v>5593.2</v>
      </c>
      <c r="M296" s="2043">
        <f t="shared" si="37"/>
        <v>6606.8</v>
      </c>
      <c r="N296" s="2043">
        <f t="shared" si="37"/>
        <v>7521.5</v>
      </c>
      <c r="O296" s="1973"/>
      <c r="P296" s="1973"/>
      <c r="Q296" s="1973"/>
    </row>
    <row r="297" spans="1:17" ht="18.75" x14ac:dyDescent="0.25">
      <c r="A297" s="1925"/>
      <c r="B297" s="1961" t="s">
        <v>4374</v>
      </c>
      <c r="C297" s="1962"/>
      <c r="D297" s="2044"/>
      <c r="E297" s="1962"/>
      <c r="F297" s="2086"/>
      <c r="G297" s="1962"/>
      <c r="H297" s="2183"/>
      <c r="I297" s="2183"/>
      <c r="J297" s="1965"/>
      <c r="K297" s="1965"/>
      <c r="L297" s="1965"/>
      <c r="M297" s="1965"/>
      <c r="N297" s="1966"/>
      <c r="O297" s="1967"/>
      <c r="P297" s="1967"/>
      <c r="Q297" s="1967"/>
    </row>
    <row r="298" spans="1:17" ht="18.75" x14ac:dyDescent="0.25">
      <c r="A298" s="1907"/>
      <c r="B298" s="2036" t="s">
        <v>4203</v>
      </c>
      <c r="C298" s="2037"/>
      <c r="D298" s="2037"/>
      <c r="E298" s="1956"/>
      <c r="F298" s="2184"/>
      <c r="G298" s="2184"/>
      <c r="H298" s="1956"/>
      <c r="I298" s="1956"/>
      <c r="J298" s="2039"/>
      <c r="K298" s="2039"/>
      <c r="L298" s="2039"/>
      <c r="M298" s="2039"/>
      <c r="N298" s="2040"/>
      <c r="O298" s="1957"/>
      <c r="P298" s="1957"/>
      <c r="Q298" s="1957"/>
    </row>
    <row r="299" spans="1:17" ht="37.5" x14ac:dyDescent="0.25">
      <c r="A299" s="1912"/>
      <c r="B299" s="2139" t="s">
        <v>4375</v>
      </c>
      <c r="C299" s="2177"/>
      <c r="D299" s="2177"/>
      <c r="E299" s="2044"/>
      <c r="F299" s="2178"/>
      <c r="G299" s="2177"/>
      <c r="H299" s="2042"/>
      <c r="I299" s="2042"/>
      <c r="J299" s="2043"/>
      <c r="K299" s="2043"/>
      <c r="L299" s="2043"/>
      <c r="M299" s="2043"/>
      <c r="N299" s="2043"/>
      <c r="O299" s="1973"/>
      <c r="P299" s="1973"/>
      <c r="Q299" s="1973"/>
    </row>
    <row r="300" spans="1:17" ht="56.25" x14ac:dyDescent="0.25">
      <c r="A300" s="1925">
        <v>83</v>
      </c>
      <c r="B300" s="2047" t="s">
        <v>4376</v>
      </c>
      <c r="C300" s="2048" t="s">
        <v>4130</v>
      </c>
      <c r="D300" s="2048" t="s">
        <v>236</v>
      </c>
      <c r="E300" s="2048" t="s">
        <v>458</v>
      </c>
      <c r="F300" s="2179"/>
      <c r="G300" s="2048"/>
      <c r="H300" s="2192">
        <v>14400</v>
      </c>
      <c r="I300" s="2192">
        <v>32900</v>
      </c>
      <c r="J300" s="2193">
        <v>42500</v>
      </c>
      <c r="K300" s="2193">
        <v>50000</v>
      </c>
      <c r="L300" s="2193">
        <v>65000</v>
      </c>
      <c r="M300" s="2193">
        <v>82500</v>
      </c>
      <c r="N300" s="2193">
        <v>92500</v>
      </c>
      <c r="O300" s="2052"/>
      <c r="P300" s="2052"/>
      <c r="Q300" s="2052"/>
    </row>
    <row r="301" spans="1:17" ht="18.75" x14ac:dyDescent="0.25">
      <c r="A301" s="1925"/>
      <c r="B301" s="2036" t="s">
        <v>4204</v>
      </c>
      <c r="C301" s="2037"/>
      <c r="D301" s="2037"/>
      <c r="E301" s="1956"/>
      <c r="F301" s="2184"/>
      <c r="G301" s="2184"/>
      <c r="H301" s="1956"/>
      <c r="I301" s="1956"/>
      <c r="J301" s="2039"/>
      <c r="K301" s="2039"/>
      <c r="L301" s="2039"/>
      <c r="M301" s="2040"/>
      <c r="N301" s="2040"/>
      <c r="O301" s="1957"/>
      <c r="P301" s="1957"/>
      <c r="Q301" s="1957"/>
    </row>
    <row r="302" spans="1:17" ht="37.5" x14ac:dyDescent="0.25">
      <c r="A302" s="1925"/>
      <c r="B302" s="2139" t="s">
        <v>4190</v>
      </c>
      <c r="C302" s="2177"/>
      <c r="D302" s="2177"/>
      <c r="E302" s="2044"/>
      <c r="F302" s="2178"/>
      <c r="G302" s="2177"/>
      <c r="H302" s="2042"/>
      <c r="I302" s="2042"/>
      <c r="J302" s="2043"/>
      <c r="K302" s="2043"/>
      <c r="L302" s="2043"/>
      <c r="M302" s="2043"/>
      <c r="N302" s="2043"/>
      <c r="O302" s="1973"/>
      <c r="P302" s="1973"/>
      <c r="Q302" s="1973"/>
    </row>
    <row r="303" spans="1:17" ht="60" customHeight="1" x14ac:dyDescent="0.25">
      <c r="A303" s="1925">
        <v>84</v>
      </c>
      <c r="B303" s="2047" t="s">
        <v>4586</v>
      </c>
      <c r="C303" s="2048" t="s">
        <v>4130</v>
      </c>
      <c r="D303" s="2048" t="s">
        <v>236</v>
      </c>
      <c r="E303" s="2048" t="s">
        <v>3</v>
      </c>
      <c r="F303" s="2179"/>
      <c r="G303" s="2048"/>
      <c r="H303" s="2050"/>
      <c r="I303" s="2050">
        <v>30</v>
      </c>
      <c r="J303" s="2051">
        <v>9.8000000000000007</v>
      </c>
      <c r="K303" s="2051">
        <v>12.5</v>
      </c>
      <c r="L303" s="2051">
        <v>17.600000000000001</v>
      </c>
      <c r="M303" s="2051">
        <v>24.8</v>
      </c>
      <c r="N303" s="2051">
        <v>29.6</v>
      </c>
      <c r="O303" s="2052"/>
      <c r="P303" s="2052"/>
      <c r="Q303" s="2052"/>
    </row>
    <row r="304" spans="1:17" ht="37.5" x14ac:dyDescent="0.25">
      <c r="A304" s="1925"/>
      <c r="B304" s="2143" t="s">
        <v>4159</v>
      </c>
      <c r="C304" s="2091"/>
      <c r="D304" s="2091"/>
      <c r="E304" s="2173"/>
      <c r="F304" s="2174"/>
      <c r="G304" s="1980"/>
      <c r="H304" s="2175">
        <f>H305+H306</f>
        <v>0</v>
      </c>
      <c r="I304" s="2175">
        <f t="shared" ref="I304:N304" si="38">I305+I306</f>
        <v>0</v>
      </c>
      <c r="J304" s="1966">
        <f t="shared" si="38"/>
        <v>0</v>
      </c>
      <c r="K304" s="1966">
        <f t="shared" si="38"/>
        <v>0</v>
      </c>
      <c r="L304" s="1966">
        <f t="shared" si="38"/>
        <v>0</v>
      </c>
      <c r="M304" s="1966">
        <f t="shared" si="38"/>
        <v>0</v>
      </c>
      <c r="N304" s="1966">
        <f t="shared" si="38"/>
        <v>0</v>
      </c>
      <c r="O304" s="1964"/>
      <c r="P304" s="1964"/>
      <c r="Q304" s="1964"/>
    </row>
    <row r="305" spans="1:17" ht="18.75" x14ac:dyDescent="0.25">
      <c r="A305" s="1925"/>
      <c r="B305" s="2143" t="s">
        <v>4382</v>
      </c>
      <c r="C305" s="2091"/>
      <c r="D305" s="2091"/>
      <c r="E305" s="2173"/>
      <c r="F305" s="2174"/>
      <c r="G305" s="1980"/>
      <c r="H305" s="2175">
        <v>0</v>
      </c>
      <c r="I305" s="2175">
        <v>0</v>
      </c>
      <c r="J305" s="1966">
        <v>0</v>
      </c>
      <c r="K305" s="1966">
        <v>0</v>
      </c>
      <c r="L305" s="1966">
        <v>0</v>
      </c>
      <c r="M305" s="1966">
        <v>0</v>
      </c>
      <c r="N305" s="1966">
        <v>0</v>
      </c>
      <c r="O305" s="1964"/>
      <c r="P305" s="1964"/>
      <c r="Q305" s="1964"/>
    </row>
    <row r="306" spans="1:17" ht="18.75" x14ac:dyDescent="0.25">
      <c r="A306" s="1925"/>
      <c r="B306" s="2143" t="s">
        <v>4175</v>
      </c>
      <c r="C306" s="2091"/>
      <c r="D306" s="2091"/>
      <c r="E306" s="2091"/>
      <c r="F306" s="2174"/>
      <c r="G306" s="1980"/>
      <c r="H306" s="1964">
        <v>0</v>
      </c>
      <c r="I306" s="1964">
        <v>0</v>
      </c>
      <c r="J306" s="1966">
        <v>0</v>
      </c>
      <c r="K306" s="1966">
        <v>0</v>
      </c>
      <c r="L306" s="1966">
        <v>0</v>
      </c>
      <c r="M306" s="1966">
        <v>0</v>
      </c>
      <c r="N306" s="1966">
        <v>0</v>
      </c>
      <c r="O306" s="1964"/>
      <c r="P306" s="1964"/>
      <c r="Q306" s="1964"/>
    </row>
    <row r="307" spans="1:17" ht="18.75" x14ac:dyDescent="0.25">
      <c r="A307" s="1925"/>
      <c r="B307" s="2143" t="s">
        <v>4122</v>
      </c>
      <c r="C307" s="1962"/>
      <c r="D307" s="1962"/>
      <c r="E307" s="1962"/>
      <c r="F307" s="2086"/>
      <c r="G307" s="1962"/>
      <c r="H307" s="2175">
        <f>H300</f>
        <v>14400</v>
      </c>
      <c r="I307" s="2175">
        <v>15900</v>
      </c>
      <c r="J307" s="1966">
        <v>52300</v>
      </c>
      <c r="K307" s="1966">
        <v>62500</v>
      </c>
      <c r="L307" s="1966">
        <v>82600</v>
      </c>
      <c r="M307" s="1966">
        <v>107300</v>
      </c>
      <c r="N307" s="1966">
        <v>122100</v>
      </c>
      <c r="O307" s="1964"/>
      <c r="P307" s="1964"/>
      <c r="Q307" s="1964"/>
    </row>
    <row r="308" spans="1:17" ht="18.75" x14ac:dyDescent="0.25">
      <c r="A308" s="1925"/>
      <c r="B308" s="2919" t="s">
        <v>4191</v>
      </c>
      <c r="C308" s="2920"/>
      <c r="D308" s="2920"/>
      <c r="E308" s="2920"/>
      <c r="F308" s="2920"/>
      <c r="G308" s="2920"/>
      <c r="H308" s="2920"/>
      <c r="I308" s="2920"/>
      <c r="J308" s="2920"/>
      <c r="K308" s="2921"/>
      <c r="L308" s="1965"/>
      <c r="M308" s="1965"/>
      <c r="N308" s="1966"/>
      <c r="O308" s="1964"/>
      <c r="P308" s="1964"/>
      <c r="Q308" s="1964"/>
    </row>
    <row r="309" spans="1:17" ht="18.75" x14ac:dyDescent="0.25">
      <c r="A309" s="1925"/>
      <c r="B309" s="2840" t="s">
        <v>4192</v>
      </c>
      <c r="C309" s="2840"/>
      <c r="D309" s="2840"/>
      <c r="E309" s="2840"/>
      <c r="F309" s="2840"/>
      <c r="G309" s="2840"/>
      <c r="H309" s="2840"/>
      <c r="I309" s="2840"/>
      <c r="J309" s="2840"/>
      <c r="K309" s="2840"/>
      <c r="L309" s="2840"/>
      <c r="M309" s="2840"/>
      <c r="N309" s="2840"/>
      <c r="O309" s="2840"/>
      <c r="P309" s="2840"/>
      <c r="Q309" s="2840"/>
    </row>
    <row r="310" spans="1:17" ht="30.75" customHeight="1" x14ac:dyDescent="0.25">
      <c r="A310" s="1925"/>
      <c r="B310" s="2013" t="s">
        <v>4193</v>
      </c>
      <c r="C310" s="2013"/>
      <c r="D310" s="2013"/>
      <c r="E310" s="2013"/>
      <c r="F310" s="2013"/>
      <c r="G310" s="2013"/>
      <c r="H310" s="2035">
        <f>H317+H321+H329+H331+H333+H335+H337+H339+H341</f>
        <v>0</v>
      </c>
      <c r="I310" s="2035">
        <f t="shared" ref="I310:N310" si="39">I317+I321+I329+I331+I333+I335+I337+I339+I341</f>
        <v>0</v>
      </c>
      <c r="J310" s="2035">
        <f t="shared" si="39"/>
        <v>13</v>
      </c>
      <c r="K310" s="2035">
        <f t="shared" si="39"/>
        <v>10</v>
      </c>
      <c r="L310" s="2035">
        <f t="shared" si="39"/>
        <v>10</v>
      </c>
      <c r="M310" s="2035">
        <f t="shared" si="39"/>
        <v>3324.6</v>
      </c>
      <c r="N310" s="2035">
        <f t="shared" si="39"/>
        <v>1498.6</v>
      </c>
      <c r="O310" s="2013"/>
      <c r="P310" s="2013"/>
      <c r="Q310" s="2013"/>
    </row>
    <row r="311" spans="1:17" ht="18.75" x14ac:dyDescent="0.25">
      <c r="A311" s="1925"/>
      <c r="B311" s="2840" t="s">
        <v>4194</v>
      </c>
      <c r="C311" s="2840"/>
      <c r="D311" s="2840"/>
      <c r="E311" s="2840"/>
      <c r="F311" s="2840"/>
      <c r="G311" s="2840"/>
      <c r="H311" s="2840"/>
      <c r="I311" s="2840"/>
      <c r="J311" s="2840"/>
      <c r="K311" s="2840"/>
      <c r="L311" s="2840"/>
      <c r="M311" s="2840"/>
      <c r="N311" s="1966"/>
      <c r="O311" s="1964"/>
      <c r="P311" s="1964"/>
      <c r="Q311" s="1964"/>
    </row>
    <row r="312" spans="1:17" ht="56.25" x14ac:dyDescent="0.25">
      <c r="A312" s="1925">
        <v>91</v>
      </c>
      <c r="B312" s="2047" t="s">
        <v>4587</v>
      </c>
      <c r="C312" s="2048"/>
      <c r="D312" s="2048" t="s">
        <v>4092</v>
      </c>
      <c r="E312" s="2048" t="s">
        <v>3</v>
      </c>
      <c r="F312" s="2179"/>
      <c r="G312" s="2048"/>
      <c r="H312" s="2052">
        <v>93.6</v>
      </c>
      <c r="I312" s="2052">
        <v>95.3</v>
      </c>
      <c r="J312" s="2196">
        <v>95.3</v>
      </c>
      <c r="K312" s="2196">
        <v>95.3</v>
      </c>
      <c r="L312" s="2196">
        <v>95.3</v>
      </c>
      <c r="M312" s="2196">
        <v>95.3</v>
      </c>
      <c r="N312" s="2196">
        <v>95.3</v>
      </c>
      <c r="O312" s="2052"/>
      <c r="P312" s="2052"/>
      <c r="Q312" s="2052"/>
    </row>
    <row r="313" spans="1:17" ht="37.5" x14ac:dyDescent="0.25">
      <c r="A313" s="1925"/>
      <c r="B313" s="2143" t="s">
        <v>4159</v>
      </c>
      <c r="C313" s="2091"/>
      <c r="D313" s="2191"/>
      <c r="E313" s="2173"/>
      <c r="F313" s="2171"/>
      <c r="G313" s="1987"/>
      <c r="H313" s="1964">
        <f>H314+H315</f>
        <v>0</v>
      </c>
      <c r="I313" s="1964">
        <f t="shared" ref="I313:N313" si="40">I314+I315</f>
        <v>0</v>
      </c>
      <c r="J313" s="1966">
        <f t="shared" si="40"/>
        <v>13</v>
      </c>
      <c r="K313" s="1966">
        <f t="shared" si="40"/>
        <v>0</v>
      </c>
      <c r="L313" s="1966">
        <f t="shared" si="40"/>
        <v>0</v>
      </c>
      <c r="M313" s="1966">
        <f t="shared" si="40"/>
        <v>0</v>
      </c>
      <c r="N313" s="1966">
        <f t="shared" si="40"/>
        <v>0</v>
      </c>
      <c r="O313" s="1964"/>
      <c r="P313" s="1964"/>
      <c r="Q313" s="1964"/>
    </row>
    <row r="314" spans="1:17" ht="18.75" x14ac:dyDescent="0.25">
      <c r="A314" s="1925"/>
      <c r="B314" s="2143" t="s">
        <v>4383</v>
      </c>
      <c r="C314" s="2091"/>
      <c r="D314" s="2191"/>
      <c r="E314" s="2173"/>
      <c r="F314" s="2171"/>
      <c r="G314" s="1987"/>
      <c r="H314" s="1973"/>
      <c r="I314" s="1973"/>
      <c r="J314" s="2043"/>
      <c r="K314" s="2043"/>
      <c r="L314" s="2043"/>
      <c r="M314" s="2043"/>
      <c r="N314" s="2043"/>
      <c r="O314" s="1964"/>
      <c r="P314" s="1964"/>
      <c r="Q314" s="1964"/>
    </row>
    <row r="315" spans="1:17" ht="18.75" x14ac:dyDescent="0.25">
      <c r="A315" s="1925"/>
      <c r="B315" s="2143" t="s">
        <v>4175</v>
      </c>
      <c r="C315" s="2091"/>
      <c r="D315" s="2191"/>
      <c r="E315" s="2091"/>
      <c r="F315" s="2171"/>
      <c r="G315" s="1987"/>
      <c r="H315" s="1964">
        <f>H317</f>
        <v>0</v>
      </c>
      <c r="I315" s="1964">
        <f t="shared" ref="I315:N315" si="41">I317</f>
        <v>0</v>
      </c>
      <c r="J315" s="1966">
        <f t="shared" si="41"/>
        <v>13</v>
      </c>
      <c r="K315" s="1966">
        <f t="shared" si="41"/>
        <v>0</v>
      </c>
      <c r="L315" s="1966">
        <f t="shared" si="41"/>
        <v>0</v>
      </c>
      <c r="M315" s="1966">
        <f t="shared" si="41"/>
        <v>0</v>
      </c>
      <c r="N315" s="1966">
        <f t="shared" si="41"/>
        <v>0</v>
      </c>
      <c r="O315" s="1964"/>
      <c r="P315" s="1964"/>
      <c r="Q315" s="1964"/>
    </row>
    <row r="316" spans="1:17" s="1922" customFormat="1" ht="19.5" x14ac:dyDescent="0.25">
      <c r="A316" s="1927"/>
      <c r="B316" s="2854" t="s">
        <v>4588</v>
      </c>
      <c r="C316" s="2856" t="s">
        <v>4179</v>
      </c>
      <c r="D316" s="2856" t="s">
        <v>4195</v>
      </c>
      <c r="E316" s="1968" t="s">
        <v>396</v>
      </c>
      <c r="F316" s="2197"/>
      <c r="G316" s="1968"/>
      <c r="H316" s="2089"/>
      <c r="I316" s="2089"/>
      <c r="J316" s="2123" t="s">
        <v>4271</v>
      </c>
      <c r="K316" s="2077"/>
      <c r="L316" s="2077"/>
      <c r="M316" s="2077"/>
      <c r="N316" s="2077"/>
      <c r="O316" s="2089"/>
      <c r="P316" s="2089"/>
      <c r="Q316" s="2089"/>
    </row>
    <row r="317" spans="1:17" s="1922" customFormat="1" ht="53.25" customHeight="1" x14ac:dyDescent="0.25">
      <c r="A317" s="1927"/>
      <c r="B317" s="2855"/>
      <c r="C317" s="2857"/>
      <c r="D317" s="2857"/>
      <c r="E317" s="1968" t="s">
        <v>458</v>
      </c>
      <c r="F317" s="2197"/>
      <c r="G317" s="1968"/>
      <c r="H317" s="2089"/>
      <c r="I317" s="2089"/>
      <c r="J317" s="2077">
        <v>13</v>
      </c>
      <c r="K317" s="2077"/>
      <c r="L317" s="2077"/>
      <c r="M317" s="2077"/>
      <c r="N317" s="2077"/>
      <c r="O317" s="1972" t="s">
        <v>4068</v>
      </c>
      <c r="P317" s="2089"/>
      <c r="Q317" s="2089"/>
    </row>
    <row r="318" spans="1:17" ht="51.6" customHeight="1" x14ac:dyDescent="0.25">
      <c r="A318" s="1925">
        <v>92</v>
      </c>
      <c r="B318" s="2047" t="s">
        <v>4589</v>
      </c>
      <c r="C318" s="2198" t="s">
        <v>4179</v>
      </c>
      <c r="D318" s="2048" t="s">
        <v>4195</v>
      </c>
      <c r="E318" s="2048" t="s">
        <v>3</v>
      </c>
      <c r="F318" s="2179"/>
      <c r="G318" s="2048"/>
      <c r="H318" s="2052">
        <v>53.4</v>
      </c>
      <c r="I318" s="2052">
        <v>52.6</v>
      </c>
      <c r="J318" s="2196">
        <v>56.3</v>
      </c>
      <c r="K318" s="2196">
        <v>58.8</v>
      </c>
      <c r="L318" s="2196">
        <v>62.5</v>
      </c>
      <c r="M318" s="2196">
        <v>66.3</v>
      </c>
      <c r="N318" s="2196">
        <v>72.5</v>
      </c>
      <c r="O318" s="2052"/>
      <c r="P318" s="2052"/>
      <c r="Q318" s="2052"/>
    </row>
    <row r="319" spans="1:17" s="1914" customFormat="1" ht="18.75" x14ac:dyDescent="0.25">
      <c r="A319" s="1913"/>
      <c r="B319" s="2159" t="s">
        <v>4590</v>
      </c>
      <c r="C319" s="2199"/>
      <c r="D319" s="2199"/>
      <c r="E319" s="2199"/>
      <c r="F319" s="1964"/>
      <c r="G319" s="2199"/>
      <c r="H319" s="2199">
        <f>H321</f>
        <v>0</v>
      </c>
      <c r="I319" s="2199">
        <f t="shared" ref="I319:N319" si="42">I321</f>
        <v>0</v>
      </c>
      <c r="J319" s="2200">
        <f t="shared" si="42"/>
        <v>0</v>
      </c>
      <c r="K319" s="2200">
        <f t="shared" si="42"/>
        <v>10</v>
      </c>
      <c r="L319" s="2200">
        <f t="shared" si="42"/>
        <v>10</v>
      </c>
      <c r="M319" s="2200">
        <f t="shared" si="42"/>
        <v>0</v>
      </c>
      <c r="N319" s="2200">
        <f t="shared" si="42"/>
        <v>0</v>
      </c>
      <c r="O319" s="2199"/>
      <c r="P319" s="2199"/>
      <c r="Q319" s="2199"/>
    </row>
    <row r="320" spans="1:17" s="1924" customFormat="1" ht="22.9" customHeight="1" x14ac:dyDescent="0.25">
      <c r="A320" s="1923"/>
      <c r="B320" s="2854" t="s">
        <v>4591</v>
      </c>
      <c r="C320" s="2858" t="s">
        <v>4179</v>
      </c>
      <c r="D320" s="2843" t="s">
        <v>4195</v>
      </c>
      <c r="E320" s="2114" t="s">
        <v>396</v>
      </c>
      <c r="F320" s="2089"/>
      <c r="G320" s="2201"/>
      <c r="H320" s="2201"/>
      <c r="I320" s="2201"/>
      <c r="J320" s="2202"/>
      <c r="K320" s="2123" t="s">
        <v>4271</v>
      </c>
      <c r="L320" s="2123" t="s">
        <v>4271</v>
      </c>
      <c r="M320" s="2072"/>
      <c r="N320" s="2202"/>
      <c r="O320" s="2116"/>
      <c r="P320" s="2116"/>
      <c r="Q320" s="2201"/>
    </row>
    <row r="321" spans="1:17" s="1924" customFormat="1" ht="22.15" customHeight="1" x14ac:dyDescent="0.3">
      <c r="A321" s="1923"/>
      <c r="B321" s="2855"/>
      <c r="C321" s="2859"/>
      <c r="D321" s="2844"/>
      <c r="E321" s="2203" t="s">
        <v>458</v>
      </c>
      <c r="F321" s="2089"/>
      <c r="G321" s="2201"/>
      <c r="H321" s="2201"/>
      <c r="I321" s="2201"/>
      <c r="J321" s="2202"/>
      <c r="K321" s="2077">
        <v>10</v>
      </c>
      <c r="L321" s="2077">
        <v>10</v>
      </c>
      <c r="M321" s="2077"/>
      <c r="N321" s="2202"/>
      <c r="O321" s="2116" t="s">
        <v>1026</v>
      </c>
      <c r="P321" s="2204"/>
      <c r="Q321" s="2201"/>
    </row>
    <row r="322" spans="1:17" ht="37.5" x14ac:dyDescent="0.25">
      <c r="A322" s="1925"/>
      <c r="B322" s="2143" t="s">
        <v>4159</v>
      </c>
      <c r="C322" s="2091"/>
      <c r="D322" s="2191"/>
      <c r="E322" s="2173"/>
      <c r="F322" s="2171"/>
      <c r="G322" s="1987"/>
      <c r="H322" s="1973"/>
      <c r="I322" s="1973"/>
      <c r="J322" s="2043"/>
      <c r="K322" s="2043"/>
      <c r="L322" s="2043"/>
      <c r="M322" s="2043"/>
      <c r="N322" s="2043"/>
      <c r="O322" s="1964"/>
      <c r="P322" s="1964"/>
      <c r="Q322" s="1964"/>
    </row>
    <row r="323" spans="1:17" ht="18.75" x14ac:dyDescent="0.25">
      <c r="A323" s="1925"/>
      <c r="B323" s="2143" t="s">
        <v>4175</v>
      </c>
      <c r="C323" s="2091"/>
      <c r="D323" s="2191"/>
      <c r="E323" s="2173"/>
      <c r="F323" s="2171"/>
      <c r="G323" s="1987"/>
      <c r="H323" s="1964">
        <v>0</v>
      </c>
      <c r="I323" s="1964">
        <v>0</v>
      </c>
      <c r="J323" s="1966">
        <v>0</v>
      </c>
      <c r="K323" s="1966">
        <v>0</v>
      </c>
      <c r="L323" s="1966">
        <v>0</v>
      </c>
      <c r="M323" s="1966">
        <v>0</v>
      </c>
      <c r="N323" s="1966">
        <v>0</v>
      </c>
      <c r="O323" s="1964"/>
      <c r="P323" s="1964"/>
      <c r="Q323" s="1964"/>
    </row>
    <row r="324" spans="1:17" ht="18.75" x14ac:dyDescent="0.25">
      <c r="A324" s="1925"/>
      <c r="B324" s="2143" t="s">
        <v>4196</v>
      </c>
      <c r="C324" s="2091"/>
      <c r="D324" s="2191"/>
      <c r="E324" s="2091"/>
      <c r="F324" s="2171"/>
      <c r="G324" s="1987"/>
      <c r="H324" s="1964">
        <f>H321</f>
        <v>0</v>
      </c>
      <c r="I324" s="1964">
        <f t="shared" ref="I324:N324" si="43">I321</f>
        <v>0</v>
      </c>
      <c r="J324" s="1966">
        <f t="shared" si="43"/>
        <v>0</v>
      </c>
      <c r="K324" s="1966">
        <f t="shared" si="43"/>
        <v>10</v>
      </c>
      <c r="L324" s="1966">
        <f t="shared" si="43"/>
        <v>10</v>
      </c>
      <c r="M324" s="1966">
        <f t="shared" si="43"/>
        <v>0</v>
      </c>
      <c r="N324" s="1966">
        <f t="shared" si="43"/>
        <v>0</v>
      </c>
      <c r="O324" s="1964"/>
      <c r="P324" s="1964"/>
      <c r="Q324" s="1964"/>
    </row>
    <row r="325" spans="1:17" ht="18.75" x14ac:dyDescent="0.25">
      <c r="A325" s="1925"/>
      <c r="B325" s="2840" t="s">
        <v>4377</v>
      </c>
      <c r="C325" s="2840"/>
      <c r="D325" s="2840"/>
      <c r="E325" s="2840"/>
      <c r="F325" s="2840"/>
      <c r="G325" s="2840"/>
      <c r="H325" s="2840"/>
      <c r="I325" s="2840"/>
      <c r="J325" s="2840"/>
      <c r="K325" s="2840"/>
      <c r="L325" s="2840"/>
      <c r="M325" s="2840"/>
      <c r="N325" s="2840"/>
      <c r="O325" s="2840"/>
      <c r="P325" s="2840"/>
      <c r="Q325" s="2840"/>
    </row>
    <row r="326" spans="1:17" ht="18.75" x14ac:dyDescent="0.25">
      <c r="A326" s="1925"/>
      <c r="B326" s="2840" t="s">
        <v>4197</v>
      </c>
      <c r="C326" s="2840"/>
      <c r="D326" s="2840"/>
      <c r="E326" s="2840"/>
      <c r="F326" s="2840"/>
      <c r="G326" s="2840"/>
      <c r="H326" s="2840"/>
      <c r="I326" s="2840"/>
      <c r="J326" s="2840"/>
      <c r="K326" s="2840"/>
      <c r="L326" s="2840"/>
      <c r="M326" s="2840"/>
      <c r="N326" s="2840"/>
      <c r="O326" s="2840"/>
      <c r="P326" s="2840"/>
      <c r="Q326" s="2840"/>
    </row>
    <row r="327" spans="1:17" ht="93.75" x14ac:dyDescent="0.25">
      <c r="A327" s="1925">
        <v>97</v>
      </c>
      <c r="B327" s="2143" t="s">
        <v>4592</v>
      </c>
      <c r="C327" s="2044" t="s">
        <v>4171</v>
      </c>
      <c r="D327" s="2044" t="s">
        <v>4166</v>
      </c>
      <c r="E327" s="2044" t="s">
        <v>3</v>
      </c>
      <c r="F327" s="2086"/>
      <c r="G327" s="2044"/>
      <c r="H327" s="1973">
        <v>0</v>
      </c>
      <c r="I327" s="2042">
        <v>90</v>
      </c>
      <c r="J327" s="2043">
        <v>92.3</v>
      </c>
      <c r="K327" s="2043">
        <v>92.3</v>
      </c>
      <c r="L327" s="2043">
        <v>96.3</v>
      </c>
      <c r="M327" s="2043">
        <v>96.3</v>
      </c>
      <c r="N327" s="2043">
        <v>98.6</v>
      </c>
      <c r="O327" s="1964"/>
      <c r="P327" s="1964"/>
      <c r="Q327" s="1964"/>
    </row>
    <row r="328" spans="1:17" s="1922" customFormat="1" ht="24" customHeight="1" x14ac:dyDescent="0.25">
      <c r="A328" s="1927"/>
      <c r="B328" s="2841" t="s">
        <v>4593</v>
      </c>
      <c r="C328" s="2843" t="s">
        <v>4171</v>
      </c>
      <c r="D328" s="2843" t="s">
        <v>4166</v>
      </c>
      <c r="E328" s="1968" t="s">
        <v>477</v>
      </c>
      <c r="F328" s="2849">
        <v>2029</v>
      </c>
      <c r="G328" s="2843" t="s">
        <v>4215</v>
      </c>
      <c r="H328" s="1972"/>
      <c r="I328" s="2121"/>
      <c r="J328" s="2072"/>
      <c r="K328" s="2072"/>
      <c r="L328" s="2123"/>
      <c r="M328" s="2123" t="s">
        <v>4272</v>
      </c>
      <c r="N328" s="2123"/>
      <c r="O328" s="2089"/>
      <c r="P328" s="2089"/>
      <c r="Q328" s="2089"/>
    </row>
    <row r="329" spans="1:17" s="1922" customFormat="1" ht="72.75" customHeight="1" x14ac:dyDescent="0.3">
      <c r="A329" s="1927"/>
      <c r="B329" s="2842"/>
      <c r="C329" s="2844"/>
      <c r="D329" s="2844"/>
      <c r="E329" s="1972" t="s">
        <v>458</v>
      </c>
      <c r="F329" s="2850"/>
      <c r="G329" s="2844"/>
      <c r="H329" s="2121"/>
      <c r="I329" s="2121"/>
      <c r="J329" s="2072"/>
      <c r="K329" s="2070"/>
      <c r="L329" s="2077"/>
      <c r="M329" s="2077">
        <v>902</v>
      </c>
      <c r="N329" s="2123"/>
      <c r="O329" s="1972" t="s">
        <v>4068</v>
      </c>
      <c r="P329" s="1972">
        <v>124045028</v>
      </c>
      <c r="Q329" s="2089"/>
    </row>
    <row r="330" spans="1:17" s="1922" customFormat="1" ht="21.95" customHeight="1" x14ac:dyDescent="0.25">
      <c r="A330" s="1927"/>
      <c r="B330" s="2841" t="s">
        <v>4594</v>
      </c>
      <c r="C330" s="2843" t="s">
        <v>4171</v>
      </c>
      <c r="D330" s="2843" t="s">
        <v>4166</v>
      </c>
      <c r="E330" s="1972" t="s">
        <v>477</v>
      </c>
      <c r="F330" s="2847" t="s">
        <v>1832</v>
      </c>
      <c r="G330" s="2843" t="s">
        <v>4215</v>
      </c>
      <c r="H330" s="2121"/>
      <c r="I330" s="2121"/>
      <c r="J330" s="2072"/>
      <c r="K330" s="2072"/>
      <c r="L330" s="2123"/>
      <c r="M330" s="2123" t="s">
        <v>4273</v>
      </c>
      <c r="N330" s="2123"/>
      <c r="O330" s="2089"/>
      <c r="P330" s="2089"/>
      <c r="Q330" s="2089"/>
    </row>
    <row r="331" spans="1:17" s="1922" customFormat="1" ht="94.5" customHeight="1" x14ac:dyDescent="0.3">
      <c r="A331" s="1927"/>
      <c r="B331" s="2842"/>
      <c r="C331" s="2844"/>
      <c r="D331" s="2844"/>
      <c r="E331" s="1972" t="s">
        <v>458</v>
      </c>
      <c r="F331" s="2848"/>
      <c r="G331" s="2844"/>
      <c r="H331" s="2121"/>
      <c r="I331" s="2121"/>
      <c r="J331" s="2072"/>
      <c r="K331" s="2070"/>
      <c r="L331" s="2077"/>
      <c r="M331" s="2077">
        <v>682.9</v>
      </c>
      <c r="N331" s="2077">
        <v>682.9</v>
      </c>
      <c r="O331" s="1972" t="s">
        <v>4068</v>
      </c>
      <c r="P331" s="1972">
        <v>124045028</v>
      </c>
      <c r="Q331" s="2089"/>
    </row>
    <row r="332" spans="1:17" s="1922" customFormat="1" ht="21" customHeight="1" x14ac:dyDescent="0.3">
      <c r="A332" s="1927"/>
      <c r="B332" s="2841" t="s">
        <v>4595</v>
      </c>
      <c r="C332" s="2843" t="s">
        <v>4171</v>
      </c>
      <c r="D332" s="2843" t="s">
        <v>4166</v>
      </c>
      <c r="E332" s="1972" t="s">
        <v>477</v>
      </c>
      <c r="F332" s="2847" t="s">
        <v>1832</v>
      </c>
      <c r="G332" s="2843" t="s">
        <v>4215</v>
      </c>
      <c r="H332" s="2121"/>
      <c r="I332" s="2121"/>
      <c r="J332" s="2072"/>
      <c r="K332" s="2072"/>
      <c r="L332" s="2123"/>
      <c r="M332" s="2123" t="s">
        <v>4274</v>
      </c>
      <c r="N332" s="2070"/>
      <c r="O332" s="2089"/>
      <c r="P332" s="2089"/>
      <c r="Q332" s="2089"/>
    </row>
    <row r="333" spans="1:17" s="1922" customFormat="1" ht="90.75" customHeight="1" x14ac:dyDescent="0.3">
      <c r="A333" s="1927"/>
      <c r="B333" s="2842"/>
      <c r="C333" s="2844"/>
      <c r="D333" s="2844"/>
      <c r="E333" s="1972" t="s">
        <v>458</v>
      </c>
      <c r="F333" s="2848"/>
      <c r="G333" s="2844"/>
      <c r="H333" s="2121"/>
      <c r="I333" s="2121"/>
      <c r="J333" s="2072"/>
      <c r="K333" s="2070"/>
      <c r="L333" s="2077"/>
      <c r="M333" s="2077">
        <v>587.29999999999995</v>
      </c>
      <c r="N333" s="2077">
        <v>587.29999999999995</v>
      </c>
      <c r="O333" s="1972" t="s">
        <v>4068</v>
      </c>
      <c r="P333" s="1972">
        <v>124045028</v>
      </c>
      <c r="Q333" s="2089"/>
    </row>
    <row r="334" spans="1:17" s="1922" customFormat="1" ht="23.1" customHeight="1" x14ac:dyDescent="0.25">
      <c r="A334" s="1927"/>
      <c r="B334" s="2841" t="s">
        <v>4596</v>
      </c>
      <c r="C334" s="2843" t="s">
        <v>4171</v>
      </c>
      <c r="D334" s="2843" t="s">
        <v>4166</v>
      </c>
      <c r="E334" s="1972" t="s">
        <v>477</v>
      </c>
      <c r="F334" s="2845">
        <v>2029</v>
      </c>
      <c r="G334" s="2843" t="s">
        <v>4215</v>
      </c>
      <c r="H334" s="2121"/>
      <c r="I334" s="2121"/>
      <c r="J334" s="2123"/>
      <c r="K334" s="2072"/>
      <c r="L334" s="2072"/>
      <c r="M334" s="2123" t="s">
        <v>4275</v>
      </c>
      <c r="N334" s="2123"/>
      <c r="O334" s="2089"/>
      <c r="P334" s="2089"/>
      <c r="Q334" s="2089"/>
    </row>
    <row r="335" spans="1:17" s="1922" customFormat="1" ht="96" customHeight="1" x14ac:dyDescent="0.3">
      <c r="A335" s="1927"/>
      <c r="B335" s="2842"/>
      <c r="C335" s="2844"/>
      <c r="D335" s="2844"/>
      <c r="E335" s="1972" t="s">
        <v>458</v>
      </c>
      <c r="F335" s="2846"/>
      <c r="G335" s="2844"/>
      <c r="H335" s="2121"/>
      <c r="I335" s="2120"/>
      <c r="J335" s="2077"/>
      <c r="K335" s="2072"/>
      <c r="L335" s="2072"/>
      <c r="M335" s="2077">
        <v>448.6</v>
      </c>
      <c r="N335" s="2123"/>
      <c r="O335" s="1972" t="s">
        <v>4068</v>
      </c>
      <c r="P335" s="1972">
        <v>124045028</v>
      </c>
      <c r="Q335" s="2089"/>
    </row>
    <row r="336" spans="1:17" s="1922" customFormat="1" ht="26.1" customHeight="1" x14ac:dyDescent="0.3">
      <c r="A336" s="1927"/>
      <c r="B336" s="2841" t="s">
        <v>4597</v>
      </c>
      <c r="C336" s="2843" t="s">
        <v>4163</v>
      </c>
      <c r="D336" s="2843" t="s">
        <v>4166</v>
      </c>
      <c r="E336" s="1972" t="s">
        <v>477</v>
      </c>
      <c r="F336" s="2847" t="s">
        <v>1832</v>
      </c>
      <c r="G336" s="2843" t="s">
        <v>4215</v>
      </c>
      <c r="H336" s="2121"/>
      <c r="I336" s="2121"/>
      <c r="J336" s="2072"/>
      <c r="K336" s="2123"/>
      <c r="L336" s="2123"/>
      <c r="M336" s="2070"/>
      <c r="N336" s="2123" t="s">
        <v>4276</v>
      </c>
      <c r="O336" s="2089"/>
      <c r="P336" s="2089"/>
      <c r="Q336" s="2089"/>
    </row>
    <row r="337" spans="1:17" s="1922" customFormat="1" ht="104.25" customHeight="1" x14ac:dyDescent="0.3">
      <c r="A337" s="1927"/>
      <c r="B337" s="2842"/>
      <c r="C337" s="2844"/>
      <c r="D337" s="2844"/>
      <c r="E337" s="1972" t="s">
        <v>458</v>
      </c>
      <c r="F337" s="2848"/>
      <c r="G337" s="2844"/>
      <c r="H337" s="2121"/>
      <c r="I337" s="2121"/>
      <c r="J337" s="2070"/>
      <c r="K337" s="2077"/>
      <c r="L337" s="2077"/>
      <c r="M337" s="2077">
        <v>228.4</v>
      </c>
      <c r="N337" s="2077">
        <v>228.4</v>
      </c>
      <c r="O337" s="1972" t="s">
        <v>4068</v>
      </c>
      <c r="P337" s="1972">
        <v>124045028</v>
      </c>
      <c r="Q337" s="2089"/>
    </row>
    <row r="338" spans="1:17" s="1922" customFormat="1" ht="27" customHeight="1" x14ac:dyDescent="0.25">
      <c r="A338" s="1927"/>
      <c r="B338" s="2841" t="s">
        <v>4598</v>
      </c>
      <c r="C338" s="2843" t="s">
        <v>4171</v>
      </c>
      <c r="D338" s="2843" t="s">
        <v>4166</v>
      </c>
      <c r="E338" s="1972" t="s">
        <v>477</v>
      </c>
      <c r="F338" s="2845">
        <v>2029</v>
      </c>
      <c r="G338" s="2843" t="s">
        <v>4215</v>
      </c>
      <c r="H338" s="2121"/>
      <c r="I338" s="2121"/>
      <c r="J338" s="2072"/>
      <c r="K338" s="2123"/>
      <c r="L338" s="2072"/>
      <c r="M338" s="2123" t="s">
        <v>3192</v>
      </c>
      <c r="N338" s="2123"/>
      <c r="O338" s="2089"/>
      <c r="P338" s="2089"/>
      <c r="Q338" s="2089"/>
    </row>
    <row r="339" spans="1:17" s="1922" customFormat="1" ht="87.75" customHeight="1" x14ac:dyDescent="0.3">
      <c r="A339" s="1927"/>
      <c r="B339" s="2842"/>
      <c r="C339" s="2844"/>
      <c r="D339" s="2844"/>
      <c r="E339" s="1972" t="s">
        <v>458</v>
      </c>
      <c r="F339" s="2846"/>
      <c r="G339" s="2844"/>
      <c r="H339" s="2121"/>
      <c r="I339" s="2120"/>
      <c r="J339" s="2072"/>
      <c r="K339" s="2077"/>
      <c r="L339" s="2072"/>
      <c r="M339" s="2077">
        <v>148.80000000000001</v>
      </c>
      <c r="N339" s="2123"/>
      <c r="O339" s="1972" t="s">
        <v>4068</v>
      </c>
      <c r="P339" s="1972">
        <v>124045028</v>
      </c>
      <c r="Q339" s="2089"/>
    </row>
    <row r="340" spans="1:17" s="1922" customFormat="1" ht="27" customHeight="1" x14ac:dyDescent="0.25">
      <c r="A340" s="1927"/>
      <c r="B340" s="2945" t="s">
        <v>4599</v>
      </c>
      <c r="C340" s="2843" t="s">
        <v>4171</v>
      </c>
      <c r="D340" s="2843" t="s">
        <v>4166</v>
      </c>
      <c r="E340" s="1972" t="s">
        <v>477</v>
      </c>
      <c r="F340" s="2845">
        <v>2029</v>
      </c>
      <c r="G340" s="2843" t="s">
        <v>4215</v>
      </c>
      <c r="H340" s="2121"/>
      <c r="I340" s="2121"/>
      <c r="J340" s="2123"/>
      <c r="K340" s="2072"/>
      <c r="L340" s="2072"/>
      <c r="M340" s="2123" t="s">
        <v>3179</v>
      </c>
      <c r="N340" s="2123"/>
      <c r="O340" s="2089"/>
      <c r="P340" s="2089"/>
      <c r="Q340" s="2089"/>
    </row>
    <row r="341" spans="1:17" s="1922" customFormat="1" ht="48.75" customHeight="1" x14ac:dyDescent="0.3">
      <c r="A341" s="1927"/>
      <c r="B341" s="2842"/>
      <c r="C341" s="2844"/>
      <c r="D341" s="2844"/>
      <c r="E341" s="1972" t="s">
        <v>458</v>
      </c>
      <c r="F341" s="2846"/>
      <c r="G341" s="2844"/>
      <c r="H341" s="2121"/>
      <c r="I341" s="2120"/>
      <c r="J341" s="2077"/>
      <c r="K341" s="2072"/>
      <c r="L341" s="2072"/>
      <c r="M341" s="2077">
        <v>326.60000000000002</v>
      </c>
      <c r="N341" s="2123"/>
      <c r="O341" s="1972" t="s">
        <v>4068</v>
      </c>
      <c r="P341" s="1972">
        <v>124045028</v>
      </c>
      <c r="Q341" s="2089"/>
    </row>
    <row r="342" spans="1:17" ht="37.5" x14ac:dyDescent="0.25">
      <c r="A342" s="1925"/>
      <c r="B342" s="2143" t="s">
        <v>4159</v>
      </c>
      <c r="C342" s="2091"/>
      <c r="D342" s="2191"/>
      <c r="E342" s="2173"/>
      <c r="F342" s="2171"/>
      <c r="G342" s="1987"/>
      <c r="H342" s="1973"/>
      <c r="I342" s="1973"/>
      <c r="J342" s="2043"/>
      <c r="K342" s="2043"/>
      <c r="L342" s="2043"/>
      <c r="M342" s="2043"/>
      <c r="N342" s="2043"/>
      <c r="O342" s="1964"/>
      <c r="P342" s="1964"/>
      <c r="Q342" s="1964"/>
    </row>
    <row r="343" spans="1:17" ht="18.75" x14ac:dyDescent="0.25">
      <c r="A343" s="1925"/>
      <c r="B343" s="2143" t="s">
        <v>4175</v>
      </c>
      <c r="C343" s="2091"/>
      <c r="D343" s="2191"/>
      <c r="E343" s="2173"/>
      <c r="F343" s="2171"/>
      <c r="G343" s="1987"/>
      <c r="H343" s="2175">
        <f>H341+H339+H337+H335+H333+H331+H329</f>
        <v>0</v>
      </c>
      <c r="I343" s="2175">
        <f t="shared" ref="I343:N343" si="44">I341+I339+I337+I335+I333+I331+I329</f>
        <v>0</v>
      </c>
      <c r="J343" s="1966">
        <f t="shared" si="44"/>
        <v>0</v>
      </c>
      <c r="K343" s="1966">
        <f t="shared" si="44"/>
        <v>0</v>
      </c>
      <c r="L343" s="1966">
        <f t="shared" si="44"/>
        <v>0</v>
      </c>
      <c r="M343" s="1966">
        <f t="shared" si="44"/>
        <v>3324.6</v>
      </c>
      <c r="N343" s="1966">
        <f t="shared" si="44"/>
        <v>1498.6</v>
      </c>
      <c r="O343" s="1964"/>
      <c r="P343" s="1964"/>
      <c r="Q343" s="1964"/>
    </row>
    <row r="344" spans="1:17" ht="18.75" x14ac:dyDescent="0.25">
      <c r="A344" s="1925"/>
      <c r="B344" s="2143" t="s">
        <v>4196</v>
      </c>
      <c r="C344" s="2091"/>
      <c r="D344" s="2191"/>
      <c r="E344" s="2091"/>
      <c r="F344" s="2171"/>
      <c r="G344" s="1987"/>
      <c r="H344" s="1964">
        <v>0</v>
      </c>
      <c r="I344" s="1964">
        <v>0</v>
      </c>
      <c r="J344" s="1966">
        <v>0</v>
      </c>
      <c r="K344" s="1966">
        <v>0</v>
      </c>
      <c r="L344" s="1966">
        <v>0</v>
      </c>
      <c r="M344" s="1966">
        <v>0</v>
      </c>
      <c r="N344" s="1966">
        <v>0</v>
      </c>
      <c r="O344" s="1964"/>
      <c r="P344" s="1964"/>
      <c r="Q344" s="1964"/>
    </row>
    <row r="345" spans="1:17" ht="18.75" x14ac:dyDescent="0.25">
      <c r="A345" s="1925"/>
      <c r="B345" s="2840" t="s">
        <v>4198</v>
      </c>
      <c r="C345" s="2840"/>
      <c r="D345" s="2840"/>
      <c r="E345" s="2840"/>
      <c r="F345" s="2840"/>
      <c r="G345" s="2840"/>
      <c r="H345" s="2840"/>
      <c r="I345" s="2840"/>
      <c r="J345" s="2840"/>
      <c r="K345" s="2840"/>
      <c r="L345" s="2840"/>
      <c r="M345" s="2840"/>
      <c r="N345" s="2840"/>
      <c r="O345" s="2840"/>
      <c r="P345" s="2840"/>
      <c r="Q345" s="2840"/>
    </row>
    <row r="346" spans="1:17" ht="93.75" x14ac:dyDescent="0.25">
      <c r="A346" s="1925">
        <v>98</v>
      </c>
      <c r="B346" s="2143" t="s">
        <v>4600</v>
      </c>
      <c r="C346" s="2044" t="s">
        <v>4181</v>
      </c>
      <c r="D346" s="2044" t="s">
        <v>236</v>
      </c>
      <c r="E346" s="2044" t="s">
        <v>3</v>
      </c>
      <c r="F346" s="2086" t="s">
        <v>335</v>
      </c>
      <c r="G346" s="2044" t="s">
        <v>335</v>
      </c>
      <c r="H346" s="1973">
        <v>21.7</v>
      </c>
      <c r="I346" s="1973">
        <v>21.8</v>
      </c>
      <c r="J346" s="2043">
        <v>21.9</v>
      </c>
      <c r="K346" s="2043">
        <v>22</v>
      </c>
      <c r="L346" s="2043">
        <v>22.1</v>
      </c>
      <c r="M346" s="2043">
        <v>22.1</v>
      </c>
      <c r="N346" s="2043">
        <v>22.2</v>
      </c>
      <c r="O346" s="1964"/>
      <c r="P346" s="1964"/>
      <c r="Q346" s="1964"/>
    </row>
    <row r="347" spans="1:17" ht="18.75" x14ac:dyDescent="0.25">
      <c r="A347" s="1925"/>
      <c r="B347" s="2840" t="s">
        <v>4378</v>
      </c>
      <c r="C347" s="2840"/>
      <c r="D347" s="2840"/>
      <c r="E347" s="2840"/>
      <c r="F347" s="2840"/>
      <c r="G347" s="2840"/>
      <c r="H347" s="2840"/>
      <c r="I347" s="2840"/>
      <c r="J347" s="2840"/>
      <c r="K347" s="2840"/>
      <c r="L347" s="2840"/>
      <c r="M347" s="2840"/>
      <c r="N347" s="2840"/>
      <c r="O347" s="2840"/>
      <c r="P347" s="2840"/>
      <c r="Q347" s="2840"/>
    </row>
    <row r="348" spans="1:17" ht="93.75" x14ac:dyDescent="0.25">
      <c r="A348" s="1925"/>
      <c r="B348" s="2143" t="s">
        <v>4601</v>
      </c>
      <c r="C348" s="2044" t="s">
        <v>4171</v>
      </c>
      <c r="D348" s="2044" t="s">
        <v>4166</v>
      </c>
      <c r="E348" s="2044" t="s">
        <v>3</v>
      </c>
      <c r="F348" s="2086" t="s">
        <v>335</v>
      </c>
      <c r="G348" s="2044" t="s">
        <v>335</v>
      </c>
      <c r="H348" s="2044"/>
      <c r="I348" s="2044"/>
      <c r="J348" s="2094"/>
      <c r="K348" s="2094"/>
      <c r="L348" s="2094"/>
      <c r="M348" s="2094"/>
      <c r="N348" s="2043"/>
      <c r="O348" s="1964"/>
      <c r="P348" s="1964"/>
      <c r="Q348" s="1964"/>
    </row>
    <row r="349" spans="1:17" s="1902" customFormat="1" ht="18.75" x14ac:dyDescent="0.25">
      <c r="A349" s="1925">
        <v>99</v>
      </c>
      <c r="B349" s="2143" t="s">
        <v>4169</v>
      </c>
      <c r="C349" s="1962"/>
      <c r="D349" s="2044"/>
      <c r="E349" s="1962"/>
      <c r="F349" s="2086"/>
      <c r="G349" s="1962"/>
      <c r="H349" s="2205">
        <v>0</v>
      </c>
      <c r="I349" s="2205">
        <v>0</v>
      </c>
      <c r="J349" s="2206">
        <v>0</v>
      </c>
      <c r="K349" s="2206">
        <v>0</v>
      </c>
      <c r="L349" s="2206">
        <v>0</v>
      </c>
      <c r="M349" s="2206">
        <v>0</v>
      </c>
      <c r="N349" s="2206">
        <v>100</v>
      </c>
      <c r="O349" s="2205"/>
      <c r="P349" s="1964"/>
      <c r="Q349" s="1964"/>
    </row>
    <row r="350" spans="1:17" s="1902" customFormat="1" ht="18.75" x14ac:dyDescent="0.25">
      <c r="A350" s="1925">
        <v>100</v>
      </c>
      <c r="B350" s="2143" t="s">
        <v>4170</v>
      </c>
      <c r="C350" s="2044"/>
      <c r="D350" s="2044"/>
      <c r="E350" s="2044"/>
      <c r="F350" s="2086"/>
      <c r="G350" s="2044"/>
      <c r="H350" s="2205">
        <v>0</v>
      </c>
      <c r="I350" s="2205">
        <v>0</v>
      </c>
      <c r="J350" s="2206">
        <v>0</v>
      </c>
      <c r="K350" s="2206">
        <v>0</v>
      </c>
      <c r="L350" s="2206">
        <v>0</v>
      </c>
      <c r="M350" s="2206">
        <v>0</v>
      </c>
      <c r="N350" s="2206">
        <v>0</v>
      </c>
      <c r="O350" s="2205"/>
      <c r="P350" s="1964"/>
      <c r="Q350" s="1964"/>
    </row>
    <row r="351" spans="1:17" s="1902" customFormat="1" ht="37.5" x14ac:dyDescent="0.25">
      <c r="A351" s="1925"/>
      <c r="B351" s="2143" t="s">
        <v>4159</v>
      </c>
      <c r="C351" s="1962"/>
      <c r="D351" s="1962"/>
      <c r="E351" s="1962"/>
      <c r="F351" s="2086"/>
      <c r="G351" s="1962"/>
      <c r="H351" s="2208">
        <f>H352+H353+H354+H355</f>
        <v>14988.878000000001</v>
      </c>
      <c r="I351" s="2208">
        <f t="shared" ref="I351:N351" si="45">I352+I353+I354+I355</f>
        <v>17141.215</v>
      </c>
      <c r="J351" s="2208">
        <f t="shared" si="45"/>
        <v>61623.66</v>
      </c>
      <c r="K351" s="2208">
        <v>77214.11</v>
      </c>
      <c r="L351" s="2208">
        <v>92939.22</v>
      </c>
      <c r="M351" s="2208">
        <v>119820.61</v>
      </c>
      <c r="N351" s="2208">
        <f t="shared" si="45"/>
        <v>129418.31</v>
      </c>
      <c r="O351" s="2208">
        <f t="shared" ref="O351:P351" si="46">O352+O353+O354+O355</f>
        <v>0</v>
      </c>
      <c r="P351" s="2208">
        <f t="shared" si="46"/>
        <v>0</v>
      </c>
      <c r="Q351" s="1964"/>
    </row>
    <row r="352" spans="1:17" s="1902" customFormat="1" ht="18.75" x14ac:dyDescent="0.25">
      <c r="A352" s="1925"/>
      <c r="B352" s="2143" t="s">
        <v>4384</v>
      </c>
      <c r="C352" s="1962"/>
      <c r="D352" s="1962"/>
      <c r="E352" s="1962"/>
      <c r="F352" s="2086"/>
      <c r="G352" s="1962"/>
      <c r="H352" s="2208">
        <f t="shared" ref="H352" si="47">H239+H279</f>
        <v>0</v>
      </c>
      <c r="I352" s="2208">
        <v>200</v>
      </c>
      <c r="J352" s="2208"/>
      <c r="K352" s="2208">
        <v>500</v>
      </c>
      <c r="L352" s="2208">
        <v>1000</v>
      </c>
      <c r="M352" s="2208">
        <v>1350</v>
      </c>
      <c r="N352" s="2208">
        <v>850</v>
      </c>
      <c r="O352" s="1964"/>
      <c r="P352" s="1964"/>
      <c r="Q352" s="1964"/>
    </row>
    <row r="353" spans="1:22" s="1902" customFormat="1" ht="18.75" x14ac:dyDescent="0.25">
      <c r="A353" s="1925"/>
      <c r="B353" s="2143" t="s">
        <v>4199</v>
      </c>
      <c r="C353" s="1962"/>
      <c r="D353" s="1962"/>
      <c r="E353" s="1962"/>
      <c r="F353" s="2086"/>
      <c r="G353" s="1962"/>
      <c r="H353" s="2208">
        <f t="shared" ref="H353" si="48">H124+H139+H152++H186+H199++H241+H254++H280+H315+H343</f>
        <v>433.178</v>
      </c>
      <c r="I353" s="2208">
        <v>1017.3150000000001</v>
      </c>
      <c r="J353" s="2208">
        <v>1216.56</v>
      </c>
      <c r="K353" s="2208">
        <v>3118.7139999999999</v>
      </c>
      <c r="L353" s="2208">
        <v>2807.5230000000001</v>
      </c>
      <c r="M353" s="2208">
        <v>10957.307000000001</v>
      </c>
      <c r="N353" s="2208">
        <v>6339.41</v>
      </c>
      <c r="O353" s="1964"/>
      <c r="P353" s="1964"/>
      <c r="Q353" s="1964"/>
    </row>
    <row r="354" spans="1:22" s="1902" customFormat="1" ht="18.75" x14ac:dyDescent="0.25">
      <c r="A354" s="1925"/>
      <c r="B354" s="2143" t="s">
        <v>3441</v>
      </c>
      <c r="C354" s="1962"/>
      <c r="D354" s="1962"/>
      <c r="E354" s="1962"/>
      <c r="F354" s="2086"/>
      <c r="G354" s="1962"/>
      <c r="H354" s="2208">
        <f t="shared" ref="H354" si="49">H324+H138</f>
        <v>0</v>
      </c>
      <c r="I354" s="2208"/>
      <c r="J354" s="2208">
        <v>9.3000000000000007</v>
      </c>
      <c r="K354" s="2208">
        <v>10</v>
      </c>
      <c r="L354" s="2208">
        <v>10</v>
      </c>
      <c r="M354" s="2208"/>
      <c r="N354" s="2208"/>
      <c r="O354" s="1964"/>
      <c r="P354" s="1964"/>
      <c r="Q354" s="1964"/>
    </row>
    <row r="355" spans="1:22" s="1902" customFormat="1" ht="18.75" x14ac:dyDescent="0.25">
      <c r="A355" s="1925"/>
      <c r="B355" s="2143" t="s">
        <v>4122</v>
      </c>
      <c r="C355" s="1962"/>
      <c r="D355" s="1962"/>
      <c r="E355" s="1962"/>
      <c r="F355" s="2086"/>
      <c r="G355" s="1962"/>
      <c r="H355" s="2208">
        <v>14555.7</v>
      </c>
      <c r="I355" s="2208">
        <v>15923.9</v>
      </c>
      <c r="J355" s="2208">
        <v>60397.8</v>
      </c>
      <c r="K355" s="2208">
        <v>73585.399999999994</v>
      </c>
      <c r="L355" s="2208">
        <v>89121.7</v>
      </c>
      <c r="M355" s="2208">
        <v>107513.3</v>
      </c>
      <c r="N355" s="2208">
        <v>122228.9</v>
      </c>
      <c r="O355" s="1964"/>
      <c r="P355" s="1964"/>
      <c r="Q355" s="1964"/>
    </row>
    <row r="356" spans="1:22" ht="18.75" x14ac:dyDescent="0.25">
      <c r="B356" s="2209"/>
      <c r="C356" s="2211"/>
      <c r="D356" s="2211"/>
      <c r="E356" s="2918"/>
      <c r="F356" s="2918"/>
      <c r="G356" s="2946"/>
      <c r="H356" s="2946"/>
      <c r="I356" s="2946"/>
      <c r="J356" s="2947"/>
      <c r="K356" s="2947"/>
      <c r="L356" s="2947"/>
      <c r="M356" s="2947"/>
      <c r="N356" s="2948"/>
      <c r="O356" s="2949"/>
      <c r="P356" s="2949"/>
      <c r="Q356" s="2949"/>
      <c r="R356" s="1890"/>
      <c r="S356" s="1890"/>
      <c r="T356" s="1890"/>
      <c r="U356" s="1890"/>
      <c r="V356" s="1917"/>
    </row>
    <row r="357" spans="1:22" ht="18.75" x14ac:dyDescent="0.3">
      <c r="A357" s="1918"/>
      <c r="B357" s="2950"/>
      <c r="C357" s="2951"/>
      <c r="D357" s="2951"/>
      <c r="E357" s="2951"/>
      <c r="F357" s="2951"/>
      <c r="G357" s="2946"/>
      <c r="H357" s="2946"/>
      <c r="I357" s="2946"/>
      <c r="J357" s="2947"/>
      <c r="K357" s="2947"/>
      <c r="L357" s="2947"/>
      <c r="M357" s="2947"/>
      <c r="N357" s="2947"/>
      <c r="O357" s="2949"/>
      <c r="P357" s="2949"/>
      <c r="Q357" s="2949"/>
      <c r="R357" s="1890"/>
      <c r="S357" s="1890"/>
      <c r="T357" s="1890"/>
      <c r="U357" s="1890"/>
      <c r="V357" s="1917"/>
    </row>
    <row r="358" spans="1:22" ht="18.75" x14ac:dyDescent="0.25">
      <c r="A358" s="1918"/>
      <c r="B358" s="2209" t="s">
        <v>4379</v>
      </c>
      <c r="C358" s="2211"/>
      <c r="D358" s="2211"/>
      <c r="E358" s="2918" t="s">
        <v>4380</v>
      </c>
      <c r="F358" s="2918"/>
      <c r="G358" s="2946"/>
      <c r="H358" s="2946"/>
      <c r="I358" s="2946"/>
      <c r="J358" s="2947"/>
      <c r="K358" s="2947"/>
      <c r="L358" s="2947"/>
      <c r="M358" s="2947"/>
      <c r="N358" s="2948"/>
      <c r="O358" s="2949"/>
      <c r="P358" s="2949"/>
      <c r="Q358" s="2949"/>
      <c r="R358" s="1890"/>
      <c r="S358" s="1890"/>
      <c r="T358" s="1890"/>
      <c r="U358" s="1890"/>
      <c r="V358" s="1917"/>
    </row>
    <row r="359" spans="1:22" x14ac:dyDescent="0.25">
      <c r="A359" s="1918"/>
      <c r="B359" s="1878"/>
      <c r="C359" s="1879"/>
      <c r="D359" s="1879"/>
      <c r="E359" s="1879"/>
      <c r="F359" s="1880"/>
      <c r="G359" s="1879"/>
      <c r="H359" s="1879"/>
      <c r="I359" s="1879"/>
      <c r="J359" s="1881"/>
      <c r="K359" s="1881"/>
      <c r="L359" s="1881"/>
      <c r="M359" s="1881"/>
      <c r="N359" s="1881"/>
      <c r="O359" s="1884"/>
      <c r="P359" s="1884"/>
      <c r="Q359" s="1884"/>
      <c r="R359" s="1890"/>
      <c r="S359" s="1890"/>
      <c r="T359" s="1890"/>
      <c r="U359" s="1890"/>
      <c r="V359" s="1917"/>
    </row>
    <row r="360" spans="1:22" x14ac:dyDescent="0.25">
      <c r="A360" s="1918"/>
      <c r="B360" s="1878"/>
      <c r="C360" s="1879"/>
      <c r="D360" s="1879"/>
      <c r="E360" s="1879"/>
      <c r="F360" s="1880"/>
      <c r="G360" s="1879"/>
      <c r="H360" s="1879"/>
      <c r="I360" s="1879"/>
      <c r="J360" s="1881"/>
      <c r="K360" s="1881"/>
      <c r="L360" s="1881"/>
      <c r="M360" s="1881"/>
      <c r="N360" s="1881"/>
      <c r="O360" s="1884"/>
      <c r="P360" s="1884"/>
      <c r="Q360" s="1884"/>
      <c r="R360" s="1890"/>
      <c r="S360" s="1890"/>
      <c r="T360" s="1890"/>
      <c r="U360" s="1890"/>
      <c r="V360" s="1917"/>
    </row>
    <row r="361" spans="1:22" x14ac:dyDescent="0.25">
      <c r="A361" s="1918"/>
      <c r="B361" s="1878"/>
      <c r="C361" s="1879"/>
      <c r="D361" s="1879"/>
      <c r="E361" s="1879"/>
      <c r="F361" s="1880"/>
      <c r="G361" s="1879"/>
      <c r="H361" s="1879"/>
      <c r="I361" s="1879"/>
      <c r="J361" s="1881"/>
      <c r="K361" s="1881"/>
      <c r="L361" s="1881"/>
      <c r="M361" s="1881"/>
      <c r="N361" s="1882"/>
      <c r="O361" s="1884"/>
      <c r="P361" s="1884"/>
      <c r="Q361" s="1884"/>
      <c r="R361" s="1890"/>
      <c r="S361" s="1890"/>
      <c r="T361" s="1890"/>
      <c r="U361" s="1890"/>
      <c r="V361" s="1917"/>
    </row>
    <row r="362" spans="1:22" x14ac:dyDescent="0.25">
      <c r="A362" s="1918"/>
      <c r="B362" s="1878"/>
      <c r="C362" s="1879"/>
      <c r="D362" s="1879"/>
      <c r="E362" s="1879"/>
      <c r="F362" s="1880"/>
      <c r="G362" s="1879"/>
      <c r="H362" s="1879"/>
      <c r="I362" s="1879"/>
      <c r="J362" s="1881"/>
      <c r="K362" s="1881"/>
      <c r="L362" s="1881"/>
      <c r="M362" s="1881"/>
      <c r="N362" s="1882"/>
      <c r="O362" s="1884"/>
      <c r="P362" s="1884"/>
      <c r="Q362" s="1884"/>
      <c r="R362" s="1890"/>
      <c r="S362" s="1890"/>
      <c r="T362" s="1890"/>
      <c r="U362" s="1890"/>
      <c r="V362" s="1917"/>
    </row>
    <row r="363" spans="1:22" x14ac:dyDescent="0.25">
      <c r="A363" s="1918"/>
      <c r="B363" s="1878"/>
      <c r="C363" s="1879"/>
      <c r="D363" s="1879"/>
      <c r="E363" s="1879"/>
      <c r="F363" s="1880"/>
      <c r="G363" s="1879"/>
      <c r="H363" s="1879"/>
      <c r="I363" s="1879"/>
      <c r="J363" s="1881"/>
      <c r="K363" s="1881"/>
      <c r="L363" s="1881"/>
      <c r="M363" s="1881"/>
      <c r="N363" s="1881"/>
      <c r="O363" s="1884"/>
      <c r="P363" s="1884"/>
      <c r="Q363" s="1884"/>
      <c r="R363" s="1890"/>
      <c r="S363" s="1890"/>
      <c r="T363" s="1890"/>
      <c r="U363" s="1890"/>
      <c r="V363" s="1917"/>
    </row>
    <row r="364" spans="1:22" x14ac:dyDescent="0.25">
      <c r="A364" s="1918"/>
      <c r="B364" s="1878"/>
      <c r="C364" s="1879"/>
      <c r="D364" s="1879"/>
      <c r="E364" s="1879"/>
      <c r="F364" s="1880"/>
      <c r="G364" s="1879"/>
      <c r="H364" s="1879"/>
      <c r="I364" s="1879"/>
      <c r="J364" s="1881"/>
      <c r="K364" s="1881"/>
      <c r="L364" s="1881"/>
      <c r="M364" s="1881"/>
      <c r="N364" s="1882"/>
      <c r="O364" s="1884"/>
      <c r="P364" s="1884"/>
      <c r="Q364" s="1884"/>
      <c r="R364" s="1890"/>
      <c r="S364" s="1890"/>
      <c r="T364" s="1890"/>
      <c r="U364" s="1890"/>
      <c r="V364" s="1917"/>
    </row>
    <row r="365" spans="1:22" x14ac:dyDescent="0.25">
      <c r="A365" s="1918"/>
      <c r="B365" s="1878"/>
      <c r="C365" s="1879"/>
      <c r="D365" s="1879"/>
      <c r="E365" s="1879"/>
      <c r="F365" s="1880"/>
      <c r="G365" s="1879"/>
      <c r="H365" s="1879"/>
      <c r="I365" s="1879"/>
      <c r="J365" s="1881"/>
      <c r="K365" s="1881"/>
      <c r="L365" s="1881"/>
      <c r="M365" s="1881"/>
      <c r="N365" s="1882"/>
      <c r="O365" s="1884"/>
      <c r="P365" s="1884"/>
      <c r="Q365" s="1884"/>
      <c r="R365" s="1890"/>
      <c r="S365" s="1890"/>
      <c r="T365" s="1890"/>
      <c r="U365" s="1890"/>
      <c r="V365" s="1917"/>
    </row>
    <row r="366" spans="1:22" x14ac:dyDescent="0.25">
      <c r="A366" s="1918"/>
      <c r="B366" s="1878"/>
      <c r="C366" s="1879"/>
      <c r="D366" s="1879"/>
      <c r="E366" s="1879"/>
      <c r="F366" s="1880"/>
      <c r="G366" s="1879"/>
      <c r="H366" s="1879"/>
      <c r="I366" s="1879"/>
      <c r="J366" s="1881"/>
      <c r="K366" s="1881"/>
      <c r="L366" s="1881"/>
      <c r="M366" s="1881"/>
      <c r="N366" s="1882"/>
      <c r="O366" s="1884"/>
      <c r="P366" s="1884"/>
      <c r="Q366" s="1884"/>
      <c r="R366" s="1890"/>
      <c r="S366" s="1890"/>
      <c r="T366" s="1890"/>
      <c r="U366" s="1890"/>
      <c r="V366" s="1917"/>
    </row>
    <row r="367" spans="1:22" x14ac:dyDescent="0.25">
      <c r="A367" s="1918"/>
      <c r="B367" s="1878"/>
      <c r="C367" s="1879"/>
      <c r="D367" s="1879"/>
      <c r="E367" s="1879"/>
      <c r="F367" s="1880"/>
      <c r="G367" s="1879"/>
      <c r="H367" s="1879"/>
      <c r="I367" s="1879"/>
      <c r="J367" s="1881"/>
      <c r="K367" s="1881"/>
      <c r="L367" s="1881"/>
      <c r="M367" s="1881"/>
      <c r="N367" s="1882"/>
      <c r="O367" s="1884"/>
      <c r="P367" s="1884"/>
      <c r="Q367" s="1884"/>
      <c r="R367" s="1890"/>
      <c r="S367" s="1890"/>
      <c r="T367" s="1890"/>
      <c r="U367" s="1890"/>
      <c r="V367" s="1917"/>
    </row>
    <row r="368" spans="1:22" x14ac:dyDescent="0.25">
      <c r="A368" s="1918"/>
      <c r="B368" s="1878"/>
      <c r="C368" s="1879"/>
      <c r="D368" s="1879"/>
      <c r="E368" s="1879"/>
      <c r="F368" s="1880"/>
      <c r="G368" s="1879"/>
      <c r="H368" s="1879"/>
      <c r="I368" s="1879"/>
      <c r="J368" s="1881"/>
      <c r="K368" s="1881"/>
      <c r="L368" s="1881"/>
      <c r="M368" s="1881"/>
      <c r="N368" s="1882"/>
      <c r="O368" s="1884"/>
      <c r="P368" s="1884"/>
      <c r="Q368" s="1884"/>
      <c r="R368" s="1890"/>
      <c r="S368" s="1890"/>
      <c r="T368" s="1890"/>
      <c r="U368" s="1890"/>
      <c r="V368" s="1917"/>
    </row>
    <row r="369" spans="1:22" x14ac:dyDescent="0.25">
      <c r="A369" s="1918"/>
      <c r="B369" s="1878"/>
      <c r="C369" s="1879"/>
      <c r="D369" s="1879"/>
      <c r="E369" s="1879"/>
      <c r="F369" s="1880"/>
      <c r="G369" s="1879"/>
      <c r="H369" s="1879"/>
      <c r="I369" s="1879"/>
      <c r="J369" s="1881"/>
      <c r="K369" s="1881"/>
      <c r="L369" s="1881"/>
      <c r="M369" s="1881"/>
      <c r="N369" s="1882"/>
      <c r="O369" s="1884"/>
      <c r="P369" s="1884"/>
      <c r="Q369" s="1884"/>
      <c r="R369" s="1890"/>
      <c r="S369" s="1890"/>
      <c r="T369" s="1890"/>
      <c r="U369" s="1890"/>
      <c r="V369" s="1917"/>
    </row>
    <row r="370" spans="1:22" x14ac:dyDescent="0.25">
      <c r="A370" s="1918"/>
      <c r="B370" s="1878"/>
      <c r="C370" s="1879"/>
      <c r="D370" s="1879"/>
      <c r="E370" s="1879"/>
      <c r="F370" s="1880"/>
      <c r="G370" s="1879"/>
      <c r="H370" s="1879"/>
      <c r="I370" s="1879"/>
      <c r="J370" s="1881"/>
      <c r="K370" s="1881"/>
      <c r="L370" s="1881"/>
      <c r="M370" s="1881"/>
      <c r="N370" s="1882"/>
      <c r="O370" s="1884"/>
      <c r="P370" s="1884"/>
      <c r="Q370" s="1884"/>
      <c r="R370" s="1890"/>
      <c r="S370" s="1890"/>
      <c r="T370" s="1890"/>
      <c r="U370" s="1890"/>
      <c r="V370" s="1917"/>
    </row>
    <row r="371" spans="1:22" x14ac:dyDescent="0.25">
      <c r="A371" s="1918"/>
      <c r="B371" s="1878"/>
      <c r="C371" s="1879"/>
      <c r="D371" s="1879"/>
      <c r="E371" s="1879"/>
      <c r="F371" s="1880"/>
      <c r="G371" s="1879"/>
      <c r="H371" s="1879"/>
      <c r="I371" s="1879"/>
      <c r="J371" s="1881"/>
      <c r="K371" s="1881"/>
      <c r="L371" s="1881"/>
      <c r="M371" s="1881"/>
      <c r="N371" s="1882"/>
      <c r="O371" s="1884"/>
      <c r="P371" s="1884"/>
      <c r="Q371" s="1884"/>
      <c r="R371" s="1890"/>
      <c r="S371" s="1890"/>
      <c r="T371" s="1890"/>
      <c r="U371" s="1890"/>
      <c r="V371" s="1917"/>
    </row>
    <row r="372" spans="1:22" x14ac:dyDescent="0.25">
      <c r="A372" s="1918"/>
      <c r="B372" s="1878"/>
      <c r="C372" s="1879"/>
      <c r="D372" s="1879"/>
      <c r="E372" s="1879"/>
      <c r="F372" s="1880"/>
      <c r="G372" s="1879"/>
      <c r="H372" s="1879"/>
      <c r="I372" s="1879"/>
      <c r="J372" s="1881"/>
      <c r="K372" s="1881"/>
      <c r="L372" s="1881"/>
      <c r="M372" s="1881"/>
      <c r="N372" s="1882"/>
      <c r="O372" s="1884"/>
      <c r="P372" s="1884"/>
      <c r="Q372" s="1884"/>
      <c r="R372" s="1890"/>
      <c r="S372" s="1890"/>
      <c r="T372" s="1890"/>
      <c r="U372" s="1890"/>
      <c r="V372" s="1917"/>
    </row>
    <row r="373" spans="1:22" x14ac:dyDescent="0.25">
      <c r="A373" s="1918"/>
      <c r="B373" s="1878"/>
      <c r="C373" s="1879"/>
      <c r="D373" s="1879"/>
      <c r="E373" s="1879"/>
      <c r="F373" s="1880"/>
      <c r="G373" s="1879"/>
      <c r="H373" s="1879"/>
      <c r="I373" s="1879"/>
      <c r="J373" s="1881"/>
      <c r="K373" s="1881"/>
      <c r="L373" s="1881"/>
      <c r="M373" s="1881"/>
      <c r="N373" s="1882"/>
      <c r="O373" s="1884"/>
      <c r="P373" s="1884"/>
      <c r="Q373" s="1884"/>
      <c r="R373" s="1890"/>
      <c r="S373" s="1890"/>
      <c r="T373" s="1890"/>
      <c r="U373" s="1890"/>
      <c r="V373" s="1917"/>
    </row>
    <row r="374" spans="1:22" x14ac:dyDescent="0.25">
      <c r="A374" s="1918"/>
      <c r="B374" s="1878"/>
      <c r="C374" s="1879"/>
      <c r="D374" s="1879"/>
      <c r="E374" s="1879"/>
      <c r="F374" s="1880"/>
      <c r="G374" s="1879"/>
      <c r="H374" s="1879"/>
      <c r="I374" s="1879"/>
      <c r="J374" s="1881"/>
      <c r="K374" s="1881"/>
      <c r="L374" s="1881"/>
      <c r="M374" s="1881"/>
      <c r="N374" s="1882"/>
      <c r="O374" s="1884"/>
      <c r="P374" s="1884"/>
      <c r="Q374" s="1884"/>
      <c r="R374" s="1890"/>
      <c r="S374" s="1890"/>
      <c r="T374" s="1890"/>
      <c r="U374" s="1890"/>
      <c r="V374" s="1917"/>
    </row>
    <row r="375" spans="1:22" x14ac:dyDescent="0.25">
      <c r="A375" s="1918"/>
      <c r="B375" s="1878"/>
      <c r="C375" s="1879"/>
      <c r="D375" s="1879"/>
      <c r="E375" s="1879"/>
      <c r="F375" s="1880"/>
      <c r="G375" s="1879"/>
      <c r="H375" s="1879"/>
      <c r="I375" s="1879"/>
      <c r="J375" s="1881"/>
      <c r="K375" s="1881"/>
      <c r="L375" s="1881"/>
      <c r="M375" s="1881"/>
      <c r="N375" s="1882"/>
      <c r="O375" s="1884"/>
      <c r="P375" s="1884"/>
      <c r="Q375" s="1884"/>
      <c r="R375" s="1890"/>
      <c r="S375" s="1890"/>
      <c r="T375" s="1890"/>
      <c r="U375" s="1890"/>
      <c r="V375" s="1917"/>
    </row>
    <row r="376" spans="1:22" x14ac:dyDescent="0.25">
      <c r="A376" s="1918"/>
      <c r="B376" s="1878"/>
      <c r="C376" s="1879"/>
      <c r="D376" s="1879"/>
      <c r="E376" s="1879"/>
      <c r="F376" s="1880"/>
      <c r="G376" s="1879"/>
      <c r="H376" s="1879"/>
      <c r="I376" s="1879"/>
      <c r="J376" s="1881"/>
      <c r="K376" s="1881"/>
      <c r="L376" s="1881"/>
      <c r="M376" s="1881"/>
      <c r="N376" s="1882"/>
      <c r="O376" s="1884"/>
      <c r="P376" s="1884"/>
      <c r="Q376" s="1884"/>
      <c r="R376" s="1890"/>
      <c r="S376" s="1890"/>
      <c r="T376" s="1890"/>
      <c r="U376" s="1890"/>
      <c r="V376" s="1917"/>
    </row>
    <row r="377" spans="1:22" x14ac:dyDescent="0.25">
      <c r="A377" s="1918"/>
      <c r="B377" s="1878"/>
      <c r="C377" s="1879"/>
      <c r="D377" s="1879"/>
      <c r="E377" s="1879"/>
      <c r="F377" s="1880"/>
      <c r="G377" s="1879"/>
      <c r="H377" s="1879"/>
      <c r="I377" s="1879"/>
      <c r="J377" s="1881"/>
      <c r="K377" s="1881"/>
      <c r="L377" s="1881"/>
      <c r="M377" s="1881"/>
      <c r="N377" s="1882"/>
      <c r="O377" s="1884"/>
      <c r="P377" s="1884"/>
      <c r="Q377" s="1884"/>
      <c r="R377" s="1890"/>
      <c r="S377" s="1890"/>
      <c r="T377" s="1890"/>
      <c r="U377" s="1890"/>
      <c r="V377" s="1917"/>
    </row>
    <row r="378" spans="1:22" x14ac:dyDescent="0.25">
      <c r="A378" s="1918"/>
      <c r="B378" s="1878"/>
      <c r="C378" s="1879"/>
      <c r="D378" s="1879"/>
      <c r="E378" s="1879"/>
      <c r="F378" s="1880"/>
      <c r="G378" s="1879"/>
      <c r="H378" s="1879"/>
      <c r="I378" s="1879"/>
      <c r="J378" s="1881"/>
      <c r="K378" s="1881"/>
      <c r="L378" s="1881"/>
      <c r="M378" s="1881"/>
      <c r="N378" s="1882"/>
      <c r="O378" s="1884"/>
      <c r="P378" s="1884"/>
      <c r="Q378" s="1884"/>
    </row>
    <row r="379" spans="1:22" x14ac:dyDescent="0.25">
      <c r="A379" s="1918"/>
      <c r="B379" s="1878"/>
      <c r="C379" s="1879"/>
      <c r="D379" s="1879"/>
      <c r="E379" s="1879"/>
      <c r="F379" s="1880"/>
      <c r="G379" s="1879"/>
      <c r="H379" s="1879"/>
      <c r="I379" s="1879"/>
      <c r="J379" s="1881"/>
      <c r="K379" s="1881"/>
      <c r="L379" s="1881"/>
      <c r="M379" s="1881"/>
      <c r="N379" s="1882"/>
      <c r="O379" s="1884"/>
      <c r="P379" s="1884"/>
      <c r="Q379" s="1884"/>
    </row>
    <row r="380" spans="1:22" x14ac:dyDescent="0.25">
      <c r="A380" s="1918"/>
      <c r="B380" s="1878"/>
      <c r="C380" s="1879"/>
      <c r="D380" s="1879"/>
      <c r="E380" s="1879"/>
      <c r="F380" s="1880"/>
      <c r="G380" s="1879"/>
      <c r="H380" s="1879"/>
      <c r="I380" s="1879"/>
      <c r="J380" s="1881"/>
      <c r="K380" s="1881"/>
      <c r="L380" s="1881"/>
      <c r="M380" s="1881"/>
      <c r="N380" s="1882"/>
      <c r="O380" s="1884"/>
      <c r="P380" s="1884"/>
      <c r="Q380" s="1884"/>
    </row>
    <row r="381" spans="1:22" x14ac:dyDescent="0.25">
      <c r="A381" s="1918"/>
      <c r="B381" s="1878"/>
      <c r="C381" s="1879"/>
      <c r="D381" s="1879"/>
      <c r="E381" s="1879"/>
      <c r="F381" s="1880"/>
      <c r="G381" s="1879"/>
      <c r="H381" s="1879"/>
      <c r="I381" s="1879"/>
      <c r="J381" s="1881"/>
      <c r="K381" s="1881"/>
      <c r="L381" s="1881"/>
      <c r="M381" s="1881"/>
      <c r="N381" s="1882"/>
      <c r="O381" s="1884"/>
      <c r="P381" s="1884"/>
      <c r="Q381" s="1884"/>
    </row>
    <row r="382" spans="1:22" x14ac:dyDescent="0.25">
      <c r="A382" s="1918"/>
      <c r="B382" s="1878"/>
      <c r="C382" s="1879"/>
      <c r="D382" s="1879"/>
      <c r="E382" s="1879"/>
      <c r="F382" s="1880"/>
      <c r="G382" s="1879"/>
      <c r="H382" s="1879"/>
      <c r="I382" s="1879"/>
      <c r="J382" s="1881"/>
      <c r="K382" s="1881"/>
      <c r="L382" s="1881"/>
      <c r="M382" s="1881"/>
      <c r="N382" s="1882"/>
      <c r="O382" s="1884"/>
      <c r="P382" s="1884"/>
      <c r="Q382" s="1884"/>
    </row>
    <row r="383" spans="1:22" x14ac:dyDescent="0.25">
      <c r="A383" s="1918"/>
      <c r="B383" s="1878"/>
      <c r="C383" s="1879"/>
      <c r="D383" s="1879"/>
      <c r="E383" s="1879"/>
      <c r="F383" s="1880"/>
      <c r="G383" s="1879"/>
      <c r="H383" s="1879"/>
      <c r="I383" s="1879"/>
      <c r="J383" s="1881"/>
      <c r="K383" s="1881"/>
      <c r="L383" s="1881"/>
      <c r="M383" s="1881"/>
      <c r="N383" s="1882"/>
      <c r="O383" s="1884"/>
      <c r="P383" s="1884"/>
      <c r="Q383" s="1884"/>
    </row>
    <row r="384" spans="1:22" x14ac:dyDescent="0.25">
      <c r="A384" s="1918"/>
      <c r="B384" s="1878"/>
      <c r="C384" s="1879"/>
      <c r="D384" s="1879"/>
      <c r="E384" s="1879"/>
      <c r="F384" s="1880"/>
      <c r="G384" s="1879"/>
      <c r="H384" s="1879"/>
      <c r="I384" s="1879"/>
      <c r="J384" s="1881"/>
      <c r="K384" s="1881"/>
      <c r="L384" s="1881"/>
      <c r="M384" s="1881"/>
      <c r="N384" s="1882"/>
      <c r="O384" s="1884"/>
      <c r="P384" s="1884"/>
      <c r="Q384" s="1884"/>
    </row>
    <row r="385" spans="1:17" x14ac:dyDescent="0.25">
      <c r="A385" s="1918"/>
      <c r="B385" s="1878"/>
      <c r="C385" s="1879"/>
      <c r="D385" s="1879"/>
      <c r="E385" s="1879"/>
      <c r="F385" s="1880"/>
      <c r="G385" s="1879"/>
      <c r="H385" s="1879"/>
      <c r="I385" s="1879"/>
      <c r="J385" s="1881"/>
      <c r="K385" s="1881"/>
      <c r="L385" s="1881"/>
      <c r="M385" s="1881"/>
      <c r="N385" s="1882"/>
      <c r="O385" s="1884"/>
      <c r="P385" s="1884"/>
      <c r="Q385" s="1884"/>
    </row>
    <row r="386" spans="1:17" x14ac:dyDescent="0.25">
      <c r="A386" s="1918"/>
      <c r="B386" s="1878"/>
      <c r="C386" s="1879"/>
      <c r="D386" s="1879"/>
      <c r="E386" s="1879"/>
      <c r="F386" s="1880"/>
      <c r="G386" s="1879"/>
      <c r="H386" s="1879"/>
      <c r="I386" s="1879"/>
      <c r="J386" s="1881"/>
      <c r="K386" s="1881"/>
      <c r="L386" s="1881"/>
      <c r="M386" s="1881"/>
      <c r="N386" s="1882"/>
      <c r="O386" s="1884"/>
      <c r="P386" s="1884"/>
      <c r="Q386" s="1884"/>
    </row>
    <row r="387" spans="1:17" x14ac:dyDescent="0.25">
      <c r="A387" s="1918"/>
      <c r="B387" s="1878"/>
      <c r="C387" s="1879"/>
      <c r="D387" s="1879"/>
      <c r="E387" s="1879"/>
      <c r="F387" s="1880"/>
      <c r="G387" s="1879"/>
      <c r="H387" s="1879"/>
      <c r="I387" s="1879"/>
      <c r="J387" s="1881"/>
      <c r="K387" s="1881"/>
      <c r="L387" s="1881"/>
      <c r="M387" s="1881"/>
      <c r="N387" s="1882"/>
      <c r="O387" s="1884"/>
      <c r="P387" s="1884"/>
      <c r="Q387" s="1884"/>
    </row>
    <row r="388" spans="1:17" x14ac:dyDescent="0.25">
      <c r="A388" s="1918"/>
      <c r="B388" s="1878"/>
      <c r="C388" s="1879"/>
      <c r="D388" s="1879"/>
      <c r="E388" s="1879"/>
      <c r="F388" s="1880"/>
      <c r="G388" s="1879"/>
      <c r="H388" s="1879"/>
      <c r="I388" s="1879"/>
      <c r="J388" s="1881"/>
      <c r="K388" s="1881"/>
      <c r="L388" s="1881"/>
      <c r="M388" s="1881"/>
      <c r="N388" s="1882"/>
      <c r="O388" s="1884"/>
      <c r="P388" s="1884"/>
      <c r="Q388" s="1884"/>
    </row>
    <row r="389" spans="1:17" x14ac:dyDescent="0.25">
      <c r="A389" s="1918"/>
      <c r="B389" s="1878"/>
      <c r="C389" s="1879"/>
      <c r="D389" s="1879"/>
      <c r="E389" s="1879"/>
      <c r="F389" s="1880"/>
      <c r="G389" s="1879"/>
      <c r="H389" s="1879"/>
      <c r="I389" s="1879"/>
      <c r="J389" s="1881"/>
      <c r="K389" s="1881"/>
      <c r="L389" s="1881"/>
      <c r="M389" s="1881"/>
      <c r="N389" s="1882"/>
      <c r="O389" s="1884"/>
      <c r="P389" s="1884"/>
      <c r="Q389" s="1884"/>
    </row>
    <row r="390" spans="1:17" x14ac:dyDescent="0.25">
      <c r="A390" s="1918"/>
      <c r="B390" s="1878"/>
      <c r="C390" s="1879"/>
      <c r="D390" s="1879"/>
      <c r="E390" s="1879"/>
      <c r="F390" s="1880"/>
      <c r="G390" s="1879"/>
      <c r="H390" s="1879"/>
      <c r="I390" s="1879"/>
      <c r="J390" s="1881"/>
      <c r="K390" s="1881"/>
      <c r="L390" s="1881"/>
      <c r="M390" s="1881"/>
      <c r="N390" s="1882"/>
      <c r="O390" s="1884"/>
      <c r="P390" s="1884"/>
      <c r="Q390" s="1884"/>
    </row>
    <row r="391" spans="1:17" x14ac:dyDescent="0.25">
      <c r="A391" s="1918"/>
      <c r="B391" s="1878"/>
      <c r="C391" s="1879"/>
      <c r="D391" s="1879"/>
      <c r="E391" s="1879"/>
      <c r="F391" s="1880"/>
      <c r="G391" s="1879"/>
      <c r="H391" s="1879"/>
      <c r="I391" s="1879"/>
      <c r="J391" s="1881"/>
      <c r="K391" s="1881"/>
      <c r="L391" s="1881"/>
      <c r="M391" s="1881"/>
      <c r="N391" s="1882"/>
      <c r="O391" s="1884"/>
      <c r="P391" s="1884"/>
      <c r="Q391" s="1884"/>
    </row>
    <row r="392" spans="1:17" x14ac:dyDescent="0.25">
      <c r="A392" s="1918"/>
      <c r="B392" s="1878"/>
      <c r="C392" s="1879"/>
      <c r="D392" s="1879"/>
      <c r="E392" s="1879"/>
      <c r="F392" s="1880"/>
      <c r="G392" s="1879"/>
      <c r="H392" s="1879"/>
      <c r="I392" s="1879"/>
      <c r="J392" s="1881"/>
      <c r="K392" s="1881"/>
      <c r="L392" s="1881"/>
      <c r="M392" s="1881"/>
      <c r="N392" s="1882"/>
      <c r="O392" s="1884"/>
      <c r="P392" s="1884"/>
      <c r="Q392" s="1884"/>
    </row>
    <row r="393" spans="1:17" x14ac:dyDescent="0.25">
      <c r="A393" s="1918"/>
      <c r="B393" s="1878"/>
      <c r="C393" s="1879"/>
      <c r="D393" s="1879"/>
      <c r="E393" s="1879"/>
      <c r="F393" s="1880"/>
      <c r="G393" s="1879"/>
      <c r="H393" s="1879"/>
      <c r="I393" s="1879"/>
      <c r="J393" s="1881"/>
      <c r="K393" s="1881"/>
      <c r="L393" s="1881"/>
      <c r="M393" s="1881"/>
      <c r="N393" s="1882"/>
      <c r="O393" s="1884"/>
      <c r="P393" s="1884"/>
      <c r="Q393" s="1884"/>
    </row>
    <row r="394" spans="1:17" x14ac:dyDescent="0.25">
      <c r="A394" s="1918"/>
      <c r="B394" s="1878"/>
      <c r="C394" s="1879"/>
      <c r="D394" s="1879"/>
      <c r="E394" s="1879"/>
      <c r="F394" s="1880"/>
      <c r="G394" s="1879"/>
      <c r="H394" s="1879"/>
      <c r="I394" s="1879"/>
      <c r="J394" s="1881"/>
      <c r="K394" s="1881"/>
      <c r="L394" s="1881"/>
      <c r="M394" s="1881"/>
      <c r="N394" s="1882"/>
      <c r="O394" s="1884"/>
      <c r="P394" s="1884"/>
      <c r="Q394" s="1884"/>
    </row>
    <row r="395" spans="1:17" x14ac:dyDescent="0.25">
      <c r="A395" s="1918"/>
      <c r="B395" s="1878"/>
      <c r="C395" s="1879"/>
      <c r="D395" s="1879"/>
      <c r="E395" s="1879"/>
      <c r="F395" s="1880"/>
      <c r="G395" s="1879"/>
      <c r="H395" s="1879"/>
      <c r="I395" s="1879"/>
      <c r="J395" s="1881"/>
      <c r="K395" s="1881"/>
      <c r="L395" s="1881"/>
      <c r="M395" s="1881"/>
      <c r="N395" s="1882"/>
      <c r="O395" s="1884"/>
      <c r="P395" s="1884"/>
      <c r="Q395" s="1884"/>
    </row>
    <row r="396" spans="1:17" x14ac:dyDescent="0.25">
      <c r="A396" s="1918"/>
      <c r="B396" s="1878"/>
      <c r="C396" s="1879"/>
      <c r="D396" s="1879"/>
      <c r="E396" s="1879"/>
      <c r="F396" s="1880"/>
      <c r="G396" s="1879"/>
      <c r="H396" s="1879"/>
      <c r="I396" s="1879"/>
      <c r="J396" s="1881"/>
      <c r="K396" s="1881"/>
      <c r="L396" s="1881"/>
      <c r="M396" s="1881"/>
      <c r="N396" s="1882"/>
      <c r="O396" s="1884"/>
      <c r="P396" s="1884"/>
      <c r="Q396" s="1884"/>
    </row>
    <row r="397" spans="1:17" x14ac:dyDescent="0.25">
      <c r="A397" s="1918"/>
      <c r="B397" s="1878"/>
      <c r="C397" s="1879"/>
      <c r="D397" s="1879"/>
      <c r="E397" s="1879"/>
      <c r="F397" s="1880"/>
      <c r="G397" s="1879"/>
      <c r="H397" s="1879"/>
      <c r="I397" s="1879"/>
      <c r="J397" s="1881"/>
      <c r="K397" s="1881"/>
      <c r="L397" s="1881"/>
      <c r="M397" s="1881"/>
      <c r="N397" s="1882"/>
      <c r="O397" s="1884"/>
      <c r="P397" s="1884"/>
      <c r="Q397" s="1884"/>
    </row>
    <row r="398" spans="1:17" x14ac:dyDescent="0.25">
      <c r="A398" s="1918"/>
      <c r="B398" s="1878"/>
      <c r="C398" s="1879"/>
      <c r="D398" s="1879"/>
      <c r="E398" s="1879"/>
      <c r="F398" s="1880"/>
      <c r="G398" s="1879"/>
      <c r="H398" s="1879"/>
      <c r="I398" s="1879"/>
      <c r="J398" s="1881"/>
      <c r="K398" s="1881"/>
      <c r="L398" s="1881"/>
      <c r="M398" s="1881"/>
      <c r="N398" s="1882"/>
      <c r="O398" s="1884"/>
      <c r="P398" s="1884"/>
      <c r="Q398" s="1884"/>
    </row>
    <row r="399" spans="1:17" x14ac:dyDescent="0.25">
      <c r="A399" s="1918"/>
      <c r="B399" s="1878"/>
      <c r="C399" s="1879"/>
      <c r="D399" s="1879"/>
      <c r="E399" s="1879"/>
      <c r="F399" s="1880"/>
      <c r="G399" s="1879"/>
      <c r="H399" s="1879"/>
      <c r="I399" s="1879"/>
      <c r="J399" s="1881"/>
      <c r="K399" s="1881"/>
      <c r="L399" s="1881"/>
      <c r="M399" s="1881"/>
      <c r="N399" s="1882"/>
      <c r="O399" s="1884"/>
      <c r="P399" s="1884"/>
      <c r="Q399" s="1884"/>
    </row>
    <row r="400" spans="1:17" x14ac:dyDescent="0.25">
      <c r="A400" s="1918"/>
      <c r="B400" s="1878"/>
      <c r="C400" s="1879"/>
      <c r="D400" s="1879"/>
      <c r="E400" s="1879"/>
      <c r="F400" s="1880"/>
      <c r="G400" s="1879"/>
      <c r="H400" s="1879"/>
      <c r="I400" s="1879"/>
      <c r="J400" s="1881"/>
      <c r="K400" s="1881"/>
      <c r="L400" s="1881"/>
      <c r="M400" s="1881"/>
      <c r="N400" s="1882"/>
      <c r="O400" s="1884"/>
      <c r="P400" s="1884"/>
      <c r="Q400" s="1884"/>
    </row>
    <row r="401" spans="1:17" x14ac:dyDescent="0.25">
      <c r="A401" s="1918"/>
      <c r="B401" s="1878"/>
      <c r="C401" s="1879"/>
      <c r="D401" s="1879"/>
      <c r="E401" s="1879"/>
      <c r="F401" s="1880"/>
      <c r="G401" s="1879"/>
      <c r="H401" s="1879"/>
      <c r="I401" s="1879"/>
      <c r="J401" s="1881"/>
      <c r="K401" s="1881"/>
      <c r="L401" s="1881"/>
      <c r="M401" s="1881"/>
      <c r="N401" s="1882"/>
      <c r="O401" s="1884"/>
      <c r="P401" s="1884"/>
      <c r="Q401" s="1884"/>
    </row>
    <row r="402" spans="1:17" x14ac:dyDescent="0.25">
      <c r="A402" s="1918"/>
      <c r="B402" s="1878"/>
      <c r="C402" s="1879"/>
      <c r="D402" s="1879"/>
      <c r="E402" s="1879"/>
      <c r="F402" s="1880"/>
      <c r="G402" s="1879"/>
      <c r="H402" s="1879"/>
      <c r="I402" s="1879"/>
      <c r="J402" s="1881"/>
      <c r="K402" s="1881"/>
      <c r="L402" s="1881"/>
      <c r="M402" s="1881"/>
      <c r="N402" s="1882"/>
      <c r="O402" s="1884"/>
      <c r="P402" s="1884"/>
      <c r="Q402" s="1884"/>
    </row>
    <row r="403" spans="1:17" x14ac:dyDescent="0.25">
      <c r="A403" s="1918"/>
      <c r="B403" s="1878"/>
      <c r="C403" s="1879"/>
      <c r="D403" s="1879"/>
      <c r="E403" s="1879"/>
      <c r="F403" s="1880"/>
      <c r="G403" s="1879"/>
      <c r="H403" s="1879"/>
      <c r="I403" s="1879"/>
      <c r="J403" s="1881"/>
      <c r="K403" s="1881"/>
      <c r="L403" s="1881"/>
      <c r="M403" s="1881"/>
      <c r="N403" s="1882"/>
      <c r="O403" s="1884"/>
      <c r="P403" s="1884"/>
      <c r="Q403" s="1884"/>
    </row>
    <row r="404" spans="1:17" x14ac:dyDescent="0.25">
      <c r="A404" s="1918"/>
      <c r="B404" s="1878"/>
      <c r="C404" s="1879"/>
      <c r="D404" s="1879"/>
      <c r="E404" s="1879"/>
      <c r="F404" s="1880"/>
      <c r="G404" s="1879"/>
      <c r="H404" s="1879"/>
      <c r="I404" s="1879"/>
      <c r="J404" s="1881"/>
      <c r="K404" s="1881"/>
      <c r="L404" s="1881"/>
      <c r="M404" s="1881"/>
      <c r="N404" s="1882"/>
      <c r="O404" s="1884"/>
      <c r="P404" s="1884"/>
      <c r="Q404" s="1884"/>
    </row>
    <row r="405" spans="1:17" x14ac:dyDescent="0.25">
      <c r="A405" s="1918"/>
      <c r="B405" s="1878"/>
      <c r="C405" s="1879"/>
      <c r="D405" s="1879"/>
      <c r="E405" s="1879"/>
      <c r="F405" s="1880"/>
      <c r="G405" s="1879"/>
      <c r="H405" s="1879"/>
      <c r="I405" s="1879"/>
      <c r="J405" s="1881"/>
      <c r="K405" s="1881"/>
      <c r="L405" s="1881"/>
      <c r="M405" s="1881"/>
      <c r="N405" s="1882"/>
      <c r="O405" s="1884"/>
      <c r="P405" s="1884"/>
      <c r="Q405" s="1884"/>
    </row>
    <row r="406" spans="1:17" x14ac:dyDescent="0.25">
      <c r="A406" s="1918"/>
      <c r="B406" s="1878"/>
      <c r="C406" s="1879"/>
      <c r="D406" s="1879"/>
      <c r="E406" s="1879"/>
      <c r="F406" s="1880"/>
      <c r="G406" s="1879"/>
      <c r="H406" s="1879"/>
      <c r="I406" s="1879"/>
      <c r="J406" s="1881"/>
      <c r="K406" s="1881"/>
      <c r="L406" s="1881"/>
      <c r="M406" s="1881"/>
      <c r="N406" s="1882"/>
      <c r="O406" s="1884"/>
      <c r="P406" s="1884"/>
      <c r="Q406" s="1884"/>
    </row>
    <row r="407" spans="1:17" x14ac:dyDescent="0.25">
      <c r="A407" s="1918"/>
      <c r="B407" s="1878"/>
      <c r="C407" s="1879"/>
      <c r="D407" s="1879"/>
      <c r="E407" s="1879"/>
      <c r="F407" s="1880"/>
      <c r="G407" s="1879"/>
      <c r="H407" s="1879"/>
      <c r="I407" s="1879"/>
      <c r="J407" s="1881"/>
      <c r="K407" s="1881"/>
      <c r="L407" s="1881"/>
      <c r="M407" s="1881"/>
      <c r="N407" s="1882"/>
      <c r="O407" s="1884"/>
      <c r="P407" s="1884"/>
      <c r="Q407" s="1884"/>
    </row>
    <row r="408" spans="1:17" x14ac:dyDescent="0.25">
      <c r="A408" s="1918"/>
      <c r="B408" s="1878"/>
      <c r="C408" s="1879"/>
      <c r="D408" s="1879"/>
      <c r="E408" s="1879"/>
      <c r="F408" s="1880"/>
      <c r="G408" s="1879"/>
      <c r="H408" s="1879"/>
      <c r="I408" s="1879"/>
      <c r="J408" s="1881"/>
      <c r="K408" s="1881"/>
      <c r="L408" s="1881"/>
      <c r="M408" s="1881"/>
      <c r="N408" s="1882"/>
      <c r="O408" s="1884"/>
      <c r="P408" s="1884"/>
      <c r="Q408" s="1884"/>
    </row>
    <row r="409" spans="1:17" x14ac:dyDescent="0.25">
      <c r="A409" s="1918"/>
      <c r="B409" s="1878"/>
      <c r="C409" s="1879"/>
      <c r="D409" s="1879"/>
      <c r="E409" s="1879"/>
      <c r="F409" s="1880"/>
      <c r="G409" s="1879"/>
      <c r="H409" s="1879"/>
      <c r="I409" s="1879"/>
      <c r="J409" s="1881"/>
      <c r="K409" s="1881"/>
      <c r="L409" s="1881"/>
      <c r="M409" s="1881"/>
      <c r="N409" s="1882"/>
      <c r="O409" s="1884"/>
      <c r="P409" s="1884"/>
      <c r="Q409" s="1884"/>
    </row>
    <row r="410" spans="1:17" x14ac:dyDescent="0.25">
      <c r="A410" s="1918"/>
      <c r="B410" s="1878"/>
      <c r="C410" s="1879"/>
      <c r="D410" s="1879"/>
      <c r="E410" s="1879"/>
      <c r="F410" s="1880"/>
      <c r="G410" s="1879"/>
      <c r="H410" s="1879"/>
      <c r="I410" s="1879"/>
      <c r="J410" s="1881"/>
      <c r="K410" s="1881"/>
      <c r="L410" s="1881"/>
      <c r="M410" s="1881"/>
      <c r="N410" s="1882"/>
      <c r="O410" s="1884"/>
      <c r="P410" s="1884"/>
      <c r="Q410" s="1884"/>
    </row>
    <row r="411" spans="1:17" x14ac:dyDescent="0.25">
      <c r="A411" s="1918"/>
      <c r="B411" s="1878"/>
      <c r="C411" s="1879"/>
      <c r="D411" s="1879"/>
      <c r="E411" s="1879"/>
      <c r="F411" s="1880"/>
      <c r="G411" s="1879"/>
      <c r="H411" s="1879"/>
      <c r="I411" s="1879"/>
      <c r="J411" s="1881"/>
      <c r="K411" s="1881"/>
      <c r="L411" s="1881"/>
      <c r="M411" s="1881"/>
      <c r="N411" s="1882"/>
      <c r="O411" s="1884"/>
      <c r="P411" s="1884"/>
      <c r="Q411" s="1884"/>
    </row>
    <row r="412" spans="1:17" x14ac:dyDescent="0.25">
      <c r="A412" s="1918"/>
      <c r="B412" s="1878"/>
      <c r="C412" s="1879"/>
      <c r="D412" s="1879"/>
      <c r="E412" s="1879"/>
      <c r="F412" s="1880"/>
      <c r="G412" s="1879"/>
      <c r="H412" s="1879"/>
      <c r="I412" s="1879"/>
      <c r="J412" s="1881"/>
      <c r="K412" s="1881"/>
      <c r="L412" s="1881"/>
      <c r="M412" s="1881"/>
      <c r="N412" s="1882"/>
      <c r="O412" s="1884"/>
      <c r="P412" s="1884"/>
      <c r="Q412" s="1884"/>
    </row>
    <row r="413" spans="1:17" x14ac:dyDescent="0.25">
      <c r="A413" s="1918"/>
      <c r="B413" s="1878"/>
      <c r="C413" s="1879"/>
      <c r="D413" s="1879"/>
      <c r="E413" s="1879"/>
      <c r="F413" s="1880"/>
      <c r="G413" s="1879"/>
      <c r="H413" s="1879"/>
      <c r="I413" s="1879"/>
      <c r="J413" s="1881"/>
      <c r="K413" s="1881"/>
      <c r="L413" s="1881"/>
      <c r="M413" s="1881"/>
      <c r="N413" s="1882"/>
      <c r="O413" s="1884"/>
      <c r="P413" s="1884"/>
      <c r="Q413" s="1884"/>
    </row>
    <row r="414" spans="1:17" x14ac:dyDescent="0.25">
      <c r="A414" s="1918"/>
      <c r="B414" s="1878"/>
      <c r="C414" s="1879"/>
      <c r="D414" s="1879"/>
      <c r="E414" s="1879"/>
      <c r="F414" s="1880"/>
      <c r="G414" s="1879"/>
      <c r="H414" s="1879"/>
      <c r="I414" s="1879"/>
      <c r="J414" s="1881"/>
      <c r="K414" s="1881"/>
      <c r="L414" s="1881"/>
      <c r="M414" s="1881"/>
      <c r="N414" s="1882"/>
      <c r="O414" s="1884"/>
      <c r="P414" s="1884"/>
      <c r="Q414" s="1884"/>
    </row>
    <row r="415" spans="1:17" x14ac:dyDescent="0.25">
      <c r="A415" s="1918"/>
      <c r="B415" s="1878"/>
      <c r="C415" s="1879"/>
      <c r="D415" s="1879"/>
      <c r="E415" s="1879"/>
      <c r="F415" s="1880"/>
      <c r="G415" s="1879"/>
      <c r="H415" s="1879"/>
      <c r="I415" s="1879"/>
      <c r="J415" s="1881"/>
      <c r="K415" s="1881"/>
      <c r="L415" s="1881"/>
      <c r="M415" s="1881"/>
      <c r="N415" s="1882"/>
      <c r="O415" s="1884"/>
      <c r="P415" s="1884"/>
      <c r="Q415" s="1884"/>
    </row>
    <row r="416" spans="1:17" x14ac:dyDescent="0.25">
      <c r="A416" s="1918"/>
      <c r="B416" s="1878"/>
      <c r="C416" s="1879"/>
      <c r="D416" s="1879"/>
      <c r="E416" s="1879"/>
      <c r="F416" s="1880"/>
      <c r="G416" s="1879"/>
      <c r="H416" s="1879"/>
      <c r="I416" s="1879"/>
      <c r="J416" s="1881"/>
      <c r="K416" s="1881"/>
      <c r="L416" s="1881"/>
      <c r="M416" s="1881"/>
      <c r="N416" s="1882"/>
      <c r="O416" s="1884"/>
      <c r="P416" s="1884"/>
      <c r="Q416" s="1884"/>
    </row>
    <row r="417" spans="1:17" x14ac:dyDescent="0.25">
      <c r="A417" s="1918"/>
      <c r="B417" s="1878"/>
      <c r="C417" s="1879"/>
      <c r="D417" s="1879"/>
      <c r="E417" s="1879"/>
      <c r="F417" s="1880"/>
      <c r="G417" s="1879"/>
      <c r="H417" s="1879"/>
      <c r="I417" s="1879"/>
      <c r="J417" s="1881"/>
      <c r="K417" s="1881"/>
      <c r="L417" s="1881"/>
      <c r="M417" s="1881"/>
      <c r="N417" s="1882"/>
      <c r="O417" s="1884"/>
      <c r="P417" s="1884"/>
      <c r="Q417" s="1884"/>
    </row>
    <row r="418" spans="1:17" x14ac:dyDescent="0.25">
      <c r="A418" s="1918"/>
      <c r="B418" s="1878"/>
      <c r="C418" s="1879"/>
      <c r="D418" s="1879"/>
      <c r="E418" s="1879"/>
      <c r="F418" s="1880"/>
      <c r="G418" s="1879"/>
      <c r="H418" s="1879"/>
      <c r="I418" s="1879"/>
      <c r="J418" s="1881"/>
      <c r="K418" s="1881"/>
      <c r="L418" s="1881"/>
      <c r="M418" s="1881"/>
      <c r="N418" s="1882"/>
      <c r="O418" s="1884"/>
      <c r="P418" s="1884"/>
      <c r="Q418" s="1884"/>
    </row>
    <row r="419" spans="1:17" x14ac:dyDescent="0.25">
      <c r="A419" s="1918"/>
      <c r="B419" s="1878"/>
      <c r="C419" s="1879"/>
      <c r="D419" s="1879"/>
      <c r="E419" s="1879"/>
      <c r="F419" s="1880"/>
      <c r="G419" s="1879"/>
      <c r="H419" s="1879"/>
      <c r="I419" s="1879"/>
      <c r="J419" s="1881"/>
      <c r="K419" s="1881"/>
      <c r="L419" s="1881"/>
      <c r="M419" s="1881"/>
      <c r="N419" s="1882"/>
      <c r="O419" s="1884"/>
      <c r="P419" s="1884"/>
      <c r="Q419" s="1884"/>
    </row>
    <row r="420" spans="1:17" x14ac:dyDescent="0.25">
      <c r="A420" s="1918"/>
      <c r="B420" s="1878"/>
      <c r="C420" s="1879"/>
      <c r="D420" s="1879"/>
      <c r="E420" s="1879"/>
      <c r="F420" s="1880"/>
      <c r="G420" s="1879"/>
      <c r="H420" s="1879"/>
      <c r="I420" s="1879"/>
      <c r="J420" s="1881"/>
      <c r="K420" s="1881"/>
      <c r="L420" s="1881"/>
      <c r="M420" s="1881"/>
      <c r="N420" s="1882"/>
      <c r="O420" s="1884"/>
      <c r="P420" s="1884"/>
      <c r="Q420" s="1884"/>
    </row>
    <row r="421" spans="1:17" x14ac:dyDescent="0.25">
      <c r="A421" s="1918"/>
      <c r="B421" s="1878"/>
      <c r="C421" s="1879"/>
      <c r="D421" s="1879"/>
      <c r="E421" s="1879"/>
      <c r="F421" s="1880"/>
      <c r="G421" s="1879"/>
      <c r="H421" s="1879"/>
      <c r="I421" s="1879"/>
      <c r="J421" s="1881"/>
      <c r="K421" s="1881"/>
      <c r="L421" s="1881"/>
      <c r="M421" s="1881"/>
      <c r="N421" s="1882"/>
      <c r="O421" s="1884"/>
      <c r="P421" s="1884"/>
      <c r="Q421" s="1884"/>
    </row>
    <row r="422" spans="1:17" x14ac:dyDescent="0.25">
      <c r="A422" s="1918"/>
      <c r="B422" s="1878"/>
      <c r="C422" s="1879"/>
      <c r="D422" s="1879"/>
      <c r="E422" s="1879"/>
      <c r="F422" s="1880"/>
      <c r="G422" s="1879"/>
      <c r="H422" s="1879"/>
      <c r="I422" s="1879"/>
      <c r="J422" s="1881"/>
      <c r="K422" s="1881"/>
      <c r="L422" s="1881"/>
      <c r="M422" s="1881"/>
      <c r="N422" s="1882"/>
      <c r="O422" s="1884"/>
      <c r="P422" s="1884"/>
      <c r="Q422" s="1884"/>
    </row>
    <row r="423" spans="1:17" x14ac:dyDescent="0.25">
      <c r="A423" s="1918"/>
      <c r="B423" s="1878"/>
      <c r="C423" s="1879"/>
      <c r="D423" s="1879"/>
      <c r="E423" s="1879"/>
      <c r="F423" s="1880"/>
      <c r="G423" s="1879"/>
      <c r="H423" s="1879"/>
      <c r="I423" s="1879"/>
      <c r="J423" s="1881"/>
      <c r="K423" s="1881"/>
      <c r="L423" s="1881"/>
      <c r="M423" s="1881"/>
      <c r="N423" s="1882"/>
      <c r="O423" s="1884"/>
      <c r="P423" s="1884"/>
      <c r="Q423" s="1884"/>
    </row>
    <row r="424" spans="1:17" x14ac:dyDescent="0.25">
      <c r="A424" s="1918"/>
      <c r="B424" s="1878"/>
      <c r="C424" s="1879"/>
      <c r="D424" s="1879"/>
      <c r="E424" s="1879"/>
      <c r="F424" s="1880"/>
      <c r="G424" s="1879"/>
      <c r="H424" s="1879"/>
      <c r="I424" s="1879"/>
      <c r="J424" s="1881"/>
      <c r="K424" s="1881"/>
      <c r="L424" s="1881"/>
      <c r="M424" s="1881"/>
      <c r="N424" s="1882"/>
      <c r="O424" s="1884"/>
      <c r="P424" s="1884"/>
      <c r="Q424" s="1884"/>
    </row>
    <row r="425" spans="1:17" x14ac:dyDescent="0.25">
      <c r="A425" s="1918"/>
      <c r="B425" s="1878"/>
      <c r="C425" s="1879"/>
      <c r="D425" s="1879"/>
      <c r="E425" s="1879"/>
      <c r="F425" s="1880"/>
      <c r="G425" s="1879"/>
      <c r="H425" s="1879"/>
      <c r="I425" s="1879"/>
      <c r="J425" s="1881"/>
      <c r="K425" s="1881"/>
      <c r="L425" s="1881"/>
      <c r="M425" s="1881"/>
      <c r="N425" s="1882"/>
      <c r="O425" s="1884"/>
      <c r="P425" s="1884"/>
      <c r="Q425" s="1884"/>
    </row>
    <row r="426" spans="1:17" x14ac:dyDescent="0.25">
      <c r="A426" s="1918"/>
      <c r="B426" s="1878"/>
      <c r="C426" s="1879"/>
      <c r="D426" s="1879"/>
      <c r="E426" s="1879"/>
      <c r="F426" s="1880"/>
      <c r="G426" s="1879"/>
      <c r="H426" s="1879"/>
      <c r="I426" s="1879"/>
      <c r="J426" s="1881"/>
      <c r="K426" s="1881"/>
      <c r="L426" s="1881"/>
      <c r="M426" s="1881"/>
      <c r="N426" s="1882"/>
      <c r="O426" s="1884"/>
      <c r="P426" s="1884"/>
      <c r="Q426" s="1884"/>
    </row>
    <row r="427" spans="1:17" x14ac:dyDescent="0.25">
      <c r="A427" s="1918"/>
      <c r="B427" s="1878"/>
      <c r="C427" s="1879"/>
      <c r="D427" s="1879"/>
      <c r="E427" s="1879"/>
      <c r="F427" s="1880"/>
      <c r="G427" s="1879"/>
      <c r="H427" s="1879"/>
      <c r="I427" s="1879"/>
      <c r="J427" s="1881"/>
      <c r="K427" s="1881"/>
      <c r="L427" s="1881"/>
      <c r="M427" s="1881"/>
      <c r="N427" s="1882"/>
      <c r="O427" s="1884"/>
      <c r="P427" s="1884"/>
      <c r="Q427" s="1884"/>
    </row>
    <row r="428" spans="1:17" x14ac:dyDescent="0.25">
      <c r="A428" s="1918"/>
      <c r="B428" s="1878"/>
      <c r="C428" s="1879"/>
      <c r="D428" s="1879"/>
      <c r="E428" s="1879"/>
      <c r="F428" s="1880"/>
      <c r="G428" s="1879"/>
      <c r="H428" s="1879"/>
      <c r="I428" s="1879"/>
      <c r="J428" s="1881"/>
      <c r="K428" s="1881"/>
      <c r="L428" s="1881"/>
      <c r="M428" s="1881"/>
      <c r="N428" s="1882"/>
      <c r="O428" s="1884"/>
      <c r="P428" s="1884"/>
      <c r="Q428" s="1884"/>
    </row>
    <row r="429" spans="1:17" x14ac:dyDescent="0.25">
      <c r="A429" s="1918"/>
      <c r="B429" s="1878"/>
      <c r="C429" s="1879"/>
      <c r="D429" s="1879"/>
      <c r="E429" s="1879"/>
      <c r="F429" s="1880"/>
      <c r="G429" s="1879"/>
      <c r="H429" s="1879"/>
      <c r="I429" s="1879"/>
      <c r="J429" s="1881"/>
      <c r="K429" s="1881"/>
      <c r="L429" s="1881"/>
      <c r="M429" s="1881"/>
      <c r="N429" s="1882"/>
      <c r="O429" s="1884"/>
      <c r="P429" s="1884"/>
      <c r="Q429" s="1884"/>
    </row>
    <row r="430" spans="1:17" x14ac:dyDescent="0.25">
      <c r="A430" s="1918"/>
      <c r="B430" s="1878"/>
      <c r="C430" s="1879"/>
      <c r="D430" s="1879"/>
      <c r="E430" s="1879"/>
      <c r="F430" s="1880"/>
      <c r="G430" s="1879"/>
      <c r="H430" s="1879"/>
      <c r="I430" s="1879"/>
      <c r="J430" s="1881"/>
      <c r="K430" s="1881"/>
      <c r="L430" s="1881"/>
      <c r="M430" s="1881"/>
      <c r="N430" s="1882"/>
      <c r="O430" s="1884"/>
      <c r="P430" s="1884"/>
      <c r="Q430" s="1884"/>
    </row>
    <row r="431" spans="1:17" x14ac:dyDescent="0.25">
      <c r="A431" s="1918"/>
      <c r="B431" s="1878"/>
      <c r="C431" s="1879"/>
      <c r="D431" s="1879"/>
      <c r="E431" s="1879"/>
      <c r="F431" s="1880"/>
      <c r="G431" s="1879"/>
      <c r="H431" s="1879"/>
      <c r="I431" s="1879"/>
      <c r="J431" s="1881"/>
      <c r="K431" s="1881"/>
      <c r="L431" s="1881"/>
      <c r="M431" s="1881"/>
      <c r="N431" s="1882"/>
      <c r="O431" s="1884"/>
      <c r="P431" s="1884"/>
      <c r="Q431" s="1884"/>
    </row>
    <row r="432" spans="1:17" x14ac:dyDescent="0.25">
      <c r="A432" s="1918"/>
      <c r="B432" s="1878"/>
      <c r="C432" s="1879"/>
      <c r="D432" s="1879"/>
      <c r="E432" s="1879"/>
      <c r="F432" s="1880"/>
      <c r="G432" s="1879"/>
      <c r="H432" s="1879"/>
      <c r="I432" s="1879"/>
      <c r="J432" s="1881"/>
      <c r="K432" s="1881"/>
      <c r="L432" s="1881"/>
      <c r="M432" s="1881"/>
      <c r="N432" s="1882"/>
      <c r="O432" s="1884"/>
      <c r="P432" s="1884"/>
      <c r="Q432" s="1884"/>
    </row>
    <row r="433" spans="1:17" x14ac:dyDescent="0.25">
      <c r="A433" s="1918"/>
      <c r="B433" s="1878"/>
      <c r="C433" s="1879"/>
      <c r="D433" s="1879"/>
      <c r="E433" s="1879"/>
      <c r="F433" s="1880"/>
      <c r="G433" s="1879"/>
      <c r="H433" s="1879"/>
      <c r="I433" s="1879"/>
      <c r="J433" s="1881"/>
      <c r="K433" s="1881"/>
      <c r="L433" s="1881"/>
      <c r="M433" s="1881"/>
      <c r="N433" s="1882"/>
      <c r="O433" s="1884"/>
      <c r="P433" s="1884"/>
      <c r="Q433" s="1884"/>
    </row>
    <row r="434" spans="1:17" x14ac:dyDescent="0.25">
      <c r="A434" s="1918"/>
      <c r="B434" s="1878"/>
      <c r="C434" s="1879"/>
      <c r="D434" s="1879"/>
      <c r="E434" s="1879"/>
      <c r="F434" s="1880"/>
      <c r="G434" s="1879"/>
      <c r="H434" s="1879"/>
      <c r="I434" s="1879"/>
      <c r="J434" s="1881"/>
      <c r="K434" s="1881"/>
      <c r="L434" s="1881"/>
      <c r="M434" s="1881"/>
      <c r="N434" s="1882"/>
      <c r="O434" s="1884"/>
      <c r="P434" s="1884"/>
      <c r="Q434" s="1884"/>
    </row>
    <row r="435" spans="1:17" x14ac:dyDescent="0.25">
      <c r="A435" s="1918"/>
      <c r="B435" s="1878"/>
      <c r="C435" s="1879"/>
      <c r="D435" s="1879"/>
      <c r="E435" s="1879"/>
      <c r="F435" s="1880"/>
      <c r="G435" s="1879"/>
      <c r="H435" s="1879"/>
      <c r="I435" s="1879"/>
      <c r="J435" s="1881"/>
      <c r="K435" s="1881"/>
      <c r="L435" s="1881"/>
      <c r="M435" s="1881"/>
      <c r="N435" s="1882"/>
      <c r="O435" s="1884"/>
      <c r="P435" s="1884"/>
      <c r="Q435" s="1884"/>
    </row>
    <row r="436" spans="1:17" x14ac:dyDescent="0.25">
      <c r="A436" s="1918"/>
      <c r="B436" s="1878"/>
      <c r="C436" s="1879"/>
      <c r="D436" s="1879"/>
      <c r="E436" s="1879"/>
      <c r="F436" s="1880"/>
      <c r="G436" s="1879"/>
      <c r="H436" s="1879"/>
      <c r="I436" s="1879"/>
      <c r="J436" s="1881"/>
      <c r="K436" s="1881"/>
      <c r="L436" s="1881"/>
      <c r="M436" s="1881"/>
      <c r="N436" s="1882"/>
      <c r="O436" s="1884"/>
      <c r="P436" s="1884"/>
      <c r="Q436" s="1884"/>
    </row>
    <row r="437" spans="1:17" x14ac:dyDescent="0.25">
      <c r="A437" s="1918"/>
      <c r="B437" s="1878"/>
      <c r="C437" s="1879"/>
      <c r="D437" s="1879"/>
      <c r="E437" s="1879"/>
      <c r="F437" s="1880"/>
      <c r="G437" s="1879"/>
      <c r="H437" s="1879"/>
      <c r="I437" s="1879"/>
      <c r="J437" s="1881"/>
      <c r="K437" s="1881"/>
      <c r="L437" s="1881"/>
      <c r="M437" s="1881"/>
      <c r="N437" s="1882"/>
      <c r="O437" s="1884"/>
      <c r="P437" s="1884"/>
      <c r="Q437" s="1884"/>
    </row>
    <row r="438" spans="1:17" x14ac:dyDescent="0.25">
      <c r="A438" s="1918"/>
      <c r="B438" s="1878"/>
      <c r="C438" s="1879"/>
      <c r="D438" s="1879"/>
      <c r="E438" s="1879"/>
      <c r="F438" s="1880"/>
      <c r="G438" s="1879"/>
      <c r="H438" s="1879"/>
      <c r="I438" s="1879"/>
      <c r="J438" s="1881"/>
      <c r="K438" s="1881"/>
      <c r="L438" s="1881"/>
      <c r="M438" s="1881"/>
      <c r="N438" s="1882"/>
      <c r="O438" s="1884"/>
      <c r="P438" s="1884"/>
      <c r="Q438" s="1884"/>
    </row>
    <row r="439" spans="1:17" x14ac:dyDescent="0.25">
      <c r="A439" s="1918"/>
      <c r="B439" s="1878"/>
      <c r="C439" s="1879"/>
      <c r="D439" s="1879"/>
      <c r="E439" s="1879"/>
      <c r="F439" s="1880"/>
      <c r="G439" s="1879"/>
      <c r="H439" s="1879"/>
      <c r="I439" s="1879"/>
      <c r="J439" s="1881"/>
      <c r="K439" s="1881"/>
      <c r="L439" s="1881"/>
      <c r="M439" s="1881"/>
      <c r="N439" s="1882"/>
      <c r="O439" s="1884"/>
      <c r="P439" s="1884"/>
      <c r="Q439" s="1884"/>
    </row>
    <row r="440" spans="1:17" x14ac:dyDescent="0.25">
      <c r="A440" s="1918"/>
      <c r="B440" s="1878"/>
      <c r="C440" s="1879"/>
      <c r="D440" s="1879"/>
      <c r="E440" s="1879"/>
      <c r="F440" s="1880"/>
      <c r="G440" s="1879"/>
      <c r="H440" s="1879"/>
      <c r="I440" s="1879"/>
      <c r="J440" s="1881"/>
      <c r="K440" s="1881"/>
      <c r="L440" s="1881"/>
      <c r="M440" s="1881"/>
      <c r="N440" s="1882"/>
      <c r="O440" s="1884"/>
      <c r="P440" s="1884"/>
      <c r="Q440" s="1884"/>
    </row>
  </sheetData>
  <mergeCells count="548">
    <mergeCell ref="O58:O59"/>
    <mergeCell ref="O56:O57"/>
    <mergeCell ref="O53:O54"/>
    <mergeCell ref="B2:Q2"/>
    <mergeCell ref="J4:N4"/>
    <mergeCell ref="O4:O5"/>
    <mergeCell ref="P4:P5"/>
    <mergeCell ref="Q4:Q5"/>
    <mergeCell ref="A6:Q6"/>
    <mergeCell ref="B12:B13"/>
    <mergeCell ref="C12:C13"/>
    <mergeCell ref="D12:D13"/>
    <mergeCell ref="F12:F13"/>
    <mergeCell ref="G12:G13"/>
    <mergeCell ref="B14:B15"/>
    <mergeCell ref="C14:C15"/>
    <mergeCell ref="D14:D15"/>
    <mergeCell ref="F14:F15"/>
    <mergeCell ref="G14:G15"/>
    <mergeCell ref="A4:A5"/>
    <mergeCell ref="B4:B5"/>
    <mergeCell ref="C4:C5"/>
    <mergeCell ref="D4:D5"/>
    <mergeCell ref="E4:E5"/>
    <mergeCell ref="F4:F5"/>
    <mergeCell ref="G4:G5"/>
    <mergeCell ref="H4:H5"/>
    <mergeCell ref="I4:I5"/>
    <mergeCell ref="B16:B17"/>
    <mergeCell ref="C16:C17"/>
    <mergeCell ref="D16:D17"/>
    <mergeCell ref="F16:F17"/>
    <mergeCell ref="G16:G17"/>
    <mergeCell ref="B18:B19"/>
    <mergeCell ref="C18:C19"/>
    <mergeCell ref="D18:D19"/>
    <mergeCell ref="F18:F19"/>
    <mergeCell ref="G18:G19"/>
    <mergeCell ref="B20:B21"/>
    <mergeCell ref="C20:C21"/>
    <mergeCell ref="D20:D21"/>
    <mergeCell ref="F20:F21"/>
    <mergeCell ref="G20:G21"/>
    <mergeCell ref="B22:B23"/>
    <mergeCell ref="C22:C23"/>
    <mergeCell ref="D22:D23"/>
    <mergeCell ref="F22:F23"/>
    <mergeCell ref="G22:G23"/>
    <mergeCell ref="B24:B25"/>
    <mergeCell ref="C24:C25"/>
    <mergeCell ref="D24:D25"/>
    <mergeCell ref="F24:F25"/>
    <mergeCell ref="G24:G25"/>
    <mergeCell ref="B28:B29"/>
    <mergeCell ref="C28:C29"/>
    <mergeCell ref="D28:D29"/>
    <mergeCell ref="F28:F29"/>
    <mergeCell ref="G28:G29"/>
    <mergeCell ref="B30:B31"/>
    <mergeCell ref="C30:C31"/>
    <mergeCell ref="F30:F31"/>
    <mergeCell ref="C33:C34"/>
    <mergeCell ref="D33:D34"/>
    <mergeCell ref="F33:F34"/>
    <mergeCell ref="B26:B27"/>
    <mergeCell ref="C26:C27"/>
    <mergeCell ref="D26:D27"/>
    <mergeCell ref="F26:F27"/>
    <mergeCell ref="G26:G27"/>
    <mergeCell ref="O40:O41"/>
    <mergeCell ref="Q40:Q41"/>
    <mergeCell ref="B42:B43"/>
    <mergeCell ref="C42:C43"/>
    <mergeCell ref="D42:D43"/>
    <mergeCell ref="F42:F43"/>
    <mergeCell ref="O42:O43"/>
    <mergeCell ref="Q42:Q43"/>
    <mergeCell ref="Q35:Q36"/>
    <mergeCell ref="B38:B41"/>
    <mergeCell ref="C38:C39"/>
    <mergeCell ref="D38:D39"/>
    <mergeCell ref="F38:F39"/>
    <mergeCell ref="O38:O39"/>
    <mergeCell ref="Q38:Q39"/>
    <mergeCell ref="C40:C41"/>
    <mergeCell ref="D40:D41"/>
    <mergeCell ref="F40:F41"/>
    <mergeCell ref="B33:B36"/>
    <mergeCell ref="Q33:Q34"/>
    <mergeCell ref="B46:B47"/>
    <mergeCell ref="C46:C47"/>
    <mergeCell ref="D46:D47"/>
    <mergeCell ref="F46:F47"/>
    <mergeCell ref="O46:O47"/>
    <mergeCell ref="Q46:Q47"/>
    <mergeCell ref="B44:B45"/>
    <mergeCell ref="C44:C45"/>
    <mergeCell ref="D44:D45"/>
    <mergeCell ref="F44:F45"/>
    <mergeCell ref="O44:O45"/>
    <mergeCell ref="Q44:Q45"/>
    <mergeCell ref="C35:C36"/>
    <mergeCell ref="D35:D36"/>
    <mergeCell ref="F35:F36"/>
    <mergeCell ref="O35:O36"/>
    <mergeCell ref="O33:O34"/>
    <mergeCell ref="Q50:Q51"/>
    <mergeCell ref="B53:B54"/>
    <mergeCell ref="C53:C54"/>
    <mergeCell ref="D53:D54"/>
    <mergeCell ref="F53:F54"/>
    <mergeCell ref="G53:G54"/>
    <mergeCell ref="B48:B51"/>
    <mergeCell ref="C48:C49"/>
    <mergeCell ref="D48:D49"/>
    <mergeCell ref="F48:F49"/>
    <mergeCell ref="O48:O49"/>
    <mergeCell ref="Q48:Q49"/>
    <mergeCell ref="C50:C51"/>
    <mergeCell ref="D50:D51"/>
    <mergeCell ref="F50:F51"/>
    <mergeCell ref="O50:O51"/>
    <mergeCell ref="B56:B57"/>
    <mergeCell ref="C56:C57"/>
    <mergeCell ref="D56:D57"/>
    <mergeCell ref="F56:F57"/>
    <mergeCell ref="G56:G57"/>
    <mergeCell ref="B58:B59"/>
    <mergeCell ref="C58:C59"/>
    <mergeCell ref="D58:D59"/>
    <mergeCell ref="F58:F59"/>
    <mergeCell ref="G58:G59"/>
    <mergeCell ref="B86:Q86"/>
    <mergeCell ref="B88:Q88"/>
    <mergeCell ref="B91:Q91"/>
    <mergeCell ref="A92:A93"/>
    <mergeCell ref="A94:A95"/>
    <mergeCell ref="B96:O96"/>
    <mergeCell ref="A78:A79"/>
    <mergeCell ref="B80:Q80"/>
    <mergeCell ref="B81:Q81"/>
    <mergeCell ref="C82:C83"/>
    <mergeCell ref="D82:D83"/>
    <mergeCell ref="E82:E83"/>
    <mergeCell ref="F82:F83"/>
    <mergeCell ref="G82:G83"/>
    <mergeCell ref="B100:B101"/>
    <mergeCell ref="C100:C101"/>
    <mergeCell ref="D100:D101"/>
    <mergeCell ref="F100:F101"/>
    <mergeCell ref="G100:G101"/>
    <mergeCell ref="B102:B103"/>
    <mergeCell ref="C102:C103"/>
    <mergeCell ref="D102:D103"/>
    <mergeCell ref="F102:F103"/>
    <mergeCell ref="G102:G103"/>
    <mergeCell ref="B104:B105"/>
    <mergeCell ref="C104:C105"/>
    <mergeCell ref="D104:D105"/>
    <mergeCell ref="F104:F105"/>
    <mergeCell ref="G104:G105"/>
    <mergeCell ref="B106:B107"/>
    <mergeCell ref="C106:C107"/>
    <mergeCell ref="D106:D107"/>
    <mergeCell ref="F106:F107"/>
    <mergeCell ref="G106:G107"/>
    <mergeCell ref="F110:F111"/>
    <mergeCell ref="G110:G111"/>
    <mergeCell ref="A111:A112"/>
    <mergeCell ref="B112:B113"/>
    <mergeCell ref="C112:C113"/>
    <mergeCell ref="D112:D113"/>
    <mergeCell ref="F112:F113"/>
    <mergeCell ref="G112:G113"/>
    <mergeCell ref="A107:A108"/>
    <mergeCell ref="B108:B109"/>
    <mergeCell ref="C108:C109"/>
    <mergeCell ref="D108:D109"/>
    <mergeCell ref="F108:F109"/>
    <mergeCell ref="G108:G109"/>
    <mergeCell ref="A109:A110"/>
    <mergeCell ref="B110:B111"/>
    <mergeCell ref="C110:C111"/>
    <mergeCell ref="D110:D111"/>
    <mergeCell ref="B114:B115"/>
    <mergeCell ref="C114:C115"/>
    <mergeCell ref="D114:D115"/>
    <mergeCell ref="F114:F115"/>
    <mergeCell ref="G114:G115"/>
    <mergeCell ref="B117:B118"/>
    <mergeCell ref="C117:C118"/>
    <mergeCell ref="D117:D118"/>
    <mergeCell ref="F117:F118"/>
    <mergeCell ref="G117:G118"/>
    <mergeCell ref="B120:B121"/>
    <mergeCell ref="C120:C121"/>
    <mergeCell ref="D120:D121"/>
    <mergeCell ref="F120:F121"/>
    <mergeCell ref="G120:G121"/>
    <mergeCell ref="B127:B128"/>
    <mergeCell ref="C127:C128"/>
    <mergeCell ref="D127:D128"/>
    <mergeCell ref="F127:F128"/>
    <mergeCell ref="G127:G128"/>
    <mergeCell ref="B131:B132"/>
    <mergeCell ref="C131:C132"/>
    <mergeCell ref="D131:D132"/>
    <mergeCell ref="F131:F132"/>
    <mergeCell ref="G131:G132"/>
    <mergeCell ref="Q131:Q132"/>
    <mergeCell ref="Q127:Q128"/>
    <mergeCell ref="B129:B130"/>
    <mergeCell ref="C129:C130"/>
    <mergeCell ref="D129:D130"/>
    <mergeCell ref="F129:F130"/>
    <mergeCell ref="G129:G130"/>
    <mergeCell ref="B135:B136"/>
    <mergeCell ref="C135:C136"/>
    <mergeCell ref="D135:D136"/>
    <mergeCell ref="F135:F136"/>
    <mergeCell ref="G135:G136"/>
    <mergeCell ref="Q135:Q136"/>
    <mergeCell ref="B133:B134"/>
    <mergeCell ref="C133:C134"/>
    <mergeCell ref="D133:D134"/>
    <mergeCell ref="F133:F134"/>
    <mergeCell ref="G133:G134"/>
    <mergeCell ref="Q133:Q134"/>
    <mergeCell ref="B142:B143"/>
    <mergeCell ref="C142:C143"/>
    <mergeCell ref="D142:D143"/>
    <mergeCell ref="F142:F143"/>
    <mergeCell ref="G142:G143"/>
    <mergeCell ref="B144:B145"/>
    <mergeCell ref="C144:C145"/>
    <mergeCell ref="D144:D145"/>
    <mergeCell ref="F144:F145"/>
    <mergeCell ref="G144:G145"/>
    <mergeCell ref="B148:B149"/>
    <mergeCell ref="C148:C149"/>
    <mergeCell ref="D148:D149"/>
    <mergeCell ref="F148:F149"/>
    <mergeCell ref="G148:G149"/>
    <mergeCell ref="Q148:Q149"/>
    <mergeCell ref="Q144:Q145"/>
    <mergeCell ref="B146:B147"/>
    <mergeCell ref="C146:C147"/>
    <mergeCell ref="D146:D147"/>
    <mergeCell ref="F146:F147"/>
    <mergeCell ref="G146:G147"/>
    <mergeCell ref="B154:B155"/>
    <mergeCell ref="C154:C155"/>
    <mergeCell ref="D154:D155"/>
    <mergeCell ref="F154:F155"/>
    <mergeCell ref="G154:G155"/>
    <mergeCell ref="B156:B157"/>
    <mergeCell ref="C156:C157"/>
    <mergeCell ref="D156:D157"/>
    <mergeCell ref="E156:E157"/>
    <mergeCell ref="F156:F157"/>
    <mergeCell ref="A162:A163"/>
    <mergeCell ref="B162:B163"/>
    <mergeCell ref="C162:C163"/>
    <mergeCell ref="D162:D163"/>
    <mergeCell ref="F162:F163"/>
    <mergeCell ref="G156:G157"/>
    <mergeCell ref="B158:B159"/>
    <mergeCell ref="C158:C159"/>
    <mergeCell ref="D158:D159"/>
    <mergeCell ref="F158:F159"/>
    <mergeCell ref="G158:G159"/>
    <mergeCell ref="G162:G163"/>
    <mergeCell ref="B164:B165"/>
    <mergeCell ref="C164:C165"/>
    <mergeCell ref="D164:D165"/>
    <mergeCell ref="F164:F165"/>
    <mergeCell ref="G164:G165"/>
    <mergeCell ref="B160:B161"/>
    <mergeCell ref="C160:C161"/>
    <mergeCell ref="D160:D161"/>
    <mergeCell ref="F160:F161"/>
    <mergeCell ref="G160:G161"/>
    <mergeCell ref="B166:B167"/>
    <mergeCell ref="C166:C167"/>
    <mergeCell ref="D166:D167"/>
    <mergeCell ref="F166:F167"/>
    <mergeCell ref="G166:G167"/>
    <mergeCell ref="B168:B169"/>
    <mergeCell ref="C168:C169"/>
    <mergeCell ref="D168:D169"/>
    <mergeCell ref="F168:F169"/>
    <mergeCell ref="G168:G169"/>
    <mergeCell ref="B170:B171"/>
    <mergeCell ref="C170:C171"/>
    <mergeCell ref="D170:D171"/>
    <mergeCell ref="F170:F171"/>
    <mergeCell ref="G170:G171"/>
    <mergeCell ref="B172:B173"/>
    <mergeCell ref="C172:C173"/>
    <mergeCell ref="D172:D173"/>
    <mergeCell ref="F172:F173"/>
    <mergeCell ref="G172:G173"/>
    <mergeCell ref="B174:B175"/>
    <mergeCell ref="C174:C175"/>
    <mergeCell ref="D174:D175"/>
    <mergeCell ref="F174:F175"/>
    <mergeCell ref="G174:G175"/>
    <mergeCell ref="A176:A177"/>
    <mergeCell ref="B176:B177"/>
    <mergeCell ref="C176:C177"/>
    <mergeCell ref="D176:D177"/>
    <mergeCell ref="F176:F177"/>
    <mergeCell ref="G176:G177"/>
    <mergeCell ref="Q176:Q177"/>
    <mergeCell ref="A178:A179"/>
    <mergeCell ref="B178:B179"/>
    <mergeCell ref="C178:C179"/>
    <mergeCell ref="D178:D179"/>
    <mergeCell ref="F178:F179"/>
    <mergeCell ref="G178:G179"/>
    <mergeCell ref="Q178:Q179"/>
    <mergeCell ref="G182:G183"/>
    <mergeCell ref="C188:C190"/>
    <mergeCell ref="D188:D190"/>
    <mergeCell ref="E188:E190"/>
    <mergeCell ref="F188:F190"/>
    <mergeCell ref="G188:G190"/>
    <mergeCell ref="B180:B181"/>
    <mergeCell ref="C180:C181"/>
    <mergeCell ref="D180:D181"/>
    <mergeCell ref="F180:F181"/>
    <mergeCell ref="G180:G181"/>
    <mergeCell ref="B182:B183"/>
    <mergeCell ref="C182:C183"/>
    <mergeCell ref="D182:D183"/>
    <mergeCell ref="E182:E183"/>
    <mergeCell ref="F182:F183"/>
    <mergeCell ref="A193:A194"/>
    <mergeCell ref="B193:B194"/>
    <mergeCell ref="C193:C194"/>
    <mergeCell ref="D193:D194"/>
    <mergeCell ref="F193:F194"/>
    <mergeCell ref="G193:G194"/>
    <mergeCell ref="A191:A192"/>
    <mergeCell ref="B191:B192"/>
    <mergeCell ref="C191:C192"/>
    <mergeCell ref="D191:D192"/>
    <mergeCell ref="F191:F192"/>
    <mergeCell ref="G191:G192"/>
    <mergeCell ref="G201:G202"/>
    <mergeCell ref="A203:A205"/>
    <mergeCell ref="B203:B205"/>
    <mergeCell ref="C203:C205"/>
    <mergeCell ref="D203:D205"/>
    <mergeCell ref="F203:F205"/>
    <mergeCell ref="G203:G205"/>
    <mergeCell ref="E204:E205"/>
    <mergeCell ref="B195:B196"/>
    <mergeCell ref="C195:C196"/>
    <mergeCell ref="D195:D196"/>
    <mergeCell ref="F195:F196"/>
    <mergeCell ref="G195:G196"/>
    <mergeCell ref="A201:A202"/>
    <mergeCell ref="B201:B202"/>
    <mergeCell ref="C201:C202"/>
    <mergeCell ref="D201:D202"/>
    <mergeCell ref="F201:F202"/>
    <mergeCell ref="G208:G209"/>
    <mergeCell ref="A210:A211"/>
    <mergeCell ref="B210:B211"/>
    <mergeCell ref="C210:C211"/>
    <mergeCell ref="D210:D211"/>
    <mergeCell ref="F210:F211"/>
    <mergeCell ref="G210:G211"/>
    <mergeCell ref="B206:B207"/>
    <mergeCell ref="C206:C207"/>
    <mergeCell ref="D206:D207"/>
    <mergeCell ref="F206:F207"/>
    <mergeCell ref="G206:G207"/>
    <mergeCell ref="A208:A209"/>
    <mergeCell ref="B208:B209"/>
    <mergeCell ref="C208:C209"/>
    <mergeCell ref="D208:D209"/>
    <mergeCell ref="F208:F209"/>
    <mergeCell ref="A214:A215"/>
    <mergeCell ref="B214:B215"/>
    <mergeCell ref="C214:C215"/>
    <mergeCell ref="D214:D215"/>
    <mergeCell ref="F214:F215"/>
    <mergeCell ref="G214:G215"/>
    <mergeCell ref="A212:A213"/>
    <mergeCell ref="B212:B213"/>
    <mergeCell ref="C212:C213"/>
    <mergeCell ref="D212:D213"/>
    <mergeCell ref="F212:F213"/>
    <mergeCell ref="G212:G213"/>
    <mergeCell ref="A218:A219"/>
    <mergeCell ref="B218:B219"/>
    <mergeCell ref="C218:C219"/>
    <mergeCell ref="D218:D219"/>
    <mergeCell ref="F218:F219"/>
    <mergeCell ref="G218:G219"/>
    <mergeCell ref="A216:A217"/>
    <mergeCell ref="B216:B217"/>
    <mergeCell ref="C216:C217"/>
    <mergeCell ref="D216:D217"/>
    <mergeCell ref="F216:F217"/>
    <mergeCell ref="G216:G217"/>
    <mergeCell ref="A222:A223"/>
    <mergeCell ref="B222:B223"/>
    <mergeCell ref="C222:C223"/>
    <mergeCell ref="D222:D223"/>
    <mergeCell ref="F222:F223"/>
    <mergeCell ref="G222:G223"/>
    <mergeCell ref="A220:A221"/>
    <mergeCell ref="B220:B221"/>
    <mergeCell ref="C220:C221"/>
    <mergeCell ref="D220:D221"/>
    <mergeCell ref="F220:F221"/>
    <mergeCell ref="G220:G221"/>
    <mergeCell ref="A226:A227"/>
    <mergeCell ref="B226:B227"/>
    <mergeCell ref="C226:C227"/>
    <mergeCell ref="D226:D227"/>
    <mergeCell ref="F226:F227"/>
    <mergeCell ref="G226:G227"/>
    <mergeCell ref="A224:A225"/>
    <mergeCell ref="B224:B225"/>
    <mergeCell ref="C224:C225"/>
    <mergeCell ref="D224:D225"/>
    <mergeCell ref="F224:F225"/>
    <mergeCell ref="G224:G225"/>
    <mergeCell ref="A230:A231"/>
    <mergeCell ref="B230:B231"/>
    <mergeCell ref="C230:C231"/>
    <mergeCell ref="D230:D231"/>
    <mergeCell ref="F230:F231"/>
    <mergeCell ref="G230:G231"/>
    <mergeCell ref="A228:A229"/>
    <mergeCell ref="B228:B229"/>
    <mergeCell ref="C228:C229"/>
    <mergeCell ref="D228:D229"/>
    <mergeCell ref="F228:F229"/>
    <mergeCell ref="G228:G229"/>
    <mergeCell ref="A234:A235"/>
    <mergeCell ref="B234:B235"/>
    <mergeCell ref="C234:C235"/>
    <mergeCell ref="D234:D235"/>
    <mergeCell ref="F234:F235"/>
    <mergeCell ref="G234:G235"/>
    <mergeCell ref="A232:A233"/>
    <mergeCell ref="B232:B233"/>
    <mergeCell ref="C232:C233"/>
    <mergeCell ref="D232:D233"/>
    <mergeCell ref="F232:F233"/>
    <mergeCell ref="G232:G233"/>
    <mergeCell ref="B236:B237"/>
    <mergeCell ref="C236:C237"/>
    <mergeCell ref="D236:D237"/>
    <mergeCell ref="F236:F237"/>
    <mergeCell ref="G236:G237"/>
    <mergeCell ref="B244:B245"/>
    <mergeCell ref="C244:C245"/>
    <mergeCell ref="D244:D245"/>
    <mergeCell ref="F244:F245"/>
    <mergeCell ref="B255:Q255"/>
    <mergeCell ref="B257:B258"/>
    <mergeCell ref="C257:C258"/>
    <mergeCell ref="D257:D258"/>
    <mergeCell ref="F257:F258"/>
    <mergeCell ref="G257:G258"/>
    <mergeCell ref="B246:B247"/>
    <mergeCell ref="C246:C247"/>
    <mergeCell ref="D246:D247"/>
    <mergeCell ref="F246:F247"/>
    <mergeCell ref="B248:B251"/>
    <mergeCell ref="C248:C251"/>
    <mergeCell ref="D248:D251"/>
    <mergeCell ref="F248:F251"/>
    <mergeCell ref="B264:B265"/>
    <mergeCell ref="C264:C265"/>
    <mergeCell ref="D264:D265"/>
    <mergeCell ref="F264:F265"/>
    <mergeCell ref="G264:G265"/>
    <mergeCell ref="B270:B271"/>
    <mergeCell ref="C270:C273"/>
    <mergeCell ref="D270:D273"/>
    <mergeCell ref="F270:F271"/>
    <mergeCell ref="G270:G271"/>
    <mergeCell ref="A290:A291"/>
    <mergeCell ref="C291:C292"/>
    <mergeCell ref="D291:D292"/>
    <mergeCell ref="B308:K308"/>
    <mergeCell ref="B309:Q309"/>
    <mergeCell ref="B311:M311"/>
    <mergeCell ref="B272:B273"/>
    <mergeCell ref="F272:F273"/>
    <mergeCell ref="G272:G273"/>
    <mergeCell ref="B283:N283"/>
    <mergeCell ref="A287:A289"/>
    <mergeCell ref="C288:C289"/>
    <mergeCell ref="B325:Q325"/>
    <mergeCell ref="B326:Q326"/>
    <mergeCell ref="B328:B329"/>
    <mergeCell ref="C328:C329"/>
    <mergeCell ref="D328:D329"/>
    <mergeCell ref="F328:F329"/>
    <mergeCell ref="G328:G329"/>
    <mergeCell ref="B316:B317"/>
    <mergeCell ref="C316:C317"/>
    <mergeCell ref="D316:D317"/>
    <mergeCell ref="B320:B321"/>
    <mergeCell ref="C320:C321"/>
    <mergeCell ref="D320:D321"/>
    <mergeCell ref="B330:B331"/>
    <mergeCell ref="C330:C331"/>
    <mergeCell ref="D330:D331"/>
    <mergeCell ref="F330:F331"/>
    <mergeCell ref="G330:G331"/>
    <mergeCell ref="B332:B333"/>
    <mergeCell ref="C332:C333"/>
    <mergeCell ref="D332:D333"/>
    <mergeCell ref="F332:F333"/>
    <mergeCell ref="G332:G333"/>
    <mergeCell ref="B334:B335"/>
    <mergeCell ref="C334:C335"/>
    <mergeCell ref="D334:D335"/>
    <mergeCell ref="F334:F335"/>
    <mergeCell ref="G334:G335"/>
    <mergeCell ref="B336:B337"/>
    <mergeCell ref="C336:C337"/>
    <mergeCell ref="D336:D337"/>
    <mergeCell ref="F336:F337"/>
    <mergeCell ref="G336:G337"/>
    <mergeCell ref="B345:Q345"/>
    <mergeCell ref="B347:Q347"/>
    <mergeCell ref="E356:F356"/>
    <mergeCell ref="E358:F358"/>
    <mergeCell ref="B338:B339"/>
    <mergeCell ref="C338:C339"/>
    <mergeCell ref="D338:D339"/>
    <mergeCell ref="F338:F339"/>
    <mergeCell ref="G338:G339"/>
    <mergeCell ref="B340:B341"/>
    <mergeCell ref="C340:C341"/>
    <mergeCell ref="D340:D341"/>
    <mergeCell ref="F340:F341"/>
    <mergeCell ref="G340:G341"/>
  </mergeCells>
  <pageMargins left="0.70866141732283472" right="0.70866141732283472" top="0.74803149606299213" bottom="0.74803149606299213" header="0.31496062992125984" footer="0.31496062992125984"/>
  <pageSetup paperSize="9" scale="46" fitToHeight="0" orientation="landscape" r:id="rId1"/>
  <rowBreaks count="3" manualBreakCount="3">
    <brk id="330" max="16" man="1"/>
    <brk id="361" max="16" man="1"/>
    <brk id="363"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2">
    <outlinePr summaryBelow="0"/>
  </sheetPr>
  <dimension ref="A1:DJ2820"/>
  <sheetViews>
    <sheetView view="pageBreakPreview" zoomScale="65" zoomScaleNormal="95" zoomScaleSheetLayoutView="65" workbookViewId="0">
      <pane ySplit="7" topLeftCell="A62" activePane="bottomLeft" state="frozen"/>
      <selection pane="bottomLeft" activeCell="H2399" sqref="H2399"/>
    </sheetView>
  </sheetViews>
  <sheetFormatPr defaultColWidth="9.140625" defaultRowHeight="15" outlineLevelRow="2" outlineLevelCol="1" x14ac:dyDescent="0.25"/>
  <cols>
    <col min="1" max="1" width="6" style="1235" customWidth="1"/>
    <col min="2" max="2" width="50.28515625" style="1602" hidden="1" customWidth="1" outlineLevel="1"/>
    <col min="3" max="3" width="19.85546875" style="22" hidden="1" customWidth="1" outlineLevel="1"/>
    <col min="4" max="4" width="18.28515625" style="25" hidden="1" customWidth="1" outlineLevel="1"/>
    <col min="5" max="5" width="12.42578125" style="22" hidden="1" customWidth="1" outlineLevel="1"/>
    <col min="6" max="6" width="9.42578125" style="127" hidden="1" customWidth="1" outlineLevel="1"/>
    <col min="7" max="7" width="13" style="25" hidden="1" customWidth="1" outlineLevel="1"/>
    <col min="8" max="8" width="47.42578125" style="965" customWidth="1" collapsed="1"/>
    <col min="9" max="9" width="21.140625" style="23" customWidth="1"/>
    <col min="10" max="10" width="14.7109375" style="23" customWidth="1"/>
    <col min="11" max="11" width="10.85546875" style="23" customWidth="1"/>
    <col min="12" max="12" width="10.140625" style="127" customWidth="1"/>
    <col min="13" max="13" width="13.42578125" style="23" customWidth="1"/>
    <col min="14" max="14" width="12.85546875" style="330" customWidth="1" outlineLevel="1"/>
    <col min="15" max="15" width="12.85546875" style="447" customWidth="1" outlineLevel="1"/>
    <col min="16" max="16" width="15.28515625" style="23" customWidth="1" outlineLevel="1"/>
    <col min="17" max="17" width="12.7109375" style="23" customWidth="1" outlineLevel="1"/>
    <col min="18" max="18" width="13.42578125" style="23" customWidth="1" outlineLevel="1"/>
    <col min="19" max="19" width="13.42578125" style="22" customWidth="1" outlineLevel="1"/>
    <col min="20" max="20" width="11.42578125" style="22" customWidth="1" outlineLevel="1"/>
    <col min="21" max="21" width="15.7109375" style="22" customWidth="1"/>
    <col min="22" max="22" width="10.85546875" style="22" customWidth="1"/>
    <col min="23" max="23" width="27.28515625" style="22" customWidth="1"/>
    <col min="24" max="71" width="9.140625" style="71" customWidth="1"/>
    <col min="72" max="16384" width="9.140625" style="71"/>
  </cols>
  <sheetData>
    <row r="1" spans="1:114" s="69" customFormat="1" x14ac:dyDescent="0.25">
      <c r="A1" s="1185"/>
      <c r="B1" s="1532"/>
      <c r="C1" s="240"/>
      <c r="D1" s="70"/>
      <c r="E1" s="1043"/>
      <c r="F1" s="122"/>
      <c r="G1" s="70"/>
      <c r="H1" s="964"/>
      <c r="I1" s="242"/>
      <c r="J1" s="242"/>
      <c r="K1" s="242"/>
      <c r="L1" s="122"/>
      <c r="M1" s="242"/>
      <c r="N1" s="330"/>
      <c r="O1" s="447"/>
      <c r="P1" s="330"/>
      <c r="Q1" s="589"/>
      <c r="R1" s="589"/>
      <c r="S1" s="240"/>
      <c r="T1" s="240"/>
      <c r="U1" s="76"/>
      <c r="V1" s="76"/>
      <c r="W1" s="76"/>
    </row>
    <row r="2" spans="1:114" s="69" customFormat="1" x14ac:dyDescent="0.25">
      <c r="A2" s="1185"/>
      <c r="B2" s="1533"/>
      <c r="C2" s="240"/>
      <c r="D2" s="70"/>
      <c r="E2" s="1043"/>
      <c r="F2" s="243"/>
      <c r="G2" s="70"/>
      <c r="H2" s="965"/>
      <c r="I2" s="242"/>
      <c r="J2" s="242"/>
      <c r="K2" s="242"/>
      <c r="L2" s="243"/>
      <c r="M2" s="242"/>
      <c r="N2" s="330"/>
      <c r="O2" s="447"/>
      <c r="P2" s="330"/>
      <c r="Q2" s="589"/>
      <c r="R2" s="589"/>
      <c r="S2" s="240"/>
      <c r="T2" s="240"/>
      <c r="U2" s="1663"/>
      <c r="V2" s="240"/>
      <c r="W2" s="240"/>
    </row>
    <row r="3" spans="1:114" s="69" customFormat="1" x14ac:dyDescent="0.25">
      <c r="A3" s="1185"/>
      <c r="B3" s="1534" t="s">
        <v>572</v>
      </c>
      <c r="C3" s="76"/>
      <c r="D3" s="77"/>
      <c r="E3" s="76"/>
      <c r="F3" s="147"/>
      <c r="G3" s="77"/>
      <c r="H3" s="2745" t="s">
        <v>1587</v>
      </c>
      <c r="I3" s="2745"/>
      <c r="J3" s="2745"/>
      <c r="K3" s="2745"/>
      <c r="L3" s="2745"/>
      <c r="M3" s="2745"/>
      <c r="N3" s="2745"/>
      <c r="O3" s="2745"/>
      <c r="P3" s="2745"/>
      <c r="Q3" s="2745"/>
      <c r="R3" s="2745"/>
      <c r="S3" s="2745"/>
      <c r="T3" s="2745"/>
      <c r="U3" s="2745"/>
      <c r="V3" s="2745"/>
      <c r="W3" s="2745"/>
      <c r="X3" s="2745"/>
      <c r="Y3" s="2745"/>
      <c r="Z3" s="2745"/>
      <c r="AA3" s="2745"/>
      <c r="AB3" s="2745"/>
      <c r="AC3" s="2745"/>
      <c r="AD3" s="2745"/>
      <c r="AE3" s="2745"/>
      <c r="AF3" s="2745"/>
    </row>
    <row r="4" spans="1:114" s="69" customFormat="1" x14ac:dyDescent="0.25">
      <c r="A4" s="1185"/>
      <c r="B4" s="1534"/>
      <c r="C4" s="76"/>
      <c r="D4" s="76"/>
      <c r="E4" s="76"/>
      <c r="F4" s="122"/>
      <c r="G4" s="76"/>
      <c r="H4" s="966"/>
      <c r="I4" s="72"/>
      <c r="J4" s="53"/>
      <c r="K4" s="72"/>
      <c r="L4" s="122"/>
      <c r="M4" s="72"/>
      <c r="N4" s="53"/>
      <c r="O4" s="448"/>
      <c r="P4" s="72"/>
      <c r="Q4" s="72"/>
      <c r="R4" s="72"/>
      <c r="S4" s="76"/>
      <c r="T4" s="76"/>
      <c r="U4" s="76"/>
      <c r="V4" s="76"/>
      <c r="W4" s="76"/>
    </row>
    <row r="5" spans="1:114" s="409" customFormat="1" ht="15" customHeight="1" x14ac:dyDescent="0.25">
      <c r="A5" s="2591" t="s">
        <v>0</v>
      </c>
      <c r="B5" s="2593" t="s">
        <v>61</v>
      </c>
      <c r="C5" s="2553" t="s">
        <v>9</v>
      </c>
      <c r="D5" s="2587" t="s">
        <v>8</v>
      </c>
      <c r="E5" s="2581" t="s">
        <v>7</v>
      </c>
      <c r="F5" s="2575" t="s">
        <v>315</v>
      </c>
      <c r="G5" s="2580" t="s">
        <v>317</v>
      </c>
      <c r="H5" s="2570" t="s">
        <v>10</v>
      </c>
      <c r="I5" s="2577" t="s">
        <v>2</v>
      </c>
      <c r="J5" s="2579" t="s">
        <v>5</v>
      </c>
      <c r="K5" s="2576" t="s">
        <v>1</v>
      </c>
      <c r="L5" s="2575" t="s">
        <v>315</v>
      </c>
      <c r="M5" s="2576" t="s">
        <v>316</v>
      </c>
      <c r="N5" s="406" t="s">
        <v>367</v>
      </c>
      <c r="O5" s="449" t="s">
        <v>1529</v>
      </c>
      <c r="P5" s="408"/>
      <c r="Q5" s="668"/>
      <c r="R5" s="668"/>
      <c r="S5" s="408"/>
      <c r="T5" s="408"/>
      <c r="U5" s="2553" t="s">
        <v>1232</v>
      </c>
      <c r="V5" s="407"/>
      <c r="W5" s="2553" t="s">
        <v>1189</v>
      </c>
    </row>
    <row r="6" spans="1:114" s="409" customFormat="1" ht="40.5" customHeight="1" x14ac:dyDescent="0.25">
      <c r="A6" s="2592"/>
      <c r="B6" s="2593"/>
      <c r="C6" s="2553"/>
      <c r="D6" s="2588"/>
      <c r="E6" s="2582"/>
      <c r="F6" s="2575"/>
      <c r="G6" s="2580"/>
      <c r="H6" s="2571"/>
      <c r="I6" s="2578"/>
      <c r="J6" s="2579"/>
      <c r="K6" s="2576"/>
      <c r="L6" s="2575"/>
      <c r="M6" s="2576"/>
      <c r="N6" s="406" t="s">
        <v>756</v>
      </c>
      <c r="O6" s="450" t="s">
        <v>755</v>
      </c>
      <c r="P6" s="406" t="s">
        <v>267</v>
      </c>
      <c r="Q6" s="603" t="s">
        <v>268</v>
      </c>
      <c r="R6" s="603" t="s">
        <v>269</v>
      </c>
      <c r="S6" s="407" t="s">
        <v>270</v>
      </c>
      <c r="T6" s="407" t="s">
        <v>275</v>
      </c>
      <c r="U6" s="2553"/>
      <c r="V6" s="407"/>
      <c r="W6" s="2553"/>
    </row>
    <row r="7" spans="1:114" s="69" customFormat="1" x14ac:dyDescent="0.25">
      <c r="A7" s="1186">
        <v>1</v>
      </c>
      <c r="B7" s="1535">
        <v>2</v>
      </c>
      <c r="C7" s="263">
        <v>8</v>
      </c>
      <c r="D7" s="81">
        <v>9</v>
      </c>
      <c r="E7" s="380">
        <v>10</v>
      </c>
      <c r="F7" s="123">
        <v>11</v>
      </c>
      <c r="G7" s="81">
        <v>12</v>
      </c>
      <c r="H7" s="967">
        <v>2</v>
      </c>
      <c r="I7" s="263">
        <v>8</v>
      </c>
      <c r="J7" s="251">
        <v>9</v>
      </c>
      <c r="K7" s="263">
        <v>10</v>
      </c>
      <c r="L7" s="123">
        <v>11</v>
      </c>
      <c r="M7" s="263">
        <v>12</v>
      </c>
      <c r="N7" s="331">
        <v>14</v>
      </c>
      <c r="O7" s="451">
        <v>15</v>
      </c>
      <c r="P7" s="337">
        <v>16</v>
      </c>
      <c r="Q7" s="379">
        <v>17</v>
      </c>
      <c r="R7" s="379">
        <v>18</v>
      </c>
      <c r="S7" s="263">
        <v>19</v>
      </c>
      <c r="T7" s="263">
        <v>20</v>
      </c>
      <c r="U7" s="380">
        <v>3</v>
      </c>
      <c r="V7" s="263"/>
      <c r="W7" s="263"/>
    </row>
    <row r="8" spans="1:114" s="282" customFormat="1" ht="15.75" customHeight="1" x14ac:dyDescent="0.25">
      <c r="A8" s="2594" t="s">
        <v>98</v>
      </c>
      <c r="B8" s="2595"/>
      <c r="C8" s="2595"/>
      <c r="D8" s="2595"/>
      <c r="E8" s="2595"/>
      <c r="F8" s="2595"/>
      <c r="G8" s="2595"/>
      <c r="H8" s="2595"/>
      <c r="I8" s="2595"/>
      <c r="J8" s="2595"/>
      <c r="K8" s="2595"/>
      <c r="L8" s="2595"/>
      <c r="M8" s="2595"/>
      <c r="N8" s="2595"/>
      <c r="O8" s="2595"/>
      <c r="P8" s="2595"/>
      <c r="Q8" s="2595"/>
      <c r="R8" s="2595"/>
      <c r="S8" s="2595"/>
      <c r="T8" s="2595"/>
      <c r="U8" s="2595"/>
      <c r="V8" s="2595"/>
      <c r="W8" s="2596"/>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94"/>
      <c r="BC8" s="294"/>
      <c r="BD8" s="294"/>
      <c r="BE8" s="294"/>
      <c r="BF8" s="294"/>
      <c r="BG8" s="294"/>
      <c r="BH8" s="294"/>
      <c r="BI8" s="294"/>
      <c r="BJ8" s="294"/>
      <c r="BK8" s="294"/>
      <c r="BL8" s="294"/>
      <c r="BM8" s="294"/>
      <c r="BN8" s="294"/>
      <c r="BO8" s="294"/>
      <c r="BP8" s="294"/>
      <c r="BQ8" s="294"/>
      <c r="BR8" s="294"/>
      <c r="BS8" s="294"/>
      <c r="BT8" s="294"/>
      <c r="BU8" s="294"/>
      <c r="BV8" s="294"/>
      <c r="BW8" s="294"/>
      <c r="BX8" s="294"/>
      <c r="BY8" s="294"/>
      <c r="BZ8" s="294"/>
      <c r="CA8" s="294"/>
      <c r="CB8" s="294"/>
      <c r="CC8" s="294"/>
      <c r="CD8" s="294"/>
      <c r="CE8" s="294"/>
      <c r="CF8" s="294"/>
      <c r="CG8" s="294"/>
      <c r="CH8" s="294"/>
      <c r="CI8" s="294"/>
      <c r="CJ8" s="294"/>
      <c r="CK8" s="294"/>
      <c r="CL8" s="294"/>
      <c r="CM8" s="294"/>
      <c r="CN8" s="294"/>
      <c r="CO8" s="294"/>
      <c r="CP8" s="294"/>
      <c r="CQ8" s="294"/>
      <c r="CR8" s="294"/>
      <c r="CS8" s="294"/>
      <c r="CT8" s="294"/>
      <c r="CU8" s="294"/>
      <c r="CV8" s="294"/>
      <c r="CW8" s="294"/>
      <c r="CX8" s="294"/>
      <c r="CY8" s="294"/>
      <c r="CZ8" s="294"/>
      <c r="DA8" s="294"/>
      <c r="DB8" s="294"/>
      <c r="DC8" s="294"/>
      <c r="DD8" s="294"/>
      <c r="DE8" s="294"/>
      <c r="DF8" s="294"/>
      <c r="DG8" s="294"/>
      <c r="DH8" s="294"/>
      <c r="DI8" s="294"/>
      <c r="DJ8" s="294"/>
    </row>
    <row r="9" spans="1:114" s="282" customFormat="1" ht="17.25" customHeight="1" x14ac:dyDescent="0.25">
      <c r="A9" s="2597" t="s">
        <v>99</v>
      </c>
      <c r="B9" s="2597"/>
      <c r="C9" s="2597"/>
      <c r="D9" s="2597"/>
      <c r="E9" s="2597"/>
      <c r="F9" s="2597"/>
      <c r="G9" s="2597"/>
      <c r="H9" s="2597"/>
      <c r="I9" s="2597"/>
      <c r="J9" s="2597"/>
      <c r="K9" s="2597"/>
      <c r="L9" s="2597"/>
      <c r="M9" s="2597"/>
      <c r="N9" s="2597"/>
      <c r="O9" s="2597"/>
      <c r="P9" s="2597"/>
      <c r="Q9" s="2597"/>
      <c r="R9" s="2597"/>
      <c r="S9" s="2597"/>
      <c r="T9" s="2597"/>
      <c r="U9" s="2597"/>
      <c r="V9" s="2597"/>
      <c r="W9" s="2598"/>
      <c r="X9" s="294"/>
      <c r="Y9" s="294"/>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4"/>
      <c r="BG9" s="294"/>
      <c r="BH9" s="294"/>
      <c r="BI9" s="294"/>
      <c r="BJ9" s="294"/>
      <c r="BK9" s="294"/>
      <c r="BL9" s="294"/>
      <c r="BM9" s="294"/>
      <c r="BN9" s="294"/>
      <c r="BO9" s="294"/>
      <c r="BP9" s="294"/>
      <c r="BQ9" s="294"/>
      <c r="BR9" s="294"/>
      <c r="BS9" s="294"/>
      <c r="BT9" s="294"/>
      <c r="BU9" s="294"/>
      <c r="BV9" s="294"/>
      <c r="BW9" s="294"/>
      <c r="BX9" s="294"/>
      <c r="BY9" s="294"/>
      <c r="BZ9" s="294"/>
      <c r="CA9" s="294"/>
      <c r="CB9" s="294"/>
      <c r="CC9" s="294"/>
      <c r="CD9" s="294"/>
      <c r="CE9" s="294"/>
      <c r="CF9" s="294"/>
      <c r="CG9" s="294"/>
      <c r="CH9" s="294"/>
      <c r="CI9" s="294"/>
      <c r="CJ9" s="294"/>
      <c r="CK9" s="294"/>
      <c r="CL9" s="294"/>
      <c r="CM9" s="294"/>
      <c r="CN9" s="294"/>
      <c r="CO9" s="294"/>
      <c r="CP9" s="294"/>
      <c r="CQ9" s="294"/>
      <c r="CR9" s="294"/>
      <c r="CS9" s="294"/>
      <c r="CT9" s="294"/>
      <c r="CU9" s="294"/>
      <c r="CV9" s="294"/>
      <c r="CW9" s="294"/>
      <c r="CX9" s="294"/>
      <c r="CY9" s="294"/>
      <c r="CZ9" s="294"/>
      <c r="DA9" s="294"/>
      <c r="DB9" s="294"/>
      <c r="DC9" s="294"/>
      <c r="DD9" s="294"/>
      <c r="DE9" s="294"/>
      <c r="DF9" s="294"/>
      <c r="DG9" s="294"/>
      <c r="DH9" s="294"/>
      <c r="DI9" s="294"/>
      <c r="DJ9" s="294"/>
    </row>
    <row r="10" spans="1:114" s="282" customFormat="1" x14ac:dyDescent="0.25">
      <c r="A10" s="2600" t="s">
        <v>276</v>
      </c>
      <c r="B10" s="2601"/>
      <c r="C10" s="2601"/>
      <c r="D10" s="2601"/>
      <c r="E10" s="2601"/>
      <c r="F10" s="2601"/>
      <c r="G10" s="2601"/>
      <c r="H10" s="2601"/>
      <c r="I10" s="2601"/>
      <c r="J10" s="2601"/>
      <c r="K10" s="2601"/>
      <c r="L10" s="2601"/>
      <c r="M10" s="2601"/>
      <c r="N10" s="2601"/>
      <c r="O10" s="2601"/>
      <c r="P10" s="2601"/>
      <c r="Q10" s="2601"/>
      <c r="R10" s="2601"/>
      <c r="S10" s="2601"/>
      <c r="T10" s="2601"/>
      <c r="U10" s="2601"/>
      <c r="V10" s="2601"/>
      <c r="W10" s="2602"/>
      <c r="X10" s="294"/>
      <c r="Y10" s="294"/>
      <c r="Z10" s="294"/>
      <c r="AA10" s="294"/>
      <c r="AB10" s="294"/>
      <c r="AC10" s="294"/>
      <c r="AD10" s="294"/>
      <c r="AE10" s="294"/>
      <c r="AF10" s="294"/>
      <c r="AG10" s="294"/>
      <c r="AH10" s="294"/>
      <c r="AI10" s="294"/>
      <c r="AJ10" s="294"/>
      <c r="AK10" s="294"/>
      <c r="AL10" s="294"/>
      <c r="AM10" s="294"/>
      <c r="AN10" s="294"/>
      <c r="AO10" s="294"/>
      <c r="AP10" s="294"/>
      <c r="AQ10" s="294"/>
      <c r="AR10" s="294"/>
      <c r="AS10" s="294"/>
      <c r="AT10" s="294"/>
      <c r="AU10" s="294"/>
      <c r="AV10" s="294"/>
      <c r="AW10" s="294"/>
      <c r="AX10" s="294"/>
      <c r="AY10" s="294"/>
      <c r="AZ10" s="294"/>
      <c r="BA10" s="294"/>
      <c r="BB10" s="294"/>
      <c r="BC10" s="294"/>
      <c r="BD10" s="294"/>
      <c r="BE10" s="294"/>
      <c r="BF10" s="294"/>
      <c r="BG10" s="294"/>
      <c r="BH10" s="294"/>
      <c r="BI10" s="294"/>
      <c r="BJ10" s="294"/>
      <c r="BK10" s="294"/>
      <c r="BL10" s="294"/>
      <c r="BM10" s="294"/>
      <c r="BN10" s="294"/>
      <c r="BO10" s="294"/>
      <c r="BP10" s="294"/>
      <c r="BQ10" s="294"/>
      <c r="BR10" s="294"/>
      <c r="BS10" s="294"/>
      <c r="BT10" s="294"/>
      <c r="BU10" s="294"/>
      <c r="BV10" s="294"/>
      <c r="BW10" s="294"/>
      <c r="BX10" s="294"/>
      <c r="BY10" s="294"/>
      <c r="BZ10" s="294"/>
      <c r="CA10" s="294"/>
      <c r="CB10" s="294"/>
      <c r="CC10" s="294"/>
      <c r="CD10" s="294"/>
      <c r="CE10" s="294"/>
      <c r="CF10" s="294"/>
      <c r="CG10" s="294"/>
      <c r="CH10" s="294"/>
      <c r="CI10" s="294"/>
      <c r="CJ10" s="294"/>
      <c r="CK10" s="294"/>
      <c r="CL10" s="294"/>
      <c r="CM10" s="294"/>
      <c r="CN10" s="294"/>
      <c r="CO10" s="294"/>
      <c r="CP10" s="294"/>
      <c r="CQ10" s="294"/>
      <c r="CR10" s="294"/>
      <c r="CS10" s="294"/>
      <c r="CT10" s="294"/>
      <c r="CU10" s="294"/>
      <c r="CV10" s="294"/>
      <c r="CW10" s="294"/>
      <c r="CX10" s="294"/>
      <c r="CY10" s="294"/>
      <c r="CZ10" s="294"/>
      <c r="DA10" s="294"/>
      <c r="DB10" s="294"/>
      <c r="DC10" s="294"/>
      <c r="DD10" s="294"/>
      <c r="DE10" s="294"/>
      <c r="DF10" s="294"/>
      <c r="DG10" s="294"/>
      <c r="DH10" s="294"/>
      <c r="DI10" s="294"/>
      <c r="DJ10" s="294"/>
    </row>
    <row r="11" spans="1:114" s="282" customFormat="1" ht="15" customHeight="1" outlineLevel="1" x14ac:dyDescent="0.25">
      <c r="A11" s="2599" t="s">
        <v>100</v>
      </c>
      <c r="B11" s="1524" t="s">
        <v>2103</v>
      </c>
      <c r="C11" s="842" t="s">
        <v>2102</v>
      </c>
      <c r="D11" s="2449" t="s">
        <v>236</v>
      </c>
      <c r="E11" s="2507" t="s">
        <v>3</v>
      </c>
      <c r="F11" s="7"/>
      <c r="G11" s="2583"/>
      <c r="H11" s="968" t="s">
        <v>2126</v>
      </c>
      <c r="I11" s="410" t="s">
        <v>2296</v>
      </c>
      <c r="J11" s="2443" t="s">
        <v>101</v>
      </c>
      <c r="K11" s="2443" t="s">
        <v>3</v>
      </c>
      <c r="L11" s="7"/>
      <c r="M11" s="410"/>
      <c r="N11" s="411" t="s">
        <v>3259</v>
      </c>
      <c r="O11" s="452" t="s">
        <v>3260</v>
      </c>
      <c r="P11" s="151" t="s">
        <v>3261</v>
      </c>
      <c r="Q11" s="151" t="s">
        <v>3262</v>
      </c>
      <c r="R11" s="151" t="s">
        <v>3263</v>
      </c>
      <c r="S11" s="12" t="s">
        <v>3263</v>
      </c>
      <c r="T11" s="12" t="s">
        <v>34</v>
      </c>
      <c r="U11" s="7"/>
      <c r="V11" s="7"/>
      <c r="W11" s="7"/>
      <c r="X11" s="294"/>
      <c r="Y11" s="294"/>
      <c r="Z11" s="294"/>
      <c r="AA11" s="294"/>
      <c r="AB11" s="294"/>
      <c r="AC11" s="294"/>
      <c r="AD11" s="294"/>
      <c r="AE11" s="294"/>
      <c r="AF11" s="294"/>
      <c r="AG11" s="294"/>
      <c r="AH11" s="294"/>
      <c r="AI11" s="294"/>
      <c r="AJ11" s="294"/>
      <c r="AK11" s="294"/>
      <c r="AL11" s="294"/>
      <c r="AM11" s="294"/>
      <c r="AN11" s="294"/>
      <c r="AO11" s="294"/>
      <c r="AP11" s="294"/>
      <c r="AQ11" s="294"/>
      <c r="AR11" s="294"/>
      <c r="AS11" s="294"/>
      <c r="AT11" s="294"/>
      <c r="AU11" s="294"/>
      <c r="AV11" s="294"/>
      <c r="AW11" s="294"/>
      <c r="AX11" s="294"/>
      <c r="AY11" s="294"/>
      <c r="AZ11" s="294"/>
      <c r="BA11" s="294"/>
      <c r="BB11" s="294"/>
      <c r="BC11" s="294"/>
      <c r="BD11" s="294"/>
      <c r="BE11" s="294"/>
      <c r="BF11" s="294"/>
      <c r="BG11" s="294"/>
      <c r="BH11" s="294"/>
      <c r="BI11" s="294"/>
      <c r="BJ11" s="294"/>
      <c r="BK11" s="294"/>
      <c r="BL11" s="294"/>
      <c r="BM11" s="294"/>
      <c r="BN11" s="294"/>
      <c r="BO11" s="294"/>
      <c r="BP11" s="294"/>
      <c r="BQ11" s="294"/>
      <c r="BR11" s="294"/>
      <c r="BS11" s="294"/>
      <c r="BT11" s="294"/>
      <c r="BU11" s="294"/>
      <c r="BV11" s="294"/>
      <c r="BW11" s="294"/>
      <c r="BX11" s="294"/>
      <c r="BY11" s="294"/>
      <c r="BZ11" s="294"/>
      <c r="CA11" s="294"/>
      <c r="CB11" s="294"/>
      <c r="CC11" s="294"/>
      <c r="CD11" s="294"/>
      <c r="CE11" s="294"/>
      <c r="CF11" s="294"/>
      <c r="CG11" s="294"/>
      <c r="CH11" s="294"/>
      <c r="CI11" s="294"/>
      <c r="CJ11" s="294"/>
      <c r="CK11" s="294"/>
      <c r="CL11" s="294"/>
      <c r="CM11" s="294"/>
      <c r="CN11" s="294"/>
      <c r="CO11" s="294"/>
      <c r="CP11" s="294"/>
      <c r="CQ11" s="294"/>
      <c r="CR11" s="294"/>
      <c r="CS11" s="294"/>
      <c r="CT11" s="294"/>
      <c r="CU11" s="294"/>
      <c r="CV11" s="294"/>
      <c r="CW11" s="294"/>
      <c r="CX11" s="294"/>
      <c r="CY11" s="294"/>
      <c r="CZ11" s="294"/>
      <c r="DA11" s="294"/>
      <c r="DB11" s="294"/>
      <c r="DC11" s="294"/>
      <c r="DD11" s="294"/>
      <c r="DE11" s="294"/>
      <c r="DF11" s="294"/>
      <c r="DG11" s="294"/>
      <c r="DH11" s="294"/>
      <c r="DI11" s="294"/>
      <c r="DJ11" s="294"/>
    </row>
    <row r="12" spans="1:114" s="282" customFormat="1" ht="88.5" customHeight="1" outlineLevel="1" x14ac:dyDescent="0.25">
      <c r="A12" s="2599"/>
      <c r="B12" s="1536" t="s">
        <v>3508</v>
      </c>
      <c r="C12" s="842" t="s">
        <v>2101</v>
      </c>
      <c r="D12" s="2450"/>
      <c r="E12" s="2508"/>
      <c r="F12" s="836"/>
      <c r="G12" s="2583"/>
      <c r="H12" s="922" t="s">
        <v>3996</v>
      </c>
      <c r="I12" s="753" t="s">
        <v>2030</v>
      </c>
      <c r="J12" s="2444"/>
      <c r="K12" s="2444"/>
      <c r="L12" s="360"/>
      <c r="M12" s="412"/>
      <c r="N12" s="380">
        <v>9</v>
      </c>
      <c r="O12" s="451">
        <v>6.3</v>
      </c>
      <c r="P12" s="413">
        <v>7.2</v>
      </c>
      <c r="Q12" s="413">
        <v>7.7</v>
      </c>
      <c r="R12" s="413">
        <v>7.6</v>
      </c>
      <c r="S12" s="14">
        <v>7.6</v>
      </c>
      <c r="T12" s="14">
        <v>6.3</v>
      </c>
      <c r="U12" s="1667"/>
      <c r="V12" s="360"/>
      <c r="W12" s="360"/>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94"/>
      <c r="AU12" s="294"/>
      <c r="AV12" s="294"/>
      <c r="AW12" s="294"/>
      <c r="AX12" s="294"/>
      <c r="AY12" s="294"/>
      <c r="AZ12" s="294"/>
      <c r="BA12" s="294"/>
      <c r="BB12" s="294"/>
      <c r="BC12" s="294"/>
      <c r="BD12" s="294"/>
      <c r="BE12" s="294"/>
      <c r="BF12" s="294"/>
      <c r="BG12" s="294"/>
      <c r="BH12" s="294"/>
      <c r="BI12" s="294"/>
      <c r="BJ12" s="294"/>
      <c r="BK12" s="294"/>
      <c r="BL12" s="294"/>
      <c r="BM12" s="294"/>
      <c r="BN12" s="294"/>
      <c r="BO12" s="294"/>
      <c r="BP12" s="294"/>
      <c r="BQ12" s="294"/>
      <c r="BR12" s="294"/>
      <c r="BS12" s="294"/>
      <c r="BT12" s="294"/>
      <c r="BU12" s="294"/>
      <c r="BV12" s="294"/>
      <c r="BW12" s="294"/>
      <c r="BX12" s="294"/>
      <c r="BY12" s="294"/>
      <c r="BZ12" s="294"/>
      <c r="CA12" s="294"/>
      <c r="CB12" s="294"/>
      <c r="CC12" s="294"/>
      <c r="CD12" s="294"/>
      <c r="CE12" s="294"/>
      <c r="CF12" s="294"/>
      <c r="CG12" s="294"/>
      <c r="CH12" s="294"/>
      <c r="CI12" s="294"/>
      <c r="CJ12" s="294"/>
      <c r="CK12" s="294"/>
      <c r="CL12" s="294"/>
      <c r="CM12" s="294"/>
      <c r="CN12" s="294"/>
      <c r="CO12" s="294"/>
      <c r="CP12" s="294"/>
      <c r="CQ12" s="294"/>
      <c r="CR12" s="294"/>
      <c r="CS12" s="294"/>
      <c r="CT12" s="294"/>
      <c r="CU12" s="294"/>
      <c r="CV12" s="294"/>
      <c r="CW12" s="294"/>
      <c r="CX12" s="294"/>
      <c r="CY12" s="294"/>
      <c r="CZ12" s="294"/>
      <c r="DA12" s="294"/>
      <c r="DB12" s="294"/>
      <c r="DC12" s="294"/>
      <c r="DD12" s="294"/>
      <c r="DE12" s="294"/>
      <c r="DF12" s="294"/>
      <c r="DG12" s="294"/>
      <c r="DH12" s="294"/>
      <c r="DI12" s="294"/>
      <c r="DJ12" s="294"/>
    </row>
    <row r="13" spans="1:114" s="282" customFormat="1" ht="15" customHeight="1" outlineLevel="1" x14ac:dyDescent="0.25">
      <c r="A13" s="2599" t="s">
        <v>102</v>
      </c>
      <c r="B13" s="1524" t="s">
        <v>2104</v>
      </c>
      <c r="C13" s="882" t="s">
        <v>2102</v>
      </c>
      <c r="D13" s="2449" t="s">
        <v>236</v>
      </c>
      <c r="E13" s="2507" t="s">
        <v>3</v>
      </c>
      <c r="F13" s="7"/>
      <c r="G13" s="2583"/>
      <c r="H13" s="968" t="s">
        <v>2127</v>
      </c>
      <c r="I13" s="151" t="s">
        <v>2296</v>
      </c>
      <c r="J13" s="2443" t="s">
        <v>101</v>
      </c>
      <c r="K13" s="2443" t="s">
        <v>3</v>
      </c>
      <c r="L13" s="7"/>
      <c r="M13" s="410"/>
      <c r="N13" s="151" t="s">
        <v>3264</v>
      </c>
      <c r="O13" s="151" t="s">
        <v>3265</v>
      </c>
      <c r="P13" s="151" t="s">
        <v>3266</v>
      </c>
      <c r="Q13" s="151" t="s">
        <v>3267</v>
      </c>
      <c r="R13" s="151" t="s">
        <v>3268</v>
      </c>
      <c r="S13" s="12" t="s">
        <v>3269</v>
      </c>
      <c r="T13" s="12" t="s">
        <v>34</v>
      </c>
      <c r="U13" s="7"/>
      <c r="V13" s="7"/>
      <c r="W13" s="7"/>
      <c r="X13" s="294"/>
      <c r="Y13" s="294"/>
      <c r="Z13" s="294"/>
      <c r="AA13" s="294"/>
      <c r="AB13" s="294"/>
      <c r="AC13" s="294"/>
      <c r="AD13" s="294"/>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94"/>
      <c r="BC13" s="294"/>
      <c r="BD13" s="294"/>
      <c r="BE13" s="294"/>
      <c r="BF13" s="294"/>
      <c r="BG13" s="294"/>
      <c r="BH13" s="294"/>
      <c r="BI13" s="294"/>
      <c r="BJ13" s="294"/>
      <c r="BK13" s="294"/>
      <c r="BL13" s="294"/>
      <c r="BM13" s="294"/>
      <c r="BN13" s="294"/>
      <c r="BO13" s="294"/>
      <c r="BP13" s="294"/>
      <c r="BQ13" s="294"/>
      <c r="BR13" s="294"/>
      <c r="BS13" s="294"/>
      <c r="BT13" s="294"/>
      <c r="BU13" s="294"/>
      <c r="BV13" s="294"/>
      <c r="BW13" s="294"/>
      <c r="BX13" s="294"/>
      <c r="BY13" s="294"/>
      <c r="BZ13" s="294"/>
      <c r="CA13" s="294"/>
      <c r="CB13" s="294"/>
      <c r="CC13" s="294"/>
      <c r="CD13" s="294"/>
      <c r="CE13" s="294"/>
      <c r="CF13" s="294"/>
      <c r="CG13" s="294"/>
      <c r="CH13" s="294"/>
      <c r="CI13" s="294"/>
      <c r="CJ13" s="294"/>
      <c r="CK13" s="294"/>
      <c r="CL13" s="294"/>
      <c r="CM13" s="294"/>
      <c r="CN13" s="294"/>
      <c r="CO13" s="294"/>
      <c r="CP13" s="294"/>
      <c r="CQ13" s="294"/>
      <c r="CR13" s="294"/>
      <c r="CS13" s="294"/>
      <c r="CT13" s="294"/>
      <c r="CU13" s="294"/>
      <c r="CV13" s="294"/>
      <c r="CW13" s="294"/>
      <c r="CX13" s="294"/>
      <c r="CY13" s="294"/>
      <c r="CZ13" s="294"/>
      <c r="DA13" s="294"/>
      <c r="DB13" s="294"/>
      <c r="DC13" s="294"/>
      <c r="DD13" s="294"/>
      <c r="DE13" s="294"/>
      <c r="DF13" s="294"/>
      <c r="DG13" s="294"/>
      <c r="DH13" s="294"/>
      <c r="DI13" s="294"/>
      <c r="DJ13" s="294"/>
    </row>
    <row r="14" spans="1:114" s="282" customFormat="1" ht="90" customHeight="1" outlineLevel="1" x14ac:dyDescent="0.25">
      <c r="A14" s="2599"/>
      <c r="B14" s="1536" t="s">
        <v>3509</v>
      </c>
      <c r="C14" s="883" t="s">
        <v>2101</v>
      </c>
      <c r="D14" s="2450"/>
      <c r="E14" s="2508"/>
      <c r="F14" s="836"/>
      <c r="G14" s="2583"/>
      <c r="H14" s="922" t="s">
        <v>3995</v>
      </c>
      <c r="I14" s="363" t="s">
        <v>2031</v>
      </c>
      <c r="J14" s="2444"/>
      <c r="K14" s="2444"/>
      <c r="L14" s="360"/>
      <c r="M14" s="414"/>
      <c r="N14" s="415">
        <v>106.4</v>
      </c>
      <c r="O14" s="454">
        <v>121</v>
      </c>
      <c r="P14" s="416">
        <v>130.4</v>
      </c>
      <c r="Q14" s="416">
        <v>141.1</v>
      </c>
      <c r="R14" s="416">
        <v>152.30000000000001</v>
      </c>
      <c r="S14" s="16">
        <v>164.5</v>
      </c>
      <c r="T14" s="16">
        <v>177</v>
      </c>
      <c r="U14" s="1667"/>
      <c r="V14" s="360"/>
      <c r="W14" s="360"/>
      <c r="X14" s="294"/>
      <c r="Y14" s="294"/>
      <c r="Z14" s="294"/>
      <c r="AA14" s="294"/>
      <c r="AB14" s="294"/>
      <c r="AC14" s="294"/>
      <c r="AD14" s="294"/>
      <c r="AE14" s="294"/>
      <c r="AF14" s="294"/>
      <c r="AG14" s="294"/>
      <c r="AH14" s="294"/>
      <c r="AI14" s="294"/>
      <c r="AJ14" s="294"/>
      <c r="AK14" s="294"/>
      <c r="AL14" s="294"/>
      <c r="AM14" s="294"/>
      <c r="AN14" s="294"/>
      <c r="AO14" s="294"/>
      <c r="AP14" s="294"/>
      <c r="AQ14" s="294"/>
      <c r="AR14" s="294"/>
      <c r="AS14" s="294"/>
      <c r="AT14" s="294"/>
      <c r="AU14" s="294"/>
      <c r="AV14" s="294"/>
      <c r="AW14" s="294"/>
      <c r="AX14" s="294"/>
      <c r="AY14" s="294"/>
      <c r="AZ14" s="294"/>
      <c r="BA14" s="294"/>
      <c r="BB14" s="294"/>
      <c r="BC14" s="294"/>
      <c r="BD14" s="294"/>
      <c r="BE14" s="294"/>
      <c r="BF14" s="294"/>
      <c r="BG14" s="294"/>
      <c r="BH14" s="294"/>
      <c r="BI14" s="294"/>
      <c r="BJ14" s="294"/>
      <c r="BK14" s="294"/>
      <c r="BL14" s="294"/>
      <c r="BM14" s="294"/>
      <c r="BN14" s="294"/>
      <c r="BO14" s="294"/>
      <c r="BP14" s="294"/>
      <c r="BQ14" s="294"/>
      <c r="BR14" s="294"/>
      <c r="BS14" s="294"/>
      <c r="BT14" s="294"/>
      <c r="BU14" s="294"/>
      <c r="BV14" s="294"/>
      <c r="BW14" s="294"/>
      <c r="BX14" s="294"/>
      <c r="BY14" s="294"/>
      <c r="BZ14" s="294"/>
      <c r="CA14" s="294"/>
      <c r="CB14" s="294"/>
      <c r="CC14" s="294"/>
      <c r="CD14" s="294"/>
      <c r="CE14" s="294"/>
      <c r="CF14" s="294"/>
      <c r="CG14" s="294"/>
      <c r="CH14" s="294"/>
      <c r="CI14" s="294"/>
      <c r="CJ14" s="294"/>
      <c r="CK14" s="294"/>
      <c r="CL14" s="294"/>
      <c r="CM14" s="294"/>
      <c r="CN14" s="294"/>
      <c r="CO14" s="294"/>
      <c r="CP14" s="294"/>
      <c r="CQ14" s="294"/>
      <c r="CR14" s="294"/>
      <c r="CS14" s="294"/>
      <c r="CT14" s="294"/>
      <c r="CU14" s="294"/>
      <c r="CV14" s="294"/>
      <c r="CW14" s="294"/>
      <c r="CX14" s="294"/>
      <c r="CY14" s="294"/>
      <c r="CZ14" s="294"/>
      <c r="DA14" s="294"/>
      <c r="DB14" s="294"/>
      <c r="DC14" s="294"/>
      <c r="DD14" s="294"/>
      <c r="DE14" s="294"/>
      <c r="DF14" s="294"/>
      <c r="DG14" s="294"/>
      <c r="DH14" s="294"/>
      <c r="DI14" s="294"/>
      <c r="DJ14" s="294"/>
    </row>
    <row r="15" spans="1:114" s="282" customFormat="1" ht="21" customHeight="1" outlineLevel="1" x14ac:dyDescent="0.25">
      <c r="A15" s="1187"/>
      <c r="B15" s="1524" t="s">
        <v>2105</v>
      </c>
      <c r="C15" s="2507" t="s">
        <v>2107</v>
      </c>
      <c r="D15" s="1037"/>
      <c r="E15" s="1046"/>
      <c r="F15" s="7"/>
      <c r="G15" s="746"/>
      <c r="H15" s="968" t="s">
        <v>3979</v>
      </c>
      <c r="I15" s="2443" t="s">
        <v>2032</v>
      </c>
      <c r="J15" s="2443" t="s">
        <v>101</v>
      </c>
      <c r="K15" s="2443" t="s">
        <v>3</v>
      </c>
      <c r="L15" s="7"/>
      <c r="M15" s="410"/>
      <c r="N15" s="151" t="s">
        <v>3270</v>
      </c>
      <c r="O15" s="151" t="s">
        <v>3271</v>
      </c>
      <c r="P15" s="151" t="s">
        <v>3272</v>
      </c>
      <c r="Q15" s="427" t="s">
        <v>3273</v>
      </c>
      <c r="R15" s="427" t="s">
        <v>3274</v>
      </c>
      <c r="S15" s="12" t="s">
        <v>3275</v>
      </c>
      <c r="T15" s="12" t="s">
        <v>34</v>
      </c>
      <c r="U15" s="7"/>
      <c r="V15" s="7"/>
      <c r="W15" s="7"/>
      <c r="X15" s="294"/>
      <c r="Y15" s="294"/>
      <c r="Z15" s="294"/>
      <c r="AA15" s="294"/>
      <c r="AB15" s="294"/>
      <c r="AC15" s="294"/>
      <c r="AD15" s="294"/>
      <c r="AE15" s="294"/>
      <c r="AF15" s="294"/>
      <c r="AG15" s="294"/>
      <c r="AH15" s="294"/>
      <c r="AI15" s="294"/>
      <c r="AJ15" s="294"/>
      <c r="AK15" s="294"/>
      <c r="AL15" s="294"/>
      <c r="AM15" s="294"/>
      <c r="AN15" s="294"/>
      <c r="AO15" s="294"/>
      <c r="AP15" s="294"/>
      <c r="AQ15" s="294"/>
      <c r="AR15" s="294"/>
      <c r="AS15" s="294"/>
      <c r="AT15" s="294"/>
      <c r="AU15" s="294"/>
      <c r="AV15" s="294"/>
      <c r="AW15" s="294"/>
      <c r="AX15" s="294"/>
      <c r="AY15" s="294"/>
      <c r="AZ15" s="294"/>
      <c r="BA15" s="294"/>
      <c r="BB15" s="294"/>
      <c r="BC15" s="294"/>
      <c r="BD15" s="294"/>
      <c r="BE15" s="294"/>
      <c r="BF15" s="294"/>
      <c r="BG15" s="294"/>
      <c r="BH15" s="294"/>
      <c r="BI15" s="294"/>
      <c r="BJ15" s="294"/>
      <c r="BK15" s="294"/>
      <c r="BL15" s="294"/>
      <c r="BM15" s="294"/>
      <c r="BN15" s="294"/>
      <c r="BO15" s="294"/>
      <c r="BP15" s="294"/>
      <c r="BQ15" s="294"/>
      <c r="BR15" s="294"/>
      <c r="BS15" s="294"/>
      <c r="BT15" s="294"/>
      <c r="BU15" s="294"/>
      <c r="BV15" s="294"/>
      <c r="BW15" s="294"/>
      <c r="BX15" s="294"/>
      <c r="BY15" s="294"/>
      <c r="BZ15" s="294"/>
      <c r="CA15" s="294"/>
      <c r="CB15" s="294"/>
      <c r="CC15" s="294"/>
      <c r="CD15" s="294"/>
      <c r="CE15" s="294"/>
      <c r="CF15" s="294"/>
      <c r="CG15" s="294"/>
      <c r="CH15" s="294"/>
      <c r="CI15" s="294"/>
      <c r="CJ15" s="294"/>
      <c r="CK15" s="294"/>
      <c r="CL15" s="294"/>
      <c r="CM15" s="294"/>
      <c r="CN15" s="294"/>
      <c r="CO15" s="294"/>
      <c r="CP15" s="294"/>
      <c r="CQ15" s="294"/>
      <c r="CR15" s="294"/>
      <c r="CS15" s="294"/>
      <c r="CT15" s="294"/>
      <c r="CU15" s="294"/>
      <c r="CV15" s="294"/>
      <c r="CW15" s="294"/>
      <c r="CX15" s="294"/>
      <c r="CY15" s="294"/>
      <c r="CZ15" s="294"/>
      <c r="DA15" s="294"/>
      <c r="DB15" s="294"/>
      <c r="DC15" s="294"/>
      <c r="DD15" s="294"/>
      <c r="DE15" s="294"/>
      <c r="DF15" s="294"/>
      <c r="DG15" s="294"/>
      <c r="DH15" s="294"/>
      <c r="DI15" s="294"/>
      <c r="DJ15" s="294"/>
    </row>
    <row r="16" spans="1:114" s="282" customFormat="1" ht="90" customHeight="1" outlineLevel="1" x14ac:dyDescent="0.25">
      <c r="A16" s="1187"/>
      <c r="B16" s="1536" t="s">
        <v>2106</v>
      </c>
      <c r="C16" s="2508"/>
      <c r="D16" s="1033" t="s">
        <v>236</v>
      </c>
      <c r="E16" s="1032" t="s">
        <v>3</v>
      </c>
      <c r="F16" s="842"/>
      <c r="G16" s="746"/>
      <c r="H16" s="922" t="s">
        <v>3997</v>
      </c>
      <c r="I16" s="2444"/>
      <c r="J16" s="2444"/>
      <c r="K16" s="2444"/>
      <c r="L16" s="747"/>
      <c r="M16" s="414"/>
      <c r="N16" s="415"/>
      <c r="O16" s="454"/>
      <c r="P16" s="415"/>
      <c r="Q16" s="415"/>
      <c r="R16" s="415"/>
      <c r="S16" s="36"/>
      <c r="T16" s="436"/>
      <c r="U16" s="1667"/>
      <c r="V16" s="747"/>
      <c r="W16" s="747"/>
      <c r="X16" s="294"/>
      <c r="Y16" s="294"/>
      <c r="Z16" s="294"/>
      <c r="AA16" s="294"/>
      <c r="AB16" s="294"/>
      <c r="AC16" s="294"/>
      <c r="AD16" s="294"/>
      <c r="AE16" s="294"/>
      <c r="AF16" s="294"/>
      <c r="AG16" s="294"/>
      <c r="AH16" s="294"/>
      <c r="AI16" s="294"/>
      <c r="AJ16" s="294"/>
      <c r="AK16" s="294"/>
      <c r="AL16" s="294"/>
      <c r="AM16" s="294"/>
      <c r="AN16" s="294"/>
      <c r="AO16" s="294"/>
      <c r="AP16" s="294"/>
      <c r="AQ16" s="294"/>
      <c r="AR16" s="294"/>
      <c r="AS16" s="294"/>
      <c r="AT16" s="294"/>
      <c r="AU16" s="294"/>
      <c r="AV16" s="294"/>
      <c r="AW16" s="294"/>
      <c r="AX16" s="294"/>
      <c r="AY16" s="294"/>
      <c r="AZ16" s="294"/>
      <c r="BA16" s="294"/>
      <c r="BB16" s="294"/>
      <c r="BC16" s="294"/>
      <c r="BD16" s="294"/>
      <c r="BE16" s="294"/>
      <c r="BF16" s="294"/>
      <c r="BG16" s="294"/>
      <c r="BH16" s="294"/>
      <c r="BI16" s="294"/>
      <c r="BJ16" s="294"/>
      <c r="BK16" s="294"/>
      <c r="BL16" s="294"/>
      <c r="BM16" s="294"/>
      <c r="BN16" s="294"/>
      <c r="BO16" s="294"/>
      <c r="BP16" s="294"/>
      <c r="BQ16" s="294"/>
      <c r="BR16" s="294"/>
      <c r="BS16" s="294"/>
      <c r="BT16" s="294"/>
      <c r="BU16" s="294"/>
      <c r="BV16" s="294"/>
      <c r="BW16" s="294"/>
      <c r="BX16" s="294"/>
      <c r="BY16" s="294"/>
      <c r="BZ16" s="294"/>
      <c r="CA16" s="294"/>
      <c r="CB16" s="294"/>
      <c r="CC16" s="294"/>
      <c r="CD16" s="294"/>
      <c r="CE16" s="294"/>
      <c r="CF16" s="294"/>
      <c r="CG16" s="294"/>
      <c r="CH16" s="294"/>
      <c r="CI16" s="294"/>
      <c r="CJ16" s="294"/>
      <c r="CK16" s="294"/>
      <c r="CL16" s="294"/>
      <c r="CM16" s="294"/>
      <c r="CN16" s="294"/>
      <c r="CO16" s="294"/>
      <c r="CP16" s="294"/>
      <c r="CQ16" s="294"/>
      <c r="CR16" s="294"/>
      <c r="CS16" s="294"/>
      <c r="CT16" s="294"/>
      <c r="CU16" s="294"/>
      <c r="CV16" s="294"/>
      <c r="CW16" s="294"/>
      <c r="CX16" s="294"/>
      <c r="CY16" s="294"/>
      <c r="CZ16" s="294"/>
      <c r="DA16" s="294"/>
      <c r="DB16" s="294"/>
      <c r="DC16" s="294"/>
      <c r="DD16" s="294"/>
      <c r="DE16" s="294"/>
      <c r="DF16" s="294"/>
      <c r="DG16" s="294"/>
      <c r="DH16" s="294"/>
      <c r="DI16" s="294"/>
      <c r="DJ16" s="294"/>
    </row>
    <row r="17" spans="1:114" s="282" customFormat="1" outlineLevel="1" x14ac:dyDescent="0.25">
      <c r="A17" s="1187"/>
      <c r="B17" s="1537" t="s">
        <v>284</v>
      </c>
      <c r="C17" s="14"/>
      <c r="D17" s="847"/>
      <c r="E17" s="1150"/>
      <c r="F17" s="386"/>
      <c r="G17" s="371"/>
      <c r="H17" s="969" t="s">
        <v>277</v>
      </c>
      <c r="I17" s="117"/>
      <c r="J17" s="58"/>
      <c r="K17" s="117"/>
      <c r="L17" s="386"/>
      <c r="M17" s="117"/>
      <c r="N17" s="58"/>
      <c r="O17" s="455"/>
      <c r="P17" s="117"/>
      <c r="Q17" s="117"/>
      <c r="R17" s="117"/>
      <c r="S17" s="386"/>
      <c r="T17" s="386"/>
      <c r="U17" s="386"/>
      <c r="V17" s="386"/>
      <c r="W17" s="386"/>
      <c r="X17" s="294"/>
      <c r="Y17" s="294"/>
      <c r="Z17" s="294"/>
      <c r="AA17" s="294"/>
      <c r="AB17" s="294"/>
      <c r="AC17" s="294"/>
      <c r="AD17" s="294"/>
      <c r="AE17" s="294"/>
      <c r="AF17" s="294"/>
      <c r="AG17" s="294"/>
      <c r="AH17" s="294"/>
      <c r="AI17" s="294"/>
      <c r="AJ17" s="294"/>
      <c r="AK17" s="294"/>
      <c r="AL17" s="294"/>
      <c r="AM17" s="294"/>
      <c r="AN17" s="294"/>
      <c r="AO17" s="294"/>
      <c r="AP17" s="294"/>
      <c r="AQ17" s="294"/>
      <c r="AR17" s="294"/>
      <c r="AS17" s="294"/>
      <c r="AT17" s="294"/>
      <c r="AU17" s="294"/>
      <c r="AV17" s="294"/>
      <c r="AW17" s="294"/>
      <c r="AX17" s="294"/>
      <c r="AY17" s="294"/>
      <c r="AZ17" s="294"/>
      <c r="BA17" s="294"/>
      <c r="BB17" s="294"/>
      <c r="BC17" s="294"/>
      <c r="BD17" s="294"/>
      <c r="BE17" s="294"/>
      <c r="BF17" s="294"/>
      <c r="BG17" s="294"/>
      <c r="BH17" s="294"/>
      <c r="BI17" s="294"/>
      <c r="BJ17" s="294"/>
      <c r="BK17" s="294"/>
      <c r="BL17" s="294"/>
      <c r="BM17" s="294"/>
      <c r="BN17" s="294"/>
      <c r="BO17" s="294"/>
      <c r="BP17" s="294"/>
      <c r="BQ17" s="294"/>
      <c r="BR17" s="294"/>
      <c r="BS17" s="294"/>
      <c r="BT17" s="294"/>
      <c r="BU17" s="294"/>
      <c r="BV17" s="294"/>
      <c r="BW17" s="294"/>
      <c r="BX17" s="294"/>
      <c r="BY17" s="294"/>
      <c r="BZ17" s="294"/>
      <c r="CA17" s="294"/>
      <c r="CB17" s="294"/>
      <c r="CC17" s="294"/>
      <c r="CD17" s="294"/>
      <c r="CE17" s="294"/>
      <c r="CF17" s="294"/>
      <c r="CG17" s="294"/>
      <c r="CH17" s="294"/>
      <c r="CI17" s="294"/>
      <c r="CJ17" s="294"/>
      <c r="CK17" s="294"/>
      <c r="CL17" s="294"/>
      <c r="CM17" s="294"/>
      <c r="CN17" s="294"/>
      <c r="CO17" s="294"/>
      <c r="CP17" s="294"/>
      <c r="CQ17" s="294"/>
      <c r="CR17" s="294"/>
      <c r="CS17" s="294"/>
      <c r="CT17" s="294"/>
      <c r="CU17" s="294"/>
      <c r="CV17" s="294"/>
      <c r="CW17" s="294"/>
      <c r="CX17" s="294"/>
      <c r="CY17" s="294"/>
      <c r="CZ17" s="294"/>
      <c r="DA17" s="294"/>
      <c r="DB17" s="294"/>
      <c r="DC17" s="294"/>
      <c r="DD17" s="294"/>
      <c r="DE17" s="294"/>
      <c r="DF17" s="294"/>
      <c r="DG17" s="294"/>
      <c r="DH17" s="294"/>
      <c r="DI17" s="294"/>
      <c r="DJ17" s="294"/>
    </row>
    <row r="18" spans="1:114" s="282" customFormat="1" outlineLevel="1" x14ac:dyDescent="0.25">
      <c r="A18" s="2599"/>
      <c r="B18" s="1524" t="s">
        <v>231</v>
      </c>
      <c r="C18" s="7"/>
      <c r="D18" s="7"/>
      <c r="E18" s="12"/>
      <c r="F18" s="7"/>
      <c r="G18" s="365"/>
      <c r="H18" s="968" t="s">
        <v>3980</v>
      </c>
      <c r="I18" s="2354" t="s">
        <v>60</v>
      </c>
      <c r="J18" s="2354" t="s">
        <v>60</v>
      </c>
      <c r="K18" s="2354" t="s">
        <v>104</v>
      </c>
      <c r="L18" s="7"/>
      <c r="M18" s="417"/>
      <c r="N18" s="151" t="s">
        <v>3276</v>
      </c>
      <c r="O18" s="151" t="s">
        <v>3277</v>
      </c>
      <c r="P18" s="151" t="s">
        <v>3278</v>
      </c>
      <c r="Q18" s="151" t="s">
        <v>3279</v>
      </c>
      <c r="R18" s="151" t="s">
        <v>3280</v>
      </c>
      <c r="S18" s="12" t="s">
        <v>3281</v>
      </c>
      <c r="T18" s="12"/>
      <c r="U18" s="7"/>
      <c r="V18" s="7"/>
      <c r="W18" s="7"/>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294"/>
      <c r="AU18" s="294"/>
      <c r="AV18" s="294"/>
      <c r="AW18" s="294"/>
      <c r="AX18" s="294"/>
      <c r="AY18" s="294"/>
      <c r="AZ18" s="294"/>
      <c r="BA18" s="294"/>
      <c r="BB18" s="294"/>
      <c r="BC18" s="294"/>
      <c r="BD18" s="294"/>
      <c r="BE18" s="294"/>
      <c r="BF18" s="294"/>
      <c r="BG18" s="294"/>
      <c r="BH18" s="294"/>
      <c r="BI18" s="294"/>
      <c r="BJ18" s="294"/>
      <c r="BK18" s="294"/>
      <c r="BL18" s="294"/>
      <c r="BM18" s="294"/>
      <c r="BN18" s="294"/>
      <c r="BO18" s="294"/>
      <c r="BP18" s="294"/>
      <c r="BQ18" s="294"/>
      <c r="BR18" s="294"/>
      <c r="BS18" s="294"/>
      <c r="BT18" s="294"/>
      <c r="BU18" s="294"/>
      <c r="BV18" s="294"/>
      <c r="BW18" s="294"/>
      <c r="BX18" s="294"/>
      <c r="BY18" s="294"/>
      <c r="BZ18" s="294"/>
      <c r="CA18" s="294"/>
      <c r="CB18" s="294"/>
      <c r="CC18" s="294"/>
      <c r="CD18" s="294"/>
      <c r="CE18" s="294"/>
      <c r="CF18" s="294"/>
      <c r="CG18" s="294"/>
      <c r="CH18" s="294"/>
      <c r="CI18" s="294"/>
      <c r="CJ18" s="294"/>
      <c r="CK18" s="294"/>
      <c r="CL18" s="294"/>
      <c r="CM18" s="294"/>
      <c r="CN18" s="294"/>
      <c r="CO18" s="294"/>
      <c r="CP18" s="294"/>
      <c r="CQ18" s="294"/>
      <c r="CR18" s="294"/>
      <c r="CS18" s="294"/>
      <c r="CT18" s="294"/>
      <c r="CU18" s="294"/>
      <c r="CV18" s="294"/>
      <c r="CW18" s="294"/>
      <c r="CX18" s="294"/>
      <c r="CY18" s="294"/>
      <c r="CZ18" s="294"/>
      <c r="DA18" s="294"/>
      <c r="DB18" s="294"/>
      <c r="DC18" s="294"/>
      <c r="DD18" s="294"/>
      <c r="DE18" s="294"/>
      <c r="DF18" s="294"/>
      <c r="DG18" s="294"/>
      <c r="DH18" s="294"/>
      <c r="DI18" s="294"/>
      <c r="DJ18" s="294"/>
    </row>
    <row r="19" spans="1:114" s="282" customFormat="1" ht="30.75" customHeight="1" outlineLevel="1" x14ac:dyDescent="0.25">
      <c r="A19" s="2599"/>
      <c r="B19" s="1536" t="s">
        <v>105</v>
      </c>
      <c r="C19" s="7" t="s">
        <v>87</v>
      </c>
      <c r="D19" s="7" t="s">
        <v>87</v>
      </c>
      <c r="E19" s="12" t="s">
        <v>104</v>
      </c>
      <c r="F19" s="836"/>
      <c r="G19" s="357"/>
      <c r="H19" s="922" t="s">
        <v>1530</v>
      </c>
      <c r="I19" s="2355"/>
      <c r="J19" s="2355"/>
      <c r="K19" s="2355"/>
      <c r="L19" s="360"/>
      <c r="M19" s="418"/>
      <c r="N19" s="380"/>
      <c r="O19" s="380"/>
      <c r="P19" s="413"/>
      <c r="Q19" s="413"/>
      <c r="R19" s="413"/>
      <c r="S19" s="14"/>
      <c r="T19" s="1378"/>
      <c r="U19" s="1667"/>
      <c r="V19" s="360"/>
      <c r="W19" s="360"/>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4"/>
      <c r="BA19" s="294"/>
      <c r="BB19" s="294"/>
      <c r="BC19" s="294"/>
      <c r="BD19" s="294"/>
      <c r="BE19" s="294"/>
      <c r="BF19" s="294"/>
      <c r="BG19" s="294"/>
      <c r="BH19" s="294"/>
      <c r="BI19" s="294"/>
      <c r="BJ19" s="294"/>
      <c r="BK19" s="294"/>
      <c r="BL19" s="294"/>
      <c r="BM19" s="294"/>
      <c r="BN19" s="294"/>
      <c r="BO19" s="294"/>
      <c r="BP19" s="294"/>
      <c r="BQ19" s="294"/>
      <c r="BR19" s="294"/>
      <c r="BS19" s="294"/>
      <c r="BT19" s="294"/>
      <c r="BU19" s="294"/>
      <c r="BV19" s="294"/>
      <c r="BW19" s="294"/>
      <c r="BX19" s="294"/>
      <c r="BY19" s="294"/>
      <c r="BZ19" s="294"/>
      <c r="CA19" s="294"/>
      <c r="CB19" s="294"/>
      <c r="CC19" s="294"/>
      <c r="CD19" s="294"/>
      <c r="CE19" s="294"/>
      <c r="CF19" s="294"/>
      <c r="CG19" s="294"/>
      <c r="CH19" s="294"/>
      <c r="CI19" s="294"/>
      <c r="CJ19" s="294"/>
      <c r="CK19" s="294"/>
      <c r="CL19" s="294"/>
      <c r="CM19" s="294"/>
      <c r="CN19" s="294"/>
      <c r="CO19" s="294"/>
      <c r="CP19" s="294"/>
      <c r="CQ19" s="294"/>
      <c r="CR19" s="294"/>
      <c r="CS19" s="294"/>
      <c r="CT19" s="294"/>
      <c r="CU19" s="294"/>
      <c r="CV19" s="294"/>
      <c r="CW19" s="294"/>
      <c r="CX19" s="294"/>
      <c r="CY19" s="294"/>
      <c r="CZ19" s="294"/>
      <c r="DA19" s="294"/>
      <c r="DB19" s="294"/>
      <c r="DC19" s="294"/>
      <c r="DD19" s="294"/>
      <c r="DE19" s="294"/>
      <c r="DF19" s="294"/>
      <c r="DG19" s="294"/>
      <c r="DH19" s="294"/>
      <c r="DI19" s="294"/>
      <c r="DJ19" s="294"/>
    </row>
    <row r="20" spans="1:114" s="282" customFormat="1" outlineLevel="1" x14ac:dyDescent="0.25">
      <c r="A20" s="1187"/>
      <c r="B20" s="1536" t="s">
        <v>2108</v>
      </c>
      <c r="C20" s="7"/>
      <c r="D20" s="7"/>
      <c r="E20" s="1046"/>
      <c r="F20" s="7"/>
      <c r="G20" s="746"/>
      <c r="H20" s="968" t="s">
        <v>3981</v>
      </c>
      <c r="I20" s="2443" t="s">
        <v>60</v>
      </c>
      <c r="J20" s="2443" t="s">
        <v>60</v>
      </c>
      <c r="K20" s="2443" t="s">
        <v>3</v>
      </c>
      <c r="L20" s="7"/>
      <c r="M20" s="417"/>
      <c r="N20" s="151" t="s">
        <v>3282</v>
      </c>
      <c r="O20" s="452" t="s">
        <v>3283</v>
      </c>
      <c r="P20" s="151" t="s">
        <v>3284</v>
      </c>
      <c r="Q20" s="151" t="s">
        <v>3285</v>
      </c>
      <c r="R20" s="151" t="s">
        <v>3286</v>
      </c>
      <c r="S20" s="12" t="s">
        <v>3287</v>
      </c>
      <c r="T20" s="12"/>
      <c r="U20" s="7"/>
      <c r="V20" s="7"/>
      <c r="W20" s="7"/>
      <c r="X20" s="294"/>
      <c r="Y20" s="294"/>
      <c r="Z20" s="294"/>
      <c r="AA20" s="294"/>
      <c r="AB20" s="294"/>
      <c r="AC20" s="294"/>
      <c r="AD20" s="294"/>
      <c r="AE20" s="294"/>
      <c r="AF20" s="294"/>
      <c r="AG20" s="294"/>
      <c r="AH20" s="294"/>
      <c r="AI20" s="294"/>
      <c r="AJ20" s="294"/>
      <c r="AK20" s="294"/>
      <c r="AL20" s="294"/>
      <c r="AM20" s="294"/>
      <c r="AN20" s="294"/>
      <c r="AO20" s="294"/>
      <c r="AP20" s="294"/>
      <c r="AQ20" s="294"/>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Q20" s="294"/>
      <c r="BR20" s="294"/>
      <c r="BS20" s="294"/>
      <c r="BT20" s="294"/>
      <c r="BU20" s="294"/>
      <c r="BV20" s="294"/>
      <c r="BW20" s="294"/>
      <c r="BX20" s="294"/>
      <c r="BY20" s="294"/>
      <c r="BZ20" s="294"/>
      <c r="CA20" s="294"/>
      <c r="CB20" s="294"/>
      <c r="CC20" s="294"/>
      <c r="CD20" s="294"/>
      <c r="CE20" s="294"/>
      <c r="CF20" s="294"/>
      <c r="CG20" s="294"/>
      <c r="CH20" s="294"/>
      <c r="CI20" s="294"/>
      <c r="CJ20" s="294"/>
      <c r="CK20" s="294"/>
      <c r="CL20" s="294"/>
      <c r="CM20" s="294"/>
      <c r="CN20" s="294"/>
      <c r="CO20" s="294"/>
      <c r="CP20" s="294"/>
      <c r="CQ20" s="294"/>
      <c r="CR20" s="294"/>
      <c r="CS20" s="294"/>
      <c r="CT20" s="294"/>
      <c r="CU20" s="294"/>
      <c r="CV20" s="294"/>
      <c r="CW20" s="294"/>
      <c r="CX20" s="294"/>
      <c r="CY20" s="294"/>
      <c r="CZ20" s="294"/>
      <c r="DA20" s="294"/>
      <c r="DB20" s="294"/>
      <c r="DC20" s="294"/>
      <c r="DD20" s="294"/>
      <c r="DE20" s="294"/>
      <c r="DF20" s="294"/>
      <c r="DG20" s="294"/>
      <c r="DH20" s="294"/>
      <c r="DI20" s="294"/>
      <c r="DJ20" s="294"/>
    </row>
    <row r="21" spans="1:114" s="282" customFormat="1" ht="43.5" customHeight="1" outlineLevel="1" x14ac:dyDescent="0.25">
      <c r="A21" s="1187"/>
      <c r="B21" s="1536" t="s">
        <v>2109</v>
      </c>
      <c r="C21" s="7" t="s">
        <v>87</v>
      </c>
      <c r="D21" s="7" t="s">
        <v>87</v>
      </c>
      <c r="E21" s="1046" t="s">
        <v>3</v>
      </c>
      <c r="F21" s="836"/>
      <c r="G21" s="746"/>
      <c r="H21" s="922" t="s">
        <v>2033</v>
      </c>
      <c r="I21" s="2444"/>
      <c r="J21" s="2444"/>
      <c r="K21" s="2444"/>
      <c r="L21" s="747"/>
      <c r="M21" s="418"/>
      <c r="N21" s="379"/>
      <c r="O21" s="379"/>
      <c r="P21" s="13"/>
      <c r="Q21" s="13"/>
      <c r="R21" s="13"/>
      <c r="S21" s="14"/>
      <c r="T21" s="1378"/>
      <c r="U21" s="1667"/>
      <c r="V21" s="747"/>
      <c r="W21" s="747"/>
      <c r="X21" s="294"/>
      <c r="Y21" s="294"/>
      <c r="Z21" s="294"/>
      <c r="AA21" s="294"/>
      <c r="AB21" s="294"/>
      <c r="AC21" s="294"/>
      <c r="AD21" s="294"/>
      <c r="AE21" s="294"/>
      <c r="AF21" s="294"/>
      <c r="AG21" s="294"/>
      <c r="AH21" s="294"/>
      <c r="AI21" s="294"/>
      <c r="AJ21" s="294"/>
      <c r="AK21" s="294"/>
      <c r="AL21" s="294"/>
      <c r="AM21" s="294"/>
      <c r="AN21" s="294"/>
      <c r="AO21" s="294"/>
      <c r="AP21" s="294"/>
      <c r="AQ21" s="294"/>
      <c r="AR21" s="294"/>
      <c r="AS21" s="294"/>
      <c r="AT21" s="294"/>
      <c r="AU21" s="294"/>
      <c r="AV21" s="294"/>
      <c r="AW21" s="294"/>
      <c r="AX21" s="294"/>
      <c r="AY21" s="294"/>
      <c r="AZ21" s="294"/>
      <c r="BA21" s="294"/>
      <c r="BB21" s="294"/>
      <c r="BC21" s="294"/>
      <c r="BD21" s="294"/>
      <c r="BE21" s="294"/>
      <c r="BF21" s="294"/>
      <c r="BG21" s="294"/>
      <c r="BH21" s="294"/>
      <c r="BI21" s="294"/>
      <c r="BJ21" s="294"/>
      <c r="BK21" s="294"/>
      <c r="BL21" s="294"/>
      <c r="BM21" s="294"/>
      <c r="BN21" s="294"/>
      <c r="BO21" s="294"/>
      <c r="BP21" s="294"/>
      <c r="BQ21" s="294"/>
      <c r="BR21" s="294"/>
      <c r="BS21" s="294"/>
      <c r="BT21" s="294"/>
      <c r="BU21" s="294"/>
      <c r="BV21" s="294"/>
      <c r="BW21" s="294"/>
      <c r="BX21" s="294"/>
      <c r="BY21" s="294"/>
      <c r="BZ21" s="294"/>
      <c r="CA21" s="294"/>
      <c r="CB21" s="294"/>
      <c r="CC21" s="294"/>
      <c r="CD21" s="294"/>
      <c r="CE21" s="294"/>
      <c r="CF21" s="294"/>
      <c r="CG21" s="294"/>
      <c r="CH21" s="294"/>
      <c r="CI21" s="294"/>
      <c r="CJ21" s="294"/>
      <c r="CK21" s="294"/>
      <c r="CL21" s="294"/>
      <c r="CM21" s="294"/>
      <c r="CN21" s="294"/>
      <c r="CO21" s="294"/>
      <c r="CP21" s="294"/>
      <c r="CQ21" s="294"/>
      <c r="CR21" s="294"/>
      <c r="CS21" s="294"/>
      <c r="CT21" s="294"/>
      <c r="CU21" s="294"/>
      <c r="CV21" s="294"/>
      <c r="CW21" s="294"/>
      <c r="CX21" s="294"/>
      <c r="CY21" s="294"/>
      <c r="CZ21" s="294"/>
      <c r="DA21" s="294"/>
      <c r="DB21" s="294"/>
      <c r="DC21" s="294"/>
      <c r="DD21" s="294"/>
      <c r="DE21" s="294"/>
      <c r="DF21" s="294"/>
      <c r="DG21" s="294"/>
      <c r="DH21" s="294"/>
      <c r="DI21" s="294"/>
      <c r="DJ21" s="294"/>
    </row>
    <row r="22" spans="1:114" s="282" customFormat="1" ht="30" outlineLevel="1" x14ac:dyDescent="0.25">
      <c r="A22" s="1187"/>
      <c r="B22" s="1530" t="s">
        <v>3510</v>
      </c>
      <c r="C22" s="14"/>
      <c r="D22" s="1059"/>
      <c r="E22" s="14"/>
      <c r="F22" s="14"/>
      <c r="G22" s="371"/>
      <c r="H22" s="910" t="s">
        <v>780</v>
      </c>
      <c r="I22" s="13"/>
      <c r="J22" s="363"/>
      <c r="K22" s="13"/>
      <c r="L22" s="14"/>
      <c r="M22" s="13"/>
      <c r="N22" s="9"/>
      <c r="O22" s="453"/>
      <c r="P22" s="13"/>
      <c r="Q22" s="13"/>
      <c r="R22" s="13"/>
      <c r="S22" s="14"/>
      <c r="T22" s="14"/>
      <c r="U22" s="14"/>
      <c r="V22" s="14"/>
      <c r="W22" s="1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4"/>
      <c r="BZ22" s="294"/>
      <c r="CA22" s="294"/>
      <c r="CB22" s="294"/>
      <c r="CC22" s="294"/>
      <c r="CD22" s="294"/>
      <c r="CE22" s="294"/>
      <c r="CF22" s="294"/>
      <c r="CG22" s="294"/>
      <c r="CH22" s="294"/>
      <c r="CI22" s="294"/>
      <c r="CJ22" s="294"/>
      <c r="CK22" s="294"/>
      <c r="CL22" s="294"/>
      <c r="CM22" s="294"/>
      <c r="CN22" s="294"/>
      <c r="CO22" s="294"/>
      <c r="CP22" s="294"/>
      <c r="CQ22" s="294"/>
      <c r="CR22" s="294"/>
      <c r="CS22" s="294"/>
      <c r="CT22" s="294"/>
      <c r="CU22" s="294"/>
      <c r="CV22" s="294"/>
      <c r="CW22" s="294"/>
      <c r="CX22" s="294"/>
      <c r="CY22" s="294"/>
      <c r="CZ22" s="294"/>
      <c r="DA22" s="294"/>
      <c r="DB22" s="294"/>
      <c r="DC22" s="294"/>
      <c r="DD22" s="294"/>
      <c r="DE22" s="294"/>
      <c r="DF22" s="294"/>
      <c r="DG22" s="294"/>
      <c r="DH22" s="294"/>
      <c r="DI22" s="294"/>
      <c r="DJ22" s="294"/>
    </row>
    <row r="23" spans="1:114" s="282" customFormat="1" ht="15" customHeight="1" outlineLevel="1" x14ac:dyDescent="0.25">
      <c r="A23" s="2599"/>
      <c r="B23" s="2554" t="s">
        <v>3511</v>
      </c>
      <c r="C23" s="2555" t="s">
        <v>507</v>
      </c>
      <c r="D23" s="2589" t="s">
        <v>87</v>
      </c>
      <c r="E23" s="1048" t="s">
        <v>104</v>
      </c>
      <c r="F23" s="2555">
        <v>2025</v>
      </c>
      <c r="G23" s="2574" t="s">
        <v>395</v>
      </c>
      <c r="H23" s="2584" t="s">
        <v>781</v>
      </c>
      <c r="I23" s="880" t="s">
        <v>2295</v>
      </c>
      <c r="J23" s="2586" t="s">
        <v>60</v>
      </c>
      <c r="K23" s="373" t="s">
        <v>104</v>
      </c>
      <c r="L23" s="2555">
        <v>2025</v>
      </c>
      <c r="M23" s="2586" t="s">
        <v>393</v>
      </c>
      <c r="N23" s="419"/>
      <c r="O23" s="456"/>
      <c r="P23" s="17"/>
      <c r="Q23" s="17"/>
      <c r="R23" s="17"/>
      <c r="S23" s="18"/>
      <c r="T23" s="19"/>
      <c r="U23" s="14"/>
      <c r="V23" s="14"/>
      <c r="W23" s="1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294"/>
      <c r="BG23" s="294"/>
      <c r="BH23" s="294"/>
      <c r="BI23" s="294"/>
      <c r="BJ23" s="294"/>
      <c r="BK23" s="294"/>
      <c r="BL23" s="294"/>
      <c r="BM23" s="294"/>
      <c r="BN23" s="294"/>
      <c r="BO23" s="294"/>
      <c r="BP23" s="294"/>
      <c r="BQ23" s="294"/>
      <c r="BR23" s="294"/>
      <c r="BS23" s="294"/>
      <c r="BT23" s="294"/>
      <c r="BU23" s="294"/>
      <c r="BV23" s="294"/>
      <c r="BW23" s="294"/>
      <c r="BX23" s="294"/>
      <c r="BY23" s="294"/>
      <c r="BZ23" s="294"/>
      <c r="CA23" s="294"/>
      <c r="CB23" s="294"/>
      <c r="CC23" s="294"/>
      <c r="CD23" s="294"/>
      <c r="CE23" s="294"/>
      <c r="CF23" s="294"/>
      <c r="CG23" s="294"/>
      <c r="CH23" s="294"/>
      <c r="CI23" s="294"/>
      <c r="CJ23" s="294"/>
      <c r="CK23" s="294"/>
      <c r="CL23" s="294"/>
      <c r="CM23" s="294"/>
      <c r="CN23" s="294"/>
      <c r="CO23" s="294"/>
      <c r="CP23" s="294"/>
      <c r="CQ23" s="294"/>
      <c r="CR23" s="294"/>
      <c r="CS23" s="294"/>
      <c r="CT23" s="294"/>
      <c r="CU23" s="294"/>
      <c r="CV23" s="294"/>
      <c r="CW23" s="294"/>
      <c r="CX23" s="294"/>
      <c r="CY23" s="294"/>
      <c r="CZ23" s="294"/>
      <c r="DA23" s="294"/>
      <c r="DB23" s="294"/>
      <c r="DC23" s="294"/>
      <c r="DD23" s="294"/>
      <c r="DE23" s="294"/>
      <c r="DF23" s="294"/>
      <c r="DG23" s="294"/>
      <c r="DH23" s="294"/>
      <c r="DI23" s="294"/>
      <c r="DJ23" s="294"/>
    </row>
    <row r="24" spans="1:114" s="282" customFormat="1" outlineLevel="1" x14ac:dyDescent="0.25">
      <c r="A24" s="2599"/>
      <c r="B24" s="2554"/>
      <c r="C24" s="2555"/>
      <c r="D24" s="2590"/>
      <c r="E24" s="1048" t="s">
        <v>508</v>
      </c>
      <c r="F24" s="2555"/>
      <c r="G24" s="2574"/>
      <c r="H24" s="2585"/>
      <c r="I24" s="881"/>
      <c r="J24" s="2586"/>
      <c r="K24" s="373" t="s">
        <v>506</v>
      </c>
      <c r="L24" s="2555"/>
      <c r="M24" s="2586"/>
      <c r="N24" s="419"/>
      <c r="O24" s="456"/>
      <c r="P24" s="17"/>
      <c r="Q24" s="17"/>
      <c r="R24" s="17"/>
      <c r="S24" s="18"/>
      <c r="T24" s="19"/>
      <c r="U24" s="14"/>
      <c r="V24" s="14"/>
      <c r="W24" s="1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294"/>
      <c r="AV24" s="294"/>
      <c r="AW24" s="294"/>
      <c r="AX24" s="294"/>
      <c r="AY24" s="294"/>
      <c r="AZ24" s="294"/>
      <c r="BA24" s="294"/>
      <c r="BB24" s="294"/>
      <c r="BC24" s="294"/>
      <c r="BD24" s="294"/>
      <c r="BE24" s="294"/>
      <c r="BF24" s="294"/>
      <c r="BG24" s="294"/>
      <c r="BH24" s="294"/>
      <c r="BI24" s="294"/>
      <c r="BJ24" s="294"/>
      <c r="BK24" s="294"/>
      <c r="BL24" s="294"/>
      <c r="BM24" s="294"/>
      <c r="BN24" s="294"/>
      <c r="BO24" s="294"/>
      <c r="BP24" s="294"/>
      <c r="BQ24" s="294"/>
      <c r="BR24" s="294"/>
      <c r="BS24" s="294"/>
      <c r="BT24" s="294"/>
      <c r="BU24" s="294"/>
      <c r="BV24" s="294"/>
      <c r="BW24" s="294"/>
      <c r="BX24" s="294"/>
      <c r="BY24" s="294"/>
      <c r="BZ24" s="294"/>
      <c r="CA24" s="294"/>
      <c r="CB24" s="294"/>
      <c r="CC24" s="294"/>
      <c r="CD24" s="294"/>
      <c r="CE24" s="294"/>
      <c r="CF24" s="294"/>
      <c r="CG24" s="294"/>
      <c r="CH24" s="294"/>
      <c r="CI24" s="294"/>
      <c r="CJ24" s="294"/>
      <c r="CK24" s="294"/>
      <c r="CL24" s="294"/>
      <c r="CM24" s="294"/>
      <c r="CN24" s="294"/>
      <c r="CO24" s="294"/>
      <c r="CP24" s="294"/>
      <c r="CQ24" s="294"/>
      <c r="CR24" s="294"/>
      <c r="CS24" s="294"/>
      <c r="CT24" s="294"/>
      <c r="CU24" s="294"/>
      <c r="CV24" s="294"/>
      <c r="CW24" s="294"/>
      <c r="CX24" s="294"/>
      <c r="CY24" s="294"/>
      <c r="CZ24" s="294"/>
      <c r="DA24" s="294"/>
      <c r="DB24" s="294"/>
      <c r="DC24" s="294"/>
      <c r="DD24" s="294"/>
      <c r="DE24" s="294"/>
      <c r="DF24" s="294"/>
      <c r="DG24" s="294"/>
      <c r="DH24" s="294"/>
      <c r="DI24" s="294"/>
      <c r="DJ24" s="294"/>
    </row>
    <row r="25" spans="1:114" s="282" customFormat="1" ht="15" customHeight="1" outlineLevel="1" x14ac:dyDescent="0.25">
      <c r="A25" s="2599"/>
      <c r="B25" s="2554" t="s">
        <v>3512</v>
      </c>
      <c r="C25" s="2555" t="s">
        <v>507</v>
      </c>
      <c r="D25" s="2589" t="s">
        <v>87</v>
      </c>
      <c r="E25" s="1048" t="s">
        <v>104</v>
      </c>
      <c r="F25" s="2555">
        <v>2024</v>
      </c>
      <c r="G25" s="2574" t="s">
        <v>395</v>
      </c>
      <c r="H25" s="2584" t="s">
        <v>781</v>
      </c>
      <c r="I25" s="880" t="s">
        <v>2295</v>
      </c>
      <c r="J25" s="2586" t="s">
        <v>60</v>
      </c>
      <c r="K25" s="373" t="s">
        <v>104</v>
      </c>
      <c r="L25" s="2555">
        <v>2024</v>
      </c>
      <c r="M25" s="2586" t="s">
        <v>393</v>
      </c>
      <c r="N25" s="419"/>
      <c r="O25" s="456"/>
      <c r="P25" s="17"/>
      <c r="Q25" s="17"/>
      <c r="R25" s="17"/>
      <c r="S25" s="18"/>
      <c r="T25" s="19"/>
      <c r="U25" s="14"/>
      <c r="V25" s="14"/>
      <c r="W25" s="1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4"/>
      <c r="BJ25" s="294"/>
      <c r="BK25" s="294"/>
      <c r="BL25" s="294"/>
      <c r="BM25" s="294"/>
      <c r="BN25" s="294"/>
      <c r="BO25" s="294"/>
      <c r="BP25" s="294"/>
      <c r="BQ25" s="294"/>
      <c r="BR25" s="294"/>
      <c r="BS25" s="294"/>
      <c r="BT25" s="294"/>
      <c r="BU25" s="294"/>
      <c r="BV25" s="294"/>
      <c r="BW25" s="294"/>
      <c r="BX25" s="294"/>
      <c r="BY25" s="294"/>
      <c r="BZ25" s="294"/>
      <c r="CA25" s="294"/>
      <c r="CB25" s="294"/>
      <c r="CC25" s="294"/>
      <c r="CD25" s="294"/>
      <c r="CE25" s="294"/>
      <c r="CF25" s="294"/>
      <c r="CG25" s="294"/>
      <c r="CH25" s="294"/>
      <c r="CI25" s="294"/>
      <c r="CJ25" s="294"/>
      <c r="CK25" s="294"/>
      <c r="CL25" s="294"/>
      <c r="CM25" s="294"/>
      <c r="CN25" s="294"/>
      <c r="CO25" s="294"/>
      <c r="CP25" s="294"/>
      <c r="CQ25" s="294"/>
      <c r="CR25" s="294"/>
      <c r="CS25" s="294"/>
      <c r="CT25" s="294"/>
      <c r="CU25" s="294"/>
      <c r="CV25" s="294"/>
      <c r="CW25" s="294"/>
      <c r="CX25" s="294"/>
      <c r="CY25" s="294"/>
      <c r="CZ25" s="294"/>
      <c r="DA25" s="294"/>
      <c r="DB25" s="294"/>
      <c r="DC25" s="294"/>
      <c r="DD25" s="294"/>
      <c r="DE25" s="294"/>
      <c r="DF25" s="294"/>
      <c r="DG25" s="294"/>
      <c r="DH25" s="294"/>
      <c r="DI25" s="294"/>
      <c r="DJ25" s="294"/>
    </row>
    <row r="26" spans="1:114" s="282" customFormat="1" outlineLevel="1" x14ac:dyDescent="0.25">
      <c r="A26" s="2599"/>
      <c r="B26" s="2554"/>
      <c r="C26" s="2555"/>
      <c r="D26" s="2590"/>
      <c r="E26" s="1048" t="s">
        <v>508</v>
      </c>
      <c r="F26" s="2555"/>
      <c r="G26" s="2574"/>
      <c r="H26" s="2585"/>
      <c r="I26" s="881"/>
      <c r="J26" s="2586"/>
      <c r="K26" s="373" t="s">
        <v>506</v>
      </c>
      <c r="L26" s="2555"/>
      <c r="M26" s="2586"/>
      <c r="N26" s="419"/>
      <c r="O26" s="456"/>
      <c r="P26" s="17"/>
      <c r="Q26" s="17"/>
      <c r="R26" s="17"/>
      <c r="S26" s="18"/>
      <c r="T26" s="19"/>
      <c r="U26" s="14"/>
      <c r="V26" s="14"/>
      <c r="W26" s="14"/>
      <c r="X26" s="294"/>
      <c r="Y26" s="294"/>
      <c r="Z26" s="294"/>
      <c r="AA26" s="294"/>
      <c r="AB26" s="294"/>
      <c r="AC26" s="294"/>
      <c r="AD26" s="294"/>
      <c r="AE26" s="294"/>
      <c r="AF26" s="294"/>
      <c r="AG26" s="294"/>
      <c r="AH26" s="294"/>
      <c r="AI26" s="294"/>
      <c r="AJ26" s="294"/>
      <c r="AK26" s="294"/>
      <c r="AL26" s="294"/>
      <c r="AM26" s="294"/>
      <c r="AN26" s="294"/>
      <c r="AO26" s="294"/>
      <c r="AP26" s="294"/>
      <c r="AQ26" s="294"/>
      <c r="AR26" s="294"/>
      <c r="AS26" s="294"/>
      <c r="AT26" s="294"/>
      <c r="AU26" s="294"/>
      <c r="AV26" s="294"/>
      <c r="AW26" s="294"/>
      <c r="AX26" s="294"/>
      <c r="AY26" s="294"/>
      <c r="AZ26" s="294"/>
      <c r="BA26" s="294"/>
      <c r="BB26" s="294"/>
      <c r="BC26" s="294"/>
      <c r="BD26" s="294"/>
      <c r="BE26" s="294"/>
      <c r="BF26" s="294"/>
      <c r="BG26" s="294"/>
      <c r="BH26" s="294"/>
      <c r="BI26" s="294"/>
      <c r="BJ26" s="294"/>
      <c r="BK26" s="294"/>
      <c r="BL26" s="294"/>
      <c r="BM26" s="294"/>
      <c r="BN26" s="294"/>
      <c r="BO26" s="294"/>
      <c r="BP26" s="294"/>
      <c r="BQ26" s="294"/>
      <c r="BR26" s="294"/>
      <c r="BS26" s="294"/>
      <c r="BT26" s="294"/>
      <c r="BU26" s="294"/>
      <c r="BV26" s="294"/>
      <c r="BW26" s="294"/>
      <c r="BX26" s="294"/>
      <c r="BY26" s="294"/>
      <c r="BZ26" s="294"/>
      <c r="CA26" s="294"/>
      <c r="CB26" s="294"/>
      <c r="CC26" s="294"/>
      <c r="CD26" s="294"/>
      <c r="CE26" s="294"/>
      <c r="CF26" s="294"/>
      <c r="CG26" s="294"/>
      <c r="CH26" s="294"/>
      <c r="CI26" s="294"/>
      <c r="CJ26" s="294"/>
      <c r="CK26" s="294"/>
      <c r="CL26" s="294"/>
      <c r="CM26" s="294"/>
      <c r="CN26" s="294"/>
      <c r="CO26" s="294"/>
      <c r="CP26" s="294"/>
      <c r="CQ26" s="294"/>
      <c r="CR26" s="294"/>
      <c r="CS26" s="294"/>
      <c r="CT26" s="294"/>
      <c r="CU26" s="294"/>
      <c r="CV26" s="294"/>
      <c r="CW26" s="294"/>
      <c r="CX26" s="294"/>
      <c r="CY26" s="294"/>
      <c r="CZ26" s="294"/>
      <c r="DA26" s="294"/>
      <c r="DB26" s="294"/>
      <c r="DC26" s="294"/>
      <c r="DD26" s="294"/>
      <c r="DE26" s="294"/>
      <c r="DF26" s="294"/>
      <c r="DG26" s="294"/>
      <c r="DH26" s="294"/>
      <c r="DI26" s="294"/>
      <c r="DJ26" s="294"/>
    </row>
    <row r="27" spans="1:114" s="282" customFormat="1" ht="15" customHeight="1" outlineLevel="1" x14ac:dyDescent="0.25">
      <c r="A27" s="2599"/>
      <c r="B27" s="2554" t="s">
        <v>3513</v>
      </c>
      <c r="C27" s="2555" t="s">
        <v>507</v>
      </c>
      <c r="D27" s="2589" t="s">
        <v>87</v>
      </c>
      <c r="E27" s="1048" t="s">
        <v>104</v>
      </c>
      <c r="F27" s="2555">
        <v>2024</v>
      </c>
      <c r="G27" s="2574" t="s">
        <v>395</v>
      </c>
      <c r="H27" s="2584" t="s">
        <v>781</v>
      </c>
      <c r="I27" s="880" t="s">
        <v>2295</v>
      </c>
      <c r="J27" s="2586" t="s">
        <v>60</v>
      </c>
      <c r="K27" s="373" t="s">
        <v>104</v>
      </c>
      <c r="L27" s="2555">
        <v>2024</v>
      </c>
      <c r="M27" s="2586" t="s">
        <v>393</v>
      </c>
      <c r="N27" s="419"/>
      <c r="O27" s="456"/>
      <c r="P27" s="17"/>
      <c r="Q27" s="17"/>
      <c r="R27" s="17"/>
      <c r="S27" s="18"/>
      <c r="T27" s="19"/>
      <c r="U27" s="14"/>
      <c r="V27" s="14"/>
      <c r="W27" s="14"/>
      <c r="X27" s="294"/>
      <c r="Y27" s="294"/>
      <c r="Z27" s="294"/>
      <c r="AA27" s="294"/>
      <c r="AB27" s="294"/>
      <c r="AC27" s="294"/>
      <c r="AD27" s="294"/>
      <c r="AE27" s="294"/>
      <c r="AF27" s="294"/>
      <c r="AG27" s="294"/>
      <c r="AH27" s="294"/>
      <c r="AI27" s="294"/>
      <c r="AJ27" s="294"/>
      <c r="AK27" s="294"/>
      <c r="AL27" s="294"/>
      <c r="AM27" s="294"/>
      <c r="AN27" s="294"/>
      <c r="AO27" s="294"/>
      <c r="AP27" s="294"/>
      <c r="AQ27" s="294"/>
      <c r="AR27" s="294"/>
      <c r="AS27" s="294"/>
      <c r="AT27" s="294"/>
      <c r="AU27" s="294"/>
      <c r="AV27" s="294"/>
      <c r="AW27" s="294"/>
      <c r="AX27" s="294"/>
      <c r="AY27" s="294"/>
      <c r="AZ27" s="294"/>
      <c r="BA27" s="294"/>
      <c r="BB27" s="294"/>
      <c r="BC27" s="294"/>
      <c r="BD27" s="294"/>
      <c r="BE27" s="294"/>
      <c r="BF27" s="294"/>
      <c r="BG27" s="294"/>
      <c r="BH27" s="294"/>
      <c r="BI27" s="294"/>
      <c r="BJ27" s="294"/>
      <c r="BK27" s="294"/>
      <c r="BL27" s="294"/>
      <c r="BM27" s="294"/>
      <c r="BN27" s="294"/>
      <c r="BO27" s="294"/>
      <c r="BP27" s="294"/>
      <c r="BQ27" s="294"/>
      <c r="BR27" s="294"/>
      <c r="BS27" s="294"/>
      <c r="BT27" s="294"/>
      <c r="BU27" s="294"/>
      <c r="BV27" s="294"/>
      <c r="BW27" s="294"/>
      <c r="BX27" s="294"/>
      <c r="BY27" s="294"/>
      <c r="BZ27" s="294"/>
      <c r="CA27" s="294"/>
      <c r="CB27" s="294"/>
      <c r="CC27" s="294"/>
      <c r="CD27" s="294"/>
      <c r="CE27" s="294"/>
      <c r="CF27" s="294"/>
      <c r="CG27" s="294"/>
      <c r="CH27" s="294"/>
      <c r="CI27" s="294"/>
      <c r="CJ27" s="294"/>
      <c r="CK27" s="294"/>
      <c r="CL27" s="294"/>
      <c r="CM27" s="294"/>
      <c r="CN27" s="294"/>
      <c r="CO27" s="294"/>
      <c r="CP27" s="294"/>
      <c r="CQ27" s="294"/>
      <c r="CR27" s="294"/>
      <c r="CS27" s="294"/>
      <c r="CT27" s="294"/>
      <c r="CU27" s="294"/>
      <c r="CV27" s="294"/>
      <c r="CW27" s="294"/>
      <c r="CX27" s="294"/>
      <c r="CY27" s="294"/>
      <c r="CZ27" s="294"/>
      <c r="DA27" s="294"/>
      <c r="DB27" s="294"/>
      <c r="DC27" s="294"/>
      <c r="DD27" s="294"/>
      <c r="DE27" s="294"/>
      <c r="DF27" s="294"/>
      <c r="DG27" s="294"/>
      <c r="DH27" s="294"/>
      <c r="DI27" s="294"/>
      <c r="DJ27" s="294"/>
    </row>
    <row r="28" spans="1:114" s="282" customFormat="1" outlineLevel="1" x14ac:dyDescent="0.25">
      <c r="A28" s="2599"/>
      <c r="B28" s="2554"/>
      <c r="C28" s="2555"/>
      <c r="D28" s="2590"/>
      <c r="E28" s="1048" t="s">
        <v>508</v>
      </c>
      <c r="F28" s="2555"/>
      <c r="G28" s="2574"/>
      <c r="H28" s="2585"/>
      <c r="I28" s="881"/>
      <c r="J28" s="2586"/>
      <c r="K28" s="373" t="s">
        <v>506</v>
      </c>
      <c r="L28" s="2555"/>
      <c r="M28" s="2586"/>
      <c r="N28" s="419"/>
      <c r="O28" s="456"/>
      <c r="P28" s="17"/>
      <c r="Q28" s="17"/>
      <c r="R28" s="17"/>
      <c r="S28" s="18"/>
      <c r="T28" s="19"/>
      <c r="U28" s="14"/>
      <c r="V28" s="14"/>
      <c r="W28" s="1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4"/>
      <c r="BZ28" s="294"/>
      <c r="CA28" s="294"/>
      <c r="CB28" s="294"/>
      <c r="CC28" s="294"/>
      <c r="CD28" s="294"/>
      <c r="CE28" s="294"/>
      <c r="CF28" s="294"/>
      <c r="CG28" s="294"/>
      <c r="CH28" s="294"/>
      <c r="CI28" s="294"/>
      <c r="CJ28" s="294"/>
      <c r="CK28" s="294"/>
      <c r="CL28" s="294"/>
      <c r="CM28" s="294"/>
      <c r="CN28" s="294"/>
      <c r="CO28" s="294"/>
      <c r="CP28" s="294"/>
      <c r="CQ28" s="294"/>
      <c r="CR28" s="294"/>
      <c r="CS28" s="294"/>
      <c r="CT28" s="294"/>
      <c r="CU28" s="294"/>
      <c r="CV28" s="294"/>
      <c r="CW28" s="294"/>
      <c r="CX28" s="294"/>
      <c r="CY28" s="294"/>
      <c r="CZ28" s="294"/>
      <c r="DA28" s="294"/>
      <c r="DB28" s="294"/>
      <c r="DC28" s="294"/>
      <c r="DD28" s="294"/>
      <c r="DE28" s="294"/>
      <c r="DF28" s="294"/>
      <c r="DG28" s="294"/>
      <c r="DH28" s="294"/>
      <c r="DI28" s="294"/>
      <c r="DJ28" s="294"/>
    </row>
    <row r="29" spans="1:114" s="282" customFormat="1" x14ac:dyDescent="0.25">
      <c r="A29" s="1188"/>
      <c r="B29" s="1101" t="s">
        <v>291</v>
      </c>
      <c r="C29" s="386"/>
      <c r="D29" s="4"/>
      <c r="E29" s="386"/>
      <c r="F29" s="20"/>
      <c r="G29" s="4"/>
      <c r="H29" s="970" t="s">
        <v>278</v>
      </c>
      <c r="I29" s="117"/>
      <c r="J29" s="58"/>
      <c r="K29" s="117"/>
      <c r="L29" s="20"/>
      <c r="M29" s="117"/>
      <c r="N29" s="38"/>
      <c r="O29" s="455"/>
      <c r="P29" s="117"/>
      <c r="Q29" s="117"/>
      <c r="R29" s="117"/>
      <c r="S29" s="386"/>
      <c r="T29" s="386"/>
      <c r="U29" s="20"/>
      <c r="V29" s="20"/>
      <c r="W29" s="20"/>
      <c r="X29" s="294"/>
      <c r="Y29" s="294"/>
      <c r="Z29" s="294"/>
      <c r="AA29" s="294"/>
      <c r="AB29" s="294"/>
      <c r="AC29" s="294"/>
      <c r="AD29" s="294"/>
      <c r="AE29" s="294"/>
      <c r="AF29" s="294"/>
      <c r="AG29" s="294"/>
      <c r="AH29" s="294"/>
      <c r="AI29" s="294"/>
      <c r="AJ29" s="294"/>
      <c r="AK29" s="294"/>
      <c r="AL29" s="294"/>
      <c r="AM29" s="294"/>
      <c r="AN29" s="294"/>
      <c r="AO29" s="294"/>
      <c r="AP29" s="294"/>
      <c r="AQ29" s="294"/>
      <c r="AR29" s="294"/>
      <c r="AS29" s="294"/>
      <c r="AT29" s="294"/>
      <c r="AU29" s="294"/>
      <c r="AV29" s="294"/>
      <c r="AW29" s="294"/>
      <c r="AX29" s="294"/>
      <c r="AY29" s="294"/>
      <c r="AZ29" s="294"/>
      <c r="BA29" s="294"/>
      <c r="BB29" s="294"/>
      <c r="BC29" s="294"/>
      <c r="BD29" s="294"/>
      <c r="BE29" s="294"/>
      <c r="BF29" s="294"/>
      <c r="BG29" s="294"/>
      <c r="BH29" s="294"/>
      <c r="BI29" s="294"/>
      <c r="BJ29" s="294"/>
      <c r="BK29" s="294"/>
      <c r="BL29" s="294"/>
      <c r="BM29" s="294"/>
      <c r="BN29" s="294"/>
      <c r="BO29" s="294"/>
      <c r="BP29" s="294"/>
      <c r="BQ29" s="294"/>
      <c r="BR29" s="294"/>
      <c r="BS29" s="294"/>
      <c r="BT29" s="294"/>
      <c r="BU29" s="294"/>
      <c r="BV29" s="294"/>
      <c r="BW29" s="294"/>
      <c r="BX29" s="294"/>
      <c r="BY29" s="294"/>
      <c r="BZ29" s="294"/>
      <c r="CA29" s="294"/>
      <c r="CB29" s="294"/>
      <c r="CC29" s="294"/>
      <c r="CD29" s="294"/>
      <c r="CE29" s="294"/>
      <c r="CF29" s="294"/>
      <c r="CG29" s="294"/>
      <c r="CH29" s="294"/>
      <c r="CI29" s="294"/>
      <c r="CJ29" s="294"/>
      <c r="CK29" s="294"/>
      <c r="CL29" s="294"/>
      <c r="CM29" s="294"/>
      <c r="CN29" s="294"/>
      <c r="CO29" s="294"/>
      <c r="CP29" s="294"/>
      <c r="CQ29" s="294"/>
      <c r="CR29" s="294"/>
      <c r="CS29" s="294"/>
      <c r="CT29" s="294"/>
      <c r="CU29" s="294"/>
      <c r="CV29" s="294"/>
      <c r="CW29" s="294"/>
      <c r="CX29" s="294"/>
      <c r="CY29" s="294"/>
      <c r="CZ29" s="294"/>
      <c r="DA29" s="294"/>
      <c r="DB29" s="294"/>
      <c r="DC29" s="294"/>
      <c r="DD29" s="294"/>
      <c r="DE29" s="294"/>
      <c r="DF29" s="294"/>
      <c r="DG29" s="294"/>
      <c r="DH29" s="294"/>
      <c r="DI29" s="294"/>
      <c r="DJ29" s="294"/>
    </row>
    <row r="30" spans="1:114" s="282" customFormat="1" ht="60" customHeight="1" outlineLevel="1" x14ac:dyDescent="0.25">
      <c r="A30" s="2599" t="s">
        <v>103</v>
      </c>
      <c r="B30" s="1524" t="s">
        <v>2303</v>
      </c>
      <c r="C30" s="848" t="s">
        <v>2110</v>
      </c>
      <c r="D30" s="1033" t="s">
        <v>236</v>
      </c>
      <c r="E30" s="12" t="s">
        <v>2111</v>
      </c>
      <c r="F30" s="7"/>
      <c r="G30" s="365"/>
      <c r="H30" s="968" t="s">
        <v>2125</v>
      </c>
      <c r="I30" s="410" t="s">
        <v>2035</v>
      </c>
      <c r="J30" s="2443" t="s">
        <v>101</v>
      </c>
      <c r="K30" s="151" t="s">
        <v>2034</v>
      </c>
      <c r="L30" s="7"/>
      <c r="M30" s="410"/>
      <c r="N30" s="767" t="s">
        <v>3988</v>
      </c>
      <c r="O30" s="768" t="s">
        <v>3989</v>
      </c>
      <c r="P30" s="427" t="s">
        <v>3990</v>
      </c>
      <c r="Q30" s="427" t="s">
        <v>3991</v>
      </c>
      <c r="R30" s="427" t="s">
        <v>3992</v>
      </c>
      <c r="S30" s="12" t="s">
        <v>3993</v>
      </c>
      <c r="T30" s="766" t="s">
        <v>34</v>
      </c>
      <c r="U30" s="7"/>
      <c r="V30" s="7"/>
      <c r="W30" s="7"/>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4"/>
      <c r="BZ30" s="294"/>
      <c r="CA30" s="294"/>
      <c r="CB30" s="294"/>
      <c r="CC30" s="294"/>
      <c r="CD30" s="294"/>
      <c r="CE30" s="294"/>
      <c r="CF30" s="294"/>
      <c r="CG30" s="294"/>
      <c r="CH30" s="294"/>
      <c r="CI30" s="294"/>
      <c r="CJ30" s="294"/>
      <c r="CK30" s="294"/>
      <c r="CL30" s="294"/>
      <c r="CM30" s="294"/>
      <c r="CN30" s="294"/>
      <c r="CO30" s="294"/>
      <c r="CP30" s="294"/>
      <c r="CQ30" s="294"/>
      <c r="CR30" s="294"/>
      <c r="CS30" s="294"/>
      <c r="CT30" s="294"/>
      <c r="CU30" s="294"/>
      <c r="CV30" s="294"/>
      <c r="CW30" s="294"/>
      <c r="CX30" s="294"/>
      <c r="CY30" s="294"/>
      <c r="CZ30" s="294"/>
      <c r="DA30" s="294"/>
      <c r="DB30" s="294"/>
      <c r="DC30" s="294"/>
      <c r="DD30" s="294"/>
      <c r="DE30" s="294"/>
      <c r="DF30" s="294"/>
      <c r="DG30" s="294"/>
      <c r="DH30" s="294"/>
      <c r="DI30" s="294"/>
      <c r="DJ30" s="294"/>
    </row>
    <row r="31" spans="1:114" s="282" customFormat="1" ht="74.25" customHeight="1" outlineLevel="1" x14ac:dyDescent="0.25">
      <c r="A31" s="2599"/>
      <c r="B31" s="1536" t="s">
        <v>3514</v>
      </c>
      <c r="C31" s="848" t="s">
        <v>2112</v>
      </c>
      <c r="D31" s="1034" t="s">
        <v>236</v>
      </c>
      <c r="E31" s="1046" t="s">
        <v>83</v>
      </c>
      <c r="F31" s="836"/>
      <c r="G31" s="357"/>
      <c r="H31" s="922" t="s">
        <v>3994</v>
      </c>
      <c r="I31" s="363" t="s">
        <v>1589</v>
      </c>
      <c r="J31" s="2444"/>
      <c r="K31" s="363" t="s">
        <v>36</v>
      </c>
      <c r="L31" s="360"/>
      <c r="M31" s="414"/>
      <c r="N31" s="415">
        <v>231.4</v>
      </c>
      <c r="O31" s="454">
        <v>269.7</v>
      </c>
      <c r="P31" s="415">
        <v>297.39999999999998</v>
      </c>
      <c r="Q31" s="415">
        <v>329</v>
      </c>
      <c r="R31" s="415">
        <v>376.8</v>
      </c>
      <c r="S31" s="440">
        <v>428.3</v>
      </c>
      <c r="T31" s="16">
        <v>482.3</v>
      </c>
      <c r="U31" s="1667"/>
      <c r="V31" s="360"/>
      <c r="W31" s="360"/>
      <c r="X31" s="294"/>
      <c r="Y31" s="294"/>
      <c r="Z31" s="294"/>
      <c r="AA31" s="294"/>
      <c r="AB31" s="294"/>
      <c r="AC31" s="294"/>
      <c r="AD31" s="294"/>
      <c r="AE31" s="294"/>
      <c r="AF31" s="294"/>
      <c r="AG31" s="294"/>
      <c r="AH31" s="294"/>
      <c r="AI31" s="294"/>
      <c r="AJ31" s="294"/>
      <c r="AK31" s="294"/>
      <c r="AL31" s="294"/>
      <c r="AM31" s="294"/>
      <c r="AN31" s="294"/>
      <c r="AO31" s="294"/>
      <c r="AP31" s="294"/>
      <c r="AQ31" s="294"/>
      <c r="AR31" s="294"/>
      <c r="AS31" s="294"/>
      <c r="AT31" s="294"/>
      <c r="AU31" s="294"/>
      <c r="AV31" s="294"/>
      <c r="AW31" s="294"/>
      <c r="AX31" s="294"/>
      <c r="AY31" s="294"/>
      <c r="AZ31" s="294"/>
      <c r="BA31" s="294"/>
      <c r="BB31" s="294"/>
      <c r="BC31" s="294"/>
      <c r="BD31" s="294"/>
      <c r="BE31" s="294"/>
      <c r="BF31" s="294"/>
      <c r="BG31" s="294"/>
      <c r="BH31" s="294"/>
      <c r="BI31" s="294"/>
      <c r="BJ31" s="294"/>
      <c r="BK31" s="294"/>
      <c r="BL31" s="294"/>
      <c r="BM31" s="294"/>
      <c r="BN31" s="294"/>
      <c r="BO31" s="294"/>
      <c r="BP31" s="294"/>
      <c r="BQ31" s="294"/>
      <c r="BR31" s="294"/>
      <c r="BS31" s="294"/>
      <c r="BT31" s="294"/>
      <c r="BU31" s="294"/>
      <c r="BV31" s="294"/>
      <c r="BW31" s="294"/>
      <c r="BX31" s="294"/>
      <c r="BY31" s="294"/>
      <c r="BZ31" s="294"/>
      <c r="CA31" s="294"/>
      <c r="CB31" s="294"/>
      <c r="CC31" s="294"/>
      <c r="CD31" s="294"/>
      <c r="CE31" s="294"/>
      <c r="CF31" s="294"/>
      <c r="CG31" s="294"/>
      <c r="CH31" s="294"/>
      <c r="CI31" s="294"/>
      <c r="CJ31" s="294"/>
      <c r="CK31" s="294"/>
      <c r="CL31" s="294"/>
      <c r="CM31" s="294"/>
      <c r="CN31" s="294"/>
      <c r="CO31" s="294"/>
      <c r="CP31" s="294"/>
      <c r="CQ31" s="294"/>
      <c r="CR31" s="294"/>
      <c r="CS31" s="294"/>
      <c r="CT31" s="294"/>
      <c r="CU31" s="294"/>
      <c r="CV31" s="294"/>
      <c r="CW31" s="294"/>
      <c r="CX31" s="294"/>
      <c r="CY31" s="294"/>
      <c r="CZ31" s="294"/>
      <c r="DA31" s="294"/>
      <c r="DB31" s="294"/>
      <c r="DC31" s="294"/>
      <c r="DD31" s="294"/>
      <c r="DE31" s="294"/>
      <c r="DF31" s="294"/>
      <c r="DG31" s="294"/>
      <c r="DH31" s="294"/>
      <c r="DI31" s="294"/>
      <c r="DJ31" s="294"/>
    </row>
    <row r="32" spans="1:114" s="777" customFormat="1" ht="24.75" customHeight="1" outlineLevel="1" x14ac:dyDescent="0.2">
      <c r="A32" s="1189"/>
      <c r="B32" s="1511" t="s">
        <v>1173</v>
      </c>
      <c r="C32" s="775"/>
      <c r="D32" s="774"/>
      <c r="E32" s="775"/>
      <c r="F32" s="776"/>
      <c r="G32" s="774"/>
      <c r="H32" s="971" t="s">
        <v>1173</v>
      </c>
      <c r="I32" s="773"/>
      <c r="J32" s="481"/>
      <c r="K32" s="773"/>
      <c r="L32" s="776"/>
      <c r="M32" s="773"/>
      <c r="N32" s="773"/>
      <c r="O32" s="773"/>
      <c r="P32" s="773"/>
      <c r="Q32" s="478"/>
      <c r="R32" s="478"/>
      <c r="S32" s="773"/>
      <c r="T32" s="773"/>
      <c r="U32" s="773"/>
      <c r="V32" s="773"/>
      <c r="W32" s="773"/>
    </row>
    <row r="33" spans="1:114" s="284" customFormat="1" outlineLevel="1" x14ac:dyDescent="0.2">
      <c r="A33" s="1190"/>
      <c r="B33" s="1538"/>
      <c r="C33" s="181"/>
      <c r="D33" s="183"/>
      <c r="E33" s="181"/>
      <c r="F33" s="210"/>
      <c r="G33" s="183"/>
      <c r="H33" s="972" t="s">
        <v>573</v>
      </c>
      <c r="I33" s="163"/>
      <c r="J33" s="206"/>
      <c r="K33" s="163"/>
      <c r="L33" s="210"/>
      <c r="M33" s="163"/>
      <c r="N33" s="163"/>
      <c r="O33" s="458"/>
      <c r="P33" s="163"/>
      <c r="Q33" s="166"/>
      <c r="R33" s="166"/>
      <c r="S33" s="163"/>
      <c r="T33" s="163"/>
      <c r="U33" s="163"/>
      <c r="V33" s="163"/>
      <c r="W33" s="163"/>
      <c r="X33" s="287"/>
      <c r="Y33" s="287"/>
      <c r="Z33" s="287"/>
      <c r="AA33" s="287"/>
      <c r="AB33" s="287"/>
      <c r="AC33" s="287"/>
      <c r="AD33" s="287"/>
      <c r="AE33" s="287"/>
      <c r="AF33" s="287"/>
      <c r="AG33" s="287"/>
      <c r="AH33" s="287"/>
      <c r="AI33" s="287"/>
      <c r="AJ33" s="287"/>
      <c r="AK33" s="287"/>
      <c r="AL33" s="287"/>
      <c r="AM33" s="287"/>
      <c r="AN33" s="287"/>
      <c r="AO33" s="287"/>
      <c r="AP33" s="287"/>
      <c r="AQ33" s="287"/>
      <c r="AR33" s="287"/>
      <c r="AS33" s="287"/>
      <c r="AT33" s="287"/>
      <c r="AU33" s="287"/>
      <c r="AV33" s="287"/>
      <c r="AW33" s="287"/>
      <c r="AX33" s="287"/>
      <c r="AY33" s="287"/>
      <c r="AZ33" s="287"/>
      <c r="BA33" s="287"/>
      <c r="BB33" s="287"/>
      <c r="BC33" s="287"/>
      <c r="BD33" s="287"/>
      <c r="BE33" s="287"/>
      <c r="BF33" s="287"/>
      <c r="BG33" s="287"/>
      <c r="BH33" s="287"/>
      <c r="BI33" s="287"/>
      <c r="BJ33" s="287"/>
      <c r="BK33" s="287"/>
      <c r="BL33" s="287"/>
      <c r="BM33" s="287"/>
      <c r="BN33" s="287"/>
      <c r="BO33" s="287"/>
      <c r="BP33" s="287"/>
      <c r="BQ33" s="287"/>
      <c r="BR33" s="287"/>
      <c r="BS33" s="287"/>
      <c r="BT33" s="287"/>
      <c r="BU33" s="287"/>
      <c r="BV33" s="287"/>
      <c r="BW33" s="287"/>
      <c r="BX33" s="287"/>
      <c r="BY33" s="287"/>
      <c r="BZ33" s="287"/>
      <c r="CA33" s="287"/>
      <c r="CB33" s="287"/>
      <c r="CC33" s="287"/>
      <c r="CD33" s="287"/>
      <c r="CE33" s="287"/>
      <c r="CF33" s="287"/>
      <c r="CG33" s="287"/>
      <c r="CH33" s="287"/>
      <c r="CI33" s="287"/>
      <c r="CJ33" s="287"/>
      <c r="CK33" s="287"/>
      <c r="CL33" s="287"/>
      <c r="CM33" s="287"/>
      <c r="CN33" s="287"/>
      <c r="CO33" s="287"/>
      <c r="CP33" s="287"/>
      <c r="CQ33" s="287"/>
      <c r="CR33" s="287"/>
      <c r="CS33" s="287"/>
      <c r="CT33" s="287"/>
      <c r="CU33" s="287"/>
      <c r="CV33" s="287"/>
      <c r="CW33" s="287"/>
      <c r="CX33" s="287"/>
      <c r="CY33" s="287"/>
      <c r="CZ33" s="287"/>
      <c r="DA33" s="287"/>
      <c r="DB33" s="287"/>
      <c r="DC33" s="287"/>
      <c r="DD33" s="287"/>
      <c r="DE33" s="287"/>
      <c r="DF33" s="287"/>
      <c r="DG33" s="287"/>
      <c r="DH33" s="287"/>
      <c r="DI33" s="287"/>
      <c r="DJ33" s="287"/>
    </row>
    <row r="34" spans="1:114" s="283" customFormat="1" ht="15" customHeight="1" outlineLevel="1" x14ac:dyDescent="0.2">
      <c r="A34" s="2603">
        <v>1</v>
      </c>
      <c r="B34" s="2529" t="s">
        <v>2304</v>
      </c>
      <c r="C34" s="2560" t="s">
        <v>2880</v>
      </c>
      <c r="D34" s="2560" t="s">
        <v>2893</v>
      </c>
      <c r="E34" s="1050" t="s">
        <v>1064</v>
      </c>
      <c r="F34" s="2558">
        <v>2026</v>
      </c>
      <c r="G34" s="2556" t="s">
        <v>395</v>
      </c>
      <c r="H34" s="2236" t="s">
        <v>1221</v>
      </c>
      <c r="I34" s="2560" t="s">
        <v>95</v>
      </c>
      <c r="J34" s="2560" t="s">
        <v>1048</v>
      </c>
      <c r="K34" s="373" t="s">
        <v>1064</v>
      </c>
      <c r="L34" s="2558">
        <v>2026</v>
      </c>
      <c r="M34" s="2560" t="s">
        <v>393</v>
      </c>
      <c r="N34" s="149"/>
      <c r="O34" s="451"/>
      <c r="P34" s="361" t="s">
        <v>1233</v>
      </c>
      <c r="Q34" s="6"/>
      <c r="R34" s="6"/>
      <c r="S34" s="149"/>
      <c r="T34" s="149"/>
      <c r="U34" s="149"/>
      <c r="V34" s="279"/>
      <c r="W34" s="2549" t="s">
        <v>1532</v>
      </c>
    </row>
    <row r="35" spans="1:114" s="285" customFormat="1" ht="21.75" customHeight="1" outlineLevel="1" x14ac:dyDescent="0.25">
      <c r="A35" s="2604"/>
      <c r="B35" s="2530"/>
      <c r="C35" s="2561"/>
      <c r="D35" s="2561"/>
      <c r="E35" s="1050" t="s">
        <v>2026</v>
      </c>
      <c r="F35" s="2559"/>
      <c r="G35" s="2557"/>
      <c r="H35" s="2237"/>
      <c r="I35" s="2561"/>
      <c r="J35" s="2561"/>
      <c r="K35" s="373" t="s">
        <v>1192</v>
      </c>
      <c r="L35" s="2559"/>
      <c r="M35" s="2561"/>
      <c r="N35" s="50"/>
      <c r="O35" s="456"/>
      <c r="P35" s="79">
        <v>870</v>
      </c>
      <c r="Q35" s="17"/>
      <c r="R35" s="17"/>
      <c r="S35" s="18"/>
      <c r="T35" s="19"/>
      <c r="U35" s="1667" t="s">
        <v>1054</v>
      </c>
      <c r="V35" s="420"/>
      <c r="W35" s="2550"/>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385"/>
      <c r="AU35" s="385"/>
      <c r="AV35" s="385"/>
      <c r="AW35" s="385"/>
      <c r="AX35" s="385"/>
      <c r="AY35" s="385"/>
      <c r="AZ35" s="385"/>
      <c r="BA35" s="385"/>
      <c r="BB35" s="385"/>
      <c r="BC35" s="385"/>
      <c r="BD35" s="385"/>
      <c r="BE35" s="385"/>
      <c r="BF35" s="385"/>
      <c r="BG35" s="385"/>
      <c r="BH35" s="385"/>
      <c r="BI35" s="385"/>
      <c r="BJ35" s="385"/>
      <c r="BK35" s="385"/>
      <c r="BL35" s="385"/>
      <c r="BM35" s="385"/>
      <c r="BN35" s="385"/>
      <c r="BO35" s="385"/>
      <c r="BP35" s="385"/>
      <c r="BQ35" s="385"/>
      <c r="BR35" s="385"/>
      <c r="BS35" s="385"/>
      <c r="BT35" s="385"/>
      <c r="BU35" s="385"/>
      <c r="BV35" s="385"/>
      <c r="BW35" s="385"/>
      <c r="BX35" s="385"/>
      <c r="BY35" s="385"/>
      <c r="BZ35" s="385"/>
      <c r="CA35" s="385"/>
      <c r="CB35" s="385"/>
      <c r="CC35" s="385"/>
      <c r="CD35" s="385"/>
      <c r="CE35" s="385"/>
      <c r="CF35" s="385"/>
      <c r="CG35" s="385"/>
      <c r="CH35" s="385"/>
      <c r="CI35" s="385"/>
      <c r="CJ35" s="385"/>
      <c r="CK35" s="385"/>
      <c r="CL35" s="385"/>
      <c r="CM35" s="385"/>
      <c r="CN35" s="385"/>
      <c r="CO35" s="385"/>
      <c r="CP35" s="385"/>
      <c r="CQ35" s="385"/>
      <c r="CR35" s="385"/>
      <c r="CS35" s="385"/>
      <c r="CT35" s="385"/>
      <c r="CU35" s="385"/>
      <c r="CV35" s="385"/>
      <c r="CW35" s="385"/>
      <c r="CX35" s="385"/>
      <c r="CY35" s="385"/>
      <c r="CZ35" s="385"/>
      <c r="DA35" s="385"/>
      <c r="DB35" s="385"/>
      <c r="DC35" s="385"/>
      <c r="DD35" s="385"/>
      <c r="DE35" s="385"/>
      <c r="DF35" s="385"/>
      <c r="DG35" s="385"/>
      <c r="DH35" s="385"/>
      <c r="DI35" s="385"/>
      <c r="DJ35" s="385"/>
    </row>
    <row r="36" spans="1:114" s="286" customFormat="1" outlineLevel="1" x14ac:dyDescent="0.25">
      <c r="A36" s="1191"/>
      <c r="B36" s="1539"/>
      <c r="C36" s="160"/>
      <c r="D36" s="160"/>
      <c r="E36" s="160"/>
      <c r="F36" s="391"/>
      <c r="G36" s="160"/>
      <c r="H36" s="972" t="s">
        <v>575</v>
      </c>
      <c r="I36" s="164"/>
      <c r="J36" s="164"/>
      <c r="K36" s="160"/>
      <c r="L36" s="391"/>
      <c r="M36" s="160"/>
      <c r="N36" s="168"/>
      <c r="O36" s="459"/>
      <c r="P36" s="160"/>
      <c r="Q36" s="168"/>
      <c r="R36" s="168"/>
      <c r="S36" s="170"/>
      <c r="T36" s="171"/>
      <c r="U36" s="391"/>
      <c r="V36" s="391"/>
      <c r="W36" s="391"/>
      <c r="X36" s="385"/>
      <c r="Y36" s="385"/>
      <c r="Z36" s="385"/>
      <c r="AA36" s="385"/>
      <c r="AB36" s="385"/>
      <c r="AC36" s="385"/>
      <c r="AD36" s="385"/>
      <c r="AE36" s="385"/>
      <c r="AF36" s="385"/>
      <c r="AG36" s="385"/>
      <c r="AH36" s="385"/>
      <c r="AI36" s="385"/>
      <c r="AJ36" s="385"/>
      <c r="AK36" s="385"/>
      <c r="AL36" s="385"/>
      <c r="AM36" s="385"/>
      <c r="AN36" s="385"/>
      <c r="AO36" s="385"/>
      <c r="AP36" s="385"/>
      <c r="AQ36" s="385"/>
      <c r="AR36" s="385"/>
      <c r="AS36" s="385"/>
      <c r="AT36" s="385"/>
      <c r="AU36" s="385"/>
      <c r="AV36" s="385"/>
      <c r="AW36" s="385"/>
      <c r="AX36" s="385"/>
      <c r="AY36" s="385"/>
      <c r="AZ36" s="385"/>
      <c r="BA36" s="385"/>
      <c r="BB36" s="385"/>
      <c r="BC36" s="385"/>
      <c r="BD36" s="385"/>
      <c r="BE36" s="385"/>
      <c r="BF36" s="385"/>
      <c r="BG36" s="385"/>
      <c r="BH36" s="385"/>
      <c r="BI36" s="385"/>
      <c r="BJ36" s="385"/>
      <c r="BK36" s="385"/>
      <c r="BL36" s="385"/>
      <c r="BM36" s="385"/>
      <c r="BN36" s="385"/>
      <c r="BO36" s="385"/>
      <c r="BP36" s="385"/>
      <c r="BQ36" s="385"/>
      <c r="BR36" s="385"/>
      <c r="BS36" s="385"/>
      <c r="BT36" s="385"/>
      <c r="BU36" s="385"/>
      <c r="BV36" s="385"/>
      <c r="BW36" s="385"/>
      <c r="BX36" s="385"/>
      <c r="BY36" s="385"/>
      <c r="BZ36" s="385"/>
      <c r="CA36" s="385"/>
      <c r="CB36" s="385"/>
      <c r="CC36" s="385"/>
      <c r="CD36" s="385"/>
      <c r="CE36" s="385"/>
      <c r="CF36" s="385"/>
      <c r="CG36" s="385"/>
      <c r="CH36" s="385"/>
      <c r="CI36" s="385"/>
      <c r="CJ36" s="385"/>
      <c r="CK36" s="385"/>
      <c r="CL36" s="385"/>
      <c r="CM36" s="385"/>
      <c r="CN36" s="385"/>
      <c r="CO36" s="385"/>
      <c r="CP36" s="385"/>
      <c r="CQ36" s="385"/>
      <c r="CR36" s="385"/>
      <c r="CS36" s="385"/>
      <c r="CT36" s="385"/>
      <c r="CU36" s="385"/>
      <c r="CV36" s="385"/>
      <c r="CW36" s="385"/>
      <c r="CX36" s="385"/>
      <c r="CY36" s="385"/>
      <c r="CZ36" s="385"/>
      <c r="DA36" s="385"/>
      <c r="DB36" s="385"/>
      <c r="DC36" s="385"/>
      <c r="DD36" s="385"/>
      <c r="DE36" s="385"/>
      <c r="DF36" s="385"/>
      <c r="DG36" s="385"/>
      <c r="DH36" s="385"/>
      <c r="DI36" s="385"/>
      <c r="DJ36" s="385"/>
    </row>
    <row r="37" spans="1:114" s="287" customFormat="1" ht="33.75" customHeight="1" outlineLevel="1" x14ac:dyDescent="0.2">
      <c r="A37" s="2282">
        <v>2</v>
      </c>
      <c r="B37" s="2572" t="s">
        <v>2305</v>
      </c>
      <c r="C37" s="2560" t="s">
        <v>2880</v>
      </c>
      <c r="D37" s="2549" t="s">
        <v>2892</v>
      </c>
      <c r="E37" s="1050" t="s">
        <v>1064</v>
      </c>
      <c r="F37" s="2558">
        <v>2026</v>
      </c>
      <c r="G37" s="2556" t="s">
        <v>395</v>
      </c>
      <c r="H37" s="2236" t="s">
        <v>1222</v>
      </c>
      <c r="I37" s="2560" t="s">
        <v>95</v>
      </c>
      <c r="J37" s="2560" t="s">
        <v>1047</v>
      </c>
      <c r="K37" s="373" t="s">
        <v>1064</v>
      </c>
      <c r="L37" s="2558">
        <v>2026</v>
      </c>
      <c r="M37" s="2560" t="s">
        <v>393</v>
      </c>
      <c r="N37" s="379"/>
      <c r="O37" s="447"/>
      <c r="P37" s="356"/>
      <c r="Q37" s="589" t="s">
        <v>1533</v>
      </c>
      <c r="R37" s="379"/>
      <c r="S37" s="36"/>
      <c r="T37" s="36"/>
      <c r="U37" s="1667"/>
      <c r="V37" s="421"/>
      <c r="W37" s="2507" t="s">
        <v>1534</v>
      </c>
    </row>
    <row r="38" spans="1:114" s="285" customFormat="1" ht="17.25" customHeight="1" outlineLevel="1" x14ac:dyDescent="0.25">
      <c r="A38" s="2283"/>
      <c r="B38" s="2573"/>
      <c r="C38" s="2561"/>
      <c r="D38" s="2550"/>
      <c r="E38" s="1050" t="s">
        <v>2026</v>
      </c>
      <c r="F38" s="2559"/>
      <c r="G38" s="2557"/>
      <c r="H38" s="2237"/>
      <c r="I38" s="2561"/>
      <c r="J38" s="2561"/>
      <c r="K38" s="373" t="s">
        <v>1192</v>
      </c>
      <c r="L38" s="2559"/>
      <c r="M38" s="2561"/>
      <c r="N38" s="50"/>
      <c r="O38" s="456"/>
      <c r="P38" s="361"/>
      <c r="Q38" s="589">
        <v>19000</v>
      </c>
      <c r="R38" s="17"/>
      <c r="S38" s="18"/>
      <c r="T38" s="19"/>
      <c r="U38" s="1667" t="s">
        <v>1054</v>
      </c>
      <c r="V38" s="420"/>
      <c r="W38" s="2508"/>
      <c r="X38" s="385"/>
      <c r="Y38" s="385"/>
      <c r="Z38" s="385"/>
      <c r="AA38" s="385"/>
      <c r="AB38" s="385"/>
      <c r="AC38" s="385"/>
      <c r="AD38" s="385"/>
      <c r="AE38" s="385"/>
      <c r="AF38" s="385"/>
      <c r="AG38" s="385"/>
      <c r="AH38" s="385"/>
      <c r="AI38" s="385"/>
      <c r="AJ38" s="385"/>
      <c r="AK38" s="385"/>
      <c r="AL38" s="385"/>
      <c r="AM38" s="385"/>
      <c r="AN38" s="385"/>
      <c r="AO38" s="385"/>
      <c r="AP38" s="385"/>
      <c r="AQ38" s="385"/>
      <c r="AR38" s="385"/>
      <c r="AS38" s="385"/>
      <c r="AT38" s="385"/>
      <c r="AU38" s="385"/>
      <c r="AV38" s="385"/>
      <c r="AW38" s="385"/>
      <c r="AX38" s="385"/>
      <c r="AY38" s="385"/>
      <c r="AZ38" s="385"/>
      <c r="BA38" s="385"/>
      <c r="BB38" s="385"/>
      <c r="BC38" s="385"/>
      <c r="BD38" s="385"/>
      <c r="BE38" s="385"/>
      <c r="BF38" s="385"/>
      <c r="BG38" s="385"/>
      <c r="BH38" s="385"/>
      <c r="BI38" s="385"/>
      <c r="BJ38" s="385"/>
      <c r="BK38" s="385"/>
      <c r="BL38" s="385"/>
      <c r="BM38" s="385"/>
      <c r="BN38" s="385"/>
      <c r="BO38" s="385"/>
      <c r="BP38" s="385"/>
      <c r="BQ38" s="385"/>
      <c r="BR38" s="385"/>
      <c r="BS38" s="385"/>
      <c r="BT38" s="385"/>
      <c r="BU38" s="385"/>
      <c r="BV38" s="385"/>
      <c r="BW38" s="385"/>
      <c r="BX38" s="385"/>
      <c r="BY38" s="385"/>
      <c r="BZ38" s="385"/>
      <c r="CA38" s="385"/>
      <c r="CB38" s="385"/>
      <c r="CC38" s="385"/>
      <c r="CD38" s="385"/>
      <c r="CE38" s="385"/>
      <c r="CF38" s="385"/>
      <c r="CG38" s="385"/>
      <c r="CH38" s="385"/>
      <c r="CI38" s="385"/>
      <c r="CJ38" s="385"/>
      <c r="CK38" s="385"/>
      <c r="CL38" s="385"/>
      <c r="CM38" s="385"/>
      <c r="CN38" s="385"/>
      <c r="CO38" s="385"/>
      <c r="CP38" s="385"/>
      <c r="CQ38" s="385"/>
      <c r="CR38" s="385"/>
      <c r="CS38" s="385"/>
      <c r="CT38" s="385"/>
      <c r="CU38" s="385"/>
      <c r="CV38" s="385"/>
      <c r="CW38" s="385"/>
      <c r="CX38" s="385"/>
      <c r="CY38" s="385"/>
      <c r="CZ38" s="385"/>
      <c r="DA38" s="385"/>
      <c r="DB38" s="385"/>
      <c r="DC38" s="385"/>
      <c r="DD38" s="385"/>
      <c r="DE38" s="385"/>
      <c r="DF38" s="385"/>
      <c r="DG38" s="385"/>
      <c r="DH38" s="385"/>
      <c r="DI38" s="385"/>
      <c r="DJ38" s="385"/>
    </row>
    <row r="39" spans="1:114" s="286" customFormat="1" outlineLevel="1" x14ac:dyDescent="0.25">
      <c r="A39" s="1190"/>
      <c r="B39" s="1539"/>
      <c r="C39" s="160"/>
      <c r="D39" s="160"/>
      <c r="E39" s="160"/>
      <c r="F39" s="391"/>
      <c r="G39" s="160"/>
      <c r="H39" s="972" t="s">
        <v>578</v>
      </c>
      <c r="I39" s="160"/>
      <c r="J39" s="160"/>
      <c r="K39" s="160"/>
      <c r="L39" s="391"/>
      <c r="M39" s="160"/>
      <c r="N39" s="168"/>
      <c r="O39" s="459"/>
      <c r="P39" s="160"/>
      <c r="Q39" s="168"/>
      <c r="R39" s="168"/>
      <c r="S39" s="170"/>
      <c r="T39" s="171"/>
      <c r="U39" s="391"/>
      <c r="V39" s="391"/>
      <c r="W39" s="391"/>
      <c r="X39" s="385"/>
      <c r="Y39" s="385"/>
      <c r="Z39" s="385"/>
      <c r="AA39" s="385"/>
      <c r="AB39" s="385"/>
      <c r="AC39" s="385"/>
      <c r="AD39" s="385"/>
      <c r="AE39" s="385"/>
      <c r="AF39" s="385"/>
      <c r="AG39" s="385"/>
      <c r="AH39" s="385"/>
      <c r="AI39" s="385"/>
      <c r="AJ39" s="385"/>
      <c r="AK39" s="385"/>
      <c r="AL39" s="385"/>
      <c r="AM39" s="385"/>
      <c r="AN39" s="385"/>
      <c r="AO39" s="385"/>
      <c r="AP39" s="385"/>
      <c r="AQ39" s="385"/>
      <c r="AR39" s="385"/>
      <c r="AS39" s="385"/>
      <c r="AT39" s="385"/>
      <c r="AU39" s="385"/>
      <c r="AV39" s="385"/>
      <c r="AW39" s="385"/>
      <c r="AX39" s="385"/>
      <c r="AY39" s="385"/>
      <c r="AZ39" s="385"/>
      <c r="BA39" s="385"/>
      <c r="BB39" s="385"/>
      <c r="BC39" s="385"/>
      <c r="BD39" s="385"/>
      <c r="BE39" s="385"/>
      <c r="BF39" s="385"/>
      <c r="BG39" s="385"/>
      <c r="BH39" s="385"/>
      <c r="BI39" s="385"/>
      <c r="BJ39" s="385"/>
      <c r="BK39" s="385"/>
      <c r="BL39" s="385"/>
      <c r="BM39" s="385"/>
      <c r="BN39" s="385"/>
      <c r="BO39" s="385"/>
      <c r="BP39" s="385"/>
      <c r="BQ39" s="385"/>
      <c r="BR39" s="385"/>
      <c r="BS39" s="385"/>
      <c r="BT39" s="385"/>
      <c r="BU39" s="385"/>
      <c r="BV39" s="385"/>
      <c r="BW39" s="385"/>
      <c r="BX39" s="385"/>
      <c r="BY39" s="385"/>
      <c r="BZ39" s="385"/>
      <c r="CA39" s="385"/>
      <c r="CB39" s="385"/>
      <c r="CC39" s="385"/>
      <c r="CD39" s="385"/>
      <c r="CE39" s="385"/>
      <c r="CF39" s="385"/>
      <c r="CG39" s="385"/>
      <c r="CH39" s="385"/>
      <c r="CI39" s="385"/>
      <c r="CJ39" s="385"/>
      <c r="CK39" s="385"/>
      <c r="CL39" s="385"/>
      <c r="CM39" s="385"/>
      <c r="CN39" s="385"/>
      <c r="CO39" s="385"/>
      <c r="CP39" s="385"/>
      <c r="CQ39" s="385"/>
      <c r="CR39" s="385"/>
      <c r="CS39" s="385"/>
      <c r="CT39" s="385"/>
      <c r="CU39" s="385"/>
      <c r="CV39" s="385"/>
      <c r="CW39" s="385"/>
      <c r="CX39" s="385"/>
      <c r="CY39" s="385"/>
      <c r="CZ39" s="385"/>
      <c r="DA39" s="385"/>
      <c r="DB39" s="385"/>
      <c r="DC39" s="385"/>
      <c r="DD39" s="385"/>
      <c r="DE39" s="385"/>
      <c r="DF39" s="385"/>
      <c r="DG39" s="385"/>
      <c r="DH39" s="385"/>
      <c r="DI39" s="385"/>
      <c r="DJ39" s="385"/>
    </row>
    <row r="40" spans="1:114" s="285" customFormat="1" ht="28.5" customHeight="1" outlineLevel="1" x14ac:dyDescent="0.25">
      <c r="A40" s="2605">
        <v>3</v>
      </c>
      <c r="B40" s="2529" t="s">
        <v>2306</v>
      </c>
      <c r="C40" s="2560" t="s">
        <v>2880</v>
      </c>
      <c r="D40" s="2560" t="s">
        <v>2891</v>
      </c>
      <c r="E40" s="1050" t="s">
        <v>1064</v>
      </c>
      <c r="F40" s="2558">
        <v>2025</v>
      </c>
      <c r="G40" s="2556" t="s">
        <v>395</v>
      </c>
      <c r="H40" s="2428" t="s">
        <v>1223</v>
      </c>
      <c r="I40" s="2560" t="s">
        <v>95</v>
      </c>
      <c r="J40" s="2549" t="s">
        <v>1535</v>
      </c>
      <c r="K40" s="373" t="s">
        <v>1064</v>
      </c>
      <c r="L40" s="2558">
        <v>2025</v>
      </c>
      <c r="M40" s="377" t="s">
        <v>393</v>
      </c>
      <c r="N40" s="50"/>
      <c r="O40" s="456"/>
      <c r="P40" s="743" t="s">
        <v>1162</v>
      </c>
      <c r="Q40" s="17"/>
      <c r="R40" s="17"/>
      <c r="S40" s="18"/>
      <c r="T40" s="19"/>
      <c r="U40" s="1667"/>
      <c r="V40" s="421"/>
      <c r="W40" s="2507" t="s">
        <v>1536</v>
      </c>
      <c r="X40" s="385"/>
      <c r="Y40" s="385"/>
      <c r="Z40" s="385"/>
      <c r="AA40" s="385"/>
      <c r="AB40" s="385"/>
      <c r="AC40" s="385"/>
      <c r="AD40" s="385"/>
      <c r="AE40" s="385"/>
      <c r="AF40" s="385"/>
      <c r="AG40" s="385"/>
      <c r="AH40" s="385"/>
      <c r="AI40" s="385"/>
      <c r="AJ40" s="385"/>
      <c r="AK40" s="385"/>
      <c r="AL40" s="385"/>
      <c r="AM40" s="385"/>
      <c r="AN40" s="385"/>
      <c r="AO40" s="385"/>
      <c r="AP40" s="385"/>
      <c r="AQ40" s="385"/>
      <c r="AR40" s="385"/>
      <c r="AS40" s="385"/>
      <c r="AT40" s="385"/>
      <c r="AU40" s="385"/>
      <c r="AV40" s="385"/>
      <c r="AW40" s="385"/>
      <c r="AX40" s="385"/>
      <c r="AY40" s="385"/>
      <c r="AZ40" s="385"/>
      <c r="BA40" s="385"/>
      <c r="BB40" s="385"/>
      <c r="BC40" s="385"/>
      <c r="BD40" s="385"/>
      <c r="BE40" s="385"/>
      <c r="BF40" s="385"/>
      <c r="BG40" s="385"/>
      <c r="BH40" s="385"/>
      <c r="BI40" s="385"/>
      <c r="BJ40" s="385"/>
      <c r="BK40" s="385"/>
      <c r="BL40" s="385"/>
      <c r="BM40" s="385"/>
      <c r="BN40" s="385"/>
      <c r="BO40" s="385"/>
      <c r="BP40" s="385"/>
      <c r="BQ40" s="385"/>
      <c r="BR40" s="385"/>
      <c r="BS40" s="385"/>
      <c r="BT40" s="385"/>
      <c r="BU40" s="385"/>
      <c r="BV40" s="385"/>
      <c r="BW40" s="385"/>
      <c r="BX40" s="385"/>
      <c r="BY40" s="385"/>
      <c r="BZ40" s="385"/>
      <c r="CA40" s="385"/>
      <c r="CB40" s="385"/>
      <c r="CC40" s="385"/>
      <c r="CD40" s="385"/>
      <c r="CE40" s="385"/>
      <c r="CF40" s="385"/>
      <c r="CG40" s="385"/>
      <c r="CH40" s="385"/>
      <c r="CI40" s="385"/>
      <c r="CJ40" s="385"/>
      <c r="CK40" s="385"/>
      <c r="CL40" s="385"/>
      <c r="CM40" s="385"/>
      <c r="CN40" s="385"/>
      <c r="CO40" s="385"/>
      <c r="CP40" s="385"/>
      <c r="CQ40" s="385"/>
      <c r="CR40" s="385"/>
      <c r="CS40" s="385"/>
      <c r="CT40" s="385"/>
      <c r="CU40" s="385"/>
      <c r="CV40" s="385"/>
      <c r="CW40" s="385"/>
      <c r="CX40" s="385"/>
      <c r="CY40" s="385"/>
      <c r="CZ40" s="385"/>
      <c r="DA40" s="385"/>
      <c r="DB40" s="385"/>
      <c r="DC40" s="385"/>
      <c r="DD40" s="385"/>
      <c r="DE40" s="385"/>
      <c r="DF40" s="385"/>
      <c r="DG40" s="385"/>
      <c r="DH40" s="385"/>
      <c r="DI40" s="385"/>
      <c r="DJ40" s="385"/>
    </row>
    <row r="41" spans="1:114" s="287" customFormat="1" ht="31.5" customHeight="1" outlineLevel="1" x14ac:dyDescent="0.2">
      <c r="A41" s="2606"/>
      <c r="B41" s="2530"/>
      <c r="C41" s="2561"/>
      <c r="D41" s="2561"/>
      <c r="E41" s="1050" t="s">
        <v>2026</v>
      </c>
      <c r="F41" s="2559"/>
      <c r="G41" s="2557"/>
      <c r="H41" s="2429"/>
      <c r="I41" s="2561"/>
      <c r="J41" s="2550"/>
      <c r="K41" s="373" t="s">
        <v>1192</v>
      </c>
      <c r="L41" s="2559"/>
      <c r="M41" s="378"/>
      <c r="N41" s="379"/>
      <c r="O41" s="460"/>
      <c r="P41" s="79">
        <v>650</v>
      </c>
      <c r="Q41" s="379"/>
      <c r="R41" s="379"/>
      <c r="S41" s="36"/>
      <c r="T41" s="36"/>
      <c r="U41" s="1667" t="s">
        <v>1054</v>
      </c>
      <c r="V41" s="420"/>
      <c r="W41" s="2508"/>
    </row>
    <row r="42" spans="1:114" s="284" customFormat="1" outlineLevel="1" x14ac:dyDescent="0.2">
      <c r="A42" s="1190"/>
      <c r="B42" s="1540"/>
      <c r="C42" s="206"/>
      <c r="D42" s="206"/>
      <c r="E42" s="160"/>
      <c r="F42" s="391"/>
      <c r="G42" s="160"/>
      <c r="H42" s="232" t="s">
        <v>598</v>
      </c>
      <c r="I42" s="206"/>
      <c r="J42" s="206"/>
      <c r="K42" s="160"/>
      <c r="L42" s="391"/>
      <c r="M42" s="160"/>
      <c r="N42" s="166"/>
      <c r="O42" s="461"/>
      <c r="P42" s="166"/>
      <c r="Q42" s="166"/>
      <c r="R42" s="166"/>
      <c r="S42" s="171"/>
      <c r="T42" s="171"/>
      <c r="U42" s="391"/>
      <c r="V42" s="391"/>
      <c r="W42" s="391"/>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287"/>
      <c r="BJ42" s="287"/>
      <c r="BK42" s="287"/>
      <c r="BL42" s="287"/>
      <c r="BM42" s="287"/>
      <c r="BN42" s="287"/>
      <c r="BO42" s="287"/>
      <c r="BP42" s="287"/>
      <c r="BQ42" s="287"/>
      <c r="BR42" s="287"/>
      <c r="BS42" s="287"/>
      <c r="BT42" s="287"/>
      <c r="BU42" s="287"/>
      <c r="BV42" s="287"/>
      <c r="BW42" s="287"/>
      <c r="BX42" s="287"/>
      <c r="BY42" s="287"/>
      <c r="BZ42" s="287"/>
      <c r="CA42" s="287"/>
      <c r="CB42" s="287"/>
      <c r="CC42" s="287"/>
      <c r="CD42" s="287"/>
      <c r="CE42" s="287"/>
      <c r="CF42" s="287"/>
      <c r="CG42" s="287"/>
      <c r="CH42" s="287"/>
      <c r="CI42" s="287"/>
      <c r="CJ42" s="287"/>
      <c r="CK42" s="287"/>
      <c r="CL42" s="287"/>
      <c r="CM42" s="287"/>
      <c r="CN42" s="287"/>
      <c r="CO42" s="287"/>
      <c r="CP42" s="287"/>
      <c r="CQ42" s="287"/>
      <c r="CR42" s="287"/>
      <c r="CS42" s="287"/>
      <c r="CT42" s="287"/>
      <c r="CU42" s="287"/>
      <c r="CV42" s="287"/>
      <c r="CW42" s="287"/>
      <c r="CX42" s="287"/>
      <c r="CY42" s="287"/>
      <c r="CZ42" s="287"/>
      <c r="DA42" s="287"/>
      <c r="DB42" s="287"/>
      <c r="DC42" s="287"/>
      <c r="DD42" s="287"/>
      <c r="DE42" s="287"/>
      <c r="DF42" s="287"/>
      <c r="DG42" s="287"/>
      <c r="DH42" s="287"/>
      <c r="DI42" s="287"/>
      <c r="DJ42" s="287"/>
    </row>
    <row r="43" spans="1:114" s="287" customFormat="1" ht="29.25" customHeight="1" outlineLevel="1" x14ac:dyDescent="0.2">
      <c r="A43" s="2282">
        <v>4</v>
      </c>
      <c r="B43" s="2332" t="s">
        <v>2307</v>
      </c>
      <c r="C43" s="2560" t="s">
        <v>2880</v>
      </c>
      <c r="D43" s="2549" t="s">
        <v>2890</v>
      </c>
      <c r="E43" s="1050" t="s">
        <v>1064</v>
      </c>
      <c r="F43" s="2558">
        <v>2026</v>
      </c>
      <c r="G43" s="2556" t="s">
        <v>395</v>
      </c>
      <c r="H43" s="2236" t="s">
        <v>1224</v>
      </c>
      <c r="I43" s="2560" t="s">
        <v>95</v>
      </c>
      <c r="J43" s="2560" t="s">
        <v>1049</v>
      </c>
      <c r="K43" s="373" t="s">
        <v>1537</v>
      </c>
      <c r="L43" s="2558">
        <v>2026</v>
      </c>
      <c r="M43" s="377" t="s">
        <v>393</v>
      </c>
      <c r="N43" s="379"/>
      <c r="O43" s="460"/>
      <c r="P43" s="356" t="s">
        <v>1538</v>
      </c>
      <c r="Q43" s="379"/>
      <c r="R43" s="379"/>
      <c r="S43" s="36"/>
      <c r="T43" s="36"/>
      <c r="U43" s="1667"/>
      <c r="V43" s="421"/>
      <c r="W43" s="2507" t="s">
        <v>1539</v>
      </c>
    </row>
    <row r="44" spans="1:114" s="285" customFormat="1" ht="20.25" customHeight="1" outlineLevel="1" x14ac:dyDescent="0.25">
      <c r="A44" s="2283"/>
      <c r="B44" s="2333"/>
      <c r="C44" s="2561"/>
      <c r="D44" s="2550"/>
      <c r="E44" s="1050" t="s">
        <v>2026</v>
      </c>
      <c r="F44" s="2559"/>
      <c r="G44" s="2557"/>
      <c r="H44" s="2237"/>
      <c r="I44" s="2561"/>
      <c r="J44" s="2561"/>
      <c r="K44" s="373" t="s">
        <v>1192</v>
      </c>
      <c r="L44" s="2559"/>
      <c r="M44" s="378"/>
      <c r="N44" s="50"/>
      <c r="O44" s="456"/>
      <c r="P44" s="361">
        <v>5900</v>
      </c>
      <c r="Q44" s="17"/>
      <c r="R44" s="17"/>
      <c r="S44" s="18"/>
      <c r="T44" s="19"/>
      <c r="U44" s="1667" t="s">
        <v>1054</v>
      </c>
      <c r="V44" s="420"/>
      <c r="W44" s="2508"/>
      <c r="X44" s="385"/>
      <c r="Y44" s="385"/>
      <c r="Z44" s="385"/>
      <c r="AA44" s="385"/>
      <c r="AB44" s="385"/>
      <c r="AC44" s="385"/>
      <c r="AD44" s="385"/>
      <c r="AE44" s="385"/>
      <c r="AF44" s="385"/>
      <c r="AG44" s="385"/>
      <c r="AH44" s="385"/>
      <c r="AI44" s="385"/>
      <c r="AJ44" s="385"/>
      <c r="AK44" s="385"/>
      <c r="AL44" s="385"/>
      <c r="AM44" s="385"/>
      <c r="AN44" s="385"/>
      <c r="AO44" s="385"/>
      <c r="AP44" s="385"/>
      <c r="AQ44" s="385"/>
      <c r="AR44" s="385"/>
      <c r="AS44" s="385"/>
      <c r="AT44" s="385"/>
      <c r="AU44" s="385"/>
      <c r="AV44" s="385"/>
      <c r="AW44" s="385"/>
      <c r="AX44" s="385"/>
      <c r="AY44" s="385"/>
      <c r="AZ44" s="385"/>
      <c r="BA44" s="385"/>
      <c r="BB44" s="385"/>
      <c r="BC44" s="385"/>
      <c r="BD44" s="385"/>
      <c r="BE44" s="385"/>
      <c r="BF44" s="385"/>
      <c r="BG44" s="385"/>
      <c r="BH44" s="385"/>
      <c r="BI44" s="385"/>
      <c r="BJ44" s="385"/>
      <c r="BK44" s="385"/>
      <c r="BL44" s="385"/>
      <c r="BM44" s="385"/>
      <c r="BN44" s="385"/>
      <c r="BO44" s="385"/>
      <c r="BP44" s="385"/>
      <c r="BQ44" s="385"/>
      <c r="BR44" s="385"/>
      <c r="BS44" s="385"/>
      <c r="BT44" s="385"/>
      <c r="BU44" s="385"/>
      <c r="BV44" s="385"/>
      <c r="BW44" s="385"/>
      <c r="BX44" s="385"/>
      <c r="BY44" s="385"/>
      <c r="BZ44" s="385"/>
      <c r="CA44" s="385"/>
      <c r="CB44" s="385"/>
      <c r="CC44" s="385"/>
      <c r="CD44" s="385"/>
      <c r="CE44" s="385"/>
      <c r="CF44" s="385"/>
      <c r="CG44" s="385"/>
      <c r="CH44" s="385"/>
      <c r="CI44" s="385"/>
      <c r="CJ44" s="385"/>
      <c r="CK44" s="385"/>
      <c r="CL44" s="385"/>
      <c r="CM44" s="385"/>
      <c r="CN44" s="385"/>
      <c r="CO44" s="385"/>
      <c r="CP44" s="385"/>
      <c r="CQ44" s="385"/>
      <c r="CR44" s="385"/>
      <c r="CS44" s="385"/>
      <c r="CT44" s="385"/>
      <c r="CU44" s="385"/>
      <c r="CV44" s="385"/>
      <c r="CW44" s="385"/>
      <c r="CX44" s="385"/>
      <c r="CY44" s="385"/>
      <c r="CZ44" s="385"/>
      <c r="DA44" s="385"/>
      <c r="DB44" s="385"/>
      <c r="DC44" s="385"/>
      <c r="DD44" s="385"/>
      <c r="DE44" s="385"/>
      <c r="DF44" s="385"/>
      <c r="DG44" s="385"/>
      <c r="DH44" s="385"/>
      <c r="DI44" s="385"/>
      <c r="DJ44" s="385"/>
    </row>
    <row r="45" spans="1:114" s="286" customFormat="1" outlineLevel="1" x14ac:dyDescent="0.25">
      <c r="A45" s="1190"/>
      <c r="B45" s="1539"/>
      <c r="C45" s="160"/>
      <c r="D45" s="160"/>
      <c r="E45" s="160"/>
      <c r="F45" s="391"/>
      <c r="G45" s="160"/>
      <c r="H45" s="972" t="s">
        <v>1040</v>
      </c>
      <c r="I45" s="160"/>
      <c r="J45" s="160"/>
      <c r="K45" s="160"/>
      <c r="L45" s="391"/>
      <c r="M45" s="160"/>
      <c r="N45" s="168"/>
      <c r="O45" s="459"/>
      <c r="P45" s="160"/>
      <c r="Q45" s="168"/>
      <c r="R45" s="168"/>
      <c r="S45" s="170"/>
      <c r="T45" s="171"/>
      <c r="U45" s="391"/>
      <c r="V45" s="391"/>
      <c r="W45" s="391"/>
      <c r="X45" s="385"/>
      <c r="Y45" s="385"/>
      <c r="Z45" s="385"/>
      <c r="AA45" s="385"/>
      <c r="AB45" s="385"/>
      <c r="AC45" s="385"/>
      <c r="AD45" s="385"/>
      <c r="AE45" s="385"/>
      <c r="AF45" s="385"/>
      <c r="AG45" s="385"/>
      <c r="AH45" s="385"/>
      <c r="AI45" s="385"/>
      <c r="AJ45" s="385"/>
      <c r="AK45" s="385"/>
      <c r="AL45" s="385"/>
      <c r="AM45" s="385"/>
      <c r="AN45" s="385"/>
      <c r="AO45" s="385"/>
      <c r="AP45" s="385"/>
      <c r="AQ45" s="385"/>
      <c r="AR45" s="385"/>
      <c r="AS45" s="385"/>
      <c r="AT45" s="385"/>
      <c r="AU45" s="385"/>
      <c r="AV45" s="385"/>
      <c r="AW45" s="385"/>
      <c r="AX45" s="385"/>
      <c r="AY45" s="385"/>
      <c r="AZ45" s="385"/>
      <c r="BA45" s="385"/>
      <c r="BB45" s="385"/>
      <c r="BC45" s="385"/>
      <c r="BD45" s="385"/>
      <c r="BE45" s="385"/>
      <c r="BF45" s="385"/>
      <c r="BG45" s="385"/>
      <c r="BH45" s="385"/>
      <c r="BI45" s="385"/>
      <c r="BJ45" s="385"/>
      <c r="BK45" s="385"/>
      <c r="BL45" s="385"/>
      <c r="BM45" s="385"/>
      <c r="BN45" s="385"/>
      <c r="BO45" s="385"/>
      <c r="BP45" s="385"/>
      <c r="BQ45" s="385"/>
      <c r="BR45" s="385"/>
      <c r="BS45" s="385"/>
      <c r="BT45" s="385"/>
      <c r="BU45" s="385"/>
      <c r="BV45" s="385"/>
      <c r="BW45" s="385"/>
      <c r="BX45" s="385"/>
      <c r="BY45" s="385"/>
      <c r="BZ45" s="385"/>
      <c r="CA45" s="385"/>
      <c r="CB45" s="385"/>
      <c r="CC45" s="385"/>
      <c r="CD45" s="385"/>
      <c r="CE45" s="385"/>
      <c r="CF45" s="385"/>
      <c r="CG45" s="385"/>
      <c r="CH45" s="385"/>
      <c r="CI45" s="385"/>
      <c r="CJ45" s="385"/>
      <c r="CK45" s="385"/>
      <c r="CL45" s="385"/>
      <c r="CM45" s="385"/>
      <c r="CN45" s="385"/>
      <c r="CO45" s="385"/>
      <c r="CP45" s="385"/>
      <c r="CQ45" s="385"/>
      <c r="CR45" s="385"/>
      <c r="CS45" s="385"/>
      <c r="CT45" s="385"/>
      <c r="CU45" s="385"/>
      <c r="CV45" s="385"/>
      <c r="CW45" s="385"/>
      <c r="CX45" s="385"/>
      <c r="CY45" s="385"/>
      <c r="CZ45" s="385"/>
      <c r="DA45" s="385"/>
      <c r="DB45" s="385"/>
      <c r="DC45" s="385"/>
      <c r="DD45" s="385"/>
      <c r="DE45" s="385"/>
      <c r="DF45" s="385"/>
      <c r="DG45" s="385"/>
      <c r="DH45" s="385"/>
      <c r="DI45" s="385"/>
      <c r="DJ45" s="385"/>
    </row>
    <row r="46" spans="1:114" s="285" customFormat="1" ht="25.5" customHeight="1" outlineLevel="1" x14ac:dyDescent="0.25">
      <c r="A46" s="2605">
        <v>5</v>
      </c>
      <c r="B46" s="2529" t="s">
        <v>2308</v>
      </c>
      <c r="C46" s="2560" t="s">
        <v>2880</v>
      </c>
      <c r="D46" s="1050"/>
      <c r="E46" s="1050" t="s">
        <v>1064</v>
      </c>
      <c r="F46" s="2558">
        <v>2026</v>
      </c>
      <c r="G46" s="2556" t="s">
        <v>395</v>
      </c>
      <c r="H46" s="2236" t="s">
        <v>1225</v>
      </c>
      <c r="I46" s="2560" t="s">
        <v>95</v>
      </c>
      <c r="J46" s="2560" t="s">
        <v>1041</v>
      </c>
      <c r="K46" s="373" t="s">
        <v>1064</v>
      </c>
      <c r="L46" s="2558">
        <v>2026</v>
      </c>
      <c r="M46" s="2560" t="s">
        <v>393</v>
      </c>
      <c r="N46" s="50"/>
      <c r="O46" s="456"/>
      <c r="P46" s="356" t="s">
        <v>1038</v>
      </c>
      <c r="Q46" s="17"/>
      <c r="R46" s="17"/>
      <c r="S46" s="18"/>
      <c r="T46" s="19"/>
      <c r="U46" s="1667"/>
      <c r="V46" s="421"/>
      <c r="W46" s="2507" t="s">
        <v>1540</v>
      </c>
      <c r="X46" s="385"/>
      <c r="Y46" s="385"/>
      <c r="Z46" s="385"/>
      <c r="AA46" s="385"/>
      <c r="AB46" s="385"/>
      <c r="AC46" s="385"/>
      <c r="AD46" s="385"/>
      <c r="AE46" s="385"/>
      <c r="AF46" s="385"/>
      <c r="AG46" s="385"/>
      <c r="AH46" s="385"/>
      <c r="AI46" s="385"/>
      <c r="AJ46" s="385"/>
      <c r="AK46" s="385"/>
      <c r="AL46" s="385"/>
      <c r="AM46" s="385"/>
      <c r="AN46" s="385"/>
      <c r="AO46" s="385"/>
      <c r="AP46" s="385"/>
      <c r="AQ46" s="385"/>
      <c r="AR46" s="385"/>
      <c r="AS46" s="385"/>
      <c r="AT46" s="385"/>
      <c r="AU46" s="385"/>
      <c r="AV46" s="385"/>
      <c r="AW46" s="385"/>
      <c r="AX46" s="385"/>
      <c r="AY46" s="385"/>
      <c r="AZ46" s="385"/>
      <c r="BA46" s="385"/>
      <c r="BB46" s="385"/>
      <c r="BC46" s="385"/>
      <c r="BD46" s="385"/>
      <c r="BE46" s="385"/>
      <c r="BF46" s="385"/>
      <c r="BG46" s="385"/>
      <c r="BH46" s="385"/>
      <c r="BI46" s="385"/>
      <c r="BJ46" s="385"/>
      <c r="BK46" s="385"/>
      <c r="BL46" s="385"/>
      <c r="BM46" s="385"/>
      <c r="BN46" s="385"/>
      <c r="BO46" s="385"/>
      <c r="BP46" s="385"/>
      <c r="BQ46" s="385"/>
      <c r="BR46" s="385"/>
      <c r="BS46" s="385"/>
      <c r="BT46" s="385"/>
      <c r="BU46" s="385"/>
      <c r="BV46" s="385"/>
      <c r="BW46" s="385"/>
      <c r="BX46" s="385"/>
      <c r="BY46" s="385"/>
      <c r="BZ46" s="385"/>
      <c r="CA46" s="385"/>
      <c r="CB46" s="385"/>
      <c r="CC46" s="385"/>
      <c r="CD46" s="385"/>
      <c r="CE46" s="385"/>
      <c r="CF46" s="385"/>
      <c r="CG46" s="385"/>
      <c r="CH46" s="385"/>
      <c r="CI46" s="385"/>
      <c r="CJ46" s="385"/>
      <c r="CK46" s="385"/>
      <c r="CL46" s="385"/>
      <c r="CM46" s="385"/>
      <c r="CN46" s="385"/>
      <c r="CO46" s="385"/>
      <c r="CP46" s="385"/>
      <c r="CQ46" s="385"/>
      <c r="CR46" s="385"/>
      <c r="CS46" s="385"/>
      <c r="CT46" s="385"/>
      <c r="CU46" s="385"/>
      <c r="CV46" s="385"/>
      <c r="CW46" s="385"/>
      <c r="CX46" s="385"/>
      <c r="CY46" s="385"/>
      <c r="CZ46" s="385"/>
      <c r="DA46" s="385"/>
      <c r="DB46" s="385"/>
      <c r="DC46" s="385"/>
      <c r="DD46" s="385"/>
      <c r="DE46" s="385"/>
      <c r="DF46" s="385"/>
      <c r="DG46" s="385"/>
      <c r="DH46" s="385"/>
      <c r="DI46" s="385"/>
      <c r="DJ46" s="385"/>
    </row>
    <row r="47" spans="1:114" s="285" customFormat="1" ht="38.25" customHeight="1" outlineLevel="1" x14ac:dyDescent="0.25">
      <c r="A47" s="2606"/>
      <c r="B47" s="2530"/>
      <c r="C47" s="2561"/>
      <c r="D47" s="1050" t="s">
        <v>1041</v>
      </c>
      <c r="E47" s="1050" t="s">
        <v>2026</v>
      </c>
      <c r="F47" s="2559"/>
      <c r="G47" s="2557"/>
      <c r="H47" s="2237"/>
      <c r="I47" s="2561"/>
      <c r="J47" s="2561"/>
      <c r="K47" s="373" t="s">
        <v>1192</v>
      </c>
      <c r="L47" s="2559"/>
      <c r="M47" s="2561"/>
      <c r="N47" s="50"/>
      <c r="O47" s="456"/>
      <c r="P47" s="361">
        <v>5400</v>
      </c>
      <c r="Q47" s="17"/>
      <c r="R47" s="17"/>
      <c r="S47" s="18"/>
      <c r="T47" s="19"/>
      <c r="U47" s="1667" t="s">
        <v>1054</v>
      </c>
      <c r="V47" s="420"/>
      <c r="W47" s="2508"/>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5"/>
      <c r="DD47" s="385"/>
      <c r="DE47" s="385"/>
      <c r="DF47" s="385"/>
      <c r="DG47" s="385"/>
      <c r="DH47" s="385"/>
      <c r="DI47" s="385"/>
      <c r="DJ47" s="385"/>
    </row>
    <row r="48" spans="1:114" s="286" customFormat="1" outlineLevel="1" x14ac:dyDescent="0.25">
      <c r="A48" s="1190"/>
      <c r="B48" s="1539"/>
      <c r="C48" s="160"/>
      <c r="D48" s="160"/>
      <c r="E48" s="160"/>
      <c r="F48" s="391"/>
      <c r="G48" s="160"/>
      <c r="H48" s="972" t="s">
        <v>584</v>
      </c>
      <c r="I48" s="160"/>
      <c r="J48" s="160"/>
      <c r="K48" s="160"/>
      <c r="L48" s="391"/>
      <c r="M48" s="160"/>
      <c r="N48" s="168"/>
      <c r="O48" s="459"/>
      <c r="P48" s="160"/>
      <c r="Q48" s="168"/>
      <c r="R48" s="168"/>
      <c r="S48" s="170"/>
      <c r="T48" s="171"/>
      <c r="U48" s="391"/>
      <c r="V48" s="391"/>
      <c r="W48" s="391"/>
      <c r="X48" s="385"/>
      <c r="Y48" s="385"/>
      <c r="Z48" s="385"/>
      <c r="AA48" s="385"/>
      <c r="AB48" s="385"/>
      <c r="AC48" s="385"/>
      <c r="AD48" s="385"/>
      <c r="AE48" s="385"/>
      <c r="AF48" s="385"/>
      <c r="AG48" s="385"/>
      <c r="AH48" s="385"/>
      <c r="AI48" s="385"/>
      <c r="AJ48" s="385"/>
      <c r="AK48" s="385"/>
      <c r="AL48" s="385"/>
      <c r="AM48" s="385"/>
      <c r="AN48" s="385"/>
      <c r="AO48" s="385"/>
      <c r="AP48" s="385"/>
      <c r="AQ48" s="385"/>
      <c r="AR48" s="385"/>
      <c r="AS48" s="385"/>
      <c r="AT48" s="385"/>
      <c r="AU48" s="385"/>
      <c r="AV48" s="385"/>
      <c r="AW48" s="385"/>
      <c r="AX48" s="385"/>
      <c r="AY48" s="385"/>
      <c r="AZ48" s="385"/>
      <c r="BA48" s="385"/>
      <c r="BB48" s="385"/>
      <c r="BC48" s="385"/>
      <c r="BD48" s="385"/>
      <c r="BE48" s="385"/>
      <c r="BF48" s="385"/>
      <c r="BG48" s="385"/>
      <c r="BH48" s="385"/>
      <c r="BI48" s="385"/>
      <c r="BJ48" s="385"/>
      <c r="BK48" s="385"/>
      <c r="BL48" s="385"/>
      <c r="BM48" s="385"/>
      <c r="BN48" s="385"/>
      <c r="BO48" s="385"/>
      <c r="BP48" s="385"/>
      <c r="BQ48" s="385"/>
      <c r="BR48" s="385"/>
      <c r="BS48" s="385"/>
      <c r="BT48" s="385"/>
      <c r="BU48" s="385"/>
      <c r="BV48" s="385"/>
      <c r="BW48" s="385"/>
      <c r="BX48" s="385"/>
      <c r="BY48" s="385"/>
      <c r="BZ48" s="385"/>
      <c r="CA48" s="385"/>
      <c r="CB48" s="385"/>
      <c r="CC48" s="385"/>
      <c r="CD48" s="385"/>
      <c r="CE48" s="385"/>
      <c r="CF48" s="385"/>
      <c r="CG48" s="385"/>
      <c r="CH48" s="385"/>
      <c r="CI48" s="385"/>
      <c r="CJ48" s="385"/>
      <c r="CK48" s="385"/>
      <c r="CL48" s="385"/>
      <c r="CM48" s="385"/>
      <c r="CN48" s="385"/>
      <c r="CO48" s="385"/>
      <c r="CP48" s="385"/>
      <c r="CQ48" s="385"/>
      <c r="CR48" s="385"/>
      <c r="CS48" s="385"/>
      <c r="CT48" s="385"/>
      <c r="CU48" s="385"/>
      <c r="CV48" s="385"/>
      <c r="CW48" s="385"/>
      <c r="CX48" s="385"/>
      <c r="CY48" s="385"/>
      <c r="CZ48" s="385"/>
      <c r="DA48" s="385"/>
      <c r="DB48" s="385"/>
      <c r="DC48" s="385"/>
      <c r="DD48" s="385"/>
      <c r="DE48" s="385"/>
      <c r="DF48" s="385"/>
      <c r="DG48" s="385"/>
      <c r="DH48" s="385"/>
      <c r="DI48" s="385"/>
      <c r="DJ48" s="385"/>
    </row>
    <row r="49" spans="1:114" s="287" customFormat="1" ht="21.75" customHeight="1" outlineLevel="1" x14ac:dyDescent="0.2">
      <c r="A49" s="2605">
        <v>6</v>
      </c>
      <c r="B49" s="2332" t="s">
        <v>2309</v>
      </c>
      <c r="C49" s="2560" t="s">
        <v>2880</v>
      </c>
      <c r="D49" s="2549" t="s">
        <v>2889</v>
      </c>
      <c r="E49" s="1050" t="s">
        <v>1064</v>
      </c>
      <c r="F49" s="2558">
        <v>2026</v>
      </c>
      <c r="G49" s="2556" t="s">
        <v>395</v>
      </c>
      <c r="H49" s="2236" t="s">
        <v>1226</v>
      </c>
      <c r="I49" s="2560" t="s">
        <v>95</v>
      </c>
      <c r="J49" s="2560" t="s">
        <v>1043</v>
      </c>
      <c r="K49" s="373" t="s">
        <v>1177</v>
      </c>
      <c r="L49" s="2558">
        <v>2026</v>
      </c>
      <c r="M49" s="2560" t="s">
        <v>393</v>
      </c>
      <c r="N49" s="379"/>
      <c r="O49" s="460"/>
      <c r="P49" s="356" t="s">
        <v>1234</v>
      </c>
      <c r="Q49" s="379"/>
      <c r="R49" s="379"/>
      <c r="S49" s="36"/>
      <c r="T49" s="36"/>
      <c r="U49" s="1667"/>
      <c r="V49" s="421"/>
      <c r="W49" s="2507" t="s">
        <v>1541</v>
      </c>
    </row>
    <row r="50" spans="1:114" s="285" customFormat="1" ht="20.25" customHeight="1" outlineLevel="1" x14ac:dyDescent="0.25">
      <c r="A50" s="2606"/>
      <c r="B50" s="2333"/>
      <c r="C50" s="2561"/>
      <c r="D50" s="2550"/>
      <c r="E50" s="1050" t="s">
        <v>2026</v>
      </c>
      <c r="F50" s="2559"/>
      <c r="G50" s="2557"/>
      <c r="H50" s="2237"/>
      <c r="I50" s="2561"/>
      <c r="J50" s="2561"/>
      <c r="K50" s="373" t="s">
        <v>1192</v>
      </c>
      <c r="L50" s="2559"/>
      <c r="M50" s="2561"/>
      <c r="N50" s="50"/>
      <c r="O50" s="456"/>
      <c r="P50" s="361">
        <v>50</v>
      </c>
      <c r="Q50" s="17"/>
      <c r="R50" s="17"/>
      <c r="S50" s="18"/>
      <c r="T50" s="19"/>
      <c r="U50" s="1667" t="s">
        <v>1054</v>
      </c>
      <c r="V50" s="420"/>
      <c r="W50" s="2508"/>
      <c r="X50" s="385"/>
      <c r="Y50" s="385"/>
      <c r="Z50" s="385"/>
      <c r="AA50" s="385"/>
      <c r="AB50" s="385"/>
      <c r="AC50" s="385"/>
      <c r="AD50" s="385"/>
      <c r="AE50" s="385"/>
      <c r="AF50" s="385"/>
      <c r="AG50" s="385"/>
      <c r="AH50" s="385"/>
      <c r="AI50" s="385"/>
      <c r="AJ50" s="385"/>
      <c r="AK50" s="385"/>
      <c r="AL50" s="385"/>
      <c r="AM50" s="385"/>
      <c r="AN50" s="385"/>
      <c r="AO50" s="385"/>
      <c r="AP50" s="385"/>
      <c r="AQ50" s="385"/>
      <c r="AR50" s="385"/>
      <c r="AS50" s="385"/>
      <c r="AT50" s="385"/>
      <c r="AU50" s="385"/>
      <c r="AV50" s="385"/>
      <c r="AW50" s="385"/>
      <c r="AX50" s="385"/>
      <c r="AY50" s="385"/>
      <c r="AZ50" s="385"/>
      <c r="BA50" s="385"/>
      <c r="BB50" s="385"/>
      <c r="BC50" s="385"/>
      <c r="BD50" s="385"/>
      <c r="BE50" s="385"/>
      <c r="BF50" s="385"/>
      <c r="BG50" s="385"/>
      <c r="BH50" s="385"/>
      <c r="BI50" s="385"/>
      <c r="BJ50" s="385"/>
      <c r="BK50" s="385"/>
      <c r="BL50" s="385"/>
      <c r="BM50" s="385"/>
      <c r="BN50" s="385"/>
      <c r="BO50" s="385"/>
      <c r="BP50" s="385"/>
      <c r="BQ50" s="385"/>
      <c r="BR50" s="385"/>
      <c r="BS50" s="385"/>
      <c r="BT50" s="385"/>
      <c r="BU50" s="385"/>
      <c r="BV50" s="385"/>
      <c r="BW50" s="385"/>
      <c r="BX50" s="385"/>
      <c r="BY50" s="385"/>
      <c r="BZ50" s="385"/>
      <c r="CA50" s="385"/>
      <c r="CB50" s="385"/>
      <c r="CC50" s="385"/>
      <c r="CD50" s="385"/>
      <c r="CE50" s="385"/>
      <c r="CF50" s="385"/>
      <c r="CG50" s="385"/>
      <c r="CH50" s="385"/>
      <c r="CI50" s="385"/>
      <c r="CJ50" s="385"/>
      <c r="CK50" s="385"/>
      <c r="CL50" s="385"/>
      <c r="CM50" s="385"/>
      <c r="CN50" s="385"/>
      <c r="CO50" s="385"/>
      <c r="CP50" s="385"/>
      <c r="CQ50" s="385"/>
      <c r="CR50" s="385"/>
      <c r="CS50" s="385"/>
      <c r="CT50" s="385"/>
      <c r="CU50" s="385"/>
      <c r="CV50" s="385"/>
      <c r="CW50" s="385"/>
      <c r="CX50" s="385"/>
      <c r="CY50" s="385"/>
      <c r="CZ50" s="385"/>
      <c r="DA50" s="385"/>
      <c r="DB50" s="385"/>
      <c r="DC50" s="385"/>
      <c r="DD50" s="385"/>
      <c r="DE50" s="385"/>
      <c r="DF50" s="385"/>
      <c r="DG50" s="385"/>
      <c r="DH50" s="385"/>
      <c r="DI50" s="385"/>
      <c r="DJ50" s="385"/>
    </row>
    <row r="51" spans="1:114" s="285" customFormat="1" ht="21.75" customHeight="1" outlineLevel="1" x14ac:dyDescent="0.25">
      <c r="A51" s="2605">
        <v>7</v>
      </c>
      <c r="B51" s="2529" t="s">
        <v>2310</v>
      </c>
      <c r="C51" s="2560" t="s">
        <v>2880</v>
      </c>
      <c r="D51" s="2560" t="s">
        <v>2888</v>
      </c>
      <c r="E51" s="1050" t="s">
        <v>1064</v>
      </c>
      <c r="F51" s="2558">
        <v>2026</v>
      </c>
      <c r="G51" s="2556" t="s">
        <v>395</v>
      </c>
      <c r="H51" s="2236" t="s">
        <v>1227</v>
      </c>
      <c r="I51" s="2560" t="s">
        <v>95</v>
      </c>
      <c r="J51" s="2560" t="s">
        <v>1044</v>
      </c>
      <c r="K51" s="373" t="s">
        <v>1064</v>
      </c>
      <c r="L51" s="2558">
        <v>2026</v>
      </c>
      <c r="M51" s="2560" t="s">
        <v>393</v>
      </c>
      <c r="N51" s="50"/>
      <c r="O51" s="456"/>
      <c r="P51" s="356" t="s">
        <v>1235</v>
      </c>
      <c r="Q51" s="17"/>
      <c r="R51" s="17"/>
      <c r="S51" s="18"/>
      <c r="T51" s="19"/>
      <c r="U51" s="1667"/>
      <c r="V51" s="421"/>
      <c r="W51" s="2507" t="s">
        <v>1542</v>
      </c>
      <c r="X51" s="385"/>
      <c r="Y51" s="385"/>
      <c r="Z51" s="385"/>
      <c r="AA51" s="385"/>
      <c r="AB51" s="385"/>
      <c r="AC51" s="385"/>
      <c r="AD51" s="385"/>
      <c r="AE51" s="385"/>
      <c r="AF51" s="385"/>
      <c r="AG51" s="385"/>
      <c r="AH51" s="385"/>
      <c r="AI51" s="385"/>
      <c r="AJ51" s="385"/>
      <c r="AK51" s="385"/>
      <c r="AL51" s="385"/>
      <c r="AM51" s="385"/>
      <c r="AN51" s="385"/>
      <c r="AO51" s="385"/>
      <c r="AP51" s="385"/>
      <c r="AQ51" s="385"/>
      <c r="AR51" s="385"/>
      <c r="AS51" s="385"/>
      <c r="AT51" s="385"/>
      <c r="AU51" s="385"/>
      <c r="AV51" s="385"/>
      <c r="AW51" s="385"/>
      <c r="AX51" s="385"/>
      <c r="AY51" s="385"/>
      <c r="AZ51" s="385"/>
      <c r="BA51" s="385"/>
      <c r="BB51" s="385"/>
      <c r="BC51" s="385"/>
      <c r="BD51" s="385"/>
      <c r="BE51" s="385"/>
      <c r="BF51" s="385"/>
      <c r="BG51" s="385"/>
      <c r="BH51" s="385"/>
      <c r="BI51" s="385"/>
      <c r="BJ51" s="385"/>
      <c r="BK51" s="385"/>
      <c r="BL51" s="385"/>
      <c r="BM51" s="385"/>
      <c r="BN51" s="385"/>
      <c r="BO51" s="385"/>
      <c r="BP51" s="385"/>
      <c r="BQ51" s="385"/>
      <c r="BR51" s="385"/>
      <c r="BS51" s="385"/>
      <c r="BT51" s="385"/>
      <c r="BU51" s="385"/>
      <c r="BV51" s="385"/>
      <c r="BW51" s="385"/>
      <c r="BX51" s="385"/>
      <c r="BY51" s="385"/>
      <c r="BZ51" s="385"/>
      <c r="CA51" s="385"/>
      <c r="CB51" s="385"/>
      <c r="CC51" s="385"/>
      <c r="CD51" s="385"/>
      <c r="CE51" s="385"/>
      <c r="CF51" s="385"/>
      <c r="CG51" s="385"/>
      <c r="CH51" s="385"/>
      <c r="CI51" s="385"/>
      <c r="CJ51" s="385"/>
      <c r="CK51" s="385"/>
      <c r="CL51" s="385"/>
      <c r="CM51" s="385"/>
      <c r="CN51" s="385"/>
      <c r="CO51" s="385"/>
      <c r="CP51" s="385"/>
      <c r="CQ51" s="385"/>
      <c r="CR51" s="385"/>
      <c r="CS51" s="385"/>
      <c r="CT51" s="385"/>
      <c r="CU51" s="385"/>
      <c r="CV51" s="385"/>
      <c r="CW51" s="385"/>
      <c r="CX51" s="385"/>
      <c r="CY51" s="385"/>
      <c r="CZ51" s="385"/>
      <c r="DA51" s="385"/>
      <c r="DB51" s="385"/>
      <c r="DC51" s="385"/>
      <c r="DD51" s="385"/>
      <c r="DE51" s="385"/>
      <c r="DF51" s="385"/>
      <c r="DG51" s="385"/>
      <c r="DH51" s="385"/>
      <c r="DI51" s="385"/>
      <c r="DJ51" s="385"/>
    </row>
    <row r="52" spans="1:114" s="285" customFormat="1" ht="24" customHeight="1" outlineLevel="1" x14ac:dyDescent="0.25">
      <c r="A52" s="2606"/>
      <c r="B52" s="2530"/>
      <c r="C52" s="2561"/>
      <c r="D52" s="2561"/>
      <c r="E52" s="1050" t="s">
        <v>2026</v>
      </c>
      <c r="F52" s="2559"/>
      <c r="G52" s="2557"/>
      <c r="H52" s="2237"/>
      <c r="I52" s="2561"/>
      <c r="J52" s="2561"/>
      <c r="K52" s="373" t="s">
        <v>1192</v>
      </c>
      <c r="L52" s="2559"/>
      <c r="M52" s="2561"/>
      <c r="N52" s="50"/>
      <c r="O52" s="456"/>
      <c r="P52" s="361">
        <v>27307</v>
      </c>
      <c r="Q52" s="17"/>
      <c r="R52" s="17"/>
      <c r="S52" s="18"/>
      <c r="T52" s="19"/>
      <c r="U52" s="1667" t="s">
        <v>1054</v>
      </c>
      <c r="V52" s="420"/>
      <c r="W52" s="2508"/>
      <c r="X52" s="385"/>
      <c r="Y52" s="385"/>
      <c r="Z52" s="385"/>
      <c r="AA52" s="385"/>
      <c r="AB52" s="385"/>
      <c r="AC52" s="385"/>
      <c r="AD52" s="385"/>
      <c r="AE52" s="385"/>
      <c r="AF52" s="385"/>
      <c r="AG52" s="385"/>
      <c r="AH52" s="385"/>
      <c r="AI52" s="385"/>
      <c r="AJ52" s="385"/>
      <c r="AK52" s="385"/>
      <c r="AL52" s="385"/>
      <c r="AM52" s="385"/>
      <c r="AN52" s="385"/>
      <c r="AO52" s="385"/>
      <c r="AP52" s="385"/>
      <c r="AQ52" s="385"/>
      <c r="AR52" s="385"/>
      <c r="AS52" s="385"/>
      <c r="AT52" s="385"/>
      <c r="AU52" s="385"/>
      <c r="AV52" s="385"/>
      <c r="AW52" s="385"/>
      <c r="AX52" s="385"/>
      <c r="AY52" s="385"/>
      <c r="AZ52" s="385"/>
      <c r="BA52" s="385"/>
      <c r="BB52" s="385"/>
      <c r="BC52" s="385"/>
      <c r="BD52" s="385"/>
      <c r="BE52" s="385"/>
      <c r="BF52" s="385"/>
      <c r="BG52" s="385"/>
      <c r="BH52" s="385"/>
      <c r="BI52" s="385"/>
      <c r="BJ52" s="385"/>
      <c r="BK52" s="385"/>
      <c r="BL52" s="385"/>
      <c r="BM52" s="385"/>
      <c r="BN52" s="385"/>
      <c r="BO52" s="385"/>
      <c r="BP52" s="385"/>
      <c r="BQ52" s="385"/>
      <c r="BR52" s="385"/>
      <c r="BS52" s="385"/>
      <c r="BT52" s="385"/>
      <c r="BU52" s="385"/>
      <c r="BV52" s="385"/>
      <c r="BW52" s="385"/>
      <c r="BX52" s="385"/>
      <c r="BY52" s="385"/>
      <c r="BZ52" s="385"/>
      <c r="CA52" s="385"/>
      <c r="CB52" s="385"/>
      <c r="CC52" s="385"/>
      <c r="CD52" s="385"/>
      <c r="CE52" s="385"/>
      <c r="CF52" s="385"/>
      <c r="CG52" s="385"/>
      <c r="CH52" s="385"/>
      <c r="CI52" s="385"/>
      <c r="CJ52" s="385"/>
      <c r="CK52" s="385"/>
      <c r="CL52" s="385"/>
      <c r="CM52" s="385"/>
      <c r="CN52" s="385"/>
      <c r="CO52" s="385"/>
      <c r="CP52" s="385"/>
      <c r="CQ52" s="385"/>
      <c r="CR52" s="385"/>
      <c r="CS52" s="385"/>
      <c r="CT52" s="385"/>
      <c r="CU52" s="385"/>
      <c r="CV52" s="385"/>
      <c r="CW52" s="385"/>
      <c r="CX52" s="385"/>
      <c r="CY52" s="385"/>
      <c r="CZ52" s="385"/>
      <c r="DA52" s="385"/>
      <c r="DB52" s="385"/>
      <c r="DC52" s="385"/>
      <c r="DD52" s="385"/>
      <c r="DE52" s="385"/>
      <c r="DF52" s="385"/>
      <c r="DG52" s="385"/>
      <c r="DH52" s="385"/>
      <c r="DI52" s="385"/>
      <c r="DJ52" s="385"/>
    </row>
    <row r="53" spans="1:114" s="285" customFormat="1" ht="30" customHeight="1" outlineLevel="1" x14ac:dyDescent="0.25">
      <c r="A53" s="2605">
        <v>8</v>
      </c>
      <c r="B53" s="2529" t="s">
        <v>2311</v>
      </c>
      <c r="C53" s="2560" t="s">
        <v>2880</v>
      </c>
      <c r="D53" s="2560" t="s">
        <v>2887</v>
      </c>
      <c r="E53" s="1050" t="s">
        <v>1064</v>
      </c>
      <c r="F53" s="2558">
        <v>2026</v>
      </c>
      <c r="G53" s="2556" t="s">
        <v>395</v>
      </c>
      <c r="H53" s="2236" t="s">
        <v>1228</v>
      </c>
      <c r="I53" s="2560" t="s">
        <v>95</v>
      </c>
      <c r="J53" s="2560" t="s">
        <v>1543</v>
      </c>
      <c r="K53" s="373" t="s">
        <v>1537</v>
      </c>
      <c r="L53" s="2558">
        <v>2026</v>
      </c>
      <c r="M53" s="2560" t="s">
        <v>393</v>
      </c>
      <c r="N53" s="50"/>
      <c r="O53" s="456"/>
      <c r="P53" s="356" t="s">
        <v>1544</v>
      </c>
      <c r="Q53" s="17"/>
      <c r="R53" s="17"/>
      <c r="S53" s="18"/>
      <c r="T53" s="19"/>
      <c r="U53" s="1667"/>
      <c r="V53" s="421"/>
      <c r="W53" s="2507" t="s">
        <v>1539</v>
      </c>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385"/>
      <c r="AU53" s="385"/>
      <c r="AV53" s="385"/>
      <c r="AW53" s="385"/>
      <c r="AX53" s="385"/>
      <c r="AY53" s="385"/>
      <c r="AZ53" s="385"/>
      <c r="BA53" s="385"/>
      <c r="BB53" s="385"/>
      <c r="BC53" s="385"/>
      <c r="BD53" s="385"/>
      <c r="BE53" s="385"/>
      <c r="BF53" s="385"/>
      <c r="BG53" s="385"/>
      <c r="BH53" s="385"/>
      <c r="BI53" s="385"/>
      <c r="BJ53" s="385"/>
      <c r="BK53" s="385"/>
      <c r="BL53" s="385"/>
      <c r="BM53" s="385"/>
      <c r="BN53" s="385"/>
      <c r="BO53" s="385"/>
      <c r="BP53" s="385"/>
      <c r="BQ53" s="385"/>
      <c r="BR53" s="385"/>
      <c r="BS53" s="385"/>
      <c r="BT53" s="385"/>
      <c r="BU53" s="385"/>
      <c r="BV53" s="385"/>
      <c r="BW53" s="385"/>
      <c r="BX53" s="385"/>
      <c r="BY53" s="385"/>
      <c r="BZ53" s="385"/>
      <c r="CA53" s="385"/>
      <c r="CB53" s="385"/>
      <c r="CC53" s="385"/>
      <c r="CD53" s="385"/>
      <c r="CE53" s="385"/>
      <c r="CF53" s="385"/>
      <c r="CG53" s="385"/>
      <c r="CH53" s="385"/>
      <c r="CI53" s="385"/>
      <c r="CJ53" s="385"/>
      <c r="CK53" s="385"/>
      <c r="CL53" s="385"/>
      <c r="CM53" s="385"/>
      <c r="CN53" s="385"/>
      <c r="CO53" s="385"/>
      <c r="CP53" s="385"/>
      <c r="CQ53" s="385"/>
      <c r="CR53" s="385"/>
      <c r="CS53" s="385"/>
      <c r="CT53" s="385"/>
      <c r="CU53" s="385"/>
      <c r="CV53" s="385"/>
      <c r="CW53" s="385"/>
      <c r="CX53" s="385"/>
      <c r="CY53" s="385"/>
      <c r="CZ53" s="385"/>
      <c r="DA53" s="385"/>
      <c r="DB53" s="385"/>
      <c r="DC53" s="385"/>
      <c r="DD53" s="385"/>
      <c r="DE53" s="385"/>
      <c r="DF53" s="385"/>
      <c r="DG53" s="385"/>
      <c r="DH53" s="385"/>
      <c r="DI53" s="385"/>
      <c r="DJ53" s="385"/>
    </row>
    <row r="54" spans="1:114" s="285" customFormat="1" ht="46.5" customHeight="1" outlineLevel="1" x14ac:dyDescent="0.25">
      <c r="A54" s="2606"/>
      <c r="B54" s="2530"/>
      <c r="C54" s="2561"/>
      <c r="D54" s="2561"/>
      <c r="E54" s="1050" t="s">
        <v>2026</v>
      </c>
      <c r="F54" s="2559"/>
      <c r="G54" s="2557"/>
      <c r="H54" s="2237"/>
      <c r="I54" s="2561"/>
      <c r="J54" s="2561"/>
      <c r="K54" s="373" t="s">
        <v>1192</v>
      </c>
      <c r="L54" s="2559"/>
      <c r="M54" s="2561"/>
      <c r="N54" s="50"/>
      <c r="O54" s="456"/>
      <c r="P54" s="422">
        <v>30000</v>
      </c>
      <c r="Q54" s="17"/>
      <c r="R54" s="17"/>
      <c r="S54" s="18"/>
      <c r="T54" s="19"/>
      <c r="U54" s="1667" t="s">
        <v>1054</v>
      </c>
      <c r="V54" s="420"/>
      <c r="W54" s="2508"/>
      <c r="X54" s="385"/>
      <c r="Y54" s="385"/>
      <c r="Z54" s="385"/>
      <c r="AA54" s="385"/>
      <c r="AB54" s="385"/>
      <c r="AC54" s="385"/>
      <c r="AD54" s="385"/>
      <c r="AE54" s="385"/>
      <c r="AF54" s="385"/>
      <c r="AG54" s="385"/>
      <c r="AH54" s="385"/>
      <c r="AI54" s="385"/>
      <c r="AJ54" s="385"/>
      <c r="AK54" s="385"/>
      <c r="AL54" s="385"/>
      <c r="AM54" s="385"/>
      <c r="AN54" s="385"/>
      <c r="AO54" s="385"/>
      <c r="AP54" s="385"/>
      <c r="AQ54" s="385"/>
      <c r="AR54" s="385"/>
      <c r="AS54" s="385"/>
      <c r="AT54" s="385"/>
      <c r="AU54" s="385"/>
      <c r="AV54" s="385"/>
      <c r="AW54" s="385"/>
      <c r="AX54" s="385"/>
      <c r="AY54" s="385"/>
      <c r="AZ54" s="385"/>
      <c r="BA54" s="385"/>
      <c r="BB54" s="385"/>
      <c r="BC54" s="385"/>
      <c r="BD54" s="385"/>
      <c r="BE54" s="385"/>
      <c r="BF54" s="385"/>
      <c r="BG54" s="385"/>
      <c r="BH54" s="385"/>
      <c r="BI54" s="385"/>
      <c r="BJ54" s="385"/>
      <c r="BK54" s="385"/>
      <c r="BL54" s="385"/>
      <c r="BM54" s="385"/>
      <c r="BN54" s="385"/>
      <c r="BO54" s="385"/>
      <c r="BP54" s="385"/>
      <c r="BQ54" s="385"/>
      <c r="BR54" s="385"/>
      <c r="BS54" s="385"/>
      <c r="BT54" s="385"/>
      <c r="BU54" s="385"/>
      <c r="BV54" s="385"/>
      <c r="BW54" s="385"/>
      <c r="BX54" s="385"/>
      <c r="BY54" s="385"/>
      <c r="BZ54" s="385"/>
      <c r="CA54" s="385"/>
      <c r="CB54" s="385"/>
      <c r="CC54" s="385"/>
      <c r="CD54" s="385"/>
      <c r="CE54" s="385"/>
      <c r="CF54" s="385"/>
      <c r="CG54" s="385"/>
      <c r="CH54" s="385"/>
      <c r="CI54" s="385"/>
      <c r="CJ54" s="385"/>
      <c r="CK54" s="385"/>
      <c r="CL54" s="385"/>
      <c r="CM54" s="385"/>
      <c r="CN54" s="385"/>
      <c r="CO54" s="385"/>
      <c r="CP54" s="385"/>
      <c r="CQ54" s="385"/>
      <c r="CR54" s="385"/>
      <c r="CS54" s="385"/>
      <c r="CT54" s="385"/>
      <c r="CU54" s="385"/>
      <c r="CV54" s="385"/>
      <c r="CW54" s="385"/>
      <c r="CX54" s="385"/>
      <c r="CY54" s="385"/>
      <c r="CZ54" s="385"/>
      <c r="DA54" s="385"/>
      <c r="DB54" s="385"/>
      <c r="DC54" s="385"/>
      <c r="DD54" s="385"/>
      <c r="DE54" s="385"/>
      <c r="DF54" s="385"/>
      <c r="DG54" s="385"/>
      <c r="DH54" s="385"/>
      <c r="DI54" s="385"/>
      <c r="DJ54" s="385"/>
    </row>
    <row r="55" spans="1:114" s="286" customFormat="1" outlineLevel="1" x14ac:dyDescent="0.25">
      <c r="A55" s="1190"/>
      <c r="B55" s="1539"/>
      <c r="C55" s="160"/>
      <c r="D55" s="160"/>
      <c r="E55" s="160"/>
      <c r="F55" s="391"/>
      <c r="G55" s="160"/>
      <c r="H55" s="972" t="s">
        <v>593</v>
      </c>
      <c r="I55" s="160"/>
      <c r="J55" s="160"/>
      <c r="K55" s="160"/>
      <c r="L55" s="391"/>
      <c r="M55" s="160"/>
      <c r="N55" s="168"/>
      <c r="O55" s="459"/>
      <c r="P55" s="160"/>
      <c r="Q55" s="168"/>
      <c r="R55" s="168"/>
      <c r="S55" s="170"/>
      <c r="T55" s="171"/>
      <c r="U55" s="391"/>
      <c r="V55" s="391"/>
      <c r="W55" s="391"/>
      <c r="X55" s="385"/>
      <c r="Y55" s="385"/>
      <c r="Z55" s="385"/>
      <c r="AA55" s="385"/>
      <c r="AB55" s="385"/>
      <c r="AC55" s="385"/>
      <c r="AD55" s="385"/>
      <c r="AE55" s="385"/>
      <c r="AF55" s="385"/>
      <c r="AG55" s="385"/>
      <c r="AH55" s="385"/>
      <c r="AI55" s="385"/>
      <c r="AJ55" s="385"/>
      <c r="AK55" s="385"/>
      <c r="AL55" s="385"/>
      <c r="AM55" s="385"/>
      <c r="AN55" s="385"/>
      <c r="AO55" s="385"/>
      <c r="AP55" s="385"/>
      <c r="AQ55" s="385"/>
      <c r="AR55" s="385"/>
      <c r="AS55" s="385"/>
      <c r="AT55" s="385"/>
      <c r="AU55" s="385"/>
      <c r="AV55" s="385"/>
      <c r="AW55" s="385"/>
      <c r="AX55" s="385"/>
      <c r="AY55" s="385"/>
      <c r="AZ55" s="385"/>
      <c r="BA55" s="385"/>
      <c r="BB55" s="385"/>
      <c r="BC55" s="385"/>
      <c r="BD55" s="385"/>
      <c r="BE55" s="385"/>
      <c r="BF55" s="385"/>
      <c r="BG55" s="385"/>
      <c r="BH55" s="385"/>
      <c r="BI55" s="385"/>
      <c r="BJ55" s="385"/>
      <c r="BK55" s="385"/>
      <c r="BL55" s="385"/>
      <c r="BM55" s="385"/>
      <c r="BN55" s="385"/>
      <c r="BO55" s="385"/>
      <c r="BP55" s="385"/>
      <c r="BQ55" s="385"/>
      <c r="BR55" s="385"/>
      <c r="BS55" s="385"/>
      <c r="BT55" s="385"/>
      <c r="BU55" s="385"/>
      <c r="BV55" s="385"/>
      <c r="BW55" s="385"/>
      <c r="BX55" s="385"/>
      <c r="BY55" s="385"/>
      <c r="BZ55" s="385"/>
      <c r="CA55" s="385"/>
      <c r="CB55" s="385"/>
      <c r="CC55" s="385"/>
      <c r="CD55" s="385"/>
      <c r="CE55" s="385"/>
      <c r="CF55" s="385"/>
      <c r="CG55" s="385"/>
      <c r="CH55" s="385"/>
      <c r="CI55" s="385"/>
      <c r="CJ55" s="385"/>
      <c r="CK55" s="385"/>
      <c r="CL55" s="385"/>
      <c r="CM55" s="385"/>
      <c r="CN55" s="385"/>
      <c r="CO55" s="385"/>
      <c r="CP55" s="385"/>
      <c r="CQ55" s="385"/>
      <c r="CR55" s="385"/>
      <c r="CS55" s="385"/>
      <c r="CT55" s="385"/>
      <c r="CU55" s="385"/>
      <c r="CV55" s="385"/>
      <c r="CW55" s="385"/>
      <c r="CX55" s="385"/>
      <c r="CY55" s="385"/>
      <c r="CZ55" s="385"/>
      <c r="DA55" s="385"/>
      <c r="DB55" s="385"/>
      <c r="DC55" s="385"/>
      <c r="DD55" s="385"/>
      <c r="DE55" s="385"/>
      <c r="DF55" s="385"/>
      <c r="DG55" s="385"/>
      <c r="DH55" s="385"/>
      <c r="DI55" s="385"/>
      <c r="DJ55" s="385"/>
    </row>
    <row r="56" spans="1:114" s="287" customFormat="1" ht="16.5" customHeight="1" outlineLevel="1" x14ac:dyDescent="0.2">
      <c r="A56" s="2282">
        <v>9</v>
      </c>
      <c r="B56" s="2625" t="s">
        <v>2312</v>
      </c>
      <c r="C56" s="2560" t="s">
        <v>2880</v>
      </c>
      <c r="D56" s="2549" t="s">
        <v>2883</v>
      </c>
      <c r="E56" s="1050" t="s">
        <v>1064</v>
      </c>
      <c r="F56" s="2558">
        <v>2026</v>
      </c>
      <c r="G56" s="2556" t="s">
        <v>395</v>
      </c>
      <c r="H56" s="2236" t="s">
        <v>1229</v>
      </c>
      <c r="I56" s="2560" t="s">
        <v>95</v>
      </c>
      <c r="J56" s="2560" t="s">
        <v>1042</v>
      </c>
      <c r="K56" s="373" t="s">
        <v>1064</v>
      </c>
      <c r="L56" s="2558">
        <v>2026</v>
      </c>
      <c r="M56" s="2560" t="s">
        <v>393</v>
      </c>
      <c r="N56" s="379"/>
      <c r="O56" s="447"/>
      <c r="P56" s="356" t="s">
        <v>1236</v>
      </c>
      <c r="Q56" s="379"/>
      <c r="R56" s="379"/>
      <c r="S56" s="36"/>
      <c r="T56" s="36"/>
      <c r="U56" s="1667"/>
      <c r="V56" s="421"/>
      <c r="W56" s="2507" t="s">
        <v>1545</v>
      </c>
    </row>
    <row r="57" spans="1:114" s="285" customFormat="1" ht="15.75" customHeight="1" outlineLevel="1" x14ac:dyDescent="0.25">
      <c r="A57" s="2283"/>
      <c r="B57" s="2626"/>
      <c r="C57" s="2561"/>
      <c r="D57" s="2550"/>
      <c r="E57" s="1050" t="s">
        <v>2026</v>
      </c>
      <c r="F57" s="2559"/>
      <c r="G57" s="2557"/>
      <c r="H57" s="2237"/>
      <c r="I57" s="2561"/>
      <c r="J57" s="2561"/>
      <c r="K57" s="373" t="s">
        <v>1192</v>
      </c>
      <c r="L57" s="2559"/>
      <c r="M57" s="2561"/>
      <c r="N57" s="50"/>
      <c r="O57" s="456"/>
      <c r="P57" s="361">
        <v>403</v>
      </c>
      <c r="Q57" s="17"/>
      <c r="R57" s="17"/>
      <c r="S57" s="18"/>
      <c r="T57" s="19"/>
      <c r="U57" s="1667" t="s">
        <v>1054</v>
      </c>
      <c r="V57" s="420"/>
      <c r="W57" s="2508"/>
      <c r="X57" s="385"/>
      <c r="Y57" s="385"/>
      <c r="Z57" s="385"/>
      <c r="AA57" s="385"/>
      <c r="AB57" s="385"/>
      <c r="AC57" s="385"/>
      <c r="AD57" s="385"/>
      <c r="AE57" s="385"/>
      <c r="AF57" s="385"/>
      <c r="AG57" s="385"/>
      <c r="AH57" s="385"/>
      <c r="AI57" s="385"/>
      <c r="AJ57" s="385"/>
      <c r="AK57" s="385"/>
      <c r="AL57" s="385"/>
      <c r="AM57" s="385"/>
      <c r="AN57" s="385"/>
      <c r="AO57" s="385"/>
      <c r="AP57" s="385"/>
      <c r="AQ57" s="385"/>
      <c r="AR57" s="385"/>
      <c r="AS57" s="385"/>
      <c r="AT57" s="385"/>
      <c r="AU57" s="385"/>
      <c r="AV57" s="385"/>
      <c r="AW57" s="385"/>
      <c r="AX57" s="385"/>
      <c r="AY57" s="385"/>
      <c r="AZ57" s="385"/>
      <c r="BA57" s="385"/>
      <c r="BB57" s="385"/>
      <c r="BC57" s="385"/>
      <c r="BD57" s="385"/>
      <c r="BE57" s="385"/>
      <c r="BF57" s="385"/>
      <c r="BG57" s="385"/>
      <c r="BH57" s="385"/>
      <c r="BI57" s="385"/>
      <c r="BJ57" s="385"/>
      <c r="BK57" s="385"/>
      <c r="BL57" s="385"/>
      <c r="BM57" s="385"/>
      <c r="BN57" s="385"/>
      <c r="BO57" s="385"/>
      <c r="BP57" s="385"/>
      <c r="BQ57" s="385"/>
      <c r="BR57" s="385"/>
      <c r="BS57" s="385"/>
      <c r="BT57" s="385"/>
      <c r="BU57" s="385"/>
      <c r="BV57" s="385"/>
      <c r="BW57" s="385"/>
      <c r="BX57" s="385"/>
      <c r="BY57" s="385"/>
      <c r="BZ57" s="385"/>
      <c r="CA57" s="385"/>
      <c r="CB57" s="385"/>
      <c r="CC57" s="385"/>
      <c r="CD57" s="385"/>
      <c r="CE57" s="385"/>
      <c r="CF57" s="385"/>
      <c r="CG57" s="385"/>
      <c r="CH57" s="385"/>
      <c r="CI57" s="385"/>
      <c r="CJ57" s="385"/>
      <c r="CK57" s="385"/>
      <c r="CL57" s="385"/>
      <c r="CM57" s="385"/>
      <c r="CN57" s="385"/>
      <c r="CO57" s="385"/>
      <c r="CP57" s="385"/>
      <c r="CQ57" s="385"/>
      <c r="CR57" s="385"/>
      <c r="CS57" s="385"/>
      <c r="CT57" s="385"/>
      <c r="CU57" s="385"/>
      <c r="CV57" s="385"/>
      <c r="CW57" s="385"/>
      <c r="CX57" s="385"/>
      <c r="CY57" s="385"/>
      <c r="CZ57" s="385"/>
      <c r="DA57" s="385"/>
      <c r="DB57" s="385"/>
      <c r="DC57" s="385"/>
      <c r="DD57" s="385"/>
      <c r="DE57" s="385"/>
      <c r="DF57" s="385"/>
      <c r="DG57" s="385"/>
      <c r="DH57" s="385"/>
      <c r="DI57" s="385"/>
      <c r="DJ57" s="385"/>
    </row>
    <row r="58" spans="1:114" s="285" customFormat="1" ht="16.5" customHeight="1" outlineLevel="1" x14ac:dyDescent="0.25">
      <c r="A58" s="2605">
        <v>10</v>
      </c>
      <c r="B58" s="2529" t="s">
        <v>2881</v>
      </c>
      <c r="C58" s="2560" t="s">
        <v>2880</v>
      </c>
      <c r="D58" s="2560" t="s">
        <v>2882</v>
      </c>
      <c r="E58" s="1050" t="s">
        <v>1064</v>
      </c>
      <c r="F58" s="2558">
        <v>2026</v>
      </c>
      <c r="G58" s="2556" t="s">
        <v>395</v>
      </c>
      <c r="H58" s="2236" t="s">
        <v>1230</v>
      </c>
      <c r="I58" s="2560" t="s">
        <v>95</v>
      </c>
      <c r="J58" s="2560" t="s">
        <v>1045</v>
      </c>
      <c r="K58" s="373" t="s">
        <v>1064</v>
      </c>
      <c r="L58" s="2558">
        <v>2026</v>
      </c>
      <c r="M58" s="2560" t="s">
        <v>393</v>
      </c>
      <c r="N58" s="50"/>
      <c r="O58" s="456"/>
      <c r="P58" s="356" t="s">
        <v>1039</v>
      </c>
      <c r="Q58" s="17"/>
      <c r="R58" s="17"/>
      <c r="S58" s="18"/>
      <c r="T58" s="19"/>
      <c r="U58" s="1667"/>
      <c r="V58" s="421"/>
      <c r="W58" s="2507" t="s">
        <v>1546</v>
      </c>
      <c r="X58" s="385"/>
      <c r="Y58" s="385"/>
      <c r="Z58" s="385"/>
      <c r="AA58" s="385"/>
      <c r="AB58" s="385"/>
      <c r="AC58" s="385"/>
      <c r="AD58" s="385"/>
      <c r="AE58" s="385"/>
      <c r="AF58" s="385"/>
      <c r="AG58" s="385"/>
      <c r="AH58" s="385"/>
      <c r="AI58" s="385"/>
      <c r="AJ58" s="385"/>
      <c r="AK58" s="385"/>
      <c r="AL58" s="385"/>
      <c r="AM58" s="385"/>
      <c r="AN58" s="385"/>
      <c r="AO58" s="385"/>
      <c r="AP58" s="385"/>
      <c r="AQ58" s="385"/>
      <c r="AR58" s="385"/>
      <c r="AS58" s="385"/>
      <c r="AT58" s="385"/>
      <c r="AU58" s="385"/>
      <c r="AV58" s="385"/>
      <c r="AW58" s="385"/>
      <c r="AX58" s="385"/>
      <c r="AY58" s="385"/>
      <c r="AZ58" s="385"/>
      <c r="BA58" s="385"/>
      <c r="BB58" s="385"/>
      <c r="BC58" s="385"/>
      <c r="BD58" s="385"/>
      <c r="BE58" s="385"/>
      <c r="BF58" s="385"/>
      <c r="BG58" s="385"/>
      <c r="BH58" s="385"/>
      <c r="BI58" s="385"/>
      <c r="BJ58" s="385"/>
      <c r="BK58" s="385"/>
      <c r="BL58" s="385"/>
      <c r="BM58" s="385"/>
      <c r="BN58" s="385"/>
      <c r="BO58" s="385"/>
      <c r="BP58" s="385"/>
      <c r="BQ58" s="385"/>
      <c r="BR58" s="385"/>
      <c r="BS58" s="385"/>
      <c r="BT58" s="385"/>
      <c r="BU58" s="385"/>
      <c r="BV58" s="385"/>
      <c r="BW58" s="385"/>
      <c r="BX58" s="385"/>
      <c r="BY58" s="385"/>
      <c r="BZ58" s="385"/>
      <c r="CA58" s="385"/>
      <c r="CB58" s="385"/>
      <c r="CC58" s="385"/>
      <c r="CD58" s="385"/>
      <c r="CE58" s="385"/>
      <c r="CF58" s="385"/>
      <c r="CG58" s="385"/>
      <c r="CH58" s="385"/>
      <c r="CI58" s="385"/>
      <c r="CJ58" s="385"/>
      <c r="CK58" s="385"/>
      <c r="CL58" s="385"/>
      <c r="CM58" s="385"/>
      <c r="CN58" s="385"/>
      <c r="CO58" s="385"/>
      <c r="CP58" s="385"/>
      <c r="CQ58" s="385"/>
      <c r="CR58" s="385"/>
      <c r="CS58" s="385"/>
      <c r="CT58" s="385"/>
      <c r="CU58" s="385"/>
      <c r="CV58" s="385"/>
      <c r="CW58" s="385"/>
      <c r="CX58" s="385"/>
      <c r="CY58" s="385"/>
      <c r="CZ58" s="385"/>
      <c r="DA58" s="385"/>
      <c r="DB58" s="385"/>
      <c r="DC58" s="385"/>
      <c r="DD58" s="385"/>
      <c r="DE58" s="385"/>
      <c r="DF58" s="385"/>
      <c r="DG58" s="385"/>
      <c r="DH58" s="385"/>
      <c r="DI58" s="385"/>
      <c r="DJ58" s="385"/>
    </row>
    <row r="59" spans="1:114" s="285" customFormat="1" ht="18.75" customHeight="1" outlineLevel="1" x14ac:dyDescent="0.25">
      <c r="A59" s="2606"/>
      <c r="B59" s="2530"/>
      <c r="C59" s="2561"/>
      <c r="D59" s="2561"/>
      <c r="E59" s="1050" t="s">
        <v>2026</v>
      </c>
      <c r="F59" s="2559"/>
      <c r="G59" s="2557"/>
      <c r="H59" s="2237"/>
      <c r="I59" s="2561"/>
      <c r="J59" s="2561"/>
      <c r="K59" s="373" t="s">
        <v>1192</v>
      </c>
      <c r="L59" s="2559"/>
      <c r="M59" s="2561"/>
      <c r="N59" s="50"/>
      <c r="O59" s="456"/>
      <c r="P59" s="361">
        <v>85</v>
      </c>
      <c r="Q59" s="17"/>
      <c r="R59" s="17"/>
      <c r="S59" s="18"/>
      <c r="T59" s="19"/>
      <c r="U59" s="1667" t="s">
        <v>1054</v>
      </c>
      <c r="V59" s="420"/>
      <c r="W59" s="2508"/>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385"/>
      <c r="AU59" s="385"/>
      <c r="AV59" s="385"/>
      <c r="AW59" s="385"/>
      <c r="AX59" s="385"/>
      <c r="AY59" s="385"/>
      <c r="AZ59" s="385"/>
      <c r="BA59" s="385"/>
      <c r="BB59" s="385"/>
      <c r="BC59" s="385"/>
      <c r="BD59" s="385"/>
      <c r="BE59" s="385"/>
      <c r="BF59" s="385"/>
      <c r="BG59" s="385"/>
      <c r="BH59" s="385"/>
      <c r="BI59" s="385"/>
      <c r="BJ59" s="385"/>
      <c r="BK59" s="385"/>
      <c r="BL59" s="385"/>
      <c r="BM59" s="385"/>
      <c r="BN59" s="385"/>
      <c r="BO59" s="385"/>
      <c r="BP59" s="385"/>
      <c r="BQ59" s="385"/>
      <c r="BR59" s="385"/>
      <c r="BS59" s="385"/>
      <c r="BT59" s="385"/>
      <c r="BU59" s="385"/>
      <c r="BV59" s="385"/>
      <c r="BW59" s="385"/>
      <c r="BX59" s="385"/>
      <c r="BY59" s="385"/>
      <c r="BZ59" s="385"/>
      <c r="CA59" s="385"/>
      <c r="CB59" s="385"/>
      <c r="CC59" s="385"/>
      <c r="CD59" s="385"/>
      <c r="CE59" s="385"/>
      <c r="CF59" s="385"/>
      <c r="CG59" s="385"/>
      <c r="CH59" s="385"/>
      <c r="CI59" s="385"/>
      <c r="CJ59" s="385"/>
      <c r="CK59" s="385"/>
      <c r="CL59" s="385"/>
      <c r="CM59" s="385"/>
      <c r="CN59" s="385"/>
      <c r="CO59" s="385"/>
      <c r="CP59" s="385"/>
      <c r="CQ59" s="385"/>
      <c r="CR59" s="385"/>
      <c r="CS59" s="385"/>
      <c r="CT59" s="385"/>
      <c r="CU59" s="385"/>
      <c r="CV59" s="385"/>
      <c r="CW59" s="385"/>
      <c r="CX59" s="385"/>
      <c r="CY59" s="385"/>
      <c r="CZ59" s="385"/>
      <c r="DA59" s="385"/>
      <c r="DB59" s="385"/>
      <c r="DC59" s="385"/>
      <c r="DD59" s="385"/>
      <c r="DE59" s="385"/>
      <c r="DF59" s="385"/>
      <c r="DG59" s="385"/>
      <c r="DH59" s="385"/>
      <c r="DI59" s="385"/>
      <c r="DJ59" s="385"/>
    </row>
    <row r="60" spans="1:114" s="286" customFormat="1" outlineLevel="1" x14ac:dyDescent="0.25">
      <c r="A60" s="1190"/>
      <c r="B60" s="1539"/>
      <c r="C60" s="160"/>
      <c r="D60" s="160"/>
      <c r="E60" s="160"/>
      <c r="F60" s="391"/>
      <c r="G60" s="160"/>
      <c r="H60" s="972" t="s">
        <v>588</v>
      </c>
      <c r="I60" s="160"/>
      <c r="J60" s="160"/>
      <c r="K60" s="160"/>
      <c r="L60" s="391"/>
      <c r="M60" s="160"/>
      <c r="N60" s="168"/>
      <c r="O60" s="459"/>
      <c r="P60" s="160"/>
      <c r="Q60" s="168"/>
      <c r="R60" s="168"/>
      <c r="S60" s="170"/>
      <c r="T60" s="171"/>
      <c r="U60" s="391"/>
      <c r="V60" s="391"/>
      <c r="W60" s="391"/>
      <c r="X60" s="385"/>
      <c r="Y60" s="385"/>
      <c r="Z60" s="385"/>
      <c r="AA60" s="385"/>
      <c r="AB60" s="385"/>
      <c r="AC60" s="385"/>
      <c r="AD60" s="385"/>
      <c r="AE60" s="385"/>
      <c r="AF60" s="385"/>
      <c r="AG60" s="385"/>
      <c r="AH60" s="385"/>
      <c r="AI60" s="385"/>
      <c r="AJ60" s="385"/>
      <c r="AK60" s="385"/>
      <c r="AL60" s="385"/>
      <c r="AM60" s="385"/>
      <c r="AN60" s="385"/>
      <c r="AO60" s="385"/>
      <c r="AP60" s="385"/>
      <c r="AQ60" s="385"/>
      <c r="AR60" s="385"/>
      <c r="AS60" s="385"/>
      <c r="AT60" s="385"/>
      <c r="AU60" s="385"/>
      <c r="AV60" s="385"/>
      <c r="AW60" s="385"/>
      <c r="AX60" s="385"/>
      <c r="AY60" s="385"/>
      <c r="AZ60" s="385"/>
      <c r="BA60" s="385"/>
      <c r="BB60" s="385"/>
      <c r="BC60" s="385"/>
      <c r="BD60" s="385"/>
      <c r="BE60" s="385"/>
      <c r="BF60" s="385"/>
      <c r="BG60" s="385"/>
      <c r="BH60" s="385"/>
      <c r="BI60" s="385"/>
      <c r="BJ60" s="385"/>
      <c r="BK60" s="385"/>
      <c r="BL60" s="385"/>
      <c r="BM60" s="385"/>
      <c r="BN60" s="385"/>
      <c r="BO60" s="385"/>
      <c r="BP60" s="385"/>
      <c r="BQ60" s="385"/>
      <c r="BR60" s="385"/>
      <c r="BS60" s="385"/>
      <c r="BT60" s="385"/>
      <c r="BU60" s="385"/>
      <c r="BV60" s="385"/>
      <c r="BW60" s="385"/>
      <c r="BX60" s="385"/>
      <c r="BY60" s="385"/>
      <c r="BZ60" s="385"/>
      <c r="CA60" s="385"/>
      <c r="CB60" s="385"/>
      <c r="CC60" s="385"/>
      <c r="CD60" s="385"/>
      <c r="CE60" s="385"/>
      <c r="CF60" s="385"/>
      <c r="CG60" s="385"/>
      <c r="CH60" s="385"/>
      <c r="CI60" s="385"/>
      <c r="CJ60" s="385"/>
      <c r="CK60" s="385"/>
      <c r="CL60" s="385"/>
      <c r="CM60" s="385"/>
      <c r="CN60" s="385"/>
      <c r="CO60" s="385"/>
      <c r="CP60" s="385"/>
      <c r="CQ60" s="385"/>
      <c r="CR60" s="385"/>
      <c r="CS60" s="385"/>
      <c r="CT60" s="385"/>
      <c r="CU60" s="385"/>
      <c r="CV60" s="385"/>
      <c r="CW60" s="385"/>
      <c r="CX60" s="385"/>
      <c r="CY60" s="385"/>
      <c r="CZ60" s="385"/>
      <c r="DA60" s="385"/>
      <c r="DB60" s="385"/>
      <c r="DC60" s="385"/>
      <c r="DD60" s="385"/>
      <c r="DE60" s="385"/>
      <c r="DF60" s="385"/>
      <c r="DG60" s="385"/>
      <c r="DH60" s="385"/>
      <c r="DI60" s="385"/>
      <c r="DJ60" s="385"/>
    </row>
    <row r="61" spans="1:114" s="287" customFormat="1" ht="19.5" customHeight="1" outlineLevel="1" x14ac:dyDescent="0.2">
      <c r="A61" s="2282">
        <v>11</v>
      </c>
      <c r="B61" s="2332" t="s">
        <v>2884</v>
      </c>
      <c r="C61" s="2560" t="s">
        <v>2880</v>
      </c>
      <c r="D61" s="2549" t="s">
        <v>2885</v>
      </c>
      <c r="E61" s="1050" t="s">
        <v>1064</v>
      </c>
      <c r="F61" s="2558">
        <v>2026</v>
      </c>
      <c r="G61" s="2556" t="s">
        <v>395</v>
      </c>
      <c r="H61" s="2236" t="s">
        <v>1231</v>
      </c>
      <c r="I61" s="2560" t="s">
        <v>95</v>
      </c>
      <c r="J61" s="2560" t="s">
        <v>1046</v>
      </c>
      <c r="K61" s="373" t="s">
        <v>1177</v>
      </c>
      <c r="L61" s="2558">
        <v>2026</v>
      </c>
      <c r="M61" s="2560" t="s">
        <v>393</v>
      </c>
      <c r="N61" s="379"/>
      <c r="O61" s="447"/>
      <c r="P61" s="356" t="s">
        <v>1547</v>
      </c>
      <c r="Q61" s="379"/>
      <c r="R61" s="379"/>
      <c r="S61" s="36"/>
      <c r="T61" s="36"/>
      <c r="U61" s="1667"/>
      <c r="V61" s="421"/>
      <c r="W61" s="2507" t="s">
        <v>1539</v>
      </c>
    </row>
    <row r="62" spans="1:114" s="285" customFormat="1" ht="40.5" customHeight="1" outlineLevel="1" x14ac:dyDescent="0.25">
      <c r="A62" s="2283"/>
      <c r="B62" s="2333"/>
      <c r="C62" s="2561"/>
      <c r="D62" s="2550"/>
      <c r="E62" s="1050" t="s">
        <v>2026</v>
      </c>
      <c r="F62" s="2559"/>
      <c r="G62" s="2557"/>
      <c r="H62" s="2237"/>
      <c r="I62" s="2561"/>
      <c r="J62" s="2561"/>
      <c r="K62" s="373" t="s">
        <v>1192</v>
      </c>
      <c r="L62" s="2559"/>
      <c r="M62" s="2561"/>
      <c r="N62" s="50"/>
      <c r="O62" s="456"/>
      <c r="P62" s="361">
        <v>4060</v>
      </c>
      <c r="Q62" s="17"/>
      <c r="R62" s="17"/>
      <c r="S62" s="18"/>
      <c r="T62" s="19"/>
      <c r="U62" s="1667" t="s">
        <v>1054</v>
      </c>
      <c r="V62" s="420"/>
      <c r="W62" s="2508"/>
      <c r="X62" s="385"/>
      <c r="Y62" s="385"/>
      <c r="Z62" s="385"/>
      <c r="AA62" s="385"/>
      <c r="AB62" s="385"/>
      <c r="AC62" s="385"/>
      <c r="AD62" s="385"/>
      <c r="AE62" s="385"/>
      <c r="AF62" s="385"/>
      <c r="AG62" s="385"/>
      <c r="AH62" s="385"/>
      <c r="AI62" s="385"/>
      <c r="AJ62" s="385"/>
      <c r="AK62" s="385"/>
      <c r="AL62" s="385"/>
      <c r="AM62" s="385"/>
      <c r="AN62" s="385"/>
      <c r="AO62" s="385"/>
      <c r="AP62" s="385"/>
      <c r="AQ62" s="385"/>
      <c r="AR62" s="385"/>
      <c r="AS62" s="385"/>
      <c r="AT62" s="385"/>
      <c r="AU62" s="385"/>
      <c r="AV62" s="385"/>
      <c r="AW62" s="385"/>
      <c r="AX62" s="385"/>
      <c r="AY62" s="385"/>
      <c r="AZ62" s="385"/>
      <c r="BA62" s="385"/>
      <c r="BB62" s="385"/>
      <c r="BC62" s="385"/>
      <c r="BD62" s="385"/>
      <c r="BE62" s="385"/>
      <c r="BF62" s="385"/>
      <c r="BG62" s="385"/>
      <c r="BH62" s="385"/>
      <c r="BI62" s="385"/>
      <c r="BJ62" s="385"/>
      <c r="BK62" s="385"/>
      <c r="BL62" s="385"/>
      <c r="BM62" s="385"/>
      <c r="BN62" s="385"/>
      <c r="BO62" s="385"/>
      <c r="BP62" s="385"/>
      <c r="BQ62" s="385"/>
      <c r="BR62" s="385"/>
      <c r="BS62" s="385"/>
      <c r="BT62" s="385"/>
      <c r="BU62" s="385"/>
      <c r="BV62" s="385"/>
      <c r="BW62" s="385"/>
      <c r="BX62" s="385"/>
      <c r="BY62" s="385"/>
      <c r="BZ62" s="385"/>
      <c r="CA62" s="385"/>
      <c r="CB62" s="385"/>
      <c r="CC62" s="385"/>
      <c r="CD62" s="385"/>
      <c r="CE62" s="385"/>
      <c r="CF62" s="385"/>
      <c r="CG62" s="385"/>
      <c r="CH62" s="385"/>
      <c r="CI62" s="385"/>
      <c r="CJ62" s="385"/>
      <c r="CK62" s="385"/>
      <c r="CL62" s="385"/>
      <c r="CM62" s="385"/>
      <c r="CN62" s="385"/>
      <c r="CO62" s="385"/>
      <c r="CP62" s="385"/>
      <c r="CQ62" s="385"/>
      <c r="CR62" s="385"/>
      <c r="CS62" s="385"/>
      <c r="CT62" s="385"/>
      <c r="CU62" s="385"/>
      <c r="CV62" s="385"/>
      <c r="CW62" s="385"/>
      <c r="CX62" s="385"/>
      <c r="CY62" s="385"/>
      <c r="CZ62" s="385"/>
      <c r="DA62" s="385"/>
      <c r="DB62" s="385"/>
      <c r="DC62" s="385"/>
      <c r="DD62" s="385"/>
      <c r="DE62" s="385"/>
      <c r="DF62" s="385"/>
      <c r="DG62" s="385"/>
      <c r="DH62" s="385"/>
      <c r="DI62" s="385"/>
      <c r="DJ62" s="385"/>
    </row>
    <row r="63" spans="1:114" s="285" customFormat="1" ht="21" customHeight="1" outlineLevel="1" x14ac:dyDescent="0.25">
      <c r="A63" s="2605">
        <v>12</v>
      </c>
      <c r="B63" s="2529" t="s">
        <v>2313</v>
      </c>
      <c r="C63" s="2560" t="s">
        <v>2880</v>
      </c>
      <c r="D63" s="2560" t="s">
        <v>2894</v>
      </c>
      <c r="E63" s="1050" t="s">
        <v>1064</v>
      </c>
      <c r="F63" s="2558">
        <v>2026</v>
      </c>
      <c r="G63" s="2556" t="s">
        <v>395</v>
      </c>
      <c r="H63" s="2236" t="s">
        <v>1548</v>
      </c>
      <c r="I63" s="2560" t="s">
        <v>95</v>
      </c>
      <c r="J63" s="2560" t="s">
        <v>1050</v>
      </c>
      <c r="K63" s="373" t="s">
        <v>1177</v>
      </c>
      <c r="L63" s="2558">
        <v>2026</v>
      </c>
      <c r="M63" s="2560" t="s">
        <v>393</v>
      </c>
      <c r="N63" s="50"/>
      <c r="O63" s="456"/>
      <c r="P63" s="356" t="s">
        <v>1237</v>
      </c>
      <c r="Q63" s="17"/>
      <c r="R63" s="17"/>
      <c r="S63" s="18"/>
      <c r="T63" s="19"/>
      <c r="U63" s="1667"/>
      <c r="V63" s="421"/>
      <c r="W63" s="2507" t="s">
        <v>1549</v>
      </c>
      <c r="X63" s="385"/>
      <c r="Y63" s="385"/>
      <c r="Z63" s="385"/>
      <c r="AA63" s="385"/>
      <c r="AB63" s="385"/>
      <c r="AC63" s="385"/>
      <c r="AD63" s="385"/>
      <c r="AE63" s="385"/>
      <c r="AF63" s="385"/>
      <c r="AG63" s="385"/>
      <c r="AH63" s="385"/>
      <c r="AI63" s="385"/>
      <c r="AJ63" s="385"/>
      <c r="AK63" s="385"/>
      <c r="AL63" s="385"/>
      <c r="AM63" s="385"/>
      <c r="AN63" s="385"/>
      <c r="AO63" s="385"/>
      <c r="AP63" s="385"/>
      <c r="AQ63" s="385"/>
      <c r="AR63" s="385"/>
      <c r="AS63" s="385"/>
      <c r="AT63" s="385"/>
      <c r="AU63" s="385"/>
      <c r="AV63" s="385"/>
      <c r="AW63" s="385"/>
      <c r="AX63" s="385"/>
      <c r="AY63" s="385"/>
      <c r="AZ63" s="385"/>
      <c r="BA63" s="385"/>
      <c r="BB63" s="385"/>
      <c r="BC63" s="385"/>
      <c r="BD63" s="385"/>
      <c r="BE63" s="385"/>
      <c r="BF63" s="385"/>
      <c r="BG63" s="385"/>
      <c r="BH63" s="385"/>
      <c r="BI63" s="385"/>
      <c r="BJ63" s="385"/>
      <c r="BK63" s="385"/>
      <c r="BL63" s="385"/>
      <c r="BM63" s="385"/>
      <c r="BN63" s="385"/>
      <c r="BO63" s="385"/>
      <c r="BP63" s="385"/>
      <c r="BQ63" s="385"/>
      <c r="BR63" s="385"/>
      <c r="BS63" s="385"/>
      <c r="BT63" s="385"/>
      <c r="BU63" s="385"/>
      <c r="BV63" s="385"/>
      <c r="BW63" s="385"/>
      <c r="BX63" s="385"/>
      <c r="BY63" s="385"/>
      <c r="BZ63" s="385"/>
      <c r="CA63" s="385"/>
      <c r="CB63" s="385"/>
      <c r="CC63" s="385"/>
      <c r="CD63" s="385"/>
      <c r="CE63" s="385"/>
      <c r="CF63" s="385"/>
      <c r="CG63" s="385"/>
      <c r="CH63" s="385"/>
      <c r="CI63" s="385"/>
      <c r="CJ63" s="385"/>
      <c r="CK63" s="385"/>
      <c r="CL63" s="385"/>
      <c r="CM63" s="385"/>
      <c r="CN63" s="385"/>
      <c r="CO63" s="385"/>
      <c r="CP63" s="385"/>
      <c r="CQ63" s="385"/>
      <c r="CR63" s="385"/>
      <c r="CS63" s="385"/>
      <c r="CT63" s="385"/>
      <c r="CU63" s="385"/>
      <c r="CV63" s="385"/>
      <c r="CW63" s="385"/>
      <c r="CX63" s="385"/>
      <c r="CY63" s="385"/>
      <c r="CZ63" s="385"/>
      <c r="DA63" s="385"/>
      <c r="DB63" s="385"/>
      <c r="DC63" s="385"/>
      <c r="DD63" s="385"/>
      <c r="DE63" s="385"/>
      <c r="DF63" s="385"/>
      <c r="DG63" s="385"/>
      <c r="DH63" s="385"/>
      <c r="DI63" s="385"/>
      <c r="DJ63" s="385"/>
    </row>
    <row r="64" spans="1:114" s="285" customFormat="1" ht="39" customHeight="1" outlineLevel="1" x14ac:dyDescent="0.25">
      <c r="A64" s="2606"/>
      <c r="B64" s="2530"/>
      <c r="C64" s="2561"/>
      <c r="D64" s="2561"/>
      <c r="E64" s="1050" t="s">
        <v>2026</v>
      </c>
      <c r="F64" s="2559"/>
      <c r="G64" s="2557"/>
      <c r="H64" s="2237"/>
      <c r="I64" s="2561"/>
      <c r="J64" s="2561"/>
      <c r="K64" s="373" t="s">
        <v>1192</v>
      </c>
      <c r="L64" s="2559"/>
      <c r="M64" s="2561"/>
      <c r="N64" s="50"/>
      <c r="O64" s="456"/>
      <c r="P64" s="361">
        <v>220</v>
      </c>
      <c r="Q64" s="17"/>
      <c r="R64" s="17"/>
      <c r="S64" s="18"/>
      <c r="T64" s="19"/>
      <c r="U64" s="1667" t="s">
        <v>1054</v>
      </c>
      <c r="V64" s="420"/>
      <c r="W64" s="2508"/>
      <c r="X64" s="385"/>
      <c r="Y64" s="385"/>
      <c r="Z64" s="385"/>
      <c r="AA64" s="385"/>
      <c r="AB64" s="385"/>
      <c r="AC64" s="385"/>
      <c r="AD64" s="385"/>
      <c r="AE64" s="385"/>
      <c r="AF64" s="385"/>
      <c r="AG64" s="385"/>
      <c r="AH64" s="385"/>
      <c r="AI64" s="385"/>
      <c r="AJ64" s="385"/>
      <c r="AK64" s="385"/>
      <c r="AL64" s="385"/>
      <c r="AM64" s="385"/>
      <c r="AN64" s="385"/>
      <c r="AO64" s="385"/>
      <c r="AP64" s="385"/>
      <c r="AQ64" s="385"/>
      <c r="AR64" s="385"/>
      <c r="AS64" s="385"/>
      <c r="AT64" s="385"/>
      <c r="AU64" s="385"/>
      <c r="AV64" s="385"/>
      <c r="AW64" s="385"/>
      <c r="AX64" s="385"/>
      <c r="AY64" s="385"/>
      <c r="AZ64" s="385"/>
      <c r="BA64" s="385"/>
      <c r="BB64" s="385"/>
      <c r="BC64" s="385"/>
      <c r="BD64" s="385"/>
      <c r="BE64" s="385"/>
      <c r="BF64" s="385"/>
      <c r="BG64" s="385"/>
      <c r="BH64" s="385"/>
      <c r="BI64" s="385"/>
      <c r="BJ64" s="385"/>
      <c r="BK64" s="385"/>
      <c r="BL64" s="385"/>
      <c r="BM64" s="385"/>
      <c r="BN64" s="385"/>
      <c r="BO64" s="385"/>
      <c r="BP64" s="385"/>
      <c r="BQ64" s="385"/>
      <c r="BR64" s="385"/>
      <c r="BS64" s="385"/>
      <c r="BT64" s="385"/>
      <c r="BU64" s="385"/>
      <c r="BV64" s="385"/>
      <c r="BW64" s="385"/>
      <c r="BX64" s="385"/>
      <c r="BY64" s="385"/>
      <c r="BZ64" s="385"/>
      <c r="CA64" s="385"/>
      <c r="CB64" s="385"/>
      <c r="CC64" s="385"/>
      <c r="CD64" s="385"/>
      <c r="CE64" s="385"/>
      <c r="CF64" s="385"/>
      <c r="CG64" s="385"/>
      <c r="CH64" s="385"/>
      <c r="CI64" s="385"/>
      <c r="CJ64" s="385"/>
      <c r="CK64" s="385"/>
      <c r="CL64" s="385"/>
      <c r="CM64" s="385"/>
      <c r="CN64" s="385"/>
      <c r="CO64" s="385"/>
      <c r="CP64" s="385"/>
      <c r="CQ64" s="385"/>
      <c r="CR64" s="385"/>
      <c r="CS64" s="385"/>
      <c r="CT64" s="385"/>
      <c r="CU64" s="385"/>
      <c r="CV64" s="385"/>
      <c r="CW64" s="385"/>
      <c r="CX64" s="385"/>
      <c r="CY64" s="385"/>
      <c r="CZ64" s="385"/>
      <c r="DA64" s="385"/>
      <c r="DB64" s="385"/>
      <c r="DC64" s="385"/>
      <c r="DD64" s="385"/>
      <c r="DE64" s="385"/>
      <c r="DF64" s="385"/>
      <c r="DG64" s="385"/>
      <c r="DH64" s="385"/>
      <c r="DI64" s="385"/>
      <c r="DJ64" s="385"/>
    </row>
    <row r="65" spans="1:114" s="285" customFormat="1" ht="15" customHeight="1" outlineLevel="1" x14ac:dyDescent="0.25">
      <c r="A65" s="2605">
        <v>13</v>
      </c>
      <c r="B65" s="2529" t="s">
        <v>2314</v>
      </c>
      <c r="C65" s="2560" t="s">
        <v>2880</v>
      </c>
      <c r="D65" s="2560" t="s">
        <v>2886</v>
      </c>
      <c r="E65" s="1050" t="s">
        <v>1064</v>
      </c>
      <c r="F65" s="2558">
        <v>2026</v>
      </c>
      <c r="G65" s="2556" t="s">
        <v>395</v>
      </c>
      <c r="H65" s="2236" t="s">
        <v>1550</v>
      </c>
      <c r="I65" s="2560" t="s">
        <v>95</v>
      </c>
      <c r="J65" s="2560" t="s">
        <v>1051</v>
      </c>
      <c r="K65" s="373" t="s">
        <v>1177</v>
      </c>
      <c r="L65" s="2558">
        <v>2026</v>
      </c>
      <c r="M65" s="2560" t="s">
        <v>393</v>
      </c>
      <c r="N65" s="50"/>
      <c r="O65" s="456"/>
      <c r="P65" s="356" t="s">
        <v>1238</v>
      </c>
      <c r="Q65" s="17"/>
      <c r="R65" s="17"/>
      <c r="S65" s="18"/>
      <c r="T65" s="19"/>
      <c r="U65" s="1667"/>
      <c r="V65" s="421"/>
      <c r="W65" s="2507" t="s">
        <v>1551</v>
      </c>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5"/>
      <c r="DD65" s="385"/>
      <c r="DE65" s="385"/>
      <c r="DF65" s="385"/>
      <c r="DG65" s="385"/>
      <c r="DH65" s="385"/>
      <c r="DI65" s="385"/>
      <c r="DJ65" s="385"/>
    </row>
    <row r="66" spans="1:114" s="285" customFormat="1" ht="18" customHeight="1" outlineLevel="1" x14ac:dyDescent="0.25">
      <c r="A66" s="2606"/>
      <c r="B66" s="2530"/>
      <c r="C66" s="2561"/>
      <c r="D66" s="2561"/>
      <c r="E66" s="1050" t="s">
        <v>2026</v>
      </c>
      <c r="F66" s="2559"/>
      <c r="G66" s="2557"/>
      <c r="H66" s="2237"/>
      <c r="I66" s="2561"/>
      <c r="J66" s="2561"/>
      <c r="K66" s="373" t="s">
        <v>1192</v>
      </c>
      <c r="L66" s="2559"/>
      <c r="M66" s="2561"/>
      <c r="N66" s="50"/>
      <c r="O66" s="456"/>
      <c r="P66" s="361">
        <v>13747</v>
      </c>
      <c r="Q66" s="17"/>
      <c r="R66" s="17"/>
      <c r="S66" s="18"/>
      <c r="T66" s="19"/>
      <c r="U66" s="1667" t="s">
        <v>1054</v>
      </c>
      <c r="V66" s="420"/>
      <c r="W66" s="2508"/>
      <c r="X66" s="385"/>
      <c r="Y66" s="385"/>
      <c r="Z66" s="385"/>
      <c r="AA66" s="385"/>
      <c r="AB66" s="385"/>
      <c r="AC66" s="385"/>
      <c r="AD66" s="385"/>
      <c r="AE66" s="385"/>
      <c r="AF66" s="385"/>
      <c r="AG66" s="385"/>
      <c r="AH66" s="385"/>
      <c r="AI66" s="385"/>
      <c r="AJ66" s="385"/>
      <c r="AK66" s="385"/>
      <c r="AL66" s="385"/>
      <c r="AM66" s="385"/>
      <c r="AN66" s="385"/>
      <c r="AO66" s="385"/>
      <c r="AP66" s="385"/>
      <c r="AQ66" s="385"/>
      <c r="AR66" s="385"/>
      <c r="AS66" s="385"/>
      <c r="AT66" s="385"/>
      <c r="AU66" s="385"/>
      <c r="AV66" s="385"/>
      <c r="AW66" s="385"/>
      <c r="AX66" s="385"/>
      <c r="AY66" s="385"/>
      <c r="AZ66" s="385"/>
      <c r="BA66" s="385"/>
      <c r="BB66" s="385"/>
      <c r="BC66" s="385"/>
      <c r="BD66" s="385"/>
      <c r="BE66" s="385"/>
      <c r="BF66" s="385"/>
      <c r="BG66" s="385"/>
      <c r="BH66" s="385"/>
      <c r="BI66" s="385"/>
      <c r="BJ66" s="385"/>
      <c r="BK66" s="385"/>
      <c r="BL66" s="385"/>
      <c r="BM66" s="385"/>
      <c r="BN66" s="385"/>
      <c r="BO66" s="385"/>
      <c r="BP66" s="385"/>
      <c r="BQ66" s="385"/>
      <c r="BR66" s="385"/>
      <c r="BS66" s="385"/>
      <c r="BT66" s="385"/>
      <c r="BU66" s="385"/>
      <c r="BV66" s="385"/>
      <c r="BW66" s="385"/>
      <c r="BX66" s="385"/>
      <c r="BY66" s="385"/>
      <c r="BZ66" s="385"/>
      <c r="CA66" s="385"/>
      <c r="CB66" s="385"/>
      <c r="CC66" s="385"/>
      <c r="CD66" s="385"/>
      <c r="CE66" s="385"/>
      <c r="CF66" s="385"/>
      <c r="CG66" s="385"/>
      <c r="CH66" s="385"/>
      <c r="CI66" s="385"/>
      <c r="CJ66" s="385"/>
      <c r="CK66" s="385"/>
      <c r="CL66" s="385"/>
      <c r="CM66" s="385"/>
      <c r="CN66" s="385"/>
      <c r="CO66" s="385"/>
      <c r="CP66" s="385"/>
      <c r="CQ66" s="385"/>
      <c r="CR66" s="385"/>
      <c r="CS66" s="385"/>
      <c r="CT66" s="385"/>
      <c r="CU66" s="385"/>
      <c r="CV66" s="385"/>
      <c r="CW66" s="385"/>
      <c r="CX66" s="385"/>
      <c r="CY66" s="385"/>
      <c r="CZ66" s="385"/>
      <c r="DA66" s="385"/>
      <c r="DB66" s="385"/>
      <c r="DC66" s="385"/>
      <c r="DD66" s="385"/>
      <c r="DE66" s="385"/>
      <c r="DF66" s="385"/>
      <c r="DG66" s="385"/>
      <c r="DH66" s="385"/>
      <c r="DI66" s="385"/>
      <c r="DJ66" s="385"/>
    </row>
    <row r="67" spans="1:114" s="1710" customFormat="1" ht="38.25" customHeight="1" outlineLevel="1" x14ac:dyDescent="0.25">
      <c r="A67" s="1705"/>
      <c r="B67" s="1700" t="s">
        <v>2315</v>
      </c>
      <c r="C67" s="1706"/>
      <c r="D67" s="1706"/>
      <c r="E67" s="1706"/>
      <c r="F67" s="1707" t="s">
        <v>1172</v>
      </c>
      <c r="G67" s="1706"/>
      <c r="H67" s="1695" t="s">
        <v>3882</v>
      </c>
      <c r="I67" s="1708" t="s">
        <v>95</v>
      </c>
      <c r="J67" s="1708"/>
      <c r="K67" s="1708" t="s">
        <v>1064</v>
      </c>
      <c r="L67" s="1707" t="s">
        <v>1172</v>
      </c>
      <c r="M67" s="1708" t="s">
        <v>1531</v>
      </c>
      <c r="N67" s="1709">
        <f t="shared" ref="N67:T67" si="0">SUM(N33:N66)</f>
        <v>0</v>
      </c>
      <c r="O67" s="1709">
        <f t="shared" si="0"/>
        <v>0</v>
      </c>
      <c r="P67" s="1709">
        <f t="shared" si="0"/>
        <v>88692</v>
      </c>
      <c r="Q67" s="1709">
        <f t="shared" si="0"/>
        <v>19000</v>
      </c>
      <c r="R67" s="1709">
        <f t="shared" si="0"/>
        <v>0</v>
      </c>
      <c r="S67" s="1709">
        <f t="shared" si="0"/>
        <v>0</v>
      </c>
      <c r="T67" s="1709">
        <f t="shared" si="0"/>
        <v>0</v>
      </c>
      <c r="U67" s="1706" t="s">
        <v>1054</v>
      </c>
      <c r="V67" s="1706"/>
      <c r="W67" s="1706"/>
    </row>
    <row r="68" spans="1:114" s="282" customFormat="1" ht="20.25" customHeight="1" x14ac:dyDescent="0.25">
      <c r="A68" s="2620" t="s">
        <v>106</v>
      </c>
      <c r="B68" s="2621"/>
      <c r="C68" s="2621"/>
      <c r="D68" s="2621"/>
      <c r="E68" s="2621"/>
      <c r="F68" s="2621"/>
      <c r="G68" s="2621"/>
      <c r="H68" s="2621"/>
      <c r="I68" s="2621"/>
      <c r="J68" s="2621"/>
      <c r="K68" s="2621"/>
      <c r="L68" s="2621"/>
      <c r="M68" s="2621"/>
      <c r="N68" s="2621"/>
      <c r="O68" s="2621"/>
      <c r="P68" s="2621"/>
      <c r="Q68" s="2621"/>
      <c r="R68" s="2621"/>
      <c r="S68" s="2621"/>
      <c r="T68" s="2621"/>
      <c r="U68" s="2621"/>
      <c r="V68" s="2621"/>
      <c r="W68" s="2622"/>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c r="AU68" s="294"/>
      <c r="AV68" s="294"/>
      <c r="AW68" s="294"/>
      <c r="AX68" s="294"/>
      <c r="AY68" s="294"/>
      <c r="AZ68" s="294"/>
      <c r="BA68" s="294"/>
      <c r="BB68" s="294"/>
      <c r="BC68" s="294"/>
      <c r="BD68" s="294"/>
      <c r="BE68" s="294"/>
      <c r="BF68" s="294"/>
      <c r="BG68" s="294"/>
      <c r="BH68" s="294"/>
      <c r="BI68" s="294"/>
      <c r="BJ68" s="294"/>
      <c r="BK68" s="294"/>
      <c r="BL68" s="294"/>
      <c r="BM68" s="294"/>
      <c r="BN68" s="294"/>
      <c r="BO68" s="294"/>
      <c r="BP68" s="294"/>
      <c r="BQ68" s="294"/>
      <c r="BR68" s="294"/>
      <c r="BS68" s="294"/>
      <c r="BT68" s="294"/>
      <c r="BU68" s="294"/>
      <c r="BV68" s="294"/>
      <c r="BW68" s="294"/>
      <c r="BX68" s="294"/>
      <c r="BY68" s="294"/>
      <c r="BZ68" s="294"/>
      <c r="CA68" s="294"/>
      <c r="CB68" s="294"/>
      <c r="CC68" s="294"/>
      <c r="CD68" s="294"/>
      <c r="CE68" s="294"/>
      <c r="CF68" s="294"/>
      <c r="CG68" s="294"/>
      <c r="CH68" s="294"/>
      <c r="CI68" s="294"/>
      <c r="CJ68" s="294"/>
      <c r="CK68" s="294"/>
      <c r="CL68" s="294"/>
      <c r="CM68" s="294"/>
      <c r="CN68" s="294"/>
      <c r="CO68" s="294"/>
      <c r="CP68" s="294"/>
      <c r="CQ68" s="294"/>
      <c r="CR68" s="294"/>
      <c r="CS68" s="294"/>
      <c r="CT68" s="294"/>
      <c r="CU68" s="294"/>
      <c r="CV68" s="294"/>
      <c r="CW68" s="294"/>
      <c r="CX68" s="294"/>
      <c r="CY68" s="294"/>
      <c r="CZ68" s="294"/>
      <c r="DA68" s="294"/>
      <c r="DB68" s="294"/>
      <c r="DC68" s="294"/>
      <c r="DD68" s="294"/>
      <c r="DE68" s="294"/>
      <c r="DF68" s="294"/>
      <c r="DG68" s="294"/>
      <c r="DH68" s="294"/>
      <c r="DI68" s="294"/>
      <c r="DJ68" s="294"/>
    </row>
    <row r="69" spans="1:114" s="282" customFormat="1" ht="18" customHeight="1" x14ac:dyDescent="0.25">
      <c r="A69" s="2600" t="s">
        <v>279</v>
      </c>
      <c r="B69" s="2601"/>
      <c r="C69" s="2601"/>
      <c r="D69" s="2601"/>
      <c r="E69" s="2601"/>
      <c r="F69" s="2601"/>
      <c r="G69" s="2601"/>
      <c r="H69" s="2601"/>
      <c r="I69" s="2601"/>
      <c r="J69" s="2601"/>
      <c r="K69" s="2601"/>
      <c r="L69" s="2601"/>
      <c r="M69" s="2601"/>
      <c r="N69" s="2601"/>
      <c r="O69" s="2601"/>
      <c r="P69" s="2601"/>
      <c r="Q69" s="2601"/>
      <c r="R69" s="2601"/>
      <c r="S69" s="2601"/>
      <c r="T69" s="2601"/>
      <c r="U69" s="2601"/>
      <c r="V69" s="2601"/>
      <c r="W69" s="2602"/>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294"/>
      <c r="BE69" s="294"/>
      <c r="BF69" s="294"/>
      <c r="BG69" s="294"/>
      <c r="BH69" s="294"/>
      <c r="BI69" s="294"/>
      <c r="BJ69" s="294"/>
      <c r="BK69" s="294"/>
      <c r="BL69" s="294"/>
      <c r="BM69" s="294"/>
      <c r="BN69" s="294"/>
      <c r="BO69" s="294"/>
      <c r="BP69" s="294"/>
      <c r="BQ69" s="294"/>
      <c r="BR69" s="294"/>
      <c r="BS69" s="294"/>
      <c r="BT69" s="294"/>
      <c r="BU69" s="294"/>
      <c r="BV69" s="294"/>
      <c r="BW69" s="294"/>
      <c r="BX69" s="294"/>
      <c r="BY69" s="294"/>
      <c r="BZ69" s="294"/>
      <c r="CA69" s="294"/>
      <c r="CB69" s="294"/>
      <c r="CC69" s="294"/>
      <c r="CD69" s="294"/>
      <c r="CE69" s="294"/>
      <c r="CF69" s="294"/>
      <c r="CG69" s="294"/>
      <c r="CH69" s="294"/>
      <c r="CI69" s="294"/>
      <c r="CJ69" s="294"/>
      <c r="CK69" s="294"/>
      <c r="CL69" s="294"/>
      <c r="CM69" s="294"/>
      <c r="CN69" s="294"/>
      <c r="CO69" s="294"/>
      <c r="CP69" s="294"/>
      <c r="CQ69" s="294"/>
      <c r="CR69" s="294"/>
      <c r="CS69" s="294"/>
      <c r="CT69" s="294"/>
      <c r="CU69" s="294"/>
      <c r="CV69" s="294"/>
      <c r="CW69" s="294"/>
      <c r="CX69" s="294"/>
      <c r="CY69" s="294"/>
      <c r="CZ69" s="294"/>
      <c r="DA69" s="294"/>
      <c r="DB69" s="294"/>
      <c r="DC69" s="294"/>
      <c r="DD69" s="294"/>
      <c r="DE69" s="294"/>
      <c r="DF69" s="294"/>
      <c r="DG69" s="294"/>
      <c r="DH69" s="294"/>
      <c r="DI69" s="294"/>
      <c r="DJ69" s="294"/>
    </row>
    <row r="70" spans="1:114" s="282" customFormat="1" ht="63.75" customHeight="1" outlineLevel="1" x14ac:dyDescent="0.25">
      <c r="A70" s="2599">
        <v>4</v>
      </c>
      <c r="B70" s="1524" t="s">
        <v>2324</v>
      </c>
      <c r="C70" s="840" t="s">
        <v>2113</v>
      </c>
      <c r="D70" s="2449" t="s">
        <v>236</v>
      </c>
      <c r="E70" s="2507" t="s">
        <v>3</v>
      </c>
      <c r="F70" s="7"/>
      <c r="G70" s="2583"/>
      <c r="H70" s="968" t="s">
        <v>2124</v>
      </c>
      <c r="I70" s="770" t="s">
        <v>2036</v>
      </c>
      <c r="J70" s="2443" t="s">
        <v>101</v>
      </c>
      <c r="K70" s="151" t="s">
        <v>3</v>
      </c>
      <c r="L70" s="7"/>
      <c r="M70" s="410"/>
      <c r="N70" s="767" t="s">
        <v>3982</v>
      </c>
      <c r="O70" s="768" t="s">
        <v>3983</v>
      </c>
      <c r="P70" s="427" t="s">
        <v>3984</v>
      </c>
      <c r="Q70" s="427" t="s">
        <v>3985</v>
      </c>
      <c r="R70" s="427" t="s">
        <v>3986</v>
      </c>
      <c r="S70" s="427" t="s">
        <v>3987</v>
      </c>
      <c r="T70" s="427" t="s">
        <v>34</v>
      </c>
      <c r="U70" s="7"/>
      <c r="V70" s="7"/>
      <c r="W70" s="7"/>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4"/>
      <c r="AX70" s="294"/>
      <c r="AY70" s="294"/>
      <c r="AZ70" s="294"/>
      <c r="BA70" s="294"/>
      <c r="BB70" s="294"/>
      <c r="BC70" s="294"/>
      <c r="BD70" s="294"/>
      <c r="BE70" s="294"/>
      <c r="BF70" s="294"/>
      <c r="BG70" s="294"/>
      <c r="BH70" s="294"/>
      <c r="BI70" s="294"/>
      <c r="BJ70" s="294"/>
      <c r="BK70" s="294"/>
      <c r="BL70" s="294"/>
      <c r="BM70" s="294"/>
      <c r="BN70" s="294"/>
      <c r="BO70" s="294"/>
      <c r="BP70" s="294"/>
      <c r="BQ70" s="294"/>
      <c r="BR70" s="294"/>
      <c r="BS70" s="294"/>
      <c r="BT70" s="294"/>
      <c r="BU70" s="294"/>
      <c r="BV70" s="294"/>
      <c r="BW70" s="294"/>
      <c r="BX70" s="294"/>
      <c r="BY70" s="294"/>
      <c r="BZ70" s="294"/>
      <c r="CA70" s="294"/>
      <c r="CB70" s="294"/>
      <c r="CC70" s="294"/>
      <c r="CD70" s="294"/>
      <c r="CE70" s="294"/>
      <c r="CF70" s="294"/>
      <c r="CG70" s="294"/>
      <c r="CH70" s="294"/>
      <c r="CI70" s="294"/>
      <c r="CJ70" s="294"/>
      <c r="CK70" s="294"/>
      <c r="CL70" s="294"/>
      <c r="CM70" s="294"/>
      <c r="CN70" s="294"/>
      <c r="CO70" s="294"/>
      <c r="CP70" s="294"/>
      <c r="CQ70" s="294"/>
      <c r="CR70" s="294"/>
      <c r="CS70" s="294"/>
      <c r="CT70" s="294"/>
      <c r="CU70" s="294"/>
      <c r="CV70" s="294"/>
      <c r="CW70" s="294"/>
      <c r="CX70" s="294"/>
      <c r="CY70" s="294"/>
      <c r="CZ70" s="294"/>
      <c r="DA70" s="294"/>
      <c r="DB70" s="294"/>
      <c r="DC70" s="294"/>
      <c r="DD70" s="294"/>
      <c r="DE70" s="294"/>
      <c r="DF70" s="294"/>
      <c r="DG70" s="294"/>
      <c r="DH70" s="294"/>
      <c r="DI70" s="294"/>
      <c r="DJ70" s="294"/>
    </row>
    <row r="71" spans="1:114" s="282" customFormat="1" ht="91.5" customHeight="1" outlineLevel="1" collapsed="1" x14ac:dyDescent="0.25">
      <c r="A71" s="2599"/>
      <c r="B71" s="1536" t="s">
        <v>3515</v>
      </c>
      <c r="C71" s="845" t="s">
        <v>2112</v>
      </c>
      <c r="D71" s="2450"/>
      <c r="E71" s="2508"/>
      <c r="F71" s="836"/>
      <c r="G71" s="2583"/>
      <c r="H71" s="922" t="s">
        <v>3998</v>
      </c>
      <c r="I71" s="753" t="s">
        <v>1589</v>
      </c>
      <c r="J71" s="2444"/>
      <c r="K71" s="363" t="s">
        <v>3</v>
      </c>
      <c r="L71" s="360"/>
      <c r="M71" s="414"/>
      <c r="N71" s="380">
        <v>5.2</v>
      </c>
      <c r="O71" s="451">
        <v>13.2</v>
      </c>
      <c r="P71" s="380">
        <v>14.9</v>
      </c>
      <c r="Q71" s="380">
        <v>15.5</v>
      </c>
      <c r="R71" s="380">
        <v>16.899999999999999</v>
      </c>
      <c r="S71" s="380">
        <v>17.899999999999999</v>
      </c>
      <c r="T71" s="413">
        <v>18.899999999999999</v>
      </c>
      <c r="U71" s="1667"/>
      <c r="V71" s="360"/>
      <c r="W71" s="360"/>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c r="AU71" s="294"/>
      <c r="AV71" s="294"/>
      <c r="AW71" s="294"/>
      <c r="AX71" s="294"/>
      <c r="AY71" s="294"/>
      <c r="AZ71" s="294"/>
      <c r="BA71" s="294"/>
      <c r="BB71" s="294"/>
      <c r="BC71" s="294"/>
      <c r="BD71" s="294"/>
      <c r="BE71" s="294"/>
      <c r="BF71" s="294"/>
      <c r="BG71" s="294"/>
      <c r="BH71" s="294"/>
      <c r="BI71" s="294"/>
      <c r="BJ71" s="294"/>
      <c r="BK71" s="294"/>
      <c r="BL71" s="294"/>
      <c r="BM71" s="294"/>
      <c r="BN71" s="294"/>
      <c r="BO71" s="294"/>
      <c r="BP71" s="294"/>
      <c r="BQ71" s="294"/>
      <c r="BR71" s="294"/>
      <c r="BS71" s="294"/>
      <c r="BT71" s="294"/>
      <c r="BU71" s="294"/>
      <c r="BV71" s="294"/>
      <c r="BW71" s="294"/>
      <c r="BX71" s="294"/>
      <c r="BY71" s="294"/>
      <c r="BZ71" s="294"/>
      <c r="CA71" s="294"/>
      <c r="CB71" s="294"/>
      <c r="CC71" s="294"/>
      <c r="CD71" s="294"/>
      <c r="CE71" s="294"/>
      <c r="CF71" s="294"/>
      <c r="CG71" s="294"/>
      <c r="CH71" s="294"/>
      <c r="CI71" s="294"/>
      <c r="CJ71" s="294"/>
      <c r="CK71" s="294"/>
      <c r="CL71" s="294"/>
      <c r="CM71" s="294"/>
      <c r="CN71" s="294"/>
      <c r="CO71" s="294"/>
      <c r="CP71" s="294"/>
      <c r="CQ71" s="294"/>
      <c r="CR71" s="294"/>
      <c r="CS71" s="294"/>
      <c r="CT71" s="294"/>
      <c r="CU71" s="294"/>
      <c r="CV71" s="294"/>
      <c r="CW71" s="294"/>
      <c r="CX71" s="294"/>
      <c r="CY71" s="294"/>
      <c r="CZ71" s="294"/>
      <c r="DA71" s="294"/>
      <c r="DB71" s="294"/>
      <c r="DC71" s="294"/>
      <c r="DD71" s="294"/>
      <c r="DE71" s="294"/>
      <c r="DF71" s="294"/>
      <c r="DG71" s="294"/>
      <c r="DH71" s="294"/>
      <c r="DI71" s="294"/>
      <c r="DJ71" s="294"/>
    </row>
    <row r="72" spans="1:114" s="425" customFormat="1" ht="15" hidden="1" customHeight="1" outlineLevel="2" x14ac:dyDescent="0.25">
      <c r="A72" s="1193"/>
      <c r="B72" s="1536" t="s">
        <v>47</v>
      </c>
      <c r="C72" s="842"/>
      <c r="D72" s="1037"/>
      <c r="E72" s="1046"/>
      <c r="F72" s="836"/>
      <c r="G72" s="357"/>
      <c r="H72" s="922" t="s">
        <v>6</v>
      </c>
      <c r="I72" s="23"/>
      <c r="J72" s="23"/>
      <c r="K72" s="23"/>
      <c r="L72" s="360"/>
      <c r="M72" s="23"/>
      <c r="N72" s="9"/>
      <c r="O72" s="447"/>
      <c r="P72" s="423"/>
      <c r="Q72" s="588"/>
      <c r="R72" s="588"/>
      <c r="S72" s="424"/>
      <c r="T72" s="424"/>
      <c r="U72" s="1667"/>
      <c r="V72" s="360"/>
      <c r="W72" s="36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row>
    <row r="73" spans="1:114" s="425" customFormat="1" ht="15" hidden="1" customHeight="1" outlineLevel="2" x14ac:dyDescent="0.25">
      <c r="A73" s="1193"/>
      <c r="B73" s="1536" t="s">
        <v>48</v>
      </c>
      <c r="C73" s="842"/>
      <c r="D73" s="1037"/>
      <c r="E73" s="1046"/>
      <c r="F73" s="836"/>
      <c r="G73" s="357"/>
      <c r="H73" s="922" t="s">
        <v>11</v>
      </c>
      <c r="I73" s="23"/>
      <c r="J73" s="23"/>
      <c r="K73" s="23"/>
      <c r="L73" s="360"/>
      <c r="M73" s="23"/>
      <c r="N73" s="9"/>
      <c r="O73" s="447"/>
      <c r="P73" s="423"/>
      <c r="Q73" s="588"/>
      <c r="R73" s="588"/>
      <c r="S73" s="424"/>
      <c r="T73" s="424"/>
      <c r="U73" s="1667"/>
      <c r="V73" s="360"/>
      <c r="W73" s="36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row>
    <row r="74" spans="1:114" s="425" customFormat="1" ht="15" hidden="1" customHeight="1" outlineLevel="2" x14ac:dyDescent="0.25">
      <c r="A74" s="1193"/>
      <c r="B74" s="1536" t="s">
        <v>49</v>
      </c>
      <c r="C74" s="360"/>
      <c r="D74" s="1037"/>
      <c r="E74" s="1046"/>
      <c r="F74" s="836"/>
      <c r="G74" s="357"/>
      <c r="H74" s="922" t="s">
        <v>12</v>
      </c>
      <c r="I74" s="23"/>
      <c r="J74" s="23"/>
      <c r="K74" s="23"/>
      <c r="L74" s="360"/>
      <c r="M74" s="23"/>
      <c r="N74" s="9"/>
      <c r="O74" s="447"/>
      <c r="P74" s="423"/>
      <c r="Q74" s="588"/>
      <c r="R74" s="588"/>
      <c r="S74" s="424"/>
      <c r="T74" s="424"/>
      <c r="U74" s="1667"/>
      <c r="V74" s="360"/>
      <c r="W74" s="36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row>
    <row r="75" spans="1:114" s="425" customFormat="1" ht="15" hidden="1" customHeight="1" outlineLevel="2" x14ac:dyDescent="0.25">
      <c r="A75" s="1193"/>
      <c r="B75" s="1536" t="s">
        <v>50</v>
      </c>
      <c r="C75" s="360"/>
      <c r="D75" s="1037"/>
      <c r="E75" s="1046"/>
      <c r="F75" s="836"/>
      <c r="G75" s="357"/>
      <c r="H75" s="922" t="s">
        <v>13</v>
      </c>
      <c r="I75" s="23"/>
      <c r="J75" s="23"/>
      <c r="K75" s="23"/>
      <c r="L75" s="360"/>
      <c r="M75" s="23"/>
      <c r="N75" s="9"/>
      <c r="O75" s="447"/>
      <c r="P75" s="423"/>
      <c r="Q75" s="588"/>
      <c r="R75" s="588"/>
      <c r="S75" s="424"/>
      <c r="T75" s="424"/>
      <c r="U75" s="1667"/>
      <c r="V75" s="360"/>
      <c r="W75" s="36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row>
    <row r="76" spans="1:114" s="425" customFormat="1" ht="15" hidden="1" customHeight="1" outlineLevel="2" x14ac:dyDescent="0.25">
      <c r="A76" s="1193"/>
      <c r="B76" s="1536" t="s">
        <v>37</v>
      </c>
      <c r="C76" s="360"/>
      <c r="D76" s="1037"/>
      <c r="E76" s="1046"/>
      <c r="F76" s="836"/>
      <c r="G76" s="357"/>
      <c r="H76" s="922" t="s">
        <v>14</v>
      </c>
      <c r="I76" s="23"/>
      <c r="J76" s="23"/>
      <c r="K76" s="23"/>
      <c r="L76" s="360"/>
      <c r="M76" s="23"/>
      <c r="N76" s="9"/>
      <c r="O76" s="447"/>
      <c r="P76" s="423"/>
      <c r="Q76" s="588"/>
      <c r="R76" s="588"/>
      <c r="S76" s="424"/>
      <c r="T76" s="424"/>
      <c r="U76" s="1667"/>
      <c r="V76" s="360"/>
      <c r="W76" s="36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row>
    <row r="77" spans="1:114" s="425" customFormat="1" ht="15" hidden="1" customHeight="1" outlineLevel="2" x14ac:dyDescent="0.25">
      <c r="A77" s="1193"/>
      <c r="B77" s="1536" t="s">
        <v>38</v>
      </c>
      <c r="C77" s="360"/>
      <c r="D77" s="1037"/>
      <c r="E77" s="1046"/>
      <c r="F77" s="836"/>
      <c r="G77" s="357"/>
      <c r="H77" s="922" t="s">
        <v>15</v>
      </c>
      <c r="I77" s="23"/>
      <c r="J77" s="23"/>
      <c r="K77" s="23"/>
      <c r="L77" s="360"/>
      <c r="M77" s="23"/>
      <c r="N77" s="9"/>
      <c r="O77" s="447"/>
      <c r="P77" s="423"/>
      <c r="Q77" s="588"/>
      <c r="R77" s="588"/>
      <c r="S77" s="424"/>
      <c r="T77" s="424"/>
      <c r="U77" s="1667"/>
      <c r="V77" s="360"/>
      <c r="W77" s="36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row>
    <row r="78" spans="1:114" s="425" customFormat="1" ht="15" hidden="1" customHeight="1" outlineLevel="2" x14ac:dyDescent="0.25">
      <c r="A78" s="1193"/>
      <c r="B78" s="1536" t="s">
        <v>39</v>
      </c>
      <c r="C78" s="360"/>
      <c r="D78" s="1037"/>
      <c r="E78" s="1046"/>
      <c r="F78" s="836"/>
      <c r="G78" s="357"/>
      <c r="H78" s="922" t="s">
        <v>16</v>
      </c>
      <c r="I78" s="23"/>
      <c r="J78" s="23"/>
      <c r="K78" s="23"/>
      <c r="L78" s="360"/>
      <c r="M78" s="23"/>
      <c r="N78" s="9"/>
      <c r="O78" s="447"/>
      <c r="P78" s="423"/>
      <c r="Q78" s="588"/>
      <c r="R78" s="588"/>
      <c r="S78" s="424"/>
      <c r="T78" s="424"/>
      <c r="U78" s="1667"/>
      <c r="V78" s="360"/>
      <c r="W78" s="36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row>
    <row r="79" spans="1:114" s="425" customFormat="1" ht="15" hidden="1" customHeight="1" outlineLevel="2" x14ac:dyDescent="0.25">
      <c r="A79" s="1193"/>
      <c r="B79" s="1536" t="s">
        <v>40</v>
      </c>
      <c r="C79" s="360"/>
      <c r="D79" s="1037"/>
      <c r="E79" s="1046"/>
      <c r="F79" s="836"/>
      <c r="G79" s="357"/>
      <c r="H79" s="922" t="s">
        <v>17</v>
      </c>
      <c r="I79" s="23"/>
      <c r="J79" s="23"/>
      <c r="K79" s="23"/>
      <c r="L79" s="360"/>
      <c r="M79" s="23"/>
      <c r="N79" s="9"/>
      <c r="O79" s="447"/>
      <c r="P79" s="423"/>
      <c r="Q79" s="588"/>
      <c r="R79" s="588"/>
      <c r="S79" s="424"/>
      <c r="T79" s="424"/>
      <c r="U79" s="1667"/>
      <c r="V79" s="360"/>
      <c r="W79" s="36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row>
    <row r="80" spans="1:114" s="425" customFormat="1" ht="15" hidden="1" customHeight="1" outlineLevel="2" x14ac:dyDescent="0.25">
      <c r="A80" s="1193"/>
      <c r="B80" s="1536" t="s">
        <v>51</v>
      </c>
      <c r="C80" s="360"/>
      <c r="D80" s="1037"/>
      <c r="E80" s="1046"/>
      <c r="F80" s="836"/>
      <c r="G80" s="357"/>
      <c r="H80" s="922" t="s">
        <v>18</v>
      </c>
      <c r="I80" s="23"/>
      <c r="J80" s="23"/>
      <c r="K80" s="23"/>
      <c r="L80" s="360"/>
      <c r="M80" s="23"/>
      <c r="N80" s="9"/>
      <c r="O80" s="447"/>
      <c r="P80" s="423"/>
      <c r="Q80" s="588"/>
      <c r="R80" s="588"/>
      <c r="S80" s="424"/>
      <c r="T80" s="424"/>
      <c r="U80" s="1667"/>
      <c r="V80" s="360"/>
      <c r="W80" s="36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row>
    <row r="81" spans="1:114" s="425" customFormat="1" ht="15" hidden="1" customHeight="1" outlineLevel="2" x14ac:dyDescent="0.25">
      <c r="A81" s="1193"/>
      <c r="B81" s="1536" t="s">
        <v>41</v>
      </c>
      <c r="C81" s="360"/>
      <c r="D81" s="1037"/>
      <c r="E81" s="1046"/>
      <c r="F81" s="836"/>
      <c r="G81" s="357"/>
      <c r="H81" s="922" t="s">
        <v>19</v>
      </c>
      <c r="I81" s="23"/>
      <c r="J81" s="23"/>
      <c r="K81" s="23"/>
      <c r="L81" s="360"/>
      <c r="M81" s="23"/>
      <c r="N81" s="9"/>
      <c r="O81" s="447"/>
      <c r="P81" s="423"/>
      <c r="Q81" s="588"/>
      <c r="R81" s="588"/>
      <c r="S81" s="424"/>
      <c r="T81" s="424"/>
      <c r="U81" s="1667"/>
      <c r="V81" s="360"/>
      <c r="W81" s="36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row>
    <row r="82" spans="1:114" s="425" customFormat="1" ht="15" hidden="1" customHeight="1" outlineLevel="2" x14ac:dyDescent="0.25">
      <c r="A82" s="1193"/>
      <c r="B82" s="1536" t="s">
        <v>52</v>
      </c>
      <c r="C82" s="360"/>
      <c r="D82" s="1037"/>
      <c r="E82" s="1046"/>
      <c r="F82" s="836"/>
      <c r="G82" s="357"/>
      <c r="H82" s="922" t="s">
        <v>20</v>
      </c>
      <c r="I82" s="23"/>
      <c r="J82" s="23"/>
      <c r="K82" s="23"/>
      <c r="L82" s="360"/>
      <c r="M82" s="23"/>
      <c r="N82" s="9"/>
      <c r="O82" s="447"/>
      <c r="P82" s="423"/>
      <c r="Q82" s="588"/>
      <c r="R82" s="588"/>
      <c r="S82" s="424"/>
      <c r="T82" s="424"/>
      <c r="U82" s="1667"/>
      <c r="V82" s="360"/>
      <c r="W82" s="36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row>
    <row r="83" spans="1:114" s="425" customFormat="1" ht="15" hidden="1" customHeight="1" outlineLevel="2" x14ac:dyDescent="0.25">
      <c r="A83" s="1193"/>
      <c r="B83" s="1536" t="s">
        <v>42</v>
      </c>
      <c r="C83" s="360"/>
      <c r="D83" s="1037"/>
      <c r="E83" s="1046"/>
      <c r="F83" s="836"/>
      <c r="G83" s="357"/>
      <c r="H83" s="922" t="s">
        <v>21</v>
      </c>
      <c r="I83" s="23"/>
      <c r="J83" s="23"/>
      <c r="K83" s="23"/>
      <c r="L83" s="360"/>
      <c r="M83" s="23"/>
      <c r="N83" s="9"/>
      <c r="O83" s="447"/>
      <c r="P83" s="423"/>
      <c r="Q83" s="588"/>
      <c r="R83" s="588"/>
      <c r="S83" s="424"/>
      <c r="T83" s="424"/>
      <c r="U83" s="1667"/>
      <c r="V83" s="360"/>
      <c r="W83" s="36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row>
    <row r="84" spans="1:114" s="425" customFormat="1" ht="15" hidden="1" customHeight="1" outlineLevel="2" x14ac:dyDescent="0.25">
      <c r="A84" s="1193"/>
      <c r="B84" s="1536" t="s">
        <v>43</v>
      </c>
      <c r="C84" s="360"/>
      <c r="D84" s="1037"/>
      <c r="E84" s="1046"/>
      <c r="F84" s="836"/>
      <c r="G84" s="357"/>
      <c r="H84" s="922" t="s">
        <v>22</v>
      </c>
      <c r="I84" s="23"/>
      <c r="J84" s="23"/>
      <c r="K84" s="23"/>
      <c r="L84" s="360"/>
      <c r="M84" s="23"/>
      <c r="N84" s="9"/>
      <c r="O84" s="447"/>
      <c r="P84" s="423"/>
      <c r="Q84" s="588"/>
      <c r="R84" s="588"/>
      <c r="S84" s="424"/>
      <c r="T84" s="424"/>
      <c r="U84" s="1667"/>
      <c r="V84" s="360"/>
      <c r="W84" s="36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row>
    <row r="85" spans="1:114" s="425" customFormat="1" ht="15" hidden="1" customHeight="1" outlineLevel="2" x14ac:dyDescent="0.25">
      <c r="A85" s="1193"/>
      <c r="B85" s="1536" t="s">
        <v>53</v>
      </c>
      <c r="C85" s="360"/>
      <c r="D85" s="1037"/>
      <c r="E85" s="1046"/>
      <c r="F85" s="836"/>
      <c r="G85" s="357"/>
      <c r="H85" s="922" t="s">
        <v>23</v>
      </c>
      <c r="I85" s="23"/>
      <c r="J85" s="23"/>
      <c r="K85" s="23"/>
      <c r="L85" s="360"/>
      <c r="M85" s="23"/>
      <c r="N85" s="9"/>
      <c r="O85" s="447"/>
      <c r="P85" s="423"/>
      <c r="Q85" s="588"/>
      <c r="R85" s="588"/>
      <c r="S85" s="424"/>
      <c r="T85" s="424"/>
      <c r="U85" s="1667"/>
      <c r="V85" s="360"/>
      <c r="W85" s="36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row>
    <row r="86" spans="1:114" s="425" customFormat="1" ht="15" hidden="1" customHeight="1" outlineLevel="2" x14ac:dyDescent="0.25">
      <c r="A86" s="1193"/>
      <c r="B86" s="1536" t="s">
        <v>54</v>
      </c>
      <c r="C86" s="360"/>
      <c r="D86" s="1037"/>
      <c r="E86" s="1046"/>
      <c r="F86" s="836"/>
      <c r="G86" s="357"/>
      <c r="H86" s="922" t="s">
        <v>24</v>
      </c>
      <c r="I86" s="23"/>
      <c r="J86" s="23"/>
      <c r="K86" s="23"/>
      <c r="L86" s="360"/>
      <c r="M86" s="23"/>
      <c r="N86" s="9"/>
      <c r="O86" s="447"/>
      <c r="P86" s="423"/>
      <c r="Q86" s="588"/>
      <c r="R86" s="588"/>
      <c r="S86" s="424"/>
      <c r="T86" s="424"/>
      <c r="U86" s="1667"/>
      <c r="V86" s="360"/>
      <c r="W86" s="36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row>
    <row r="87" spans="1:114" s="425" customFormat="1" ht="15" hidden="1" customHeight="1" outlineLevel="2" x14ac:dyDescent="0.25">
      <c r="A87" s="1193"/>
      <c r="B87" s="1536" t="s">
        <v>44</v>
      </c>
      <c r="C87" s="360"/>
      <c r="D87" s="1037"/>
      <c r="E87" s="1046"/>
      <c r="F87" s="836"/>
      <c r="G87" s="357"/>
      <c r="H87" s="922" t="s">
        <v>25</v>
      </c>
      <c r="I87" s="23"/>
      <c r="J87" s="23"/>
      <c r="K87" s="23"/>
      <c r="L87" s="360"/>
      <c r="M87" s="23"/>
      <c r="N87" s="9"/>
      <c r="O87" s="447"/>
      <c r="P87" s="423"/>
      <c r="Q87" s="588"/>
      <c r="R87" s="588"/>
      <c r="S87" s="424"/>
      <c r="T87" s="424"/>
      <c r="U87" s="1667"/>
      <c r="V87" s="360"/>
      <c r="W87" s="36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row>
    <row r="88" spans="1:114" s="425" customFormat="1" ht="15" hidden="1" customHeight="1" outlineLevel="2" x14ac:dyDescent="0.25">
      <c r="A88" s="1193"/>
      <c r="B88" s="1536" t="s">
        <v>55</v>
      </c>
      <c r="C88" s="360"/>
      <c r="D88" s="1037"/>
      <c r="E88" s="1046"/>
      <c r="F88" s="836"/>
      <c r="G88" s="357"/>
      <c r="H88" s="922" t="s">
        <v>26</v>
      </c>
      <c r="I88" s="23"/>
      <c r="J88" s="23"/>
      <c r="K88" s="23"/>
      <c r="L88" s="360"/>
      <c r="M88" s="23"/>
      <c r="N88" s="9"/>
      <c r="O88" s="447"/>
      <c r="P88" s="423"/>
      <c r="Q88" s="588"/>
      <c r="R88" s="588"/>
      <c r="S88" s="424"/>
      <c r="T88" s="424"/>
      <c r="U88" s="1667"/>
      <c r="V88" s="360"/>
      <c r="W88" s="36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row>
    <row r="89" spans="1:114" s="425" customFormat="1" ht="15" hidden="1" customHeight="1" outlineLevel="2" x14ac:dyDescent="0.25">
      <c r="A89" s="1193"/>
      <c r="B89" s="1536" t="s">
        <v>56</v>
      </c>
      <c r="C89" s="360"/>
      <c r="D89" s="1037"/>
      <c r="E89" s="1046"/>
      <c r="F89" s="836"/>
      <c r="G89" s="357"/>
      <c r="H89" s="922" t="s">
        <v>27</v>
      </c>
      <c r="I89" s="23"/>
      <c r="J89" s="23"/>
      <c r="K89" s="23"/>
      <c r="L89" s="360"/>
      <c r="M89" s="23"/>
      <c r="N89" s="9"/>
      <c r="O89" s="447"/>
      <c r="P89" s="423"/>
      <c r="Q89" s="588"/>
      <c r="R89" s="588"/>
      <c r="S89" s="424"/>
      <c r="T89" s="424"/>
      <c r="U89" s="1667"/>
      <c r="V89" s="360"/>
      <c r="W89" s="36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row>
    <row r="90" spans="1:114" s="425" customFormat="1" ht="15" hidden="1" customHeight="1" outlineLevel="2" x14ac:dyDescent="0.25">
      <c r="A90" s="1193"/>
      <c r="B90" s="1536" t="s">
        <v>45</v>
      </c>
      <c r="C90" s="360"/>
      <c r="D90" s="1037"/>
      <c r="E90" s="1046"/>
      <c r="F90" s="836"/>
      <c r="G90" s="357"/>
      <c r="H90" s="922" t="s">
        <v>28</v>
      </c>
      <c r="I90" s="23"/>
      <c r="J90" s="23"/>
      <c r="K90" s="23"/>
      <c r="L90" s="360"/>
      <c r="M90" s="23"/>
      <c r="N90" s="9"/>
      <c r="O90" s="447"/>
      <c r="P90" s="423"/>
      <c r="Q90" s="588"/>
      <c r="R90" s="588"/>
      <c r="S90" s="424"/>
      <c r="T90" s="424"/>
      <c r="U90" s="1667"/>
      <c r="V90" s="360"/>
      <c r="W90" s="36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row>
    <row r="91" spans="1:114" s="425" customFormat="1" ht="0.75" hidden="1" customHeight="1" outlineLevel="2" x14ac:dyDescent="0.25">
      <c r="A91" s="1193"/>
      <c r="B91" s="1536" t="s">
        <v>46</v>
      </c>
      <c r="C91" s="360"/>
      <c r="D91" s="1037"/>
      <c r="E91" s="1046"/>
      <c r="F91" s="836"/>
      <c r="G91" s="357"/>
      <c r="H91" s="922" t="s">
        <v>29</v>
      </c>
      <c r="I91" s="23"/>
      <c r="J91" s="23"/>
      <c r="K91" s="23"/>
      <c r="L91" s="360"/>
      <c r="M91" s="23"/>
      <c r="N91" s="9"/>
      <c r="O91" s="447"/>
      <c r="P91" s="423"/>
      <c r="Q91" s="588"/>
      <c r="R91" s="588"/>
      <c r="S91" s="424"/>
      <c r="T91" s="424"/>
      <c r="U91" s="1667"/>
      <c r="V91" s="360"/>
      <c r="W91" s="36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c r="DJ91" s="70"/>
    </row>
    <row r="92" spans="1:114" s="282" customFormat="1" ht="33.75" customHeight="1" outlineLevel="1" x14ac:dyDescent="0.25">
      <c r="A92" s="1194"/>
      <c r="B92" s="1526" t="s">
        <v>512</v>
      </c>
      <c r="C92" s="116"/>
      <c r="D92" s="852"/>
      <c r="E92" s="116"/>
      <c r="F92" s="852"/>
      <c r="G92" s="852"/>
      <c r="H92" s="2737" t="s">
        <v>509</v>
      </c>
      <c r="I92" s="2738"/>
      <c r="J92" s="2738"/>
      <c r="K92" s="2738"/>
      <c r="L92" s="2738"/>
      <c r="M92" s="2738"/>
      <c r="N92" s="2738"/>
      <c r="O92" s="2738"/>
      <c r="P92" s="2738"/>
      <c r="Q92" s="2738"/>
      <c r="R92" s="2738"/>
      <c r="S92" s="2738"/>
      <c r="T92" s="2738"/>
      <c r="U92" s="2738"/>
      <c r="V92" s="2738"/>
      <c r="W92" s="2739"/>
      <c r="X92" s="294"/>
      <c r="Y92" s="294"/>
      <c r="Z92" s="294"/>
      <c r="AA92" s="294"/>
      <c r="AB92" s="294"/>
      <c r="AC92" s="294"/>
      <c r="AD92" s="294"/>
      <c r="AE92" s="294"/>
      <c r="AF92" s="294"/>
      <c r="AG92" s="294"/>
      <c r="AH92" s="294"/>
      <c r="AI92" s="294"/>
      <c r="AJ92" s="294"/>
      <c r="AK92" s="294"/>
      <c r="AL92" s="294"/>
      <c r="AM92" s="294"/>
      <c r="AN92" s="294"/>
      <c r="AO92" s="294"/>
      <c r="AP92" s="294"/>
      <c r="AQ92" s="294"/>
      <c r="AR92" s="294"/>
      <c r="AS92" s="294"/>
      <c r="AT92" s="294"/>
      <c r="AU92" s="294"/>
      <c r="AV92" s="294"/>
      <c r="AW92" s="294"/>
      <c r="AX92" s="294"/>
      <c r="AY92" s="294"/>
      <c r="AZ92" s="294"/>
      <c r="BA92" s="294"/>
      <c r="BB92" s="294"/>
      <c r="BC92" s="294"/>
      <c r="BD92" s="294"/>
      <c r="BE92" s="294"/>
      <c r="BF92" s="294"/>
      <c r="BG92" s="294"/>
      <c r="BH92" s="294"/>
      <c r="BI92" s="294"/>
      <c r="BJ92" s="294"/>
      <c r="BK92" s="294"/>
      <c r="BL92" s="294"/>
      <c r="BM92" s="294"/>
      <c r="BN92" s="294"/>
      <c r="BO92" s="294"/>
      <c r="BP92" s="294"/>
      <c r="BQ92" s="294"/>
      <c r="BR92" s="294"/>
      <c r="BS92" s="294"/>
      <c r="BT92" s="294"/>
      <c r="BU92" s="294"/>
      <c r="BV92" s="294"/>
      <c r="BW92" s="294"/>
      <c r="BX92" s="294"/>
      <c r="BY92" s="294"/>
      <c r="BZ92" s="294"/>
      <c r="CA92" s="294"/>
      <c r="CB92" s="294"/>
      <c r="CC92" s="294"/>
      <c r="CD92" s="294"/>
      <c r="CE92" s="294"/>
      <c r="CF92" s="294"/>
      <c r="CG92" s="294"/>
      <c r="CH92" s="294"/>
      <c r="CI92" s="294"/>
      <c r="CJ92" s="294"/>
      <c r="CK92" s="294"/>
      <c r="CL92" s="294"/>
      <c r="CM92" s="294"/>
      <c r="CN92" s="294"/>
      <c r="CO92" s="294"/>
      <c r="CP92" s="294"/>
      <c r="CQ92" s="294"/>
      <c r="CR92" s="294"/>
      <c r="CS92" s="294"/>
      <c r="CT92" s="294"/>
      <c r="CU92" s="294"/>
      <c r="CV92" s="294"/>
      <c r="CW92" s="294"/>
      <c r="CX92" s="294"/>
      <c r="CY92" s="294"/>
      <c r="CZ92" s="294"/>
      <c r="DA92" s="294"/>
      <c r="DB92" s="294"/>
      <c r="DC92" s="294"/>
      <c r="DD92" s="294"/>
      <c r="DE92" s="294"/>
      <c r="DF92" s="294"/>
      <c r="DG92" s="294"/>
      <c r="DH92" s="294"/>
      <c r="DI92" s="294"/>
      <c r="DJ92" s="294"/>
    </row>
    <row r="93" spans="1:114" s="282" customFormat="1" ht="77.25" customHeight="1" outlineLevel="1" collapsed="1" x14ac:dyDescent="0.25">
      <c r="A93" s="1194">
        <v>5</v>
      </c>
      <c r="B93" s="1526" t="s">
        <v>3516</v>
      </c>
      <c r="C93" s="851" t="s">
        <v>2115</v>
      </c>
      <c r="D93" s="853" t="s">
        <v>236</v>
      </c>
      <c r="E93" s="851" t="s">
        <v>3</v>
      </c>
      <c r="F93" s="116"/>
      <c r="G93" s="853" t="s">
        <v>335</v>
      </c>
      <c r="H93" s="115" t="s">
        <v>2137</v>
      </c>
      <c r="I93" s="854" t="s">
        <v>1589</v>
      </c>
      <c r="J93" s="854" t="s">
        <v>101</v>
      </c>
      <c r="K93" s="854" t="s">
        <v>3</v>
      </c>
      <c r="L93" s="116"/>
      <c r="M93" s="854" t="s">
        <v>335</v>
      </c>
      <c r="N93" s="855">
        <v>0.11</v>
      </c>
      <c r="O93" s="855">
        <v>0.11</v>
      </c>
      <c r="P93" s="54">
        <v>0.124</v>
      </c>
      <c r="Q93" s="54">
        <v>0.13900000000000001</v>
      </c>
      <c r="R93" s="54">
        <v>0.154</v>
      </c>
      <c r="S93" s="54">
        <v>0.17100000000000001</v>
      </c>
      <c r="T93" s="856">
        <v>0.19</v>
      </c>
      <c r="U93" s="116"/>
      <c r="V93" s="116"/>
      <c r="W93" s="116"/>
      <c r="X93" s="294"/>
      <c r="Y93" s="294"/>
      <c r="Z93" s="294"/>
      <c r="AA93" s="294"/>
      <c r="AB93" s="294"/>
      <c r="AC93" s="294"/>
      <c r="AD93" s="294"/>
      <c r="AE93" s="294"/>
      <c r="AF93" s="294"/>
      <c r="AG93" s="294"/>
      <c r="AH93" s="294"/>
      <c r="AI93" s="294"/>
      <c r="AJ93" s="294"/>
      <c r="AK93" s="294"/>
      <c r="AL93" s="294"/>
      <c r="AM93" s="294"/>
      <c r="AN93" s="294"/>
      <c r="AO93" s="294"/>
      <c r="AP93" s="294"/>
      <c r="AQ93" s="294"/>
      <c r="AR93" s="294"/>
      <c r="AS93" s="294"/>
      <c r="AT93" s="294"/>
      <c r="AU93" s="294"/>
      <c r="AV93" s="294"/>
      <c r="AW93" s="294"/>
      <c r="AX93" s="294"/>
      <c r="AY93" s="294"/>
      <c r="AZ93" s="294"/>
      <c r="BA93" s="294"/>
      <c r="BB93" s="294"/>
      <c r="BC93" s="294"/>
      <c r="BD93" s="294"/>
      <c r="BE93" s="294"/>
      <c r="BF93" s="294"/>
      <c r="BG93" s="294"/>
      <c r="BH93" s="294"/>
      <c r="BI93" s="294"/>
      <c r="BJ93" s="294"/>
      <c r="BK93" s="294"/>
      <c r="BL93" s="294"/>
      <c r="BM93" s="294"/>
      <c r="BN93" s="294"/>
      <c r="BO93" s="294"/>
      <c r="BP93" s="294"/>
      <c r="BQ93" s="294"/>
      <c r="BR93" s="294"/>
      <c r="BS93" s="294"/>
      <c r="BT93" s="294"/>
      <c r="BU93" s="294"/>
      <c r="BV93" s="294"/>
      <c r="BW93" s="294"/>
      <c r="BX93" s="294"/>
      <c r="BY93" s="294"/>
      <c r="BZ93" s="294"/>
      <c r="CA93" s="294"/>
      <c r="CB93" s="294"/>
      <c r="CC93" s="294"/>
      <c r="CD93" s="294"/>
      <c r="CE93" s="294"/>
      <c r="CF93" s="294"/>
      <c r="CG93" s="294"/>
      <c r="CH93" s="294"/>
      <c r="CI93" s="294"/>
      <c r="CJ93" s="294"/>
      <c r="CK93" s="294"/>
      <c r="CL93" s="294"/>
      <c r="CM93" s="294"/>
      <c r="CN93" s="294"/>
      <c r="CO93" s="294"/>
      <c r="CP93" s="294"/>
      <c r="CQ93" s="294"/>
      <c r="CR93" s="294"/>
      <c r="CS93" s="294"/>
      <c r="CT93" s="294"/>
      <c r="CU93" s="294"/>
      <c r="CV93" s="294"/>
      <c r="CW93" s="294"/>
      <c r="CX93" s="294"/>
      <c r="CY93" s="294"/>
      <c r="CZ93" s="294"/>
      <c r="DA93" s="294"/>
      <c r="DB93" s="294"/>
      <c r="DC93" s="294"/>
      <c r="DD93" s="294"/>
      <c r="DE93" s="294"/>
      <c r="DF93" s="294"/>
      <c r="DG93" s="294"/>
      <c r="DH93" s="294"/>
      <c r="DI93" s="294"/>
      <c r="DJ93" s="294"/>
    </row>
    <row r="94" spans="1:114" s="282" customFormat="1" ht="26.25" customHeight="1" outlineLevel="1" x14ac:dyDescent="0.25">
      <c r="A94" s="1194"/>
      <c r="B94" s="1525" t="s">
        <v>513</v>
      </c>
      <c r="C94" s="849"/>
      <c r="D94" s="852"/>
      <c r="E94" s="116"/>
      <c r="F94" s="852"/>
      <c r="G94" s="852"/>
      <c r="H94" s="2742" t="s">
        <v>510</v>
      </c>
      <c r="I94" s="2743"/>
      <c r="J94" s="2743"/>
      <c r="K94" s="2743"/>
      <c r="L94" s="2743"/>
      <c r="M94" s="2743"/>
      <c r="N94" s="2743"/>
      <c r="O94" s="2743"/>
      <c r="P94" s="2743"/>
      <c r="Q94" s="2743"/>
      <c r="R94" s="2743"/>
      <c r="S94" s="2743"/>
      <c r="T94" s="2743"/>
      <c r="U94" s="2743"/>
      <c r="V94" s="2743"/>
      <c r="W94" s="274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294"/>
      <c r="BN94" s="294"/>
      <c r="BO94" s="294"/>
      <c r="BP94" s="294"/>
      <c r="BQ94" s="294"/>
      <c r="BR94" s="294"/>
      <c r="BS94" s="294"/>
      <c r="BT94" s="294"/>
      <c r="BU94" s="294"/>
      <c r="BV94" s="294"/>
      <c r="BW94" s="294"/>
      <c r="BX94" s="294"/>
      <c r="BY94" s="294"/>
      <c r="BZ94" s="294"/>
      <c r="CA94" s="294"/>
      <c r="CB94" s="294"/>
      <c r="CC94" s="294"/>
      <c r="CD94" s="294"/>
      <c r="CE94" s="294"/>
      <c r="CF94" s="294"/>
      <c r="CG94" s="294"/>
      <c r="CH94" s="294"/>
      <c r="CI94" s="294"/>
      <c r="CJ94" s="294"/>
      <c r="CK94" s="294"/>
      <c r="CL94" s="294"/>
      <c r="CM94" s="294"/>
      <c r="CN94" s="294"/>
      <c r="CO94" s="294"/>
      <c r="CP94" s="294"/>
      <c r="CQ94" s="294"/>
      <c r="CR94" s="294"/>
      <c r="CS94" s="294"/>
      <c r="CT94" s="294"/>
      <c r="CU94" s="294"/>
      <c r="CV94" s="294"/>
      <c r="CW94" s="294"/>
      <c r="CX94" s="294"/>
      <c r="CY94" s="294"/>
      <c r="CZ94" s="294"/>
      <c r="DA94" s="294"/>
      <c r="DB94" s="294"/>
      <c r="DC94" s="294"/>
      <c r="DD94" s="294"/>
      <c r="DE94" s="294"/>
      <c r="DF94" s="294"/>
      <c r="DG94" s="294"/>
      <c r="DH94" s="294"/>
      <c r="DI94" s="294"/>
      <c r="DJ94" s="294"/>
    </row>
    <row r="95" spans="1:114" s="282" customFormat="1" ht="73.5" customHeight="1" outlineLevel="1" x14ac:dyDescent="0.25">
      <c r="A95" s="1194"/>
      <c r="B95" s="1525" t="s">
        <v>3517</v>
      </c>
      <c r="C95" s="850" t="s">
        <v>248</v>
      </c>
      <c r="D95" s="853" t="s">
        <v>236</v>
      </c>
      <c r="E95" s="851" t="s">
        <v>2114</v>
      </c>
      <c r="F95" s="116"/>
      <c r="G95" s="853" t="s">
        <v>335</v>
      </c>
      <c r="H95" s="115" t="s">
        <v>2138</v>
      </c>
      <c r="I95" s="854" t="s">
        <v>1589</v>
      </c>
      <c r="J95" s="854" t="s">
        <v>519</v>
      </c>
      <c r="K95" s="854" t="s">
        <v>3</v>
      </c>
      <c r="L95" s="116"/>
      <c r="M95" s="854" t="s">
        <v>335</v>
      </c>
      <c r="N95" s="47"/>
      <c r="O95" s="857"/>
      <c r="P95" s="858">
        <v>37</v>
      </c>
      <c r="Q95" s="863">
        <v>40</v>
      </c>
      <c r="R95" s="863">
        <v>45</v>
      </c>
      <c r="S95" s="859">
        <v>50</v>
      </c>
      <c r="T95" s="860"/>
      <c r="U95" s="116"/>
      <c r="V95" s="116"/>
      <c r="W95" s="116"/>
      <c r="X95" s="294"/>
      <c r="Y95" s="294"/>
      <c r="Z95" s="294"/>
      <c r="AA95" s="294"/>
      <c r="AB95" s="294"/>
      <c r="AC95" s="294"/>
      <c r="AD95" s="294"/>
      <c r="AE95" s="294"/>
      <c r="AF95" s="294"/>
      <c r="AG95" s="294"/>
      <c r="AH95" s="294"/>
      <c r="AI95" s="294"/>
      <c r="AJ95" s="294"/>
      <c r="AK95" s="294"/>
      <c r="AL95" s="294"/>
      <c r="AM95" s="294"/>
      <c r="AN95" s="294"/>
      <c r="AO95" s="294"/>
      <c r="AP95" s="294"/>
      <c r="AQ95" s="294"/>
      <c r="AR95" s="294"/>
      <c r="AS95" s="294"/>
      <c r="AT95" s="294"/>
      <c r="AU95" s="294"/>
      <c r="AV95" s="294"/>
      <c r="AW95" s="294"/>
      <c r="AX95" s="294"/>
      <c r="AY95" s="294"/>
      <c r="AZ95" s="294"/>
      <c r="BA95" s="294"/>
      <c r="BB95" s="294"/>
      <c r="BC95" s="294"/>
      <c r="BD95" s="294"/>
      <c r="BE95" s="294"/>
      <c r="BF95" s="294"/>
      <c r="BG95" s="294"/>
      <c r="BH95" s="294"/>
      <c r="BI95" s="294"/>
      <c r="BJ95" s="294"/>
      <c r="BK95" s="294"/>
      <c r="BL95" s="294"/>
      <c r="BM95" s="294"/>
      <c r="BN95" s="294"/>
      <c r="BO95" s="294"/>
      <c r="BP95" s="294"/>
      <c r="BQ95" s="294"/>
      <c r="BR95" s="294"/>
      <c r="BS95" s="294"/>
      <c r="BT95" s="294"/>
      <c r="BU95" s="294"/>
      <c r="BV95" s="294"/>
      <c r="BW95" s="294"/>
      <c r="BX95" s="294"/>
      <c r="BY95" s="294"/>
      <c r="BZ95" s="294"/>
      <c r="CA95" s="294"/>
      <c r="CB95" s="294"/>
      <c r="CC95" s="294"/>
      <c r="CD95" s="294"/>
      <c r="CE95" s="294"/>
      <c r="CF95" s="294"/>
      <c r="CG95" s="294"/>
      <c r="CH95" s="294"/>
      <c r="CI95" s="294"/>
      <c r="CJ95" s="294"/>
      <c r="CK95" s="294"/>
      <c r="CL95" s="294"/>
      <c r="CM95" s="294"/>
      <c r="CN95" s="294"/>
      <c r="CO95" s="294"/>
      <c r="CP95" s="294"/>
      <c r="CQ95" s="294"/>
      <c r="CR95" s="294"/>
      <c r="CS95" s="294"/>
      <c r="CT95" s="294"/>
      <c r="CU95" s="294"/>
      <c r="CV95" s="294"/>
      <c r="CW95" s="294"/>
      <c r="CX95" s="294"/>
      <c r="CY95" s="294"/>
      <c r="CZ95" s="294"/>
      <c r="DA95" s="294"/>
      <c r="DB95" s="294"/>
      <c r="DC95" s="294"/>
      <c r="DD95" s="294"/>
      <c r="DE95" s="294"/>
      <c r="DF95" s="294"/>
      <c r="DG95" s="294"/>
      <c r="DH95" s="294"/>
      <c r="DI95" s="294"/>
      <c r="DJ95" s="294"/>
    </row>
    <row r="96" spans="1:114" s="298" customFormat="1" ht="15" customHeight="1" outlineLevel="1" x14ac:dyDescent="0.25">
      <c r="A96" s="2356"/>
      <c r="B96" s="2329" t="s">
        <v>3518</v>
      </c>
      <c r="C96" s="2310" t="s">
        <v>307</v>
      </c>
      <c r="D96" s="2238" t="s">
        <v>457</v>
      </c>
      <c r="E96" s="1045" t="s">
        <v>332</v>
      </c>
      <c r="F96" s="2310" t="s">
        <v>336</v>
      </c>
      <c r="G96" s="2311" t="s">
        <v>525</v>
      </c>
      <c r="H96" s="2368" t="s">
        <v>782</v>
      </c>
      <c r="I96" s="2366" t="s">
        <v>95</v>
      </c>
      <c r="J96" s="2366" t="s">
        <v>1552</v>
      </c>
      <c r="K96" s="742" t="s">
        <v>329</v>
      </c>
      <c r="L96" s="2310" t="s">
        <v>336</v>
      </c>
      <c r="M96" s="2366" t="s">
        <v>520</v>
      </c>
      <c r="N96" s="43"/>
      <c r="O96" s="477"/>
      <c r="P96" s="539">
        <v>1</v>
      </c>
      <c r="Q96" s="539">
        <v>1</v>
      </c>
      <c r="R96" s="539">
        <v>1</v>
      </c>
      <c r="S96" s="539">
        <v>2</v>
      </c>
      <c r="T96" s="41"/>
      <c r="U96" s="1666"/>
      <c r="V96" s="752"/>
      <c r="W96" s="752"/>
    </row>
    <row r="97" spans="1:114" s="298" customFormat="1" ht="33" customHeight="1" outlineLevel="1" x14ac:dyDescent="0.25">
      <c r="A97" s="2356"/>
      <c r="B97" s="2329"/>
      <c r="C97" s="2310"/>
      <c r="D97" s="2239"/>
      <c r="E97" s="1045" t="s">
        <v>458</v>
      </c>
      <c r="F97" s="2310"/>
      <c r="G97" s="2311"/>
      <c r="H97" s="2369"/>
      <c r="I97" s="2366"/>
      <c r="J97" s="2366"/>
      <c r="K97" s="742" t="s">
        <v>465</v>
      </c>
      <c r="L97" s="2310"/>
      <c r="M97" s="2366"/>
      <c r="N97" s="43"/>
      <c r="O97" s="477"/>
      <c r="P97" s="477"/>
      <c r="Q97" s="477"/>
      <c r="R97" s="477"/>
      <c r="S97" s="477"/>
      <c r="T97" s="477"/>
      <c r="U97" s="477"/>
      <c r="V97" s="752"/>
      <c r="W97" s="752"/>
    </row>
    <row r="98" spans="1:114" s="298" customFormat="1" ht="15" customHeight="1" outlineLevel="1" x14ac:dyDescent="0.25">
      <c r="A98" s="2356"/>
      <c r="B98" s="2329" t="s">
        <v>3519</v>
      </c>
      <c r="C98" s="2310" t="s">
        <v>514</v>
      </c>
      <c r="D98" s="2238" t="s">
        <v>457</v>
      </c>
      <c r="E98" s="1045" t="s">
        <v>332</v>
      </c>
      <c r="F98" s="2310" t="s">
        <v>336</v>
      </c>
      <c r="G98" s="2311" t="s">
        <v>526</v>
      </c>
      <c r="H98" s="2368" t="s">
        <v>783</v>
      </c>
      <c r="I98" s="2366" t="s">
        <v>1553</v>
      </c>
      <c r="J98" s="2366" t="s">
        <v>1552</v>
      </c>
      <c r="K98" s="742" t="s">
        <v>329</v>
      </c>
      <c r="L98" s="2310" t="s">
        <v>336</v>
      </c>
      <c r="M98" s="2366" t="s">
        <v>521</v>
      </c>
      <c r="N98" s="43"/>
      <c r="O98" s="477"/>
      <c r="P98" s="539">
        <v>2</v>
      </c>
      <c r="Q98" s="539">
        <v>2</v>
      </c>
      <c r="R98" s="539">
        <v>2</v>
      </c>
      <c r="S98" s="539">
        <v>2</v>
      </c>
      <c r="T98" s="41"/>
      <c r="U98" s="1666"/>
      <c r="V98" s="752"/>
      <c r="W98" s="752"/>
    </row>
    <row r="99" spans="1:114" s="298" customFormat="1" ht="16.5" customHeight="1" outlineLevel="1" x14ac:dyDescent="0.25">
      <c r="A99" s="2356"/>
      <c r="B99" s="2329"/>
      <c r="C99" s="2310"/>
      <c r="D99" s="2239"/>
      <c r="E99" s="1045" t="s">
        <v>458</v>
      </c>
      <c r="F99" s="2310"/>
      <c r="G99" s="2311"/>
      <c r="H99" s="2369"/>
      <c r="I99" s="2366"/>
      <c r="J99" s="2366"/>
      <c r="K99" s="742" t="s">
        <v>465</v>
      </c>
      <c r="L99" s="2310"/>
      <c r="M99" s="2366"/>
      <c r="N99" s="43"/>
      <c r="O99" s="477"/>
      <c r="P99" s="539"/>
      <c r="Q99" s="539"/>
      <c r="R99" s="539"/>
      <c r="S99" s="539"/>
      <c r="T99" s="41"/>
      <c r="U99" s="1666"/>
      <c r="V99" s="752"/>
      <c r="W99" s="752"/>
    </row>
    <row r="100" spans="1:114" s="298" customFormat="1" ht="30.75" customHeight="1" outlineLevel="1" x14ac:dyDescent="0.25">
      <c r="A100" s="2356"/>
      <c r="B100" s="2329" t="s">
        <v>3520</v>
      </c>
      <c r="C100" s="2310" t="s">
        <v>515</v>
      </c>
      <c r="D100" s="2238" t="s">
        <v>457</v>
      </c>
      <c r="E100" s="1045" t="s">
        <v>332</v>
      </c>
      <c r="F100" s="2310" t="s">
        <v>336</v>
      </c>
      <c r="G100" s="2311" t="s">
        <v>527</v>
      </c>
      <c r="H100" s="2368" t="s">
        <v>784</v>
      </c>
      <c r="I100" s="2366" t="s">
        <v>1554</v>
      </c>
      <c r="J100" s="2366" t="s">
        <v>1552</v>
      </c>
      <c r="K100" s="742" t="s">
        <v>329</v>
      </c>
      <c r="L100" s="2310" t="s">
        <v>336</v>
      </c>
      <c r="M100" s="2366" t="s">
        <v>522</v>
      </c>
      <c r="N100" s="43"/>
      <c r="O100" s="477"/>
      <c r="P100" s="539">
        <v>1</v>
      </c>
      <c r="Q100" s="539">
        <v>1</v>
      </c>
      <c r="R100" s="539">
        <v>2</v>
      </c>
      <c r="S100" s="539">
        <v>2</v>
      </c>
      <c r="T100" s="41"/>
      <c r="U100" s="1666"/>
      <c r="V100" s="752"/>
      <c r="W100" s="752"/>
    </row>
    <row r="101" spans="1:114" s="298" customFormat="1" ht="30" outlineLevel="1" x14ac:dyDescent="0.25">
      <c r="A101" s="2356"/>
      <c r="B101" s="2329"/>
      <c r="C101" s="2310"/>
      <c r="D101" s="2239"/>
      <c r="E101" s="1045" t="s">
        <v>458</v>
      </c>
      <c r="F101" s="2310"/>
      <c r="G101" s="2311"/>
      <c r="H101" s="2369"/>
      <c r="I101" s="2366"/>
      <c r="J101" s="2366"/>
      <c r="K101" s="742" t="s">
        <v>465</v>
      </c>
      <c r="L101" s="2310"/>
      <c r="M101" s="2366"/>
      <c r="N101" s="43"/>
      <c r="O101" s="475"/>
      <c r="P101" s="772"/>
      <c r="Q101" s="824"/>
      <c r="R101" s="824"/>
      <c r="S101" s="41"/>
      <c r="T101" s="41"/>
      <c r="U101" s="1666"/>
      <c r="V101" s="752"/>
      <c r="W101" s="752"/>
    </row>
    <row r="102" spans="1:114" s="282" customFormat="1" ht="60" customHeight="1" outlineLevel="1" x14ac:dyDescent="0.25">
      <c r="A102" s="1187"/>
      <c r="B102" s="1530" t="s">
        <v>3521</v>
      </c>
      <c r="C102" s="360" t="s">
        <v>240</v>
      </c>
      <c r="D102" s="1037" t="s">
        <v>518</v>
      </c>
      <c r="E102" s="1151" t="s">
        <v>3</v>
      </c>
      <c r="F102" s="128" t="s">
        <v>335</v>
      </c>
      <c r="G102" s="2" t="s">
        <v>335</v>
      </c>
      <c r="H102" s="910" t="s">
        <v>785</v>
      </c>
      <c r="I102" s="445" t="s">
        <v>1591</v>
      </c>
      <c r="J102" s="363" t="s">
        <v>511</v>
      </c>
      <c r="K102" s="78" t="s">
        <v>3</v>
      </c>
      <c r="L102" s="128" t="s">
        <v>335</v>
      </c>
      <c r="M102" s="363" t="s">
        <v>335</v>
      </c>
      <c r="N102" s="419"/>
      <c r="O102" s="457"/>
      <c r="P102" s="583">
        <v>32</v>
      </c>
      <c r="Q102" s="430">
        <v>38</v>
      </c>
      <c r="R102" s="430">
        <v>43</v>
      </c>
      <c r="S102" s="36">
        <v>50</v>
      </c>
      <c r="T102" s="21"/>
      <c r="U102" s="14"/>
      <c r="V102" s="14"/>
      <c r="W102" s="14"/>
      <c r="X102" s="294"/>
      <c r="Y102" s="294"/>
      <c r="Z102" s="294"/>
      <c r="AA102" s="294"/>
      <c r="AB102" s="294"/>
      <c r="AC102" s="294"/>
      <c r="AD102" s="294"/>
      <c r="AE102" s="294"/>
      <c r="AF102" s="294"/>
      <c r="AG102" s="294"/>
      <c r="AH102" s="294"/>
      <c r="AI102" s="294"/>
      <c r="AJ102" s="294"/>
      <c r="AK102" s="294"/>
      <c r="AL102" s="294"/>
      <c r="AM102" s="294"/>
      <c r="AN102" s="294"/>
      <c r="AO102" s="294"/>
      <c r="AP102" s="294"/>
      <c r="AQ102" s="294"/>
      <c r="AR102" s="294"/>
      <c r="AS102" s="294"/>
      <c r="AT102" s="294"/>
      <c r="AU102" s="294"/>
      <c r="AV102" s="294"/>
      <c r="AW102" s="294"/>
      <c r="AX102" s="294"/>
      <c r="AY102" s="294"/>
      <c r="AZ102" s="294"/>
      <c r="BA102" s="294"/>
      <c r="BB102" s="294"/>
      <c r="BC102" s="294"/>
      <c r="BD102" s="294"/>
      <c r="BE102" s="294"/>
      <c r="BF102" s="294"/>
      <c r="BG102" s="294"/>
      <c r="BH102" s="294"/>
      <c r="BI102" s="294"/>
      <c r="BJ102" s="294"/>
      <c r="BK102" s="294"/>
      <c r="BL102" s="294"/>
      <c r="BM102" s="294"/>
      <c r="BN102" s="294"/>
      <c r="BO102" s="294"/>
      <c r="BP102" s="294"/>
      <c r="BQ102" s="294"/>
      <c r="BR102" s="294"/>
      <c r="BS102" s="294"/>
      <c r="BT102" s="294"/>
      <c r="BU102" s="294"/>
      <c r="BV102" s="294"/>
      <c r="BW102" s="294"/>
      <c r="BX102" s="294"/>
      <c r="BY102" s="294"/>
      <c r="BZ102" s="294"/>
      <c r="CA102" s="294"/>
      <c r="CB102" s="294"/>
      <c r="CC102" s="294"/>
      <c r="CD102" s="294"/>
      <c r="CE102" s="294"/>
      <c r="CF102" s="294"/>
      <c r="CG102" s="294"/>
      <c r="CH102" s="294"/>
      <c r="CI102" s="294"/>
      <c r="CJ102" s="294"/>
      <c r="CK102" s="294"/>
      <c r="CL102" s="294"/>
      <c r="CM102" s="294"/>
      <c r="CN102" s="294"/>
      <c r="CO102" s="294"/>
      <c r="CP102" s="294"/>
      <c r="CQ102" s="294"/>
      <c r="CR102" s="294"/>
      <c r="CS102" s="294"/>
      <c r="CT102" s="294"/>
      <c r="CU102" s="294"/>
      <c r="CV102" s="294"/>
      <c r="CW102" s="294"/>
      <c r="CX102" s="294"/>
      <c r="CY102" s="294"/>
      <c r="CZ102" s="294"/>
      <c r="DA102" s="294"/>
      <c r="DB102" s="294"/>
      <c r="DC102" s="294"/>
      <c r="DD102" s="294"/>
      <c r="DE102" s="294"/>
      <c r="DF102" s="294"/>
      <c r="DG102" s="294"/>
      <c r="DH102" s="294"/>
      <c r="DI102" s="294"/>
      <c r="DJ102" s="294"/>
    </row>
    <row r="103" spans="1:114" s="298" customFormat="1" ht="15" customHeight="1" outlineLevel="1" x14ac:dyDescent="0.25">
      <c r="A103" s="2356"/>
      <c r="B103" s="2329" t="s">
        <v>3522</v>
      </c>
      <c r="C103" s="2310" t="s">
        <v>516</v>
      </c>
      <c r="D103" s="2238" t="s">
        <v>457</v>
      </c>
      <c r="E103" s="1045" t="s">
        <v>332</v>
      </c>
      <c r="F103" s="2330" t="s">
        <v>336</v>
      </c>
      <c r="G103" s="2311" t="s">
        <v>528</v>
      </c>
      <c r="H103" s="2368" t="s">
        <v>786</v>
      </c>
      <c r="I103" s="2366" t="s">
        <v>1555</v>
      </c>
      <c r="J103" s="2366" t="s">
        <v>454</v>
      </c>
      <c r="K103" s="742" t="s">
        <v>329</v>
      </c>
      <c r="L103" s="2330" t="s">
        <v>336</v>
      </c>
      <c r="M103" s="2366" t="s">
        <v>523</v>
      </c>
      <c r="N103" s="43"/>
      <c r="O103" s="477"/>
      <c r="P103" s="771">
        <v>1</v>
      </c>
      <c r="Q103" s="539">
        <v>2</v>
      </c>
      <c r="R103" s="539">
        <v>2</v>
      </c>
      <c r="S103" s="42">
        <v>2</v>
      </c>
      <c r="T103" s="41"/>
      <c r="U103" s="1666"/>
      <c r="V103" s="752"/>
      <c r="W103" s="752"/>
    </row>
    <row r="104" spans="1:114" s="298" customFormat="1" ht="47.25" customHeight="1" outlineLevel="1" x14ac:dyDescent="0.25">
      <c r="A104" s="2356"/>
      <c r="B104" s="2329"/>
      <c r="C104" s="2310"/>
      <c r="D104" s="2239"/>
      <c r="E104" s="1045" t="s">
        <v>458</v>
      </c>
      <c r="F104" s="2331"/>
      <c r="G104" s="2311"/>
      <c r="H104" s="2369"/>
      <c r="I104" s="2366"/>
      <c r="J104" s="2366"/>
      <c r="K104" s="742" t="s">
        <v>465</v>
      </c>
      <c r="L104" s="2331"/>
      <c r="M104" s="2366"/>
      <c r="N104" s="43"/>
      <c r="O104" s="475"/>
      <c r="P104" s="778"/>
      <c r="Q104" s="824"/>
      <c r="R104" s="824"/>
      <c r="S104" s="41"/>
      <c r="T104" s="41"/>
      <c r="U104" s="1666"/>
      <c r="V104" s="752"/>
      <c r="W104" s="752"/>
    </row>
    <row r="105" spans="1:114" s="298" customFormat="1" ht="15" customHeight="1" outlineLevel="1" x14ac:dyDescent="0.25">
      <c r="A105" s="2356"/>
      <c r="B105" s="2329" t="s">
        <v>3523</v>
      </c>
      <c r="C105" s="2310" t="s">
        <v>517</v>
      </c>
      <c r="D105" s="2238" t="s">
        <v>457</v>
      </c>
      <c r="E105" s="1045" t="s">
        <v>332</v>
      </c>
      <c r="F105" s="2330" t="s">
        <v>336</v>
      </c>
      <c r="G105" s="2311" t="s">
        <v>529</v>
      </c>
      <c r="H105" s="2368" t="s">
        <v>787</v>
      </c>
      <c r="I105" s="2366" t="s">
        <v>1555</v>
      </c>
      <c r="J105" s="2366" t="s">
        <v>454</v>
      </c>
      <c r="K105" s="742" t="s">
        <v>329</v>
      </c>
      <c r="L105" s="2330" t="s">
        <v>336</v>
      </c>
      <c r="M105" s="2366" t="s">
        <v>524</v>
      </c>
      <c r="N105" s="43"/>
      <c r="O105" s="477"/>
      <c r="P105" s="771">
        <v>1</v>
      </c>
      <c r="Q105" s="539">
        <v>1</v>
      </c>
      <c r="R105" s="539">
        <v>1</v>
      </c>
      <c r="S105" s="42">
        <v>1</v>
      </c>
      <c r="T105" s="41"/>
      <c r="U105" s="1666"/>
      <c r="V105" s="752"/>
      <c r="W105" s="752"/>
    </row>
    <row r="106" spans="1:114" s="298" customFormat="1" ht="46.5" customHeight="1" outlineLevel="1" x14ac:dyDescent="0.25">
      <c r="A106" s="2356"/>
      <c r="B106" s="2329"/>
      <c r="C106" s="2310"/>
      <c r="D106" s="2239"/>
      <c r="E106" s="1045" t="s">
        <v>458</v>
      </c>
      <c r="F106" s="2331"/>
      <c r="G106" s="2311"/>
      <c r="H106" s="2369"/>
      <c r="I106" s="2366"/>
      <c r="J106" s="2366"/>
      <c r="K106" s="742" t="s">
        <v>465</v>
      </c>
      <c r="L106" s="2331"/>
      <c r="M106" s="2366"/>
      <c r="N106" s="43"/>
      <c r="O106" s="475"/>
      <c r="P106" s="772"/>
      <c r="Q106" s="824"/>
      <c r="R106" s="824"/>
      <c r="S106" s="41"/>
      <c r="T106" s="41"/>
      <c r="U106" s="1666"/>
      <c r="V106" s="752"/>
      <c r="W106" s="752"/>
    </row>
    <row r="107" spans="1:114" s="288" customFormat="1" x14ac:dyDescent="0.25">
      <c r="A107" s="1188"/>
      <c r="B107" s="1101" t="s">
        <v>283</v>
      </c>
      <c r="C107" s="386"/>
      <c r="D107" s="4"/>
      <c r="E107" s="386"/>
      <c r="F107" s="383"/>
      <c r="G107" s="4"/>
      <c r="H107" s="970" t="s">
        <v>280</v>
      </c>
      <c r="I107" s="117"/>
      <c r="J107" s="58"/>
      <c r="K107" s="117"/>
      <c r="L107" s="383"/>
      <c r="M107" s="117"/>
      <c r="N107" s="38"/>
      <c r="O107" s="455"/>
      <c r="P107" s="117"/>
      <c r="Q107" s="117"/>
      <c r="R107" s="117"/>
      <c r="S107" s="386"/>
      <c r="T107" s="386"/>
      <c r="U107" s="20"/>
      <c r="V107" s="20"/>
      <c r="W107" s="20"/>
      <c r="X107" s="294"/>
      <c r="Y107" s="294"/>
      <c r="Z107" s="294"/>
      <c r="AA107" s="294"/>
      <c r="AB107" s="294"/>
      <c r="AC107" s="294"/>
      <c r="AD107" s="294"/>
      <c r="AE107" s="294"/>
      <c r="AF107" s="294"/>
      <c r="AG107" s="294"/>
      <c r="AH107" s="294"/>
      <c r="AI107" s="294"/>
      <c r="AJ107" s="294"/>
      <c r="AK107" s="294"/>
      <c r="AL107" s="294"/>
      <c r="AM107" s="294"/>
      <c r="AN107" s="294"/>
      <c r="AO107" s="294"/>
      <c r="AP107" s="294"/>
      <c r="AQ107" s="294"/>
      <c r="AR107" s="294"/>
      <c r="AS107" s="294"/>
      <c r="AT107" s="294"/>
      <c r="AU107" s="294"/>
      <c r="AV107" s="294"/>
      <c r="AW107" s="294"/>
      <c r="AX107" s="294"/>
      <c r="AY107" s="294"/>
      <c r="AZ107" s="294"/>
      <c r="BA107" s="294"/>
      <c r="BB107" s="294"/>
      <c r="BC107" s="294"/>
      <c r="BD107" s="294"/>
      <c r="BE107" s="294"/>
      <c r="BF107" s="294"/>
      <c r="BG107" s="294"/>
      <c r="BH107" s="294"/>
      <c r="BI107" s="294"/>
      <c r="BJ107" s="294"/>
      <c r="BK107" s="294"/>
      <c r="BL107" s="294"/>
      <c r="BM107" s="294"/>
      <c r="BN107" s="294"/>
      <c r="BO107" s="294"/>
      <c r="BP107" s="294"/>
      <c r="BQ107" s="294"/>
      <c r="BR107" s="294"/>
      <c r="BS107" s="294"/>
      <c r="BT107" s="294"/>
      <c r="BU107" s="294"/>
      <c r="BV107" s="294"/>
      <c r="BW107" s="294"/>
      <c r="BX107" s="294"/>
      <c r="BY107" s="294"/>
      <c r="BZ107" s="294"/>
      <c r="CA107" s="294"/>
      <c r="CB107" s="294"/>
      <c r="CC107" s="294"/>
      <c r="CD107" s="294"/>
      <c r="CE107" s="294"/>
      <c r="CF107" s="294"/>
      <c r="CG107" s="294"/>
      <c r="CH107" s="294"/>
      <c r="CI107" s="294"/>
      <c r="CJ107" s="294"/>
      <c r="CK107" s="294"/>
      <c r="CL107" s="294"/>
      <c r="CM107" s="294"/>
      <c r="CN107" s="294"/>
      <c r="CO107" s="294"/>
      <c r="CP107" s="294"/>
      <c r="CQ107" s="294"/>
      <c r="CR107" s="294"/>
      <c r="CS107" s="294"/>
      <c r="CT107" s="294"/>
      <c r="CU107" s="294"/>
      <c r="CV107" s="294"/>
      <c r="CW107" s="294"/>
      <c r="CX107" s="294"/>
      <c r="CY107" s="294"/>
      <c r="CZ107" s="294"/>
      <c r="DA107" s="294"/>
      <c r="DB107" s="294"/>
      <c r="DC107" s="294"/>
      <c r="DD107" s="294"/>
      <c r="DE107" s="294"/>
      <c r="DF107" s="294"/>
      <c r="DG107" s="294"/>
      <c r="DH107" s="294"/>
      <c r="DI107" s="294"/>
      <c r="DJ107" s="294"/>
    </row>
    <row r="108" spans="1:114" s="289" customFormat="1" ht="15" customHeight="1" outlineLevel="1" x14ac:dyDescent="0.25">
      <c r="A108" s="2599" t="s">
        <v>107</v>
      </c>
      <c r="B108" s="1542" t="s">
        <v>2116</v>
      </c>
      <c r="C108" s="842" t="s">
        <v>536</v>
      </c>
      <c r="D108" s="2449" t="s">
        <v>236</v>
      </c>
      <c r="E108" s="87" t="s">
        <v>2114</v>
      </c>
      <c r="F108" s="143" t="s">
        <v>335</v>
      </c>
      <c r="G108" s="84" t="s">
        <v>335</v>
      </c>
      <c r="H108" s="968" t="s">
        <v>2123</v>
      </c>
      <c r="I108" s="1834" t="s">
        <v>2038</v>
      </c>
      <c r="J108" s="2443" t="s">
        <v>101</v>
      </c>
      <c r="K108" s="151" t="s">
        <v>235</v>
      </c>
      <c r="L108" s="143" t="s">
        <v>335</v>
      </c>
      <c r="M108" s="151" t="s">
        <v>335</v>
      </c>
      <c r="N108" s="427" t="s">
        <v>3999</v>
      </c>
      <c r="O108" s="768" t="s">
        <v>4000</v>
      </c>
      <c r="P108" s="427" t="s">
        <v>3286</v>
      </c>
      <c r="Q108" s="427" t="s">
        <v>4001</v>
      </c>
      <c r="R108" s="427" t="s">
        <v>2061</v>
      </c>
      <c r="S108" s="427" t="s">
        <v>4002</v>
      </c>
      <c r="T108" s="427" t="s">
        <v>34</v>
      </c>
      <c r="U108" s="7"/>
      <c r="V108" s="7"/>
      <c r="W108" s="7"/>
      <c r="X108" s="294"/>
      <c r="Y108" s="294"/>
      <c r="Z108" s="294"/>
      <c r="AA108" s="294"/>
      <c r="AB108" s="294"/>
      <c r="AC108" s="294"/>
      <c r="AD108" s="294"/>
      <c r="AE108" s="294"/>
      <c r="AF108" s="294"/>
      <c r="AG108" s="294"/>
      <c r="AH108" s="294"/>
      <c r="AI108" s="294"/>
      <c r="AJ108" s="294"/>
      <c r="AK108" s="294"/>
      <c r="AL108" s="294"/>
      <c r="AM108" s="294"/>
      <c r="AN108" s="294"/>
      <c r="AO108" s="294"/>
      <c r="AP108" s="294"/>
      <c r="AQ108" s="294"/>
      <c r="AR108" s="294"/>
      <c r="AS108" s="294"/>
      <c r="AT108" s="294"/>
      <c r="AU108" s="294"/>
      <c r="AV108" s="294"/>
      <c r="AW108" s="294"/>
      <c r="AX108" s="294"/>
      <c r="AY108" s="294"/>
      <c r="AZ108" s="294"/>
      <c r="BA108" s="294"/>
      <c r="BB108" s="294"/>
      <c r="BC108" s="294"/>
      <c r="BD108" s="294"/>
      <c r="BE108" s="294"/>
      <c r="BF108" s="294"/>
      <c r="BG108" s="294"/>
      <c r="BH108" s="294"/>
      <c r="BI108" s="294"/>
      <c r="BJ108" s="294"/>
      <c r="BK108" s="294"/>
      <c r="BL108" s="294"/>
      <c r="BM108" s="294"/>
      <c r="BN108" s="294"/>
      <c r="BO108" s="294"/>
      <c r="BP108" s="294"/>
      <c r="BQ108" s="294"/>
      <c r="BR108" s="294"/>
      <c r="BS108" s="294"/>
      <c r="BT108" s="294"/>
      <c r="BU108" s="294"/>
      <c r="BV108" s="294"/>
      <c r="BW108" s="294"/>
      <c r="BX108" s="294"/>
      <c r="BY108" s="294"/>
      <c r="BZ108" s="294"/>
      <c r="CA108" s="294"/>
      <c r="CB108" s="294"/>
      <c r="CC108" s="294"/>
      <c r="CD108" s="294"/>
      <c r="CE108" s="294"/>
      <c r="CF108" s="294"/>
      <c r="CG108" s="294"/>
      <c r="CH108" s="294"/>
      <c r="CI108" s="294"/>
      <c r="CJ108" s="294"/>
      <c r="CK108" s="294"/>
      <c r="CL108" s="294"/>
      <c r="CM108" s="294"/>
      <c r="CN108" s="294"/>
      <c r="CO108" s="294"/>
      <c r="CP108" s="294"/>
      <c r="CQ108" s="294"/>
      <c r="CR108" s="294"/>
      <c r="CS108" s="294"/>
      <c r="CT108" s="294"/>
      <c r="CU108" s="294"/>
      <c r="CV108" s="294"/>
      <c r="CW108" s="294"/>
      <c r="CX108" s="294"/>
      <c r="CY108" s="294"/>
      <c r="CZ108" s="294"/>
      <c r="DA108" s="294"/>
      <c r="DB108" s="294"/>
      <c r="DC108" s="294"/>
      <c r="DD108" s="294"/>
      <c r="DE108" s="294"/>
      <c r="DF108" s="294"/>
      <c r="DG108" s="294"/>
      <c r="DH108" s="294"/>
      <c r="DI108" s="294"/>
      <c r="DJ108" s="294"/>
    </row>
    <row r="109" spans="1:114" s="282" customFormat="1" ht="105" outlineLevel="1" collapsed="1" x14ac:dyDescent="0.25">
      <c r="A109" s="2599"/>
      <c r="B109" s="1536" t="s">
        <v>3524</v>
      </c>
      <c r="C109" s="842" t="s">
        <v>2117</v>
      </c>
      <c r="D109" s="2450"/>
      <c r="E109" s="1046" t="s">
        <v>2114</v>
      </c>
      <c r="F109" s="128" t="s">
        <v>335</v>
      </c>
      <c r="G109" s="357" t="s">
        <v>335</v>
      </c>
      <c r="H109" s="922" t="s">
        <v>788</v>
      </c>
      <c r="I109" s="428" t="s">
        <v>1591</v>
      </c>
      <c r="J109" s="2444"/>
      <c r="K109" s="363" t="s">
        <v>2037</v>
      </c>
      <c r="L109" s="128" t="s">
        <v>335</v>
      </c>
      <c r="M109" s="363" t="s">
        <v>335</v>
      </c>
      <c r="N109" s="783">
        <v>0.52</v>
      </c>
      <c r="O109" s="506">
        <v>0.65</v>
      </c>
      <c r="P109" s="781">
        <v>0.68</v>
      </c>
      <c r="Q109" s="781">
        <v>0.71</v>
      </c>
      <c r="R109" s="781">
        <v>0.75</v>
      </c>
      <c r="S109" s="782">
        <v>0.78</v>
      </c>
      <c r="T109" s="21">
        <v>0.82</v>
      </c>
      <c r="U109" s="1667"/>
      <c r="V109" s="360"/>
      <c r="W109" s="360"/>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4"/>
      <c r="AX109" s="294"/>
      <c r="AY109" s="294"/>
      <c r="AZ109" s="294"/>
      <c r="BA109" s="294"/>
      <c r="BB109" s="294"/>
      <c r="BC109" s="294"/>
      <c r="BD109" s="294"/>
      <c r="BE109" s="294"/>
      <c r="BF109" s="294"/>
      <c r="BG109" s="294"/>
      <c r="BH109" s="294"/>
      <c r="BI109" s="294"/>
      <c r="BJ109" s="294"/>
      <c r="BK109" s="294"/>
      <c r="BL109" s="294"/>
      <c r="BM109" s="294"/>
      <c r="BN109" s="294"/>
      <c r="BO109" s="294"/>
      <c r="BP109" s="294"/>
      <c r="BQ109" s="294"/>
      <c r="BR109" s="294"/>
      <c r="BS109" s="294"/>
      <c r="BT109" s="294"/>
      <c r="BU109" s="294"/>
      <c r="BV109" s="294"/>
      <c r="BW109" s="294"/>
      <c r="BX109" s="294"/>
      <c r="BY109" s="294"/>
      <c r="BZ109" s="294"/>
      <c r="CA109" s="294"/>
      <c r="CB109" s="294"/>
      <c r="CC109" s="294"/>
      <c r="CD109" s="294"/>
      <c r="CE109" s="294"/>
      <c r="CF109" s="294"/>
      <c r="CG109" s="294"/>
      <c r="CH109" s="294"/>
      <c r="CI109" s="294"/>
      <c r="CJ109" s="294"/>
      <c r="CK109" s="294"/>
      <c r="CL109" s="294"/>
      <c r="CM109" s="294"/>
      <c r="CN109" s="294"/>
      <c r="CO109" s="294"/>
      <c r="CP109" s="294"/>
      <c r="CQ109" s="294"/>
      <c r="CR109" s="294"/>
      <c r="CS109" s="294"/>
      <c r="CT109" s="294"/>
      <c r="CU109" s="294"/>
      <c r="CV109" s="294"/>
      <c r="CW109" s="294"/>
      <c r="CX109" s="294"/>
      <c r="CY109" s="294"/>
      <c r="CZ109" s="294"/>
      <c r="DA109" s="294"/>
      <c r="DB109" s="294"/>
      <c r="DC109" s="294"/>
      <c r="DD109" s="294"/>
      <c r="DE109" s="294"/>
      <c r="DF109" s="294"/>
      <c r="DG109" s="294"/>
      <c r="DH109" s="294"/>
      <c r="DI109" s="294"/>
      <c r="DJ109" s="294"/>
    </row>
    <row r="110" spans="1:114" s="425" customFormat="1" ht="15" hidden="1" customHeight="1" outlineLevel="2" x14ac:dyDescent="0.25">
      <c r="A110" s="1193"/>
      <c r="B110" s="1536" t="s">
        <v>47</v>
      </c>
      <c r="C110" s="360"/>
      <c r="D110" s="1037"/>
      <c r="E110" s="1046"/>
      <c r="F110" s="836"/>
      <c r="G110" s="357"/>
      <c r="H110" s="922" t="s">
        <v>6</v>
      </c>
      <c r="I110" s="23"/>
      <c r="J110" s="23"/>
      <c r="K110" s="23"/>
      <c r="L110" s="360"/>
      <c r="M110" s="23"/>
      <c r="N110" s="50"/>
      <c r="O110" s="456"/>
      <c r="P110" s="29"/>
      <c r="Q110" s="28"/>
      <c r="R110" s="28"/>
      <c r="S110" s="27"/>
      <c r="T110" s="27"/>
      <c r="U110" s="1667"/>
      <c r="V110" s="360"/>
      <c r="W110" s="36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c r="DA110" s="70"/>
      <c r="DB110" s="70"/>
      <c r="DC110" s="70"/>
      <c r="DD110" s="70"/>
      <c r="DE110" s="70"/>
      <c r="DF110" s="70"/>
      <c r="DG110" s="70"/>
      <c r="DH110" s="70"/>
      <c r="DI110" s="70"/>
      <c r="DJ110" s="70"/>
    </row>
    <row r="111" spans="1:114" s="425" customFormat="1" ht="15" hidden="1" customHeight="1" outlineLevel="2" x14ac:dyDescent="0.25">
      <c r="A111" s="1193"/>
      <c r="B111" s="1536" t="s">
        <v>48</v>
      </c>
      <c r="C111" s="360"/>
      <c r="D111" s="1037"/>
      <c r="E111" s="1046"/>
      <c r="F111" s="836"/>
      <c r="G111" s="357"/>
      <c r="H111" s="922" t="s">
        <v>11</v>
      </c>
      <c r="I111" s="23"/>
      <c r="J111" s="23"/>
      <c r="K111" s="23"/>
      <c r="L111" s="360"/>
      <c r="M111" s="23"/>
      <c r="N111" s="50"/>
      <c r="O111" s="456"/>
      <c r="P111" s="29"/>
      <c r="Q111" s="28"/>
      <c r="R111" s="28"/>
      <c r="S111" s="27"/>
      <c r="T111" s="27"/>
      <c r="U111" s="1667"/>
      <c r="V111" s="360"/>
      <c r="W111" s="36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c r="DA111" s="70"/>
      <c r="DB111" s="70"/>
      <c r="DC111" s="70"/>
      <c r="DD111" s="70"/>
      <c r="DE111" s="70"/>
      <c r="DF111" s="70"/>
      <c r="DG111" s="70"/>
      <c r="DH111" s="70"/>
      <c r="DI111" s="70"/>
      <c r="DJ111" s="70"/>
    </row>
    <row r="112" spans="1:114" s="425" customFormat="1" ht="15" hidden="1" customHeight="1" outlineLevel="2" x14ac:dyDescent="0.25">
      <c r="A112" s="1193"/>
      <c r="B112" s="1536" t="s">
        <v>49</v>
      </c>
      <c r="C112" s="360"/>
      <c r="D112" s="1037"/>
      <c r="E112" s="1046"/>
      <c r="F112" s="836"/>
      <c r="G112" s="357"/>
      <c r="H112" s="922" t="s">
        <v>12</v>
      </c>
      <c r="I112" s="23"/>
      <c r="J112" s="23"/>
      <c r="K112" s="23"/>
      <c r="L112" s="360"/>
      <c r="M112" s="23"/>
      <c r="N112" s="50"/>
      <c r="O112" s="456"/>
      <c r="P112" s="29"/>
      <c r="Q112" s="28"/>
      <c r="R112" s="28"/>
      <c r="S112" s="27"/>
      <c r="T112" s="27"/>
      <c r="U112" s="1667"/>
      <c r="V112" s="360"/>
      <c r="W112" s="36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c r="DA112" s="70"/>
      <c r="DB112" s="70"/>
      <c r="DC112" s="70"/>
      <c r="DD112" s="70"/>
      <c r="DE112" s="70"/>
      <c r="DF112" s="70"/>
      <c r="DG112" s="70"/>
      <c r="DH112" s="70"/>
      <c r="DI112" s="70"/>
      <c r="DJ112" s="70"/>
    </row>
    <row r="113" spans="1:114" s="425" customFormat="1" ht="15" hidden="1" customHeight="1" outlineLevel="2" x14ac:dyDescent="0.25">
      <c r="A113" s="1193"/>
      <c r="B113" s="1536" t="s">
        <v>50</v>
      </c>
      <c r="C113" s="360"/>
      <c r="D113" s="1037"/>
      <c r="E113" s="1046"/>
      <c r="F113" s="836"/>
      <c r="G113" s="357"/>
      <c r="H113" s="922" t="s">
        <v>13</v>
      </c>
      <c r="I113" s="23"/>
      <c r="J113" s="23"/>
      <c r="K113" s="23"/>
      <c r="L113" s="360"/>
      <c r="M113" s="23"/>
      <c r="N113" s="50"/>
      <c r="O113" s="456"/>
      <c r="P113" s="29"/>
      <c r="Q113" s="28"/>
      <c r="R113" s="28"/>
      <c r="S113" s="27"/>
      <c r="T113" s="27"/>
      <c r="U113" s="1667"/>
      <c r="V113" s="360"/>
      <c r="W113" s="36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row>
    <row r="114" spans="1:114" s="425" customFormat="1" ht="15" hidden="1" customHeight="1" outlineLevel="2" x14ac:dyDescent="0.25">
      <c r="A114" s="1193"/>
      <c r="B114" s="1536" t="s">
        <v>37</v>
      </c>
      <c r="C114" s="360"/>
      <c r="D114" s="1037"/>
      <c r="E114" s="1046"/>
      <c r="F114" s="836"/>
      <c r="G114" s="357"/>
      <c r="H114" s="922" t="s">
        <v>14</v>
      </c>
      <c r="I114" s="23"/>
      <c r="J114" s="23"/>
      <c r="K114" s="23"/>
      <c r="L114" s="360"/>
      <c r="M114" s="23"/>
      <c r="N114" s="50"/>
      <c r="O114" s="456"/>
      <c r="P114" s="29"/>
      <c r="Q114" s="28"/>
      <c r="R114" s="28"/>
      <c r="S114" s="27"/>
      <c r="T114" s="27"/>
      <c r="U114" s="1667"/>
      <c r="V114" s="360"/>
      <c r="W114" s="36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row>
    <row r="115" spans="1:114" s="425" customFormat="1" ht="15" hidden="1" customHeight="1" outlineLevel="2" x14ac:dyDescent="0.25">
      <c r="A115" s="1193"/>
      <c r="B115" s="1536" t="s">
        <v>38</v>
      </c>
      <c r="C115" s="360"/>
      <c r="D115" s="1037"/>
      <c r="E115" s="1046"/>
      <c r="F115" s="836"/>
      <c r="G115" s="357"/>
      <c r="H115" s="922" t="s">
        <v>15</v>
      </c>
      <c r="I115" s="23"/>
      <c r="J115" s="23"/>
      <c r="K115" s="23"/>
      <c r="L115" s="360"/>
      <c r="M115" s="23"/>
      <c r="N115" s="50"/>
      <c r="O115" s="456"/>
      <c r="P115" s="29"/>
      <c r="Q115" s="28"/>
      <c r="R115" s="28"/>
      <c r="S115" s="27"/>
      <c r="T115" s="27"/>
      <c r="U115" s="1667"/>
      <c r="V115" s="360"/>
      <c r="W115" s="36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c r="CA115" s="70"/>
      <c r="CB115" s="70"/>
      <c r="CC115" s="70"/>
      <c r="CD115" s="70"/>
      <c r="CE115" s="70"/>
      <c r="CF115" s="70"/>
      <c r="CG115" s="70"/>
      <c r="CH115" s="70"/>
      <c r="CI115" s="70"/>
      <c r="CJ115" s="70"/>
      <c r="CK115" s="70"/>
      <c r="CL115" s="70"/>
      <c r="CM115" s="70"/>
      <c r="CN115" s="70"/>
      <c r="CO115" s="70"/>
      <c r="CP115" s="70"/>
      <c r="CQ115" s="70"/>
      <c r="CR115" s="70"/>
      <c r="CS115" s="70"/>
      <c r="CT115" s="70"/>
      <c r="CU115" s="70"/>
      <c r="CV115" s="70"/>
      <c r="CW115" s="70"/>
      <c r="CX115" s="70"/>
      <c r="CY115" s="70"/>
      <c r="CZ115" s="70"/>
      <c r="DA115" s="70"/>
      <c r="DB115" s="70"/>
      <c r="DC115" s="70"/>
      <c r="DD115" s="70"/>
      <c r="DE115" s="70"/>
      <c r="DF115" s="70"/>
      <c r="DG115" s="70"/>
      <c r="DH115" s="70"/>
      <c r="DI115" s="70"/>
      <c r="DJ115" s="70"/>
    </row>
    <row r="116" spans="1:114" s="425" customFormat="1" ht="15" hidden="1" customHeight="1" outlineLevel="2" x14ac:dyDescent="0.25">
      <c r="A116" s="1193"/>
      <c r="B116" s="1536" t="s">
        <v>39</v>
      </c>
      <c r="C116" s="360"/>
      <c r="D116" s="1037"/>
      <c r="E116" s="1046"/>
      <c r="F116" s="836"/>
      <c r="G116" s="357"/>
      <c r="H116" s="922" t="s">
        <v>16</v>
      </c>
      <c r="I116" s="23"/>
      <c r="J116" s="23"/>
      <c r="K116" s="23"/>
      <c r="L116" s="360"/>
      <c r="M116" s="23"/>
      <c r="N116" s="50"/>
      <c r="O116" s="456"/>
      <c r="P116" s="29"/>
      <c r="Q116" s="28"/>
      <c r="R116" s="28"/>
      <c r="S116" s="27"/>
      <c r="T116" s="27"/>
      <c r="U116" s="1667"/>
      <c r="V116" s="360"/>
      <c r="W116" s="36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row>
    <row r="117" spans="1:114" s="425" customFormat="1" ht="15" hidden="1" customHeight="1" outlineLevel="2" x14ac:dyDescent="0.25">
      <c r="A117" s="1193"/>
      <c r="B117" s="1536" t="s">
        <v>40</v>
      </c>
      <c r="C117" s="360"/>
      <c r="D117" s="1037"/>
      <c r="E117" s="1046"/>
      <c r="F117" s="836"/>
      <c r="G117" s="357"/>
      <c r="H117" s="922" t="s">
        <v>17</v>
      </c>
      <c r="I117" s="23"/>
      <c r="J117" s="23"/>
      <c r="K117" s="23"/>
      <c r="L117" s="360"/>
      <c r="M117" s="23"/>
      <c r="N117" s="50"/>
      <c r="O117" s="456"/>
      <c r="P117" s="29"/>
      <c r="Q117" s="28"/>
      <c r="R117" s="28"/>
      <c r="S117" s="27"/>
      <c r="T117" s="27"/>
      <c r="U117" s="1667"/>
      <c r="V117" s="360"/>
      <c r="W117" s="36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c r="CA117" s="70"/>
      <c r="CB117" s="70"/>
      <c r="CC117" s="70"/>
      <c r="CD117" s="70"/>
      <c r="CE117" s="70"/>
      <c r="CF117" s="70"/>
      <c r="CG117" s="70"/>
      <c r="CH117" s="70"/>
      <c r="CI117" s="70"/>
      <c r="CJ117" s="70"/>
      <c r="CK117" s="70"/>
      <c r="CL117" s="70"/>
      <c r="CM117" s="70"/>
      <c r="CN117" s="70"/>
      <c r="CO117" s="70"/>
      <c r="CP117" s="70"/>
      <c r="CQ117" s="70"/>
      <c r="CR117" s="70"/>
      <c r="CS117" s="70"/>
      <c r="CT117" s="70"/>
      <c r="CU117" s="70"/>
      <c r="CV117" s="70"/>
      <c r="CW117" s="70"/>
      <c r="CX117" s="70"/>
      <c r="CY117" s="70"/>
      <c r="CZ117" s="70"/>
      <c r="DA117" s="70"/>
      <c r="DB117" s="70"/>
      <c r="DC117" s="70"/>
      <c r="DD117" s="70"/>
      <c r="DE117" s="70"/>
      <c r="DF117" s="70"/>
      <c r="DG117" s="70"/>
      <c r="DH117" s="70"/>
      <c r="DI117" s="70"/>
      <c r="DJ117" s="70"/>
    </row>
    <row r="118" spans="1:114" s="425" customFormat="1" ht="15" hidden="1" customHeight="1" outlineLevel="2" x14ac:dyDescent="0.25">
      <c r="A118" s="1193"/>
      <c r="B118" s="1536" t="s">
        <v>51</v>
      </c>
      <c r="C118" s="360"/>
      <c r="D118" s="1037"/>
      <c r="E118" s="1046"/>
      <c r="F118" s="836"/>
      <c r="G118" s="357"/>
      <c r="H118" s="922" t="s">
        <v>18</v>
      </c>
      <c r="I118" s="23"/>
      <c r="J118" s="23"/>
      <c r="K118" s="23"/>
      <c r="L118" s="360"/>
      <c r="M118" s="23"/>
      <c r="N118" s="50"/>
      <c r="O118" s="456"/>
      <c r="P118" s="29"/>
      <c r="Q118" s="28"/>
      <c r="R118" s="28"/>
      <c r="S118" s="27"/>
      <c r="T118" s="27"/>
      <c r="U118" s="1667"/>
      <c r="V118" s="360"/>
      <c r="W118" s="36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c r="DA118" s="70"/>
      <c r="DB118" s="70"/>
      <c r="DC118" s="70"/>
      <c r="DD118" s="70"/>
      <c r="DE118" s="70"/>
      <c r="DF118" s="70"/>
      <c r="DG118" s="70"/>
      <c r="DH118" s="70"/>
      <c r="DI118" s="70"/>
      <c r="DJ118" s="70"/>
    </row>
    <row r="119" spans="1:114" s="425" customFormat="1" ht="15" hidden="1" customHeight="1" outlineLevel="2" x14ac:dyDescent="0.25">
      <c r="A119" s="1193"/>
      <c r="B119" s="1536" t="s">
        <v>41</v>
      </c>
      <c r="C119" s="360"/>
      <c r="D119" s="1037"/>
      <c r="E119" s="1046"/>
      <c r="F119" s="836"/>
      <c r="G119" s="357"/>
      <c r="H119" s="922" t="s">
        <v>19</v>
      </c>
      <c r="I119" s="23"/>
      <c r="J119" s="23"/>
      <c r="K119" s="23"/>
      <c r="L119" s="360"/>
      <c r="M119" s="23"/>
      <c r="N119" s="50"/>
      <c r="O119" s="456"/>
      <c r="P119" s="29"/>
      <c r="Q119" s="28"/>
      <c r="R119" s="28"/>
      <c r="S119" s="27"/>
      <c r="T119" s="27"/>
      <c r="U119" s="1667"/>
      <c r="V119" s="360"/>
      <c r="W119" s="36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c r="DA119" s="70"/>
      <c r="DB119" s="70"/>
      <c r="DC119" s="70"/>
      <c r="DD119" s="70"/>
      <c r="DE119" s="70"/>
      <c r="DF119" s="70"/>
      <c r="DG119" s="70"/>
      <c r="DH119" s="70"/>
      <c r="DI119" s="70"/>
      <c r="DJ119" s="70"/>
    </row>
    <row r="120" spans="1:114" s="425" customFormat="1" ht="15" hidden="1" customHeight="1" outlineLevel="2" x14ac:dyDescent="0.25">
      <c r="A120" s="1193"/>
      <c r="B120" s="1536" t="s">
        <v>52</v>
      </c>
      <c r="C120" s="360"/>
      <c r="D120" s="1037"/>
      <c r="E120" s="1046"/>
      <c r="F120" s="836"/>
      <c r="G120" s="357"/>
      <c r="H120" s="922" t="s">
        <v>20</v>
      </c>
      <c r="I120" s="23"/>
      <c r="J120" s="23"/>
      <c r="K120" s="23"/>
      <c r="L120" s="360"/>
      <c r="M120" s="23"/>
      <c r="N120" s="50"/>
      <c r="O120" s="456"/>
      <c r="P120" s="29"/>
      <c r="Q120" s="28"/>
      <c r="R120" s="28"/>
      <c r="S120" s="27"/>
      <c r="T120" s="27"/>
      <c r="U120" s="1667"/>
      <c r="V120" s="360"/>
      <c r="W120" s="36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c r="DA120" s="70"/>
      <c r="DB120" s="70"/>
      <c r="DC120" s="70"/>
      <c r="DD120" s="70"/>
      <c r="DE120" s="70"/>
      <c r="DF120" s="70"/>
      <c r="DG120" s="70"/>
      <c r="DH120" s="70"/>
      <c r="DI120" s="70"/>
      <c r="DJ120" s="70"/>
    </row>
    <row r="121" spans="1:114" s="425" customFormat="1" ht="15" hidden="1" customHeight="1" outlineLevel="2" x14ac:dyDescent="0.25">
      <c r="A121" s="1193"/>
      <c r="B121" s="1536" t="s">
        <v>42</v>
      </c>
      <c r="C121" s="360"/>
      <c r="D121" s="1037"/>
      <c r="E121" s="1046"/>
      <c r="F121" s="836"/>
      <c r="G121" s="357"/>
      <c r="H121" s="922" t="s">
        <v>21</v>
      </c>
      <c r="I121" s="23"/>
      <c r="J121" s="23"/>
      <c r="K121" s="23"/>
      <c r="L121" s="360"/>
      <c r="M121" s="23"/>
      <c r="N121" s="50"/>
      <c r="O121" s="456"/>
      <c r="P121" s="29"/>
      <c r="Q121" s="28"/>
      <c r="R121" s="28"/>
      <c r="S121" s="27"/>
      <c r="T121" s="27"/>
      <c r="U121" s="1667"/>
      <c r="V121" s="360"/>
      <c r="W121" s="36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0"/>
      <c r="DA121" s="70"/>
      <c r="DB121" s="70"/>
      <c r="DC121" s="70"/>
      <c r="DD121" s="70"/>
      <c r="DE121" s="70"/>
      <c r="DF121" s="70"/>
      <c r="DG121" s="70"/>
      <c r="DH121" s="70"/>
      <c r="DI121" s="70"/>
      <c r="DJ121" s="70"/>
    </row>
    <row r="122" spans="1:114" s="425" customFormat="1" ht="15" hidden="1" customHeight="1" outlineLevel="2" x14ac:dyDescent="0.25">
      <c r="A122" s="1193"/>
      <c r="B122" s="1536" t="s">
        <v>43</v>
      </c>
      <c r="C122" s="360"/>
      <c r="D122" s="1037"/>
      <c r="E122" s="1046"/>
      <c r="F122" s="836"/>
      <c r="G122" s="357"/>
      <c r="H122" s="922" t="s">
        <v>22</v>
      </c>
      <c r="I122" s="23"/>
      <c r="J122" s="23"/>
      <c r="K122" s="23"/>
      <c r="L122" s="360"/>
      <c r="M122" s="23"/>
      <c r="N122" s="50"/>
      <c r="O122" s="456"/>
      <c r="P122" s="29"/>
      <c r="Q122" s="28"/>
      <c r="R122" s="28"/>
      <c r="S122" s="27"/>
      <c r="T122" s="27"/>
      <c r="U122" s="1667"/>
      <c r="V122" s="360"/>
      <c r="W122" s="36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c r="CA122" s="70"/>
      <c r="CB122" s="70"/>
      <c r="CC122" s="70"/>
      <c r="CD122" s="70"/>
      <c r="CE122" s="70"/>
      <c r="CF122" s="70"/>
      <c r="CG122" s="70"/>
      <c r="CH122" s="70"/>
      <c r="CI122" s="70"/>
      <c r="CJ122" s="70"/>
      <c r="CK122" s="70"/>
      <c r="CL122" s="70"/>
      <c r="CM122" s="70"/>
      <c r="CN122" s="70"/>
      <c r="CO122" s="70"/>
      <c r="CP122" s="70"/>
      <c r="CQ122" s="70"/>
      <c r="CR122" s="70"/>
      <c r="CS122" s="70"/>
      <c r="CT122" s="70"/>
      <c r="CU122" s="70"/>
      <c r="CV122" s="70"/>
      <c r="CW122" s="70"/>
      <c r="CX122" s="70"/>
      <c r="CY122" s="70"/>
      <c r="CZ122" s="70"/>
      <c r="DA122" s="70"/>
      <c r="DB122" s="70"/>
      <c r="DC122" s="70"/>
      <c r="DD122" s="70"/>
      <c r="DE122" s="70"/>
      <c r="DF122" s="70"/>
      <c r="DG122" s="70"/>
      <c r="DH122" s="70"/>
      <c r="DI122" s="70"/>
      <c r="DJ122" s="70"/>
    </row>
    <row r="123" spans="1:114" s="425" customFormat="1" ht="15" hidden="1" customHeight="1" outlineLevel="2" x14ac:dyDescent="0.25">
      <c r="A123" s="1193"/>
      <c r="B123" s="1536" t="s">
        <v>53</v>
      </c>
      <c r="C123" s="360"/>
      <c r="D123" s="1037"/>
      <c r="E123" s="1046"/>
      <c r="F123" s="836"/>
      <c r="G123" s="357"/>
      <c r="H123" s="922" t="s">
        <v>23</v>
      </c>
      <c r="I123" s="23"/>
      <c r="J123" s="23"/>
      <c r="K123" s="23"/>
      <c r="L123" s="360"/>
      <c r="M123" s="23"/>
      <c r="N123" s="50"/>
      <c r="O123" s="456"/>
      <c r="P123" s="29"/>
      <c r="Q123" s="28"/>
      <c r="R123" s="28"/>
      <c r="S123" s="27"/>
      <c r="T123" s="27"/>
      <c r="U123" s="1667"/>
      <c r="V123" s="360"/>
      <c r="W123" s="36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c r="DA123" s="70"/>
      <c r="DB123" s="70"/>
      <c r="DC123" s="70"/>
      <c r="DD123" s="70"/>
      <c r="DE123" s="70"/>
      <c r="DF123" s="70"/>
      <c r="DG123" s="70"/>
      <c r="DH123" s="70"/>
      <c r="DI123" s="70"/>
      <c r="DJ123" s="70"/>
    </row>
    <row r="124" spans="1:114" s="425" customFormat="1" ht="15" hidden="1" customHeight="1" outlineLevel="2" x14ac:dyDescent="0.25">
      <c r="A124" s="1193"/>
      <c r="B124" s="1536" t="s">
        <v>54</v>
      </c>
      <c r="C124" s="360"/>
      <c r="D124" s="1037"/>
      <c r="E124" s="1046"/>
      <c r="F124" s="836"/>
      <c r="G124" s="357"/>
      <c r="H124" s="922" t="s">
        <v>24</v>
      </c>
      <c r="I124" s="23"/>
      <c r="J124" s="23"/>
      <c r="K124" s="23"/>
      <c r="L124" s="360"/>
      <c r="M124" s="23"/>
      <c r="N124" s="50"/>
      <c r="O124" s="456"/>
      <c r="P124" s="29"/>
      <c r="Q124" s="28"/>
      <c r="R124" s="28"/>
      <c r="S124" s="27"/>
      <c r="T124" s="27"/>
      <c r="U124" s="1667"/>
      <c r="V124" s="360"/>
      <c r="W124" s="36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c r="CA124" s="70"/>
      <c r="CB124" s="70"/>
      <c r="CC124" s="70"/>
      <c r="CD124" s="70"/>
      <c r="CE124" s="70"/>
      <c r="CF124" s="70"/>
      <c r="CG124" s="70"/>
      <c r="CH124" s="70"/>
      <c r="CI124" s="70"/>
      <c r="CJ124" s="70"/>
      <c r="CK124" s="70"/>
      <c r="CL124" s="70"/>
      <c r="CM124" s="70"/>
      <c r="CN124" s="70"/>
      <c r="CO124" s="70"/>
      <c r="CP124" s="70"/>
      <c r="CQ124" s="70"/>
      <c r="CR124" s="70"/>
      <c r="CS124" s="70"/>
      <c r="CT124" s="70"/>
      <c r="CU124" s="70"/>
      <c r="CV124" s="70"/>
      <c r="CW124" s="70"/>
      <c r="CX124" s="70"/>
      <c r="CY124" s="70"/>
      <c r="CZ124" s="70"/>
      <c r="DA124" s="70"/>
      <c r="DB124" s="70"/>
      <c r="DC124" s="70"/>
      <c r="DD124" s="70"/>
      <c r="DE124" s="70"/>
      <c r="DF124" s="70"/>
      <c r="DG124" s="70"/>
      <c r="DH124" s="70"/>
      <c r="DI124" s="70"/>
      <c r="DJ124" s="70"/>
    </row>
    <row r="125" spans="1:114" s="425" customFormat="1" ht="15" hidden="1" customHeight="1" outlineLevel="2" x14ac:dyDescent="0.25">
      <c r="A125" s="1193"/>
      <c r="B125" s="1536" t="s">
        <v>44</v>
      </c>
      <c r="C125" s="360"/>
      <c r="D125" s="1037"/>
      <c r="E125" s="1046"/>
      <c r="F125" s="836"/>
      <c r="G125" s="357"/>
      <c r="H125" s="922" t="s">
        <v>25</v>
      </c>
      <c r="I125" s="23"/>
      <c r="J125" s="23"/>
      <c r="K125" s="23"/>
      <c r="L125" s="360"/>
      <c r="M125" s="23"/>
      <c r="N125" s="50"/>
      <c r="O125" s="456"/>
      <c r="P125" s="29"/>
      <c r="Q125" s="28"/>
      <c r="R125" s="28"/>
      <c r="S125" s="27"/>
      <c r="T125" s="27"/>
      <c r="U125" s="1667"/>
      <c r="V125" s="360"/>
      <c r="W125" s="36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c r="DA125" s="70"/>
      <c r="DB125" s="70"/>
      <c r="DC125" s="70"/>
      <c r="DD125" s="70"/>
      <c r="DE125" s="70"/>
      <c r="DF125" s="70"/>
      <c r="DG125" s="70"/>
      <c r="DH125" s="70"/>
      <c r="DI125" s="70"/>
      <c r="DJ125" s="70"/>
    </row>
    <row r="126" spans="1:114" s="425" customFormat="1" ht="15" hidden="1" customHeight="1" outlineLevel="2" x14ac:dyDescent="0.25">
      <c r="A126" s="1193"/>
      <c r="B126" s="1536" t="s">
        <v>55</v>
      </c>
      <c r="C126" s="360"/>
      <c r="D126" s="1037"/>
      <c r="E126" s="1046"/>
      <c r="F126" s="836"/>
      <c r="G126" s="357"/>
      <c r="H126" s="922" t="s">
        <v>26</v>
      </c>
      <c r="I126" s="23"/>
      <c r="J126" s="23"/>
      <c r="K126" s="23"/>
      <c r="L126" s="360"/>
      <c r="M126" s="23"/>
      <c r="N126" s="50"/>
      <c r="O126" s="456"/>
      <c r="P126" s="29"/>
      <c r="Q126" s="28"/>
      <c r="R126" s="28"/>
      <c r="S126" s="27"/>
      <c r="T126" s="27"/>
      <c r="U126" s="1667"/>
      <c r="V126" s="360"/>
      <c r="W126" s="36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c r="DA126" s="70"/>
      <c r="DB126" s="70"/>
      <c r="DC126" s="70"/>
      <c r="DD126" s="70"/>
      <c r="DE126" s="70"/>
      <c r="DF126" s="70"/>
      <c r="DG126" s="70"/>
      <c r="DH126" s="70"/>
      <c r="DI126" s="70"/>
      <c r="DJ126" s="70"/>
    </row>
    <row r="127" spans="1:114" s="425" customFormat="1" ht="15" hidden="1" customHeight="1" outlineLevel="2" x14ac:dyDescent="0.25">
      <c r="A127" s="1193"/>
      <c r="B127" s="1536" t="s">
        <v>56</v>
      </c>
      <c r="C127" s="360"/>
      <c r="D127" s="1037"/>
      <c r="E127" s="1046"/>
      <c r="F127" s="836"/>
      <c r="G127" s="357"/>
      <c r="H127" s="922" t="s">
        <v>27</v>
      </c>
      <c r="I127" s="23"/>
      <c r="J127" s="23"/>
      <c r="K127" s="23"/>
      <c r="L127" s="360"/>
      <c r="M127" s="23"/>
      <c r="N127" s="50"/>
      <c r="O127" s="456"/>
      <c r="P127" s="29"/>
      <c r="Q127" s="28"/>
      <c r="R127" s="28"/>
      <c r="S127" s="27"/>
      <c r="T127" s="27"/>
      <c r="U127" s="1667"/>
      <c r="V127" s="360"/>
      <c r="W127" s="36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c r="DA127" s="70"/>
      <c r="DB127" s="70"/>
      <c r="DC127" s="70"/>
      <c r="DD127" s="70"/>
      <c r="DE127" s="70"/>
      <c r="DF127" s="70"/>
      <c r="DG127" s="70"/>
      <c r="DH127" s="70"/>
      <c r="DI127" s="70"/>
      <c r="DJ127" s="70"/>
    </row>
    <row r="128" spans="1:114" s="425" customFormat="1" ht="15" hidden="1" customHeight="1" outlineLevel="2" x14ac:dyDescent="0.25">
      <c r="A128" s="1193"/>
      <c r="B128" s="1536" t="s">
        <v>45</v>
      </c>
      <c r="C128" s="360"/>
      <c r="D128" s="1037"/>
      <c r="E128" s="1046"/>
      <c r="F128" s="836"/>
      <c r="G128" s="357"/>
      <c r="H128" s="922" t="s">
        <v>28</v>
      </c>
      <c r="I128" s="23"/>
      <c r="J128" s="23"/>
      <c r="K128" s="23"/>
      <c r="L128" s="360"/>
      <c r="M128" s="23"/>
      <c r="N128" s="50"/>
      <c r="O128" s="456"/>
      <c r="P128" s="29"/>
      <c r="Q128" s="28"/>
      <c r="R128" s="28"/>
      <c r="S128" s="27"/>
      <c r="T128" s="27"/>
      <c r="U128" s="1667"/>
      <c r="V128" s="360"/>
      <c r="W128" s="36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c r="DA128" s="70"/>
      <c r="DB128" s="70"/>
      <c r="DC128" s="70"/>
      <c r="DD128" s="70"/>
      <c r="DE128" s="70"/>
      <c r="DF128" s="70"/>
      <c r="DG128" s="70"/>
      <c r="DH128" s="70"/>
      <c r="DI128" s="70"/>
      <c r="DJ128" s="70"/>
    </row>
    <row r="129" spans="1:114" s="425" customFormat="1" ht="15" hidden="1" customHeight="1" outlineLevel="2" x14ac:dyDescent="0.25">
      <c r="A129" s="1193"/>
      <c r="B129" s="1536" t="s">
        <v>46</v>
      </c>
      <c r="C129" s="360"/>
      <c r="D129" s="1037"/>
      <c r="E129" s="1046"/>
      <c r="F129" s="836"/>
      <c r="G129" s="357"/>
      <c r="H129" s="922" t="s">
        <v>29</v>
      </c>
      <c r="I129" s="23"/>
      <c r="J129" s="23"/>
      <c r="K129" s="23"/>
      <c r="L129" s="360"/>
      <c r="M129" s="23"/>
      <c r="N129" s="50"/>
      <c r="O129" s="456"/>
      <c r="P129" s="29"/>
      <c r="Q129" s="28"/>
      <c r="R129" s="28"/>
      <c r="S129" s="27"/>
      <c r="T129" s="27"/>
      <c r="U129" s="1667"/>
      <c r="V129" s="360"/>
      <c r="W129" s="36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row>
    <row r="130" spans="1:114" s="289" customFormat="1" ht="28.5" customHeight="1" outlineLevel="1" x14ac:dyDescent="0.25">
      <c r="A130" s="2599" t="s">
        <v>108</v>
      </c>
      <c r="B130" s="1542" t="s">
        <v>2118</v>
      </c>
      <c r="C130" s="842" t="s">
        <v>536</v>
      </c>
      <c r="D130" s="2449" t="s">
        <v>236</v>
      </c>
      <c r="E130" s="87" t="s">
        <v>2114</v>
      </c>
      <c r="F130" s="143" t="s">
        <v>335</v>
      </c>
      <c r="G130" s="84" t="s">
        <v>335</v>
      </c>
      <c r="H130" s="968" t="s">
        <v>2128</v>
      </c>
      <c r="I130" s="1835" t="s">
        <v>2038</v>
      </c>
      <c r="J130" s="2443" t="s">
        <v>101</v>
      </c>
      <c r="K130" s="151" t="s">
        <v>235</v>
      </c>
      <c r="L130" s="143" t="s">
        <v>335</v>
      </c>
      <c r="M130" s="151" t="s">
        <v>335</v>
      </c>
      <c r="N130" s="427" t="s">
        <v>3288</v>
      </c>
      <c r="O130" s="768" t="s">
        <v>3289</v>
      </c>
      <c r="P130" s="427" t="s">
        <v>3290</v>
      </c>
      <c r="Q130" s="427" t="s">
        <v>3291</v>
      </c>
      <c r="R130" s="427" t="s">
        <v>3277</v>
      </c>
      <c r="S130" s="427" t="s">
        <v>3292</v>
      </c>
      <c r="T130" s="427" t="s">
        <v>34</v>
      </c>
      <c r="U130" s="7"/>
      <c r="V130" s="7"/>
      <c r="W130" s="7"/>
      <c r="X130" s="294"/>
      <c r="Y130" s="294"/>
      <c r="Z130" s="294"/>
      <c r="AA130" s="294"/>
      <c r="AB130" s="294"/>
      <c r="AC130" s="294"/>
      <c r="AD130" s="294"/>
      <c r="AE130" s="294"/>
      <c r="AF130" s="294"/>
      <c r="AG130" s="294"/>
      <c r="AH130" s="294"/>
      <c r="AI130" s="294"/>
      <c r="AJ130" s="294"/>
      <c r="AK130" s="294"/>
      <c r="AL130" s="294"/>
      <c r="AM130" s="294"/>
      <c r="AN130" s="294"/>
      <c r="AO130" s="294"/>
      <c r="AP130" s="294"/>
      <c r="AQ130" s="294"/>
      <c r="AR130" s="294"/>
      <c r="AS130" s="294"/>
      <c r="AT130" s="294"/>
      <c r="AU130" s="294"/>
      <c r="AV130" s="294"/>
      <c r="AW130" s="294"/>
      <c r="AX130" s="294"/>
      <c r="AY130" s="294"/>
      <c r="AZ130" s="294"/>
      <c r="BA130" s="294"/>
      <c r="BB130" s="294"/>
      <c r="BC130" s="294"/>
      <c r="BD130" s="294"/>
      <c r="BE130" s="294"/>
      <c r="BF130" s="294"/>
      <c r="BG130" s="294"/>
      <c r="BH130" s="294"/>
      <c r="BI130" s="294"/>
      <c r="BJ130" s="294"/>
      <c r="BK130" s="294"/>
      <c r="BL130" s="294"/>
      <c r="BM130" s="294"/>
      <c r="BN130" s="294"/>
      <c r="BO130" s="294"/>
      <c r="BP130" s="294"/>
      <c r="BQ130" s="294"/>
      <c r="BR130" s="294"/>
      <c r="BS130" s="294"/>
      <c r="BT130" s="294"/>
      <c r="BU130" s="294"/>
      <c r="BV130" s="294"/>
      <c r="BW130" s="294"/>
      <c r="BX130" s="294"/>
      <c r="BY130" s="294"/>
      <c r="BZ130" s="294"/>
      <c r="CA130" s="294"/>
      <c r="CB130" s="294"/>
      <c r="CC130" s="294"/>
      <c r="CD130" s="294"/>
      <c r="CE130" s="294"/>
      <c r="CF130" s="294"/>
      <c r="CG130" s="294"/>
      <c r="CH130" s="294"/>
      <c r="CI130" s="294"/>
      <c r="CJ130" s="294"/>
      <c r="CK130" s="294"/>
      <c r="CL130" s="294"/>
      <c r="CM130" s="294"/>
      <c r="CN130" s="294"/>
      <c r="CO130" s="294"/>
      <c r="CP130" s="294"/>
      <c r="CQ130" s="294"/>
      <c r="CR130" s="294"/>
      <c r="CS130" s="294"/>
      <c r="CT130" s="294"/>
      <c r="CU130" s="294"/>
      <c r="CV130" s="294"/>
      <c r="CW130" s="294"/>
      <c r="CX130" s="294"/>
      <c r="CY130" s="294"/>
      <c r="CZ130" s="294"/>
      <c r="DA130" s="294"/>
      <c r="DB130" s="294"/>
      <c r="DC130" s="294"/>
      <c r="DD130" s="294"/>
      <c r="DE130" s="294"/>
      <c r="DF130" s="294"/>
      <c r="DG130" s="294"/>
      <c r="DH130" s="294"/>
      <c r="DI130" s="294"/>
      <c r="DJ130" s="294"/>
    </row>
    <row r="131" spans="1:114" s="282" customFormat="1" ht="105" outlineLevel="1" collapsed="1" x14ac:dyDescent="0.25">
      <c r="A131" s="2599"/>
      <c r="B131" s="1536" t="s">
        <v>3525</v>
      </c>
      <c r="C131" s="842" t="s">
        <v>2117</v>
      </c>
      <c r="D131" s="2450"/>
      <c r="E131" s="1046" t="s">
        <v>2114</v>
      </c>
      <c r="F131" s="128" t="s">
        <v>335</v>
      </c>
      <c r="G131" s="357" t="s">
        <v>335</v>
      </c>
      <c r="H131" s="922" t="s">
        <v>789</v>
      </c>
      <c r="I131" s="428" t="s">
        <v>1591</v>
      </c>
      <c r="J131" s="2444"/>
      <c r="K131" s="363" t="s">
        <v>2037</v>
      </c>
      <c r="L131" s="128" t="s">
        <v>335</v>
      </c>
      <c r="M131" s="363" t="s">
        <v>335</v>
      </c>
      <c r="N131" s="50">
        <v>1.7999999999999999E-2</v>
      </c>
      <c r="O131" s="456">
        <v>3.4000000000000002E-2</v>
      </c>
      <c r="P131" s="29">
        <v>3.7999999999999999E-2</v>
      </c>
      <c r="Q131" s="28">
        <v>4.1000000000000002E-2</v>
      </c>
      <c r="R131" s="28">
        <v>4.7E-2</v>
      </c>
      <c r="S131" s="28">
        <v>5.3999999999999999E-2</v>
      </c>
      <c r="T131" s="28">
        <v>0.06</v>
      </c>
      <c r="U131" s="1667"/>
      <c r="V131" s="360"/>
      <c r="W131" s="360"/>
      <c r="X131" s="294"/>
      <c r="Y131" s="294"/>
      <c r="Z131" s="294"/>
      <c r="AA131" s="294"/>
      <c r="AB131" s="294"/>
      <c r="AC131" s="294"/>
      <c r="AD131" s="294"/>
      <c r="AE131" s="294"/>
      <c r="AF131" s="294"/>
      <c r="AG131" s="294"/>
      <c r="AH131" s="294"/>
      <c r="AI131" s="294"/>
      <c r="AJ131" s="294"/>
      <c r="AK131" s="294"/>
      <c r="AL131" s="294"/>
      <c r="AM131" s="294"/>
      <c r="AN131" s="294"/>
      <c r="AO131" s="294"/>
      <c r="AP131" s="294"/>
      <c r="AQ131" s="294"/>
      <c r="AR131" s="294"/>
      <c r="AS131" s="294"/>
      <c r="AT131" s="294"/>
      <c r="AU131" s="294"/>
      <c r="AV131" s="294"/>
      <c r="AW131" s="294"/>
      <c r="AX131" s="294"/>
      <c r="AY131" s="294"/>
      <c r="AZ131" s="294"/>
      <c r="BA131" s="294"/>
      <c r="BB131" s="294"/>
      <c r="BC131" s="294"/>
      <c r="BD131" s="294"/>
      <c r="BE131" s="294"/>
      <c r="BF131" s="294"/>
      <c r="BG131" s="294"/>
      <c r="BH131" s="294"/>
      <c r="BI131" s="294"/>
      <c r="BJ131" s="294"/>
      <c r="BK131" s="294"/>
      <c r="BL131" s="294"/>
      <c r="BM131" s="294"/>
      <c r="BN131" s="294"/>
      <c r="BO131" s="294"/>
      <c r="BP131" s="294"/>
      <c r="BQ131" s="294"/>
      <c r="BR131" s="294"/>
      <c r="BS131" s="294"/>
      <c r="BT131" s="294"/>
      <c r="BU131" s="294"/>
      <c r="BV131" s="294"/>
      <c r="BW131" s="294"/>
      <c r="BX131" s="294"/>
      <c r="BY131" s="294"/>
      <c r="BZ131" s="294"/>
      <c r="CA131" s="294"/>
      <c r="CB131" s="294"/>
      <c r="CC131" s="294"/>
      <c r="CD131" s="294"/>
      <c r="CE131" s="294"/>
      <c r="CF131" s="294"/>
      <c r="CG131" s="294"/>
      <c r="CH131" s="294"/>
      <c r="CI131" s="294"/>
      <c r="CJ131" s="294"/>
      <c r="CK131" s="294"/>
      <c r="CL131" s="294"/>
      <c r="CM131" s="294"/>
      <c r="CN131" s="294"/>
      <c r="CO131" s="294"/>
      <c r="CP131" s="294"/>
      <c r="CQ131" s="294"/>
      <c r="CR131" s="294"/>
      <c r="CS131" s="294"/>
      <c r="CT131" s="294"/>
      <c r="CU131" s="294"/>
      <c r="CV131" s="294"/>
      <c r="CW131" s="294"/>
      <c r="CX131" s="294"/>
      <c r="CY131" s="294"/>
      <c r="CZ131" s="294"/>
      <c r="DA131" s="294"/>
      <c r="DB131" s="294"/>
      <c r="DC131" s="294"/>
      <c r="DD131" s="294"/>
      <c r="DE131" s="294"/>
      <c r="DF131" s="294"/>
      <c r="DG131" s="294"/>
      <c r="DH131" s="294"/>
      <c r="DI131" s="294"/>
      <c r="DJ131" s="294"/>
    </row>
    <row r="132" spans="1:114" s="425" customFormat="1" ht="15" hidden="1" customHeight="1" outlineLevel="2" x14ac:dyDescent="0.25">
      <c r="A132" s="1193"/>
      <c r="B132" s="1536" t="s">
        <v>47</v>
      </c>
      <c r="C132" s="360"/>
      <c r="D132" s="1037"/>
      <c r="E132" s="1046"/>
      <c r="F132" s="836"/>
      <c r="G132" s="357"/>
      <c r="H132" s="922" t="s">
        <v>6</v>
      </c>
      <c r="I132" s="23"/>
      <c r="J132" s="23"/>
      <c r="K132" s="23"/>
      <c r="L132" s="360"/>
      <c r="M132" s="23"/>
      <c r="N132" s="419"/>
      <c r="O132" s="456"/>
      <c r="P132" s="29"/>
      <c r="Q132" s="28"/>
      <c r="R132" s="28"/>
      <c r="S132" s="27"/>
      <c r="T132" s="27"/>
      <c r="U132" s="1667"/>
      <c r="V132" s="360"/>
      <c r="W132" s="36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row>
    <row r="133" spans="1:114" s="425" customFormat="1" ht="15" hidden="1" customHeight="1" outlineLevel="2" x14ac:dyDescent="0.25">
      <c r="A133" s="1193"/>
      <c r="B133" s="1536" t="s">
        <v>48</v>
      </c>
      <c r="C133" s="360"/>
      <c r="D133" s="1037"/>
      <c r="E133" s="1046"/>
      <c r="F133" s="836"/>
      <c r="G133" s="357"/>
      <c r="H133" s="922" t="s">
        <v>11</v>
      </c>
      <c r="I133" s="23"/>
      <c r="J133" s="23"/>
      <c r="K133" s="23"/>
      <c r="L133" s="360"/>
      <c r="M133" s="23"/>
      <c r="N133" s="419"/>
      <c r="O133" s="456"/>
      <c r="P133" s="29"/>
      <c r="Q133" s="28"/>
      <c r="R133" s="28"/>
      <c r="S133" s="27"/>
      <c r="T133" s="27"/>
      <c r="U133" s="1667"/>
      <c r="V133" s="360"/>
      <c r="W133" s="36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row>
    <row r="134" spans="1:114" s="425" customFormat="1" ht="15" hidden="1" customHeight="1" outlineLevel="2" x14ac:dyDescent="0.25">
      <c r="A134" s="1193"/>
      <c r="B134" s="1536" t="s">
        <v>49</v>
      </c>
      <c r="C134" s="360"/>
      <c r="D134" s="1037"/>
      <c r="E134" s="1046"/>
      <c r="F134" s="836"/>
      <c r="G134" s="357"/>
      <c r="H134" s="922" t="s">
        <v>12</v>
      </c>
      <c r="I134" s="23"/>
      <c r="J134" s="23"/>
      <c r="K134" s="23"/>
      <c r="L134" s="360"/>
      <c r="M134" s="23"/>
      <c r="N134" s="419"/>
      <c r="O134" s="456"/>
      <c r="P134" s="29"/>
      <c r="Q134" s="28"/>
      <c r="R134" s="28"/>
      <c r="S134" s="27"/>
      <c r="T134" s="27"/>
      <c r="U134" s="1667"/>
      <c r="V134" s="360"/>
      <c r="W134" s="36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c r="BI134" s="70"/>
      <c r="BJ134" s="70"/>
      <c r="BK134" s="70"/>
      <c r="BL134" s="70"/>
      <c r="BM134" s="70"/>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row>
    <row r="135" spans="1:114" s="425" customFormat="1" ht="15" hidden="1" customHeight="1" outlineLevel="2" x14ac:dyDescent="0.25">
      <c r="A135" s="1193"/>
      <c r="B135" s="1536" t="s">
        <v>50</v>
      </c>
      <c r="C135" s="360"/>
      <c r="D135" s="1037"/>
      <c r="E135" s="1046"/>
      <c r="F135" s="836"/>
      <c r="G135" s="357"/>
      <c r="H135" s="922" t="s">
        <v>13</v>
      </c>
      <c r="I135" s="23"/>
      <c r="J135" s="23"/>
      <c r="K135" s="23"/>
      <c r="L135" s="360"/>
      <c r="M135" s="23"/>
      <c r="N135" s="419"/>
      <c r="O135" s="456"/>
      <c r="P135" s="29"/>
      <c r="Q135" s="28"/>
      <c r="R135" s="28"/>
      <c r="S135" s="27"/>
      <c r="T135" s="27"/>
      <c r="U135" s="1667"/>
      <c r="V135" s="360"/>
      <c r="W135" s="36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0"/>
      <c r="BH135" s="70"/>
      <c r="BI135" s="70"/>
      <c r="BJ135" s="70"/>
      <c r="BK135" s="70"/>
      <c r="BL135" s="70"/>
      <c r="BM135" s="70"/>
      <c r="BN135" s="70"/>
      <c r="BO135" s="70"/>
      <c r="BP135" s="70"/>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c r="CO135" s="70"/>
      <c r="CP135" s="70"/>
      <c r="CQ135" s="70"/>
      <c r="CR135" s="70"/>
      <c r="CS135" s="70"/>
      <c r="CT135" s="70"/>
      <c r="CU135" s="70"/>
      <c r="CV135" s="70"/>
      <c r="CW135" s="70"/>
      <c r="CX135" s="70"/>
      <c r="CY135" s="70"/>
      <c r="CZ135" s="70"/>
      <c r="DA135" s="70"/>
      <c r="DB135" s="70"/>
      <c r="DC135" s="70"/>
      <c r="DD135" s="70"/>
      <c r="DE135" s="70"/>
      <c r="DF135" s="70"/>
      <c r="DG135" s="70"/>
      <c r="DH135" s="70"/>
      <c r="DI135" s="70"/>
      <c r="DJ135" s="70"/>
    </row>
    <row r="136" spans="1:114" s="425" customFormat="1" ht="15" hidden="1" customHeight="1" outlineLevel="2" x14ac:dyDescent="0.25">
      <c r="A136" s="1193"/>
      <c r="B136" s="1536" t="s">
        <v>37</v>
      </c>
      <c r="C136" s="360"/>
      <c r="D136" s="1037"/>
      <c r="E136" s="1046"/>
      <c r="F136" s="836"/>
      <c r="G136" s="357"/>
      <c r="H136" s="922" t="s">
        <v>14</v>
      </c>
      <c r="I136" s="23"/>
      <c r="J136" s="23"/>
      <c r="K136" s="23"/>
      <c r="L136" s="360"/>
      <c r="M136" s="23"/>
      <c r="N136" s="419"/>
      <c r="O136" s="456"/>
      <c r="P136" s="29"/>
      <c r="Q136" s="28"/>
      <c r="R136" s="28"/>
      <c r="S136" s="27"/>
      <c r="T136" s="27"/>
      <c r="U136" s="1667"/>
      <c r="V136" s="360"/>
      <c r="W136" s="36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0"/>
      <c r="BH136" s="70"/>
      <c r="BI136" s="70"/>
      <c r="BJ136" s="70"/>
      <c r="BK136" s="70"/>
      <c r="BL136" s="70"/>
      <c r="BM136" s="70"/>
      <c r="BN136" s="70"/>
      <c r="BO136" s="70"/>
      <c r="BP136" s="70"/>
      <c r="BQ136" s="70"/>
      <c r="BR136" s="70"/>
      <c r="BS136" s="70"/>
      <c r="BT136" s="70"/>
      <c r="BU136" s="70"/>
      <c r="BV136" s="70"/>
      <c r="BW136" s="70"/>
      <c r="BX136" s="70"/>
      <c r="BY136" s="70"/>
      <c r="BZ136" s="70"/>
      <c r="CA136" s="70"/>
      <c r="CB136" s="70"/>
      <c r="CC136" s="70"/>
      <c r="CD136" s="70"/>
      <c r="CE136" s="70"/>
      <c r="CF136" s="70"/>
      <c r="CG136" s="70"/>
      <c r="CH136" s="70"/>
      <c r="CI136" s="70"/>
      <c r="CJ136" s="70"/>
      <c r="CK136" s="70"/>
      <c r="CL136" s="70"/>
      <c r="CM136" s="70"/>
      <c r="CN136" s="70"/>
      <c r="CO136" s="70"/>
      <c r="CP136" s="70"/>
      <c r="CQ136" s="70"/>
      <c r="CR136" s="70"/>
      <c r="CS136" s="70"/>
      <c r="CT136" s="70"/>
      <c r="CU136" s="70"/>
      <c r="CV136" s="70"/>
      <c r="CW136" s="70"/>
      <c r="CX136" s="70"/>
      <c r="CY136" s="70"/>
      <c r="CZ136" s="70"/>
      <c r="DA136" s="70"/>
      <c r="DB136" s="70"/>
      <c r="DC136" s="70"/>
      <c r="DD136" s="70"/>
      <c r="DE136" s="70"/>
      <c r="DF136" s="70"/>
      <c r="DG136" s="70"/>
      <c r="DH136" s="70"/>
      <c r="DI136" s="70"/>
      <c r="DJ136" s="70"/>
    </row>
    <row r="137" spans="1:114" s="425" customFormat="1" ht="15" hidden="1" customHeight="1" outlineLevel="2" x14ac:dyDescent="0.25">
      <c r="A137" s="1193"/>
      <c r="B137" s="1536" t="s">
        <v>38</v>
      </c>
      <c r="C137" s="360"/>
      <c r="D137" s="1037"/>
      <c r="E137" s="1046"/>
      <c r="F137" s="836"/>
      <c r="G137" s="357"/>
      <c r="H137" s="922" t="s">
        <v>15</v>
      </c>
      <c r="I137" s="23"/>
      <c r="J137" s="23"/>
      <c r="K137" s="23"/>
      <c r="L137" s="360"/>
      <c r="M137" s="23"/>
      <c r="N137" s="419"/>
      <c r="O137" s="456"/>
      <c r="P137" s="29"/>
      <c r="Q137" s="28"/>
      <c r="R137" s="28"/>
      <c r="S137" s="27"/>
      <c r="T137" s="27"/>
      <c r="U137" s="1667"/>
      <c r="V137" s="360"/>
      <c r="W137" s="36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c r="BF137" s="70"/>
      <c r="BG137" s="70"/>
      <c r="BH137" s="70"/>
      <c r="BI137" s="70"/>
      <c r="BJ137" s="70"/>
      <c r="BK137" s="70"/>
      <c r="BL137" s="70"/>
      <c r="BM137" s="70"/>
      <c r="BN137" s="70"/>
      <c r="BO137" s="70"/>
      <c r="BP137" s="70"/>
      <c r="BQ137" s="70"/>
      <c r="BR137" s="70"/>
      <c r="BS137" s="70"/>
      <c r="BT137" s="70"/>
      <c r="BU137" s="70"/>
      <c r="BV137" s="70"/>
      <c r="BW137" s="70"/>
      <c r="BX137" s="70"/>
      <c r="BY137" s="70"/>
      <c r="BZ137" s="70"/>
      <c r="CA137" s="70"/>
      <c r="CB137" s="70"/>
      <c r="CC137" s="70"/>
      <c r="CD137" s="70"/>
      <c r="CE137" s="70"/>
      <c r="CF137" s="70"/>
      <c r="CG137" s="70"/>
      <c r="CH137" s="70"/>
      <c r="CI137" s="70"/>
      <c r="CJ137" s="70"/>
      <c r="CK137" s="70"/>
      <c r="CL137" s="70"/>
      <c r="CM137" s="70"/>
      <c r="CN137" s="70"/>
      <c r="CO137" s="70"/>
      <c r="CP137" s="70"/>
      <c r="CQ137" s="70"/>
      <c r="CR137" s="70"/>
      <c r="CS137" s="70"/>
      <c r="CT137" s="70"/>
      <c r="CU137" s="70"/>
      <c r="CV137" s="70"/>
      <c r="CW137" s="70"/>
      <c r="CX137" s="70"/>
      <c r="CY137" s="70"/>
      <c r="CZ137" s="70"/>
      <c r="DA137" s="70"/>
      <c r="DB137" s="70"/>
      <c r="DC137" s="70"/>
      <c r="DD137" s="70"/>
      <c r="DE137" s="70"/>
      <c r="DF137" s="70"/>
      <c r="DG137" s="70"/>
      <c r="DH137" s="70"/>
      <c r="DI137" s="70"/>
      <c r="DJ137" s="70"/>
    </row>
    <row r="138" spans="1:114" s="425" customFormat="1" ht="15" hidden="1" customHeight="1" outlineLevel="2" x14ac:dyDescent="0.25">
      <c r="A138" s="1193"/>
      <c r="B138" s="1536" t="s">
        <v>39</v>
      </c>
      <c r="C138" s="360"/>
      <c r="D138" s="1037"/>
      <c r="E138" s="1046"/>
      <c r="F138" s="836"/>
      <c r="G138" s="357"/>
      <c r="H138" s="922" t="s">
        <v>16</v>
      </c>
      <c r="I138" s="23"/>
      <c r="J138" s="23"/>
      <c r="K138" s="23"/>
      <c r="L138" s="360"/>
      <c r="M138" s="23"/>
      <c r="N138" s="419"/>
      <c r="O138" s="456"/>
      <c r="P138" s="29"/>
      <c r="Q138" s="28"/>
      <c r="R138" s="28"/>
      <c r="S138" s="27"/>
      <c r="T138" s="27"/>
      <c r="U138" s="1667"/>
      <c r="V138" s="360"/>
      <c r="W138" s="36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0"/>
      <c r="CL138" s="70"/>
      <c r="CM138" s="70"/>
      <c r="CN138" s="70"/>
      <c r="CO138" s="70"/>
      <c r="CP138" s="70"/>
      <c r="CQ138" s="70"/>
      <c r="CR138" s="70"/>
      <c r="CS138" s="70"/>
      <c r="CT138" s="70"/>
      <c r="CU138" s="70"/>
      <c r="CV138" s="70"/>
      <c r="CW138" s="70"/>
      <c r="CX138" s="70"/>
      <c r="CY138" s="70"/>
      <c r="CZ138" s="70"/>
      <c r="DA138" s="70"/>
      <c r="DB138" s="70"/>
      <c r="DC138" s="70"/>
      <c r="DD138" s="70"/>
      <c r="DE138" s="70"/>
      <c r="DF138" s="70"/>
      <c r="DG138" s="70"/>
      <c r="DH138" s="70"/>
      <c r="DI138" s="70"/>
      <c r="DJ138" s="70"/>
    </row>
    <row r="139" spans="1:114" s="425" customFormat="1" ht="15" hidden="1" customHeight="1" outlineLevel="2" x14ac:dyDescent="0.25">
      <c r="A139" s="1193"/>
      <c r="B139" s="1536" t="s">
        <v>40</v>
      </c>
      <c r="C139" s="360"/>
      <c r="D139" s="1037"/>
      <c r="E139" s="1046"/>
      <c r="F139" s="836"/>
      <c r="G139" s="357"/>
      <c r="H139" s="922" t="s">
        <v>17</v>
      </c>
      <c r="I139" s="23"/>
      <c r="J139" s="23"/>
      <c r="K139" s="23"/>
      <c r="L139" s="360"/>
      <c r="M139" s="23"/>
      <c r="N139" s="419"/>
      <c r="O139" s="456"/>
      <c r="P139" s="29"/>
      <c r="Q139" s="28"/>
      <c r="R139" s="28"/>
      <c r="S139" s="27"/>
      <c r="T139" s="27"/>
      <c r="U139" s="1667"/>
      <c r="V139" s="360"/>
      <c r="W139" s="36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c r="CA139" s="70"/>
      <c r="CB139" s="70"/>
      <c r="CC139" s="70"/>
      <c r="CD139" s="70"/>
      <c r="CE139" s="70"/>
      <c r="CF139" s="70"/>
      <c r="CG139" s="70"/>
      <c r="CH139" s="70"/>
      <c r="CI139" s="70"/>
      <c r="CJ139" s="70"/>
      <c r="CK139" s="70"/>
      <c r="CL139" s="70"/>
      <c r="CM139" s="70"/>
      <c r="CN139" s="70"/>
      <c r="CO139" s="70"/>
      <c r="CP139" s="70"/>
      <c r="CQ139" s="70"/>
      <c r="CR139" s="70"/>
      <c r="CS139" s="70"/>
      <c r="CT139" s="70"/>
      <c r="CU139" s="70"/>
      <c r="CV139" s="70"/>
      <c r="CW139" s="70"/>
      <c r="CX139" s="70"/>
      <c r="CY139" s="70"/>
      <c r="CZ139" s="70"/>
      <c r="DA139" s="70"/>
      <c r="DB139" s="70"/>
      <c r="DC139" s="70"/>
      <c r="DD139" s="70"/>
      <c r="DE139" s="70"/>
      <c r="DF139" s="70"/>
      <c r="DG139" s="70"/>
      <c r="DH139" s="70"/>
      <c r="DI139" s="70"/>
      <c r="DJ139" s="70"/>
    </row>
    <row r="140" spans="1:114" s="425" customFormat="1" ht="15" hidden="1" customHeight="1" outlineLevel="2" x14ac:dyDescent="0.25">
      <c r="A140" s="1193"/>
      <c r="B140" s="1536" t="s">
        <v>51</v>
      </c>
      <c r="C140" s="360"/>
      <c r="D140" s="1037"/>
      <c r="E140" s="1046"/>
      <c r="F140" s="836"/>
      <c r="G140" s="357"/>
      <c r="H140" s="922" t="s">
        <v>18</v>
      </c>
      <c r="I140" s="23"/>
      <c r="J140" s="23"/>
      <c r="K140" s="23"/>
      <c r="L140" s="360"/>
      <c r="M140" s="23"/>
      <c r="N140" s="419"/>
      <c r="O140" s="456"/>
      <c r="P140" s="29"/>
      <c r="Q140" s="28"/>
      <c r="R140" s="28"/>
      <c r="S140" s="27"/>
      <c r="T140" s="27"/>
      <c r="U140" s="1667"/>
      <c r="V140" s="360"/>
      <c r="W140" s="36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c r="CA140" s="70"/>
      <c r="CB140" s="70"/>
      <c r="CC140" s="70"/>
      <c r="CD140" s="70"/>
      <c r="CE140" s="70"/>
      <c r="CF140" s="70"/>
      <c r="CG140" s="70"/>
      <c r="CH140" s="70"/>
      <c r="CI140" s="70"/>
      <c r="CJ140" s="70"/>
      <c r="CK140" s="70"/>
      <c r="CL140" s="70"/>
      <c r="CM140" s="70"/>
      <c r="CN140" s="70"/>
      <c r="CO140" s="70"/>
      <c r="CP140" s="70"/>
      <c r="CQ140" s="70"/>
      <c r="CR140" s="70"/>
      <c r="CS140" s="70"/>
      <c r="CT140" s="70"/>
      <c r="CU140" s="70"/>
      <c r="CV140" s="70"/>
      <c r="CW140" s="70"/>
      <c r="CX140" s="70"/>
      <c r="CY140" s="70"/>
      <c r="CZ140" s="70"/>
      <c r="DA140" s="70"/>
      <c r="DB140" s="70"/>
      <c r="DC140" s="70"/>
      <c r="DD140" s="70"/>
      <c r="DE140" s="70"/>
      <c r="DF140" s="70"/>
      <c r="DG140" s="70"/>
      <c r="DH140" s="70"/>
      <c r="DI140" s="70"/>
      <c r="DJ140" s="70"/>
    </row>
    <row r="141" spans="1:114" s="425" customFormat="1" ht="15" hidden="1" customHeight="1" outlineLevel="2" x14ac:dyDescent="0.25">
      <c r="A141" s="1193"/>
      <c r="B141" s="1536" t="s">
        <v>41</v>
      </c>
      <c r="C141" s="360"/>
      <c r="D141" s="1037"/>
      <c r="E141" s="1046"/>
      <c r="F141" s="836"/>
      <c r="G141" s="357"/>
      <c r="H141" s="922" t="s">
        <v>19</v>
      </c>
      <c r="I141" s="23"/>
      <c r="J141" s="23"/>
      <c r="K141" s="23"/>
      <c r="L141" s="360"/>
      <c r="M141" s="23"/>
      <c r="N141" s="419"/>
      <c r="O141" s="456"/>
      <c r="P141" s="29"/>
      <c r="Q141" s="28"/>
      <c r="R141" s="28"/>
      <c r="S141" s="27"/>
      <c r="T141" s="27"/>
      <c r="U141" s="1667"/>
      <c r="V141" s="360"/>
      <c r="W141" s="36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c r="CA141" s="70"/>
      <c r="CB141" s="70"/>
      <c r="CC141" s="70"/>
      <c r="CD141" s="70"/>
      <c r="CE141" s="70"/>
      <c r="CF141" s="70"/>
      <c r="CG141" s="70"/>
      <c r="CH141" s="70"/>
      <c r="CI141" s="70"/>
      <c r="CJ141" s="70"/>
      <c r="CK141" s="70"/>
      <c r="CL141" s="70"/>
      <c r="CM141" s="70"/>
      <c r="CN141" s="70"/>
      <c r="CO141" s="70"/>
      <c r="CP141" s="70"/>
      <c r="CQ141" s="70"/>
      <c r="CR141" s="70"/>
      <c r="CS141" s="70"/>
      <c r="CT141" s="70"/>
      <c r="CU141" s="70"/>
      <c r="CV141" s="70"/>
      <c r="CW141" s="70"/>
      <c r="CX141" s="70"/>
      <c r="CY141" s="70"/>
      <c r="CZ141" s="70"/>
      <c r="DA141" s="70"/>
      <c r="DB141" s="70"/>
      <c r="DC141" s="70"/>
      <c r="DD141" s="70"/>
      <c r="DE141" s="70"/>
      <c r="DF141" s="70"/>
      <c r="DG141" s="70"/>
      <c r="DH141" s="70"/>
      <c r="DI141" s="70"/>
      <c r="DJ141" s="70"/>
    </row>
    <row r="142" spans="1:114" s="425" customFormat="1" ht="15" hidden="1" customHeight="1" outlineLevel="2" x14ac:dyDescent="0.25">
      <c r="A142" s="1193"/>
      <c r="B142" s="1536" t="s">
        <v>52</v>
      </c>
      <c r="C142" s="360"/>
      <c r="D142" s="1037"/>
      <c r="E142" s="1046"/>
      <c r="F142" s="836"/>
      <c r="G142" s="357"/>
      <c r="H142" s="922" t="s">
        <v>20</v>
      </c>
      <c r="I142" s="23"/>
      <c r="J142" s="23"/>
      <c r="K142" s="23"/>
      <c r="L142" s="360"/>
      <c r="M142" s="23"/>
      <c r="N142" s="419"/>
      <c r="O142" s="456"/>
      <c r="P142" s="29"/>
      <c r="Q142" s="28"/>
      <c r="R142" s="28"/>
      <c r="S142" s="27"/>
      <c r="T142" s="27"/>
      <c r="U142" s="1667"/>
      <c r="V142" s="360"/>
      <c r="W142" s="36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c r="CA142" s="70"/>
      <c r="CB142" s="70"/>
      <c r="CC142" s="70"/>
      <c r="CD142" s="70"/>
      <c r="CE142" s="70"/>
      <c r="CF142" s="70"/>
      <c r="CG142" s="70"/>
      <c r="CH142" s="70"/>
      <c r="CI142" s="70"/>
      <c r="CJ142" s="70"/>
      <c r="CK142" s="70"/>
      <c r="CL142" s="70"/>
      <c r="CM142" s="70"/>
      <c r="CN142" s="70"/>
      <c r="CO142" s="70"/>
      <c r="CP142" s="70"/>
      <c r="CQ142" s="70"/>
      <c r="CR142" s="70"/>
      <c r="CS142" s="70"/>
      <c r="CT142" s="70"/>
      <c r="CU142" s="70"/>
      <c r="CV142" s="70"/>
      <c r="CW142" s="70"/>
      <c r="CX142" s="70"/>
      <c r="CY142" s="70"/>
      <c r="CZ142" s="70"/>
      <c r="DA142" s="70"/>
      <c r="DB142" s="70"/>
      <c r="DC142" s="70"/>
      <c r="DD142" s="70"/>
      <c r="DE142" s="70"/>
      <c r="DF142" s="70"/>
      <c r="DG142" s="70"/>
      <c r="DH142" s="70"/>
      <c r="DI142" s="70"/>
      <c r="DJ142" s="70"/>
    </row>
    <row r="143" spans="1:114" s="425" customFormat="1" ht="15" hidden="1" customHeight="1" outlineLevel="2" x14ac:dyDescent="0.25">
      <c r="A143" s="1193"/>
      <c r="B143" s="1536" t="s">
        <v>42</v>
      </c>
      <c r="C143" s="360"/>
      <c r="D143" s="1037"/>
      <c r="E143" s="1046"/>
      <c r="F143" s="836"/>
      <c r="G143" s="357"/>
      <c r="H143" s="922" t="s">
        <v>21</v>
      </c>
      <c r="I143" s="23"/>
      <c r="J143" s="23"/>
      <c r="K143" s="23"/>
      <c r="L143" s="360"/>
      <c r="M143" s="23"/>
      <c r="N143" s="419"/>
      <c r="O143" s="456"/>
      <c r="P143" s="29"/>
      <c r="Q143" s="28"/>
      <c r="R143" s="28"/>
      <c r="S143" s="27"/>
      <c r="T143" s="27"/>
      <c r="U143" s="1667"/>
      <c r="V143" s="360"/>
      <c r="W143" s="36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c r="CA143" s="70"/>
      <c r="CB143" s="70"/>
      <c r="CC143" s="70"/>
      <c r="CD143" s="70"/>
      <c r="CE143" s="70"/>
      <c r="CF143" s="70"/>
      <c r="CG143" s="70"/>
      <c r="CH143" s="70"/>
      <c r="CI143" s="70"/>
      <c r="CJ143" s="70"/>
      <c r="CK143" s="70"/>
      <c r="CL143" s="70"/>
      <c r="CM143" s="70"/>
      <c r="CN143" s="70"/>
      <c r="CO143" s="70"/>
      <c r="CP143" s="70"/>
      <c r="CQ143" s="70"/>
      <c r="CR143" s="70"/>
      <c r="CS143" s="70"/>
      <c r="CT143" s="70"/>
      <c r="CU143" s="70"/>
      <c r="CV143" s="70"/>
      <c r="CW143" s="70"/>
      <c r="CX143" s="70"/>
      <c r="CY143" s="70"/>
      <c r="CZ143" s="70"/>
      <c r="DA143" s="70"/>
      <c r="DB143" s="70"/>
      <c r="DC143" s="70"/>
      <c r="DD143" s="70"/>
      <c r="DE143" s="70"/>
      <c r="DF143" s="70"/>
      <c r="DG143" s="70"/>
      <c r="DH143" s="70"/>
      <c r="DI143" s="70"/>
      <c r="DJ143" s="70"/>
    </row>
    <row r="144" spans="1:114" s="425" customFormat="1" ht="15" hidden="1" customHeight="1" outlineLevel="2" x14ac:dyDescent="0.25">
      <c r="A144" s="1193"/>
      <c r="B144" s="1536" t="s">
        <v>43</v>
      </c>
      <c r="C144" s="360"/>
      <c r="D144" s="1037"/>
      <c r="E144" s="1046"/>
      <c r="F144" s="836"/>
      <c r="G144" s="357"/>
      <c r="H144" s="922" t="s">
        <v>22</v>
      </c>
      <c r="I144" s="23"/>
      <c r="J144" s="23"/>
      <c r="K144" s="23"/>
      <c r="L144" s="360"/>
      <c r="M144" s="23"/>
      <c r="N144" s="419"/>
      <c r="O144" s="456"/>
      <c r="P144" s="29"/>
      <c r="Q144" s="28"/>
      <c r="R144" s="28"/>
      <c r="S144" s="27"/>
      <c r="T144" s="27"/>
      <c r="U144" s="1667"/>
      <c r="V144" s="360"/>
      <c r="W144" s="36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c r="CA144" s="70"/>
      <c r="CB144" s="70"/>
      <c r="CC144" s="70"/>
      <c r="CD144" s="70"/>
      <c r="CE144" s="70"/>
      <c r="CF144" s="70"/>
      <c r="CG144" s="70"/>
      <c r="CH144" s="70"/>
      <c r="CI144" s="70"/>
      <c r="CJ144" s="70"/>
      <c r="CK144" s="70"/>
      <c r="CL144" s="70"/>
      <c r="CM144" s="70"/>
      <c r="CN144" s="70"/>
      <c r="CO144" s="70"/>
      <c r="CP144" s="70"/>
      <c r="CQ144" s="70"/>
      <c r="CR144" s="70"/>
      <c r="CS144" s="70"/>
      <c r="CT144" s="70"/>
      <c r="CU144" s="70"/>
      <c r="CV144" s="70"/>
      <c r="CW144" s="70"/>
      <c r="CX144" s="70"/>
      <c r="CY144" s="70"/>
      <c r="CZ144" s="70"/>
      <c r="DA144" s="70"/>
      <c r="DB144" s="70"/>
      <c r="DC144" s="70"/>
      <c r="DD144" s="70"/>
      <c r="DE144" s="70"/>
      <c r="DF144" s="70"/>
      <c r="DG144" s="70"/>
      <c r="DH144" s="70"/>
      <c r="DI144" s="70"/>
      <c r="DJ144" s="70"/>
    </row>
    <row r="145" spans="1:114" s="425" customFormat="1" ht="15" hidden="1" customHeight="1" outlineLevel="2" x14ac:dyDescent="0.25">
      <c r="A145" s="1193"/>
      <c r="B145" s="1536" t="s">
        <v>53</v>
      </c>
      <c r="C145" s="360"/>
      <c r="D145" s="1037"/>
      <c r="E145" s="1046"/>
      <c r="F145" s="836"/>
      <c r="G145" s="357"/>
      <c r="H145" s="922" t="s">
        <v>23</v>
      </c>
      <c r="I145" s="23"/>
      <c r="J145" s="23"/>
      <c r="K145" s="23"/>
      <c r="L145" s="360"/>
      <c r="M145" s="23"/>
      <c r="N145" s="419"/>
      <c r="O145" s="456"/>
      <c r="P145" s="29"/>
      <c r="Q145" s="28"/>
      <c r="R145" s="28"/>
      <c r="S145" s="27"/>
      <c r="T145" s="27"/>
      <c r="U145" s="1667"/>
      <c r="V145" s="360"/>
      <c r="W145" s="36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c r="CA145" s="70"/>
      <c r="CB145" s="70"/>
      <c r="CC145" s="70"/>
      <c r="CD145" s="70"/>
      <c r="CE145" s="70"/>
      <c r="CF145" s="70"/>
      <c r="CG145" s="70"/>
      <c r="CH145" s="70"/>
      <c r="CI145" s="70"/>
      <c r="CJ145" s="70"/>
      <c r="CK145" s="70"/>
      <c r="CL145" s="70"/>
      <c r="CM145" s="70"/>
      <c r="CN145" s="70"/>
      <c r="CO145" s="70"/>
      <c r="CP145" s="70"/>
      <c r="CQ145" s="70"/>
      <c r="CR145" s="70"/>
      <c r="CS145" s="70"/>
      <c r="CT145" s="70"/>
      <c r="CU145" s="70"/>
      <c r="CV145" s="70"/>
      <c r="CW145" s="70"/>
      <c r="CX145" s="70"/>
      <c r="CY145" s="70"/>
      <c r="CZ145" s="70"/>
      <c r="DA145" s="70"/>
      <c r="DB145" s="70"/>
      <c r="DC145" s="70"/>
      <c r="DD145" s="70"/>
      <c r="DE145" s="70"/>
      <c r="DF145" s="70"/>
      <c r="DG145" s="70"/>
      <c r="DH145" s="70"/>
      <c r="DI145" s="70"/>
      <c r="DJ145" s="70"/>
    </row>
    <row r="146" spans="1:114" s="425" customFormat="1" ht="15" hidden="1" customHeight="1" outlineLevel="2" x14ac:dyDescent="0.25">
      <c r="A146" s="1193"/>
      <c r="B146" s="1536" t="s">
        <v>54</v>
      </c>
      <c r="C146" s="360"/>
      <c r="D146" s="1037"/>
      <c r="E146" s="1046"/>
      <c r="F146" s="836"/>
      <c r="G146" s="357"/>
      <c r="H146" s="922" t="s">
        <v>24</v>
      </c>
      <c r="I146" s="23"/>
      <c r="J146" s="23"/>
      <c r="K146" s="23"/>
      <c r="L146" s="360"/>
      <c r="M146" s="23"/>
      <c r="N146" s="419"/>
      <c r="O146" s="456"/>
      <c r="P146" s="29"/>
      <c r="Q146" s="28"/>
      <c r="R146" s="28"/>
      <c r="S146" s="27"/>
      <c r="T146" s="27"/>
      <c r="U146" s="1667"/>
      <c r="V146" s="360"/>
      <c r="W146" s="36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c r="CA146" s="70"/>
      <c r="CB146" s="70"/>
      <c r="CC146" s="70"/>
      <c r="CD146" s="70"/>
      <c r="CE146" s="70"/>
      <c r="CF146" s="70"/>
      <c r="CG146" s="70"/>
      <c r="CH146" s="70"/>
      <c r="CI146" s="70"/>
      <c r="CJ146" s="70"/>
      <c r="CK146" s="70"/>
      <c r="CL146" s="70"/>
      <c r="CM146" s="70"/>
      <c r="CN146" s="70"/>
      <c r="CO146" s="70"/>
      <c r="CP146" s="70"/>
      <c r="CQ146" s="70"/>
      <c r="CR146" s="70"/>
      <c r="CS146" s="70"/>
      <c r="CT146" s="70"/>
      <c r="CU146" s="70"/>
      <c r="CV146" s="70"/>
      <c r="CW146" s="70"/>
      <c r="CX146" s="70"/>
      <c r="CY146" s="70"/>
      <c r="CZ146" s="70"/>
      <c r="DA146" s="70"/>
      <c r="DB146" s="70"/>
      <c r="DC146" s="70"/>
      <c r="DD146" s="70"/>
      <c r="DE146" s="70"/>
      <c r="DF146" s="70"/>
      <c r="DG146" s="70"/>
      <c r="DH146" s="70"/>
      <c r="DI146" s="70"/>
      <c r="DJ146" s="70"/>
    </row>
    <row r="147" spans="1:114" s="425" customFormat="1" ht="15" hidden="1" customHeight="1" outlineLevel="2" x14ac:dyDescent="0.25">
      <c r="A147" s="1193"/>
      <c r="B147" s="1536" t="s">
        <v>44</v>
      </c>
      <c r="C147" s="360"/>
      <c r="D147" s="1037"/>
      <c r="E147" s="1046"/>
      <c r="F147" s="836"/>
      <c r="G147" s="357"/>
      <c r="H147" s="922" t="s">
        <v>25</v>
      </c>
      <c r="I147" s="23"/>
      <c r="J147" s="23"/>
      <c r="K147" s="23"/>
      <c r="L147" s="360"/>
      <c r="M147" s="23"/>
      <c r="N147" s="419"/>
      <c r="O147" s="456"/>
      <c r="P147" s="29"/>
      <c r="Q147" s="28"/>
      <c r="R147" s="28"/>
      <c r="S147" s="27"/>
      <c r="T147" s="27"/>
      <c r="U147" s="1667"/>
      <c r="V147" s="360"/>
      <c r="W147" s="36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c r="CA147" s="70"/>
      <c r="CB147" s="70"/>
      <c r="CC147" s="70"/>
      <c r="CD147" s="70"/>
      <c r="CE147" s="70"/>
      <c r="CF147" s="70"/>
      <c r="CG147" s="70"/>
      <c r="CH147" s="70"/>
      <c r="CI147" s="70"/>
      <c r="CJ147" s="70"/>
      <c r="CK147" s="70"/>
      <c r="CL147" s="70"/>
      <c r="CM147" s="70"/>
      <c r="CN147" s="70"/>
      <c r="CO147" s="70"/>
      <c r="CP147" s="70"/>
      <c r="CQ147" s="70"/>
      <c r="CR147" s="70"/>
      <c r="CS147" s="70"/>
      <c r="CT147" s="70"/>
      <c r="CU147" s="70"/>
      <c r="CV147" s="70"/>
      <c r="CW147" s="70"/>
      <c r="CX147" s="70"/>
      <c r="CY147" s="70"/>
      <c r="CZ147" s="70"/>
      <c r="DA147" s="70"/>
      <c r="DB147" s="70"/>
      <c r="DC147" s="70"/>
      <c r="DD147" s="70"/>
      <c r="DE147" s="70"/>
      <c r="DF147" s="70"/>
      <c r="DG147" s="70"/>
      <c r="DH147" s="70"/>
      <c r="DI147" s="70"/>
      <c r="DJ147" s="70"/>
    </row>
    <row r="148" spans="1:114" s="425" customFormat="1" ht="15" hidden="1" customHeight="1" outlineLevel="2" x14ac:dyDescent="0.25">
      <c r="A148" s="1193"/>
      <c r="B148" s="1536" t="s">
        <v>55</v>
      </c>
      <c r="C148" s="360"/>
      <c r="D148" s="1037"/>
      <c r="E148" s="1046"/>
      <c r="F148" s="836"/>
      <c r="G148" s="357"/>
      <c r="H148" s="922" t="s">
        <v>26</v>
      </c>
      <c r="I148" s="23"/>
      <c r="J148" s="23"/>
      <c r="K148" s="23"/>
      <c r="L148" s="360"/>
      <c r="M148" s="23"/>
      <c r="N148" s="419"/>
      <c r="O148" s="456"/>
      <c r="P148" s="29"/>
      <c r="Q148" s="28"/>
      <c r="R148" s="28"/>
      <c r="S148" s="27"/>
      <c r="T148" s="27"/>
      <c r="U148" s="1667"/>
      <c r="V148" s="360"/>
      <c r="W148" s="36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c r="CY148" s="70"/>
      <c r="CZ148" s="70"/>
      <c r="DA148" s="70"/>
      <c r="DB148" s="70"/>
      <c r="DC148" s="70"/>
      <c r="DD148" s="70"/>
      <c r="DE148" s="70"/>
      <c r="DF148" s="70"/>
      <c r="DG148" s="70"/>
      <c r="DH148" s="70"/>
      <c r="DI148" s="70"/>
      <c r="DJ148" s="70"/>
    </row>
    <row r="149" spans="1:114" s="425" customFormat="1" ht="15" hidden="1" customHeight="1" outlineLevel="2" x14ac:dyDescent="0.25">
      <c r="A149" s="1193"/>
      <c r="B149" s="1536" t="s">
        <v>56</v>
      </c>
      <c r="C149" s="360"/>
      <c r="D149" s="1037"/>
      <c r="E149" s="1046"/>
      <c r="F149" s="836"/>
      <c r="G149" s="357"/>
      <c r="H149" s="922" t="s">
        <v>27</v>
      </c>
      <c r="I149" s="23"/>
      <c r="J149" s="23"/>
      <c r="K149" s="23"/>
      <c r="L149" s="360"/>
      <c r="M149" s="23"/>
      <c r="N149" s="419"/>
      <c r="O149" s="456"/>
      <c r="P149" s="29"/>
      <c r="Q149" s="28"/>
      <c r="R149" s="28"/>
      <c r="S149" s="27"/>
      <c r="T149" s="27"/>
      <c r="U149" s="1667"/>
      <c r="V149" s="360"/>
      <c r="W149" s="36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c r="CY149" s="70"/>
      <c r="CZ149" s="70"/>
      <c r="DA149" s="70"/>
      <c r="DB149" s="70"/>
      <c r="DC149" s="70"/>
      <c r="DD149" s="70"/>
      <c r="DE149" s="70"/>
      <c r="DF149" s="70"/>
      <c r="DG149" s="70"/>
      <c r="DH149" s="70"/>
      <c r="DI149" s="70"/>
      <c r="DJ149" s="70"/>
    </row>
    <row r="150" spans="1:114" s="425" customFormat="1" ht="15" hidden="1" customHeight="1" outlineLevel="2" x14ac:dyDescent="0.25">
      <c r="A150" s="1193"/>
      <c r="B150" s="1536" t="s">
        <v>45</v>
      </c>
      <c r="C150" s="360"/>
      <c r="D150" s="1037"/>
      <c r="E150" s="1046"/>
      <c r="F150" s="836"/>
      <c r="G150" s="357"/>
      <c r="H150" s="922" t="s">
        <v>28</v>
      </c>
      <c r="I150" s="23"/>
      <c r="J150" s="23"/>
      <c r="K150" s="23"/>
      <c r="L150" s="360"/>
      <c r="M150" s="23"/>
      <c r="N150" s="419"/>
      <c r="O150" s="456"/>
      <c r="P150" s="29"/>
      <c r="Q150" s="28"/>
      <c r="R150" s="28"/>
      <c r="S150" s="27"/>
      <c r="T150" s="27"/>
      <c r="U150" s="1667"/>
      <c r="V150" s="360"/>
      <c r="W150" s="36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CS150" s="70"/>
      <c r="CT150" s="70"/>
      <c r="CU150" s="70"/>
      <c r="CV150" s="70"/>
      <c r="CW150" s="70"/>
      <c r="CX150" s="70"/>
      <c r="CY150" s="70"/>
      <c r="CZ150" s="70"/>
      <c r="DA150" s="70"/>
      <c r="DB150" s="70"/>
      <c r="DC150" s="70"/>
      <c r="DD150" s="70"/>
      <c r="DE150" s="70"/>
      <c r="DF150" s="70"/>
      <c r="DG150" s="70"/>
      <c r="DH150" s="70"/>
      <c r="DI150" s="70"/>
      <c r="DJ150" s="70"/>
    </row>
    <row r="151" spans="1:114" s="425" customFormat="1" ht="15" hidden="1" customHeight="1" outlineLevel="2" x14ac:dyDescent="0.25">
      <c r="A151" s="1193"/>
      <c r="B151" s="1536" t="s">
        <v>46</v>
      </c>
      <c r="C151" s="360"/>
      <c r="D151" s="1037"/>
      <c r="E151" s="1046"/>
      <c r="F151" s="836"/>
      <c r="G151" s="357"/>
      <c r="H151" s="922" t="s">
        <v>29</v>
      </c>
      <c r="I151" s="23"/>
      <c r="J151" s="23"/>
      <c r="K151" s="23"/>
      <c r="L151" s="360"/>
      <c r="M151" s="23"/>
      <c r="N151" s="419"/>
      <c r="O151" s="456"/>
      <c r="P151" s="29"/>
      <c r="Q151" s="28"/>
      <c r="R151" s="28"/>
      <c r="S151" s="27"/>
      <c r="T151" s="27"/>
      <c r="U151" s="1667"/>
      <c r="V151" s="360"/>
      <c r="W151" s="36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c r="CY151" s="70"/>
      <c r="CZ151" s="70"/>
      <c r="DA151" s="70"/>
      <c r="DB151" s="70"/>
      <c r="DC151" s="70"/>
      <c r="DD151" s="70"/>
      <c r="DE151" s="70"/>
      <c r="DF151" s="70"/>
      <c r="DG151" s="70"/>
      <c r="DH151" s="70"/>
      <c r="DI151" s="70"/>
      <c r="DJ151" s="70"/>
    </row>
    <row r="152" spans="1:114" s="425" customFormat="1" ht="30" hidden="1" customHeight="1" outlineLevel="2" x14ac:dyDescent="0.25">
      <c r="A152" s="1193"/>
      <c r="B152" s="1536" t="s">
        <v>273</v>
      </c>
      <c r="C152" s="360"/>
      <c r="D152" s="1037"/>
      <c r="E152" s="1046"/>
      <c r="F152" s="836"/>
      <c r="G152" s="357"/>
      <c r="H152" s="922" t="s">
        <v>271</v>
      </c>
      <c r="I152" s="23"/>
      <c r="J152" s="23"/>
      <c r="K152" s="23"/>
      <c r="L152" s="360"/>
      <c r="M152" s="23"/>
      <c r="N152" s="419"/>
      <c r="O152" s="456"/>
      <c r="P152" s="29"/>
      <c r="Q152" s="28"/>
      <c r="R152" s="28"/>
      <c r="S152" s="27"/>
      <c r="T152" s="27"/>
      <c r="U152" s="1667"/>
      <c r="V152" s="360"/>
      <c r="W152" s="36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c r="CO152" s="70"/>
      <c r="CP152" s="70"/>
      <c r="CQ152" s="70"/>
      <c r="CR152" s="70"/>
      <c r="CS152" s="70"/>
      <c r="CT152" s="70"/>
      <c r="CU152" s="70"/>
      <c r="CV152" s="70"/>
      <c r="CW152" s="70"/>
      <c r="CX152" s="70"/>
      <c r="CY152" s="70"/>
      <c r="CZ152" s="70"/>
      <c r="DA152" s="70"/>
      <c r="DB152" s="70"/>
      <c r="DC152" s="70"/>
      <c r="DD152" s="70"/>
      <c r="DE152" s="70"/>
      <c r="DF152" s="70"/>
      <c r="DG152" s="70"/>
      <c r="DH152" s="70"/>
      <c r="DI152" s="70"/>
      <c r="DJ152" s="70"/>
    </row>
    <row r="153" spans="1:114" s="298" customFormat="1" outlineLevel="1" x14ac:dyDescent="0.25">
      <c r="A153" s="2356"/>
      <c r="B153" s="2329" t="s">
        <v>3526</v>
      </c>
      <c r="C153" s="2310" t="s">
        <v>535</v>
      </c>
      <c r="D153" s="2238" t="s">
        <v>252</v>
      </c>
      <c r="E153" s="1045" t="s">
        <v>332</v>
      </c>
      <c r="F153" s="2330" t="s">
        <v>476</v>
      </c>
      <c r="G153" s="2311" t="s">
        <v>395</v>
      </c>
      <c r="H153" s="2368" t="s">
        <v>790</v>
      </c>
      <c r="I153" s="2366" t="s">
        <v>1556</v>
      </c>
      <c r="J153" s="2366" t="s">
        <v>181</v>
      </c>
      <c r="K153" s="742" t="s">
        <v>329</v>
      </c>
      <c r="L153" s="2330" t="s">
        <v>476</v>
      </c>
      <c r="M153" s="2366" t="s">
        <v>393</v>
      </c>
      <c r="N153" s="43"/>
      <c r="O153" s="477"/>
      <c r="P153" s="779">
        <v>1</v>
      </c>
      <c r="Q153" s="539">
        <v>1</v>
      </c>
      <c r="R153" s="539">
        <v>1</v>
      </c>
      <c r="S153" s="42">
        <v>1</v>
      </c>
      <c r="T153" s="41"/>
      <c r="U153" s="1666"/>
      <c r="V153" s="780"/>
      <c r="W153" s="2566"/>
    </row>
    <row r="154" spans="1:114" s="298" customFormat="1" ht="30" outlineLevel="1" x14ac:dyDescent="0.25">
      <c r="A154" s="2356"/>
      <c r="B154" s="2329"/>
      <c r="C154" s="2310"/>
      <c r="D154" s="2239"/>
      <c r="E154" s="1045" t="s">
        <v>458</v>
      </c>
      <c r="F154" s="2331"/>
      <c r="G154" s="2311"/>
      <c r="H154" s="2369"/>
      <c r="I154" s="2366"/>
      <c r="J154" s="2366"/>
      <c r="K154" s="742" t="s">
        <v>465</v>
      </c>
      <c r="L154" s="2331"/>
      <c r="M154" s="2366"/>
      <c r="N154" s="43"/>
      <c r="O154" s="475"/>
      <c r="P154" s="40"/>
      <c r="Q154" s="824"/>
      <c r="R154" s="824"/>
      <c r="S154" s="41"/>
      <c r="T154" s="41"/>
      <c r="U154" s="1666"/>
      <c r="V154" s="617"/>
      <c r="W154" s="2567"/>
    </row>
    <row r="155" spans="1:114" s="298" customFormat="1" ht="15" customHeight="1" outlineLevel="1" x14ac:dyDescent="0.25">
      <c r="A155" s="2356"/>
      <c r="B155" s="2329" t="s">
        <v>3527</v>
      </c>
      <c r="C155" s="2310" t="s">
        <v>536</v>
      </c>
      <c r="D155" s="2238" t="s">
        <v>252</v>
      </c>
      <c r="E155" s="1045" t="s">
        <v>332</v>
      </c>
      <c r="F155" s="2330" t="s">
        <v>476</v>
      </c>
      <c r="G155" s="2311" t="s">
        <v>321</v>
      </c>
      <c r="H155" s="2368" t="s">
        <v>791</v>
      </c>
      <c r="I155" s="2366" t="s">
        <v>1557</v>
      </c>
      <c r="J155" s="2366" t="s">
        <v>181</v>
      </c>
      <c r="K155" s="742" t="s">
        <v>329</v>
      </c>
      <c r="L155" s="2330" t="s">
        <v>476</v>
      </c>
      <c r="M155" s="2366" t="s">
        <v>318</v>
      </c>
      <c r="N155" s="539">
        <v>5</v>
      </c>
      <c r="O155" s="477"/>
      <c r="P155" s="539"/>
      <c r="Q155" s="539"/>
      <c r="R155" s="539"/>
      <c r="S155" s="42"/>
      <c r="T155" s="41"/>
      <c r="U155" s="1666"/>
      <c r="V155" s="780"/>
      <c r="W155" s="2566"/>
    </row>
    <row r="156" spans="1:114" s="298" customFormat="1" ht="30" outlineLevel="1" x14ac:dyDescent="0.25">
      <c r="A156" s="2356"/>
      <c r="B156" s="2329"/>
      <c r="C156" s="2310"/>
      <c r="D156" s="2239"/>
      <c r="E156" s="1045" t="s">
        <v>458</v>
      </c>
      <c r="F156" s="2331"/>
      <c r="G156" s="2311"/>
      <c r="H156" s="2369"/>
      <c r="I156" s="2366"/>
      <c r="J156" s="2366"/>
      <c r="K156" s="742" t="s">
        <v>465</v>
      </c>
      <c r="L156" s="2331"/>
      <c r="M156" s="2366"/>
      <c r="N156" s="44">
        <v>3.1E-2</v>
      </c>
      <c r="O156" s="475"/>
      <c r="P156" s="40"/>
      <c r="Q156" s="824"/>
      <c r="R156" s="824"/>
      <c r="S156" s="41"/>
      <c r="T156" s="41"/>
      <c r="U156" s="1666"/>
      <c r="V156" s="617"/>
      <c r="W156" s="2567"/>
    </row>
    <row r="157" spans="1:114" s="298" customFormat="1" ht="15" customHeight="1" outlineLevel="1" x14ac:dyDescent="0.25">
      <c r="A157" s="2356"/>
      <c r="B157" s="2329" t="s">
        <v>3528</v>
      </c>
      <c r="C157" s="2310" t="s">
        <v>532</v>
      </c>
      <c r="D157" s="2238" t="s">
        <v>252</v>
      </c>
      <c r="E157" s="1045" t="s">
        <v>332</v>
      </c>
      <c r="F157" s="2330" t="s">
        <v>991</v>
      </c>
      <c r="G157" s="2311" t="s">
        <v>531</v>
      </c>
      <c r="H157" s="2368" t="s">
        <v>792</v>
      </c>
      <c r="I157" s="2366" t="s">
        <v>1557</v>
      </c>
      <c r="J157" s="2366" t="s">
        <v>181</v>
      </c>
      <c r="K157" s="742" t="s">
        <v>329</v>
      </c>
      <c r="L157" s="2330" t="s">
        <v>991</v>
      </c>
      <c r="M157" s="2366" t="s">
        <v>530</v>
      </c>
      <c r="N157" s="44"/>
      <c r="O157" s="475"/>
      <c r="P157" s="44"/>
      <c r="Q157" s="539">
        <v>1</v>
      </c>
      <c r="R157" s="824"/>
      <c r="S157" s="41"/>
      <c r="T157" s="41"/>
      <c r="U157" s="1666"/>
      <c r="V157" s="780"/>
      <c r="W157" s="2566"/>
    </row>
    <row r="158" spans="1:114" s="298" customFormat="1" ht="35.25" customHeight="1" outlineLevel="1" x14ac:dyDescent="0.25">
      <c r="A158" s="2356"/>
      <c r="B158" s="2329"/>
      <c r="C158" s="2310"/>
      <c r="D158" s="2239"/>
      <c r="E158" s="1045" t="s">
        <v>533</v>
      </c>
      <c r="F158" s="2331"/>
      <c r="G158" s="2311"/>
      <c r="H158" s="2369"/>
      <c r="I158" s="2366"/>
      <c r="J158" s="2366"/>
      <c r="K158" s="742" t="s">
        <v>534</v>
      </c>
      <c r="L158" s="2331"/>
      <c r="M158" s="2366"/>
      <c r="N158" s="43"/>
      <c r="O158" s="475"/>
      <c r="P158" s="40"/>
      <c r="Q158" s="40"/>
      <c r="R158" s="40"/>
      <c r="S158" s="41"/>
      <c r="T158" s="41"/>
      <c r="U158" s="1666"/>
      <c r="V158" s="617"/>
      <c r="W158" s="2567"/>
    </row>
    <row r="159" spans="1:114" s="288" customFormat="1" x14ac:dyDescent="0.25">
      <c r="A159" s="1188"/>
      <c r="B159" s="1101" t="s">
        <v>292</v>
      </c>
      <c r="C159" s="386"/>
      <c r="D159" s="4"/>
      <c r="E159" s="386"/>
      <c r="F159" s="20"/>
      <c r="G159" s="4"/>
      <c r="H159" s="970" t="s">
        <v>281</v>
      </c>
      <c r="I159" s="117"/>
      <c r="J159" s="58"/>
      <c r="K159" s="117"/>
      <c r="L159" s="20"/>
      <c r="M159" s="117"/>
      <c r="N159" s="38"/>
      <c r="O159" s="455"/>
      <c r="P159" s="117"/>
      <c r="Q159" s="117"/>
      <c r="R159" s="117"/>
      <c r="S159" s="386"/>
      <c r="T159" s="386"/>
      <c r="U159" s="20"/>
      <c r="V159" s="20"/>
      <c r="W159" s="20"/>
      <c r="X159" s="294"/>
      <c r="Y159" s="294"/>
      <c r="Z159" s="294"/>
      <c r="AA159" s="294"/>
      <c r="AB159" s="294"/>
      <c r="AC159" s="294"/>
      <c r="AD159" s="294"/>
      <c r="AE159" s="294"/>
      <c r="AF159" s="294"/>
      <c r="AG159" s="294"/>
      <c r="AH159" s="294"/>
      <c r="AI159" s="294"/>
      <c r="AJ159" s="294"/>
      <c r="AK159" s="294"/>
      <c r="AL159" s="294"/>
      <c r="AM159" s="294"/>
      <c r="AN159" s="294"/>
      <c r="AO159" s="294"/>
      <c r="AP159" s="294"/>
      <c r="AQ159" s="294"/>
      <c r="AR159" s="294"/>
      <c r="AS159" s="294"/>
      <c r="AT159" s="294"/>
      <c r="AU159" s="294"/>
      <c r="AV159" s="294"/>
      <c r="AW159" s="294"/>
      <c r="AX159" s="294"/>
      <c r="AY159" s="294"/>
      <c r="AZ159" s="294"/>
      <c r="BA159" s="294"/>
      <c r="BB159" s="294"/>
      <c r="BC159" s="294"/>
      <c r="BD159" s="294"/>
      <c r="BE159" s="294"/>
      <c r="BF159" s="294"/>
      <c r="BG159" s="294"/>
      <c r="BH159" s="294"/>
      <c r="BI159" s="294"/>
      <c r="BJ159" s="294"/>
      <c r="BK159" s="294"/>
      <c r="BL159" s="294"/>
      <c r="BM159" s="294"/>
      <c r="BN159" s="294"/>
      <c r="BO159" s="294"/>
      <c r="BP159" s="294"/>
      <c r="BQ159" s="294"/>
      <c r="BR159" s="294"/>
      <c r="BS159" s="294"/>
      <c r="BT159" s="294"/>
      <c r="BU159" s="294"/>
      <c r="BV159" s="294"/>
      <c r="BW159" s="294"/>
      <c r="BX159" s="294"/>
      <c r="BY159" s="294"/>
      <c r="BZ159" s="294"/>
      <c r="CA159" s="294"/>
      <c r="CB159" s="294"/>
      <c r="CC159" s="294"/>
      <c r="CD159" s="294"/>
      <c r="CE159" s="294"/>
      <c r="CF159" s="294"/>
      <c r="CG159" s="294"/>
      <c r="CH159" s="294"/>
      <c r="CI159" s="294"/>
      <c r="CJ159" s="294"/>
      <c r="CK159" s="294"/>
      <c r="CL159" s="294"/>
      <c r="CM159" s="294"/>
      <c r="CN159" s="294"/>
      <c r="CO159" s="294"/>
      <c r="CP159" s="294"/>
      <c r="CQ159" s="294"/>
      <c r="CR159" s="294"/>
      <c r="CS159" s="294"/>
      <c r="CT159" s="294"/>
      <c r="CU159" s="294"/>
      <c r="CV159" s="294"/>
      <c r="CW159" s="294"/>
      <c r="CX159" s="294"/>
      <c r="CY159" s="294"/>
      <c r="CZ159" s="294"/>
      <c r="DA159" s="294"/>
      <c r="DB159" s="294"/>
      <c r="DC159" s="294"/>
      <c r="DD159" s="294"/>
      <c r="DE159" s="294"/>
      <c r="DF159" s="294"/>
      <c r="DG159" s="294"/>
      <c r="DH159" s="294"/>
      <c r="DI159" s="294"/>
      <c r="DJ159" s="294"/>
    </row>
    <row r="160" spans="1:114" s="289" customFormat="1" outlineLevel="1" x14ac:dyDescent="0.25">
      <c r="A160" s="2599"/>
      <c r="B160" s="1542" t="s">
        <v>232</v>
      </c>
      <c r="C160" s="2511" t="s">
        <v>241</v>
      </c>
      <c r="D160" s="2449" t="s">
        <v>88</v>
      </c>
      <c r="E160" s="2740" t="s">
        <v>3</v>
      </c>
      <c r="F160" s="7"/>
      <c r="G160" s="84"/>
      <c r="H160" s="973" t="s">
        <v>2129</v>
      </c>
      <c r="I160" s="2276" t="s">
        <v>2039</v>
      </c>
      <c r="J160" s="2276" t="s">
        <v>2041</v>
      </c>
      <c r="K160" s="2276" t="s">
        <v>3</v>
      </c>
      <c r="L160" s="2735"/>
      <c r="M160" s="2700"/>
      <c r="N160" s="429"/>
      <c r="O160" s="463"/>
      <c r="P160" s="86"/>
      <c r="Q160" s="86"/>
      <c r="R160" s="86"/>
      <c r="S160" s="87"/>
      <c r="T160" s="87"/>
      <c r="U160" s="83"/>
      <c r="V160" s="83"/>
      <c r="W160" s="83"/>
      <c r="X160" s="294"/>
      <c r="Y160" s="294"/>
      <c r="Z160" s="294"/>
      <c r="AA160" s="294"/>
      <c r="AB160" s="294"/>
      <c r="AC160" s="294"/>
      <c r="AD160" s="294"/>
      <c r="AE160" s="294"/>
      <c r="AF160" s="294"/>
      <c r="AG160" s="294"/>
      <c r="AH160" s="294"/>
      <c r="AI160" s="294"/>
      <c r="AJ160" s="294"/>
      <c r="AK160" s="294"/>
      <c r="AL160" s="294"/>
      <c r="AM160" s="294"/>
      <c r="AN160" s="294"/>
      <c r="AO160" s="294"/>
      <c r="AP160" s="294"/>
      <c r="AQ160" s="294"/>
      <c r="AR160" s="294"/>
      <c r="AS160" s="294"/>
      <c r="AT160" s="294"/>
      <c r="AU160" s="294"/>
      <c r="AV160" s="294"/>
      <c r="AW160" s="294"/>
      <c r="AX160" s="294"/>
      <c r="AY160" s="294"/>
      <c r="AZ160" s="294"/>
      <c r="BA160" s="294"/>
      <c r="BB160" s="294"/>
      <c r="BC160" s="294"/>
      <c r="BD160" s="294"/>
      <c r="BE160" s="294"/>
      <c r="BF160" s="294"/>
      <c r="BG160" s="294"/>
      <c r="BH160" s="294"/>
      <c r="BI160" s="294"/>
      <c r="BJ160" s="294"/>
      <c r="BK160" s="294"/>
      <c r="BL160" s="294"/>
      <c r="BM160" s="294"/>
      <c r="BN160" s="294"/>
      <c r="BO160" s="294"/>
      <c r="BP160" s="294"/>
      <c r="BQ160" s="294"/>
      <c r="BR160" s="294"/>
      <c r="BS160" s="294"/>
      <c r="BT160" s="294"/>
      <c r="BU160" s="294"/>
      <c r="BV160" s="294"/>
      <c r="BW160" s="294"/>
      <c r="BX160" s="294"/>
      <c r="BY160" s="294"/>
      <c r="BZ160" s="294"/>
      <c r="CA160" s="294"/>
      <c r="CB160" s="294"/>
      <c r="CC160" s="294"/>
      <c r="CD160" s="294"/>
      <c r="CE160" s="294"/>
      <c r="CF160" s="294"/>
      <c r="CG160" s="294"/>
      <c r="CH160" s="294"/>
      <c r="CI160" s="294"/>
      <c r="CJ160" s="294"/>
      <c r="CK160" s="294"/>
      <c r="CL160" s="294"/>
      <c r="CM160" s="294"/>
      <c r="CN160" s="294"/>
      <c r="CO160" s="294"/>
      <c r="CP160" s="294"/>
      <c r="CQ160" s="294"/>
      <c r="CR160" s="294"/>
      <c r="CS160" s="294"/>
      <c r="CT160" s="294"/>
      <c r="CU160" s="294"/>
      <c r="CV160" s="294"/>
      <c r="CW160" s="294"/>
      <c r="CX160" s="294"/>
      <c r="CY160" s="294"/>
      <c r="CZ160" s="294"/>
      <c r="DA160" s="294"/>
      <c r="DB160" s="294"/>
      <c r="DC160" s="294"/>
      <c r="DD160" s="294"/>
      <c r="DE160" s="294"/>
      <c r="DF160" s="294"/>
      <c r="DG160" s="294"/>
      <c r="DH160" s="294"/>
      <c r="DI160" s="294"/>
      <c r="DJ160" s="294"/>
    </row>
    <row r="161" spans="1:114" s="282" customFormat="1" ht="29.25" customHeight="1" outlineLevel="1" x14ac:dyDescent="0.25">
      <c r="A161" s="2599"/>
      <c r="B161" s="1536" t="s">
        <v>2139</v>
      </c>
      <c r="C161" s="2511"/>
      <c r="D161" s="2450"/>
      <c r="E161" s="2741"/>
      <c r="F161" s="836"/>
      <c r="G161" s="357"/>
      <c r="H161" s="922" t="s">
        <v>109</v>
      </c>
      <c r="I161" s="2277"/>
      <c r="J161" s="2277"/>
      <c r="K161" s="2277"/>
      <c r="L161" s="2736"/>
      <c r="M161" s="2701"/>
      <c r="N161" s="429" t="s">
        <v>3293</v>
      </c>
      <c r="O161" s="463" t="s">
        <v>3294</v>
      </c>
      <c r="P161" s="86" t="s">
        <v>3295</v>
      </c>
      <c r="Q161" s="86" t="s">
        <v>2040</v>
      </c>
      <c r="R161" s="86" t="s">
        <v>2040</v>
      </c>
      <c r="S161" s="87" t="s">
        <v>2040</v>
      </c>
      <c r="T161" s="87" t="s">
        <v>34</v>
      </c>
      <c r="U161" s="1667"/>
      <c r="V161" s="360"/>
      <c r="W161" s="360"/>
      <c r="X161" s="294"/>
      <c r="Y161" s="294"/>
      <c r="Z161" s="294"/>
      <c r="AA161" s="294"/>
      <c r="AB161" s="294"/>
      <c r="AC161" s="294"/>
      <c r="AD161" s="294"/>
      <c r="AE161" s="294"/>
      <c r="AF161" s="294"/>
      <c r="AG161" s="294"/>
      <c r="AH161" s="294"/>
      <c r="AI161" s="294"/>
      <c r="AJ161" s="294"/>
      <c r="AK161" s="294"/>
      <c r="AL161" s="294"/>
      <c r="AM161" s="294"/>
      <c r="AN161" s="294"/>
      <c r="AO161" s="294"/>
      <c r="AP161" s="294"/>
      <c r="AQ161" s="294"/>
      <c r="AR161" s="294"/>
      <c r="AS161" s="294"/>
      <c r="AT161" s="294"/>
      <c r="AU161" s="294"/>
      <c r="AV161" s="294"/>
      <c r="AW161" s="294"/>
      <c r="AX161" s="294"/>
      <c r="AY161" s="294"/>
      <c r="AZ161" s="294"/>
      <c r="BA161" s="294"/>
      <c r="BB161" s="294"/>
      <c r="BC161" s="294"/>
      <c r="BD161" s="294"/>
      <c r="BE161" s="294"/>
      <c r="BF161" s="294"/>
      <c r="BG161" s="294"/>
      <c r="BH161" s="294"/>
      <c r="BI161" s="294"/>
      <c r="BJ161" s="294"/>
      <c r="BK161" s="294"/>
      <c r="BL161" s="294"/>
      <c r="BM161" s="294"/>
      <c r="BN161" s="294"/>
      <c r="BO161" s="294"/>
      <c r="BP161" s="294"/>
      <c r="BQ161" s="294"/>
      <c r="BR161" s="294"/>
      <c r="BS161" s="294"/>
      <c r="BT161" s="294"/>
      <c r="BU161" s="294"/>
      <c r="BV161" s="294"/>
      <c r="BW161" s="294"/>
      <c r="BX161" s="294"/>
      <c r="BY161" s="294"/>
      <c r="BZ161" s="294"/>
      <c r="CA161" s="294"/>
      <c r="CB161" s="294"/>
      <c r="CC161" s="294"/>
      <c r="CD161" s="294"/>
      <c r="CE161" s="294"/>
      <c r="CF161" s="294"/>
      <c r="CG161" s="294"/>
      <c r="CH161" s="294"/>
      <c r="CI161" s="294"/>
      <c r="CJ161" s="294"/>
      <c r="CK161" s="294"/>
      <c r="CL161" s="294"/>
      <c r="CM161" s="294"/>
      <c r="CN161" s="294"/>
      <c r="CO161" s="294"/>
      <c r="CP161" s="294"/>
      <c r="CQ161" s="294"/>
      <c r="CR161" s="294"/>
      <c r="CS161" s="294"/>
      <c r="CT161" s="294"/>
      <c r="CU161" s="294"/>
      <c r="CV161" s="294"/>
      <c r="CW161" s="294"/>
      <c r="CX161" s="294"/>
      <c r="CY161" s="294"/>
      <c r="CZ161" s="294"/>
      <c r="DA161" s="294"/>
      <c r="DB161" s="294"/>
      <c r="DC161" s="294"/>
      <c r="DD161" s="294"/>
      <c r="DE161" s="294"/>
      <c r="DF161" s="294"/>
      <c r="DG161" s="294"/>
      <c r="DH161" s="294"/>
      <c r="DI161" s="294"/>
      <c r="DJ161" s="294"/>
    </row>
    <row r="162" spans="1:114" s="282" customFormat="1" ht="28.5" customHeight="1" outlineLevel="1" x14ac:dyDescent="0.25">
      <c r="A162" s="1187"/>
      <c r="B162" s="1530" t="s">
        <v>110</v>
      </c>
      <c r="C162" s="14"/>
      <c r="D162" s="1059"/>
      <c r="E162" s="14"/>
      <c r="F162" s="839"/>
      <c r="G162" s="371"/>
      <c r="H162" s="2296" t="s">
        <v>111</v>
      </c>
      <c r="I162" s="2297"/>
      <c r="J162" s="2297"/>
      <c r="K162" s="2297"/>
      <c r="L162" s="2297"/>
      <c r="M162" s="2297"/>
      <c r="N162" s="2297"/>
      <c r="O162" s="2297"/>
      <c r="P162" s="2297"/>
      <c r="Q162" s="2297"/>
      <c r="R162" s="2297"/>
      <c r="S162" s="2297"/>
      <c r="T162" s="2297"/>
      <c r="U162" s="2297"/>
      <c r="V162" s="2297"/>
      <c r="W162" s="2298"/>
      <c r="X162" s="294"/>
      <c r="Y162" s="294"/>
      <c r="Z162" s="294"/>
      <c r="AA162" s="294"/>
      <c r="AB162" s="294"/>
      <c r="AC162" s="294"/>
      <c r="AD162" s="294"/>
      <c r="AE162" s="294"/>
      <c r="AF162" s="294"/>
      <c r="AG162" s="294"/>
      <c r="AH162" s="294"/>
      <c r="AI162" s="294"/>
      <c r="AJ162" s="294"/>
      <c r="AK162" s="294"/>
      <c r="AL162" s="294"/>
      <c r="AM162" s="294"/>
      <c r="AN162" s="294"/>
      <c r="AO162" s="294"/>
      <c r="AP162" s="294"/>
      <c r="AQ162" s="294"/>
      <c r="AR162" s="294"/>
      <c r="AS162" s="294"/>
      <c r="AT162" s="294"/>
      <c r="AU162" s="294"/>
      <c r="AV162" s="294"/>
      <c r="AW162" s="294"/>
      <c r="AX162" s="294"/>
      <c r="AY162" s="294"/>
      <c r="AZ162" s="294"/>
      <c r="BA162" s="294"/>
      <c r="BB162" s="294"/>
      <c r="BC162" s="294"/>
      <c r="BD162" s="294"/>
      <c r="BE162" s="294"/>
      <c r="BF162" s="294"/>
      <c r="BG162" s="294"/>
      <c r="BH162" s="294"/>
      <c r="BI162" s="294"/>
      <c r="BJ162" s="294"/>
      <c r="BK162" s="294"/>
      <c r="BL162" s="294"/>
      <c r="BM162" s="294"/>
      <c r="BN162" s="294"/>
      <c r="BO162" s="294"/>
      <c r="BP162" s="294"/>
      <c r="BQ162" s="294"/>
      <c r="BR162" s="294"/>
      <c r="BS162" s="294"/>
      <c r="BT162" s="294"/>
      <c r="BU162" s="294"/>
      <c r="BV162" s="294"/>
      <c r="BW162" s="294"/>
      <c r="BX162" s="294"/>
      <c r="BY162" s="294"/>
      <c r="BZ162" s="294"/>
      <c r="CA162" s="294"/>
      <c r="CB162" s="294"/>
      <c r="CC162" s="294"/>
      <c r="CD162" s="294"/>
      <c r="CE162" s="294"/>
      <c r="CF162" s="294"/>
      <c r="CG162" s="294"/>
      <c r="CH162" s="294"/>
      <c r="CI162" s="294"/>
      <c r="CJ162" s="294"/>
      <c r="CK162" s="294"/>
      <c r="CL162" s="294"/>
      <c r="CM162" s="294"/>
      <c r="CN162" s="294"/>
      <c r="CO162" s="294"/>
      <c r="CP162" s="294"/>
      <c r="CQ162" s="294"/>
      <c r="CR162" s="294"/>
      <c r="CS162" s="294"/>
      <c r="CT162" s="294"/>
      <c r="CU162" s="294"/>
      <c r="CV162" s="294"/>
      <c r="CW162" s="294"/>
      <c r="CX162" s="294"/>
      <c r="CY162" s="294"/>
      <c r="CZ162" s="294"/>
      <c r="DA162" s="294"/>
      <c r="DB162" s="294"/>
      <c r="DC162" s="294"/>
      <c r="DD162" s="294"/>
      <c r="DE162" s="294"/>
      <c r="DF162" s="294"/>
      <c r="DG162" s="294"/>
      <c r="DH162" s="294"/>
      <c r="DI162" s="294"/>
      <c r="DJ162" s="294"/>
    </row>
    <row r="163" spans="1:114" s="282" customFormat="1" ht="28.5" customHeight="1" outlineLevel="1" x14ac:dyDescent="0.25">
      <c r="A163" s="1187"/>
      <c r="B163" s="1530" t="s">
        <v>112</v>
      </c>
      <c r="C163" s="14"/>
      <c r="D163" s="1059"/>
      <c r="E163" s="14"/>
      <c r="F163" s="839"/>
      <c r="G163" s="371"/>
      <c r="H163" s="2296" t="s">
        <v>113</v>
      </c>
      <c r="I163" s="2297"/>
      <c r="J163" s="2297"/>
      <c r="K163" s="2297"/>
      <c r="L163" s="2297"/>
      <c r="M163" s="2297"/>
      <c r="N163" s="2297"/>
      <c r="O163" s="2297"/>
      <c r="P163" s="2297"/>
      <c r="Q163" s="2297"/>
      <c r="R163" s="2297"/>
      <c r="S163" s="2297"/>
      <c r="T163" s="2297"/>
      <c r="U163" s="2297"/>
      <c r="V163" s="2297"/>
      <c r="W163" s="2298"/>
      <c r="X163" s="294"/>
      <c r="Y163" s="294"/>
      <c r="Z163" s="294"/>
      <c r="AA163" s="294"/>
      <c r="AB163" s="294"/>
      <c r="AC163" s="294"/>
      <c r="AD163" s="294"/>
      <c r="AE163" s="294"/>
      <c r="AF163" s="294"/>
      <c r="AG163" s="294"/>
      <c r="AH163" s="294"/>
      <c r="AI163" s="294"/>
      <c r="AJ163" s="294"/>
      <c r="AK163" s="294"/>
      <c r="AL163" s="294"/>
      <c r="AM163" s="294"/>
      <c r="AN163" s="294"/>
      <c r="AO163" s="294"/>
      <c r="AP163" s="294"/>
      <c r="AQ163" s="294"/>
      <c r="AR163" s="294"/>
      <c r="AS163" s="294"/>
      <c r="AT163" s="294"/>
      <c r="AU163" s="294"/>
      <c r="AV163" s="294"/>
      <c r="AW163" s="294"/>
      <c r="AX163" s="294"/>
      <c r="AY163" s="294"/>
      <c r="AZ163" s="294"/>
      <c r="BA163" s="294"/>
      <c r="BB163" s="294"/>
      <c r="BC163" s="294"/>
      <c r="BD163" s="294"/>
      <c r="BE163" s="294"/>
      <c r="BF163" s="294"/>
      <c r="BG163" s="294"/>
      <c r="BH163" s="294"/>
      <c r="BI163" s="294"/>
      <c r="BJ163" s="294"/>
      <c r="BK163" s="294"/>
      <c r="BL163" s="294"/>
      <c r="BM163" s="294"/>
      <c r="BN163" s="294"/>
      <c r="BO163" s="294"/>
      <c r="BP163" s="294"/>
      <c r="BQ163" s="294"/>
      <c r="BR163" s="294"/>
      <c r="BS163" s="294"/>
      <c r="BT163" s="294"/>
      <c r="BU163" s="294"/>
      <c r="BV163" s="294"/>
      <c r="BW163" s="294"/>
      <c r="BX163" s="294"/>
      <c r="BY163" s="294"/>
      <c r="BZ163" s="294"/>
      <c r="CA163" s="294"/>
      <c r="CB163" s="294"/>
      <c r="CC163" s="294"/>
      <c r="CD163" s="294"/>
      <c r="CE163" s="294"/>
      <c r="CF163" s="294"/>
      <c r="CG163" s="294"/>
      <c r="CH163" s="294"/>
      <c r="CI163" s="294"/>
      <c r="CJ163" s="294"/>
      <c r="CK163" s="294"/>
      <c r="CL163" s="294"/>
      <c r="CM163" s="294"/>
      <c r="CN163" s="294"/>
      <c r="CO163" s="294"/>
      <c r="CP163" s="294"/>
      <c r="CQ163" s="294"/>
      <c r="CR163" s="294"/>
      <c r="CS163" s="294"/>
      <c r="CT163" s="294"/>
      <c r="CU163" s="294"/>
      <c r="CV163" s="294"/>
      <c r="CW163" s="294"/>
      <c r="CX163" s="294"/>
      <c r="CY163" s="294"/>
      <c r="CZ163" s="294"/>
      <c r="DA163" s="294"/>
      <c r="DB163" s="294"/>
      <c r="DC163" s="294"/>
      <c r="DD163" s="294"/>
      <c r="DE163" s="294"/>
      <c r="DF163" s="294"/>
      <c r="DG163" s="294"/>
      <c r="DH163" s="294"/>
      <c r="DI163" s="294"/>
      <c r="DJ163" s="294"/>
    </row>
    <row r="164" spans="1:114" s="282" customFormat="1" ht="73.5" customHeight="1" outlineLevel="1" x14ac:dyDescent="0.25">
      <c r="A164" s="1187">
        <v>8</v>
      </c>
      <c r="B164" s="1530" t="s">
        <v>3529</v>
      </c>
      <c r="C164" s="842" t="s">
        <v>2119</v>
      </c>
      <c r="D164" s="1037" t="s">
        <v>2120</v>
      </c>
      <c r="E164" s="1046" t="s">
        <v>3</v>
      </c>
      <c r="F164" s="128" t="s">
        <v>335</v>
      </c>
      <c r="G164" s="357" t="s">
        <v>335</v>
      </c>
      <c r="H164" s="910" t="s">
        <v>793</v>
      </c>
      <c r="I164" s="363" t="s">
        <v>1590</v>
      </c>
      <c r="J164" s="363" t="s">
        <v>2041</v>
      </c>
      <c r="K164" s="363" t="s">
        <v>3</v>
      </c>
      <c r="L164" s="128" t="s">
        <v>335</v>
      </c>
      <c r="M164" s="363" t="s">
        <v>335</v>
      </c>
      <c r="N164" s="438">
        <v>111.7</v>
      </c>
      <c r="O164" s="464">
        <v>95</v>
      </c>
      <c r="P164" s="341">
        <v>133</v>
      </c>
      <c r="Q164" s="341">
        <v>133</v>
      </c>
      <c r="R164" s="341">
        <v>133</v>
      </c>
      <c r="S164" s="52">
        <v>133</v>
      </c>
      <c r="T164" s="21">
        <v>133</v>
      </c>
      <c r="U164" s="14"/>
      <c r="V164" s="14"/>
      <c r="W164" s="14"/>
      <c r="X164" s="294"/>
      <c r="Y164" s="294"/>
      <c r="Z164" s="294"/>
      <c r="AA164" s="294"/>
      <c r="AB164" s="294"/>
      <c r="AC164" s="294"/>
      <c r="AD164" s="294"/>
      <c r="AE164" s="294"/>
      <c r="AF164" s="294"/>
      <c r="AG164" s="294"/>
      <c r="AH164" s="294"/>
      <c r="AI164" s="294"/>
      <c r="AJ164" s="294"/>
      <c r="AK164" s="294"/>
      <c r="AL164" s="294"/>
      <c r="AM164" s="294"/>
      <c r="AN164" s="294"/>
      <c r="AO164" s="294"/>
      <c r="AP164" s="294"/>
      <c r="AQ164" s="294"/>
      <c r="AR164" s="294"/>
      <c r="AS164" s="294"/>
      <c r="AT164" s="294"/>
      <c r="AU164" s="294"/>
      <c r="AV164" s="294"/>
      <c r="AW164" s="294"/>
      <c r="AX164" s="294"/>
      <c r="AY164" s="294"/>
      <c r="AZ164" s="294"/>
      <c r="BA164" s="294"/>
      <c r="BB164" s="294"/>
      <c r="BC164" s="294"/>
      <c r="BD164" s="294"/>
      <c r="BE164" s="294"/>
      <c r="BF164" s="294"/>
      <c r="BG164" s="294"/>
      <c r="BH164" s="294"/>
      <c r="BI164" s="294"/>
      <c r="BJ164" s="294"/>
      <c r="BK164" s="294"/>
      <c r="BL164" s="294"/>
      <c r="BM164" s="294"/>
      <c r="BN164" s="294"/>
      <c r="BO164" s="294"/>
      <c r="BP164" s="294"/>
      <c r="BQ164" s="294"/>
      <c r="BR164" s="294"/>
      <c r="BS164" s="294"/>
      <c r="BT164" s="294"/>
      <c r="BU164" s="294"/>
      <c r="BV164" s="294"/>
      <c r="BW164" s="294"/>
      <c r="BX164" s="294"/>
      <c r="BY164" s="294"/>
      <c r="BZ164" s="294"/>
      <c r="CA164" s="294"/>
      <c r="CB164" s="294"/>
      <c r="CC164" s="294"/>
      <c r="CD164" s="294"/>
      <c r="CE164" s="294"/>
      <c r="CF164" s="294"/>
      <c r="CG164" s="294"/>
      <c r="CH164" s="294"/>
      <c r="CI164" s="294"/>
      <c r="CJ164" s="294"/>
      <c r="CK164" s="294"/>
      <c r="CL164" s="294"/>
      <c r="CM164" s="294"/>
      <c r="CN164" s="294"/>
      <c r="CO164" s="294"/>
      <c r="CP164" s="294"/>
      <c r="CQ164" s="294"/>
      <c r="CR164" s="294"/>
      <c r="CS164" s="294"/>
      <c r="CT164" s="294"/>
      <c r="CU164" s="294"/>
      <c r="CV164" s="294"/>
      <c r="CW164" s="294"/>
      <c r="CX164" s="294"/>
      <c r="CY164" s="294"/>
      <c r="CZ164" s="294"/>
      <c r="DA164" s="294"/>
      <c r="DB164" s="294"/>
      <c r="DC164" s="294"/>
      <c r="DD164" s="294"/>
      <c r="DE164" s="294"/>
      <c r="DF164" s="294"/>
      <c r="DG164" s="294"/>
      <c r="DH164" s="294"/>
      <c r="DI164" s="294"/>
      <c r="DJ164" s="294"/>
    </row>
    <row r="165" spans="1:114" s="282" customFormat="1" ht="79.5" customHeight="1" outlineLevel="1" x14ac:dyDescent="0.25">
      <c r="A165" s="1187">
        <v>9</v>
      </c>
      <c r="B165" s="1530" t="s">
        <v>3530</v>
      </c>
      <c r="C165" s="842" t="s">
        <v>2119</v>
      </c>
      <c r="D165" s="1037" t="s">
        <v>2120</v>
      </c>
      <c r="E165" s="1046" t="s">
        <v>3</v>
      </c>
      <c r="F165" s="128" t="s">
        <v>335</v>
      </c>
      <c r="G165" s="357" t="s">
        <v>335</v>
      </c>
      <c r="H165" s="910" t="s">
        <v>794</v>
      </c>
      <c r="I165" s="363" t="s">
        <v>1590</v>
      </c>
      <c r="J165" s="753" t="s">
        <v>2041</v>
      </c>
      <c r="K165" s="363" t="s">
        <v>3</v>
      </c>
      <c r="L165" s="128" t="s">
        <v>335</v>
      </c>
      <c r="M165" s="363" t="s">
        <v>335</v>
      </c>
      <c r="N165" s="438">
        <v>88.2</v>
      </c>
      <c r="O165" s="464">
        <v>84.1</v>
      </c>
      <c r="P165" s="341">
        <v>91</v>
      </c>
      <c r="Q165" s="341">
        <v>91</v>
      </c>
      <c r="R165" s="341">
        <v>91</v>
      </c>
      <c r="S165" s="52">
        <v>91</v>
      </c>
      <c r="T165" s="21">
        <v>91</v>
      </c>
      <c r="U165" s="14"/>
      <c r="V165" s="14"/>
      <c r="W165" s="14"/>
      <c r="X165" s="294"/>
      <c r="Y165" s="294"/>
      <c r="Z165" s="294"/>
      <c r="AA165" s="294"/>
      <c r="AB165" s="294"/>
      <c r="AC165" s="294"/>
      <c r="AD165" s="294"/>
      <c r="AE165" s="294"/>
      <c r="AF165" s="294"/>
      <c r="AG165" s="294"/>
      <c r="AH165" s="294"/>
      <c r="AI165" s="294"/>
      <c r="AJ165" s="294"/>
      <c r="AK165" s="294"/>
      <c r="AL165" s="294"/>
      <c r="AM165" s="294"/>
      <c r="AN165" s="294"/>
      <c r="AO165" s="294"/>
      <c r="AP165" s="294"/>
      <c r="AQ165" s="294"/>
      <c r="AR165" s="294"/>
      <c r="AS165" s="294"/>
      <c r="AT165" s="294"/>
      <c r="AU165" s="294"/>
      <c r="AV165" s="294"/>
      <c r="AW165" s="294"/>
      <c r="AX165" s="294"/>
      <c r="AY165" s="294"/>
      <c r="AZ165" s="294"/>
      <c r="BA165" s="294"/>
      <c r="BB165" s="294"/>
      <c r="BC165" s="294"/>
      <c r="BD165" s="294"/>
      <c r="BE165" s="294"/>
      <c r="BF165" s="294"/>
      <c r="BG165" s="294"/>
      <c r="BH165" s="294"/>
      <c r="BI165" s="294"/>
      <c r="BJ165" s="294"/>
      <c r="BK165" s="294"/>
      <c r="BL165" s="294"/>
      <c r="BM165" s="294"/>
      <c r="BN165" s="294"/>
      <c r="BO165" s="294"/>
      <c r="BP165" s="294"/>
      <c r="BQ165" s="294"/>
      <c r="BR165" s="294"/>
      <c r="BS165" s="294"/>
      <c r="BT165" s="294"/>
      <c r="BU165" s="294"/>
      <c r="BV165" s="294"/>
      <c r="BW165" s="294"/>
      <c r="BX165" s="294"/>
      <c r="BY165" s="294"/>
      <c r="BZ165" s="294"/>
      <c r="CA165" s="294"/>
      <c r="CB165" s="294"/>
      <c r="CC165" s="294"/>
      <c r="CD165" s="294"/>
      <c r="CE165" s="294"/>
      <c r="CF165" s="294"/>
      <c r="CG165" s="294"/>
      <c r="CH165" s="294"/>
      <c r="CI165" s="294"/>
      <c r="CJ165" s="294"/>
      <c r="CK165" s="294"/>
      <c r="CL165" s="294"/>
      <c r="CM165" s="294"/>
      <c r="CN165" s="294"/>
      <c r="CO165" s="294"/>
      <c r="CP165" s="294"/>
      <c r="CQ165" s="294"/>
      <c r="CR165" s="294"/>
      <c r="CS165" s="294"/>
      <c r="CT165" s="294"/>
      <c r="CU165" s="294"/>
      <c r="CV165" s="294"/>
      <c r="CW165" s="294"/>
      <c r="CX165" s="294"/>
      <c r="CY165" s="294"/>
      <c r="CZ165" s="294"/>
      <c r="DA165" s="294"/>
      <c r="DB165" s="294"/>
      <c r="DC165" s="294"/>
      <c r="DD165" s="294"/>
      <c r="DE165" s="294"/>
      <c r="DF165" s="294"/>
      <c r="DG165" s="294"/>
      <c r="DH165" s="294"/>
      <c r="DI165" s="294"/>
      <c r="DJ165" s="294"/>
    </row>
    <row r="166" spans="1:114" s="282" customFormat="1" ht="93" customHeight="1" outlineLevel="1" x14ac:dyDescent="0.25">
      <c r="A166" s="1187">
        <v>10</v>
      </c>
      <c r="B166" s="1530" t="s">
        <v>3531</v>
      </c>
      <c r="C166" s="842" t="s">
        <v>2119</v>
      </c>
      <c r="D166" s="1037" t="s">
        <v>2120</v>
      </c>
      <c r="E166" s="1046" t="s">
        <v>3</v>
      </c>
      <c r="F166" s="128" t="s">
        <v>335</v>
      </c>
      <c r="G166" s="357" t="s">
        <v>335</v>
      </c>
      <c r="H166" s="910" t="s">
        <v>795</v>
      </c>
      <c r="I166" s="363" t="s">
        <v>1590</v>
      </c>
      <c r="J166" s="753" t="s">
        <v>2041</v>
      </c>
      <c r="K166" s="363" t="s">
        <v>3</v>
      </c>
      <c r="L166" s="128" t="s">
        <v>335</v>
      </c>
      <c r="M166" s="363" t="s">
        <v>335</v>
      </c>
      <c r="N166" s="438">
        <v>168</v>
      </c>
      <c r="O166" s="464">
        <v>100</v>
      </c>
      <c r="P166" s="341">
        <v>100</v>
      </c>
      <c r="Q166" s="341">
        <v>100</v>
      </c>
      <c r="R166" s="341">
        <v>100</v>
      </c>
      <c r="S166" s="52">
        <v>100</v>
      </c>
      <c r="T166" s="21">
        <v>100</v>
      </c>
      <c r="U166" s="14"/>
      <c r="V166" s="14"/>
      <c r="W166" s="14"/>
      <c r="X166" s="294"/>
      <c r="Y166" s="294"/>
      <c r="Z166" s="294"/>
      <c r="AA166" s="294"/>
      <c r="AB166" s="294"/>
      <c r="AC166" s="294"/>
      <c r="AD166" s="294"/>
      <c r="AE166" s="294"/>
      <c r="AF166" s="294"/>
      <c r="AG166" s="294"/>
      <c r="AH166" s="294"/>
      <c r="AI166" s="294"/>
      <c r="AJ166" s="294"/>
      <c r="AK166" s="294"/>
      <c r="AL166" s="294"/>
      <c r="AM166" s="294"/>
      <c r="AN166" s="294"/>
      <c r="AO166" s="294"/>
      <c r="AP166" s="294"/>
      <c r="AQ166" s="294"/>
      <c r="AR166" s="294"/>
      <c r="AS166" s="294"/>
      <c r="AT166" s="294"/>
      <c r="AU166" s="294"/>
      <c r="AV166" s="294"/>
      <c r="AW166" s="294"/>
      <c r="AX166" s="294"/>
      <c r="AY166" s="294"/>
      <c r="AZ166" s="294"/>
      <c r="BA166" s="294"/>
      <c r="BB166" s="294"/>
      <c r="BC166" s="294"/>
      <c r="BD166" s="294"/>
      <c r="BE166" s="294"/>
      <c r="BF166" s="294"/>
      <c r="BG166" s="294"/>
      <c r="BH166" s="294"/>
      <c r="BI166" s="294"/>
      <c r="BJ166" s="294"/>
      <c r="BK166" s="294"/>
      <c r="BL166" s="294"/>
      <c r="BM166" s="294"/>
      <c r="BN166" s="294"/>
      <c r="BO166" s="294"/>
      <c r="BP166" s="294"/>
      <c r="BQ166" s="294"/>
      <c r="BR166" s="294"/>
      <c r="BS166" s="294"/>
      <c r="BT166" s="294"/>
      <c r="BU166" s="294"/>
      <c r="BV166" s="294"/>
      <c r="BW166" s="294"/>
      <c r="BX166" s="294"/>
      <c r="BY166" s="294"/>
      <c r="BZ166" s="294"/>
      <c r="CA166" s="294"/>
      <c r="CB166" s="294"/>
      <c r="CC166" s="294"/>
      <c r="CD166" s="294"/>
      <c r="CE166" s="294"/>
      <c r="CF166" s="294"/>
      <c r="CG166" s="294"/>
      <c r="CH166" s="294"/>
      <c r="CI166" s="294"/>
      <c r="CJ166" s="294"/>
      <c r="CK166" s="294"/>
      <c r="CL166" s="294"/>
      <c r="CM166" s="294"/>
      <c r="CN166" s="294"/>
      <c r="CO166" s="294"/>
      <c r="CP166" s="294"/>
      <c r="CQ166" s="294"/>
      <c r="CR166" s="294"/>
      <c r="CS166" s="294"/>
      <c r="CT166" s="294"/>
      <c r="CU166" s="294"/>
      <c r="CV166" s="294"/>
      <c r="CW166" s="294"/>
      <c r="CX166" s="294"/>
      <c r="CY166" s="294"/>
      <c r="CZ166" s="294"/>
      <c r="DA166" s="294"/>
      <c r="DB166" s="294"/>
      <c r="DC166" s="294"/>
      <c r="DD166" s="294"/>
      <c r="DE166" s="294"/>
      <c r="DF166" s="294"/>
      <c r="DG166" s="294"/>
      <c r="DH166" s="294"/>
      <c r="DI166" s="294"/>
      <c r="DJ166" s="294"/>
    </row>
    <row r="167" spans="1:114" s="905" customFormat="1" ht="18.75" customHeight="1" outlineLevel="1" x14ac:dyDescent="0.25">
      <c r="A167" s="1195"/>
      <c r="B167" s="1544" t="s">
        <v>2336</v>
      </c>
      <c r="C167" s="916"/>
      <c r="D167" s="917"/>
      <c r="E167" s="916"/>
      <c r="F167" s="918"/>
      <c r="G167" s="917"/>
      <c r="H167" s="917" t="s">
        <v>1156</v>
      </c>
      <c r="I167" s="917"/>
      <c r="J167" s="431"/>
      <c r="K167" s="916"/>
      <c r="L167" s="918"/>
      <c r="M167" s="917"/>
      <c r="N167" s="916"/>
      <c r="O167" s="919">
        <f t="shared" ref="O167:T167" si="1">SUM(O168:O181)</f>
        <v>0</v>
      </c>
      <c r="P167" s="924">
        <f t="shared" si="1"/>
        <v>30920</v>
      </c>
      <c r="Q167" s="920">
        <f t="shared" si="1"/>
        <v>0</v>
      </c>
      <c r="R167" s="920">
        <f t="shared" si="1"/>
        <v>0</v>
      </c>
      <c r="S167" s="917">
        <f t="shared" si="1"/>
        <v>0</v>
      </c>
      <c r="T167" s="917">
        <f t="shared" si="1"/>
        <v>0</v>
      </c>
      <c r="U167" s="916"/>
      <c r="V167" s="916"/>
      <c r="W167" s="916"/>
      <c r="X167" s="910"/>
      <c r="Y167" s="910"/>
      <c r="Z167" s="910"/>
      <c r="AA167" s="910"/>
      <c r="AB167" s="910"/>
      <c r="AC167" s="910"/>
      <c r="AD167" s="910"/>
      <c r="AE167" s="910"/>
      <c r="AF167" s="910"/>
      <c r="AG167" s="910"/>
      <c r="AH167" s="910"/>
      <c r="AI167" s="910"/>
      <c r="AJ167" s="910"/>
      <c r="AK167" s="910"/>
      <c r="AL167" s="910"/>
      <c r="AM167" s="910"/>
      <c r="AN167" s="910"/>
      <c r="AO167" s="910"/>
      <c r="AP167" s="910"/>
      <c r="AQ167" s="910"/>
      <c r="AR167" s="910"/>
      <c r="AS167" s="910"/>
      <c r="AT167" s="910"/>
      <c r="AU167" s="910"/>
      <c r="AV167" s="910"/>
      <c r="AW167" s="910"/>
      <c r="AX167" s="910"/>
      <c r="AY167" s="910"/>
      <c r="AZ167" s="910"/>
      <c r="BA167" s="910"/>
      <c r="BB167" s="910"/>
      <c r="BC167" s="910"/>
      <c r="BD167" s="910"/>
      <c r="BE167" s="910"/>
      <c r="BF167" s="910"/>
      <c r="BG167" s="910"/>
      <c r="BH167" s="910"/>
      <c r="BI167" s="910"/>
      <c r="BJ167" s="910"/>
      <c r="BK167" s="910"/>
      <c r="BL167" s="910"/>
      <c r="BM167" s="910"/>
      <c r="BN167" s="910"/>
      <c r="BO167" s="910"/>
      <c r="BP167" s="910"/>
      <c r="BQ167" s="910"/>
      <c r="BR167" s="910"/>
      <c r="BS167" s="910"/>
      <c r="BT167" s="910"/>
      <c r="BU167" s="910"/>
      <c r="BV167" s="910"/>
      <c r="BW167" s="910"/>
      <c r="BX167" s="910"/>
      <c r="BY167" s="910"/>
      <c r="BZ167" s="910"/>
      <c r="CA167" s="910"/>
      <c r="CB167" s="910"/>
      <c r="CC167" s="910"/>
      <c r="CD167" s="910"/>
      <c r="CE167" s="910"/>
      <c r="CF167" s="910"/>
      <c r="CG167" s="910"/>
      <c r="CH167" s="910"/>
      <c r="CI167" s="910"/>
      <c r="CJ167" s="910"/>
      <c r="CK167" s="910"/>
      <c r="CL167" s="910"/>
      <c r="CM167" s="910"/>
      <c r="CN167" s="910"/>
      <c r="CO167" s="910"/>
      <c r="CP167" s="910"/>
      <c r="CQ167" s="910"/>
      <c r="CR167" s="910"/>
      <c r="CS167" s="910"/>
      <c r="CT167" s="910"/>
      <c r="CU167" s="910"/>
      <c r="CV167" s="910"/>
      <c r="CW167" s="910"/>
      <c r="CX167" s="910"/>
      <c r="CY167" s="910"/>
      <c r="CZ167" s="910"/>
      <c r="DA167" s="910"/>
      <c r="DB167" s="910"/>
      <c r="DC167" s="910"/>
      <c r="DD167" s="910"/>
      <c r="DE167" s="910"/>
      <c r="DF167" s="910"/>
      <c r="DG167" s="910"/>
      <c r="DH167" s="910"/>
      <c r="DI167" s="910"/>
      <c r="DJ167" s="910"/>
    </row>
    <row r="168" spans="1:114" s="234" customFormat="1" outlineLevel="1" x14ac:dyDescent="0.25">
      <c r="A168" s="1190"/>
      <c r="B168" s="1539"/>
      <c r="C168" s="391"/>
      <c r="D168" s="391"/>
      <c r="E168" s="391"/>
      <c r="F168" s="161"/>
      <c r="H168" s="972" t="s">
        <v>1052</v>
      </c>
      <c r="J168" s="391"/>
      <c r="K168" s="391"/>
      <c r="L168" s="161"/>
      <c r="N168" s="391"/>
      <c r="O168" s="465"/>
      <c r="P168" s="160"/>
      <c r="Q168" s="921"/>
      <c r="R168" s="921"/>
      <c r="U168" s="391"/>
      <c r="V168" s="391"/>
      <c r="W168" s="391"/>
      <c r="X168" s="922"/>
      <c r="Y168" s="922"/>
      <c r="Z168" s="922"/>
      <c r="AA168" s="922"/>
      <c r="AB168" s="922"/>
      <c r="AC168" s="922"/>
      <c r="AD168" s="922"/>
      <c r="AE168" s="922"/>
      <c r="AF168" s="922"/>
      <c r="AG168" s="922"/>
      <c r="AH168" s="922"/>
      <c r="AI168" s="922"/>
      <c r="AJ168" s="922"/>
      <c r="AK168" s="922"/>
      <c r="AL168" s="922"/>
      <c r="AM168" s="922"/>
      <c r="AN168" s="922"/>
      <c r="AO168" s="922"/>
      <c r="AP168" s="922"/>
      <c r="AQ168" s="922"/>
      <c r="AR168" s="922"/>
      <c r="AS168" s="922"/>
      <c r="AT168" s="922"/>
      <c r="AU168" s="922"/>
      <c r="AV168" s="922"/>
      <c r="AW168" s="922"/>
      <c r="AX168" s="922"/>
      <c r="AY168" s="922"/>
      <c r="AZ168" s="922"/>
      <c r="BA168" s="922"/>
      <c r="BB168" s="922"/>
      <c r="BC168" s="922"/>
      <c r="BD168" s="922"/>
      <c r="BE168" s="922"/>
      <c r="BF168" s="922"/>
      <c r="BG168" s="922"/>
      <c r="BH168" s="922"/>
      <c r="BI168" s="922"/>
      <c r="BJ168" s="922"/>
      <c r="BK168" s="922"/>
      <c r="BL168" s="922"/>
      <c r="BM168" s="922"/>
      <c r="BN168" s="922"/>
      <c r="BO168" s="922"/>
      <c r="BP168" s="922"/>
      <c r="BQ168" s="922"/>
      <c r="BR168" s="922"/>
      <c r="BS168" s="922"/>
      <c r="BT168" s="922"/>
      <c r="BU168" s="922"/>
      <c r="BV168" s="922"/>
      <c r="BW168" s="922"/>
      <c r="BX168" s="922"/>
      <c r="BY168" s="922"/>
      <c r="BZ168" s="922"/>
      <c r="CA168" s="922"/>
      <c r="CB168" s="922"/>
      <c r="CC168" s="922"/>
      <c r="CD168" s="922"/>
      <c r="CE168" s="922"/>
      <c r="CF168" s="922"/>
      <c r="CG168" s="922"/>
      <c r="CH168" s="922"/>
      <c r="CI168" s="922"/>
      <c r="CJ168" s="922"/>
      <c r="CK168" s="922"/>
      <c r="CL168" s="922"/>
      <c r="CM168" s="922"/>
      <c r="CN168" s="922"/>
      <c r="CO168" s="922"/>
      <c r="CP168" s="922"/>
      <c r="CQ168" s="922"/>
      <c r="CR168" s="922"/>
      <c r="CS168" s="922"/>
      <c r="CT168" s="922"/>
      <c r="CU168" s="922"/>
      <c r="CV168" s="922"/>
      <c r="CW168" s="922"/>
      <c r="CX168" s="922"/>
      <c r="CY168" s="922"/>
      <c r="CZ168" s="922"/>
      <c r="DA168" s="922"/>
      <c r="DB168" s="922"/>
      <c r="DC168" s="922"/>
      <c r="DD168" s="922"/>
      <c r="DE168" s="922"/>
      <c r="DF168" s="922"/>
      <c r="DG168" s="922"/>
      <c r="DH168" s="922"/>
      <c r="DI168" s="922"/>
      <c r="DJ168" s="922"/>
    </row>
    <row r="169" spans="1:114" s="922" customFormat="1" ht="14.45" customHeight="1" outlineLevel="1" x14ac:dyDescent="0.25">
      <c r="A169" s="2282"/>
      <c r="B169" s="2529" t="s">
        <v>1184</v>
      </c>
      <c r="C169" s="2354" t="s">
        <v>2337</v>
      </c>
      <c r="D169" s="2354" t="s">
        <v>2338</v>
      </c>
      <c r="E169" s="1043" t="s">
        <v>1064</v>
      </c>
      <c r="F169" s="2234">
        <v>2026</v>
      </c>
      <c r="G169" s="2234" t="s">
        <v>395</v>
      </c>
      <c r="H169" s="2236" t="s">
        <v>1065</v>
      </c>
      <c r="I169" s="2234" t="s">
        <v>1053</v>
      </c>
      <c r="J169" s="2354" t="s">
        <v>1055</v>
      </c>
      <c r="K169" s="903" t="s">
        <v>1064</v>
      </c>
      <c r="L169" s="2234">
        <v>2026</v>
      </c>
      <c r="M169" s="2234" t="s">
        <v>393</v>
      </c>
      <c r="N169" s="903"/>
      <c r="O169" s="911"/>
      <c r="P169" s="1471"/>
      <c r="Q169" s="923"/>
      <c r="R169" s="923"/>
      <c r="U169" s="1663"/>
      <c r="V169" s="901"/>
      <c r="W169" s="2354"/>
    </row>
    <row r="170" spans="1:114" s="922" customFormat="1" ht="17.25" customHeight="1" outlineLevel="1" x14ac:dyDescent="0.25">
      <c r="A170" s="2283"/>
      <c r="B170" s="2530"/>
      <c r="C170" s="2355"/>
      <c r="D170" s="2355"/>
      <c r="E170" s="1043" t="s">
        <v>2026</v>
      </c>
      <c r="F170" s="2235"/>
      <c r="G170" s="2235"/>
      <c r="H170" s="2237"/>
      <c r="I170" s="2235"/>
      <c r="J170" s="2355"/>
      <c r="K170" s="903" t="s">
        <v>1192</v>
      </c>
      <c r="L170" s="2235"/>
      <c r="M170" s="2235"/>
      <c r="N170" s="903"/>
      <c r="O170" s="911"/>
      <c r="P170" s="1471">
        <v>3000</v>
      </c>
      <c r="Q170" s="923"/>
      <c r="R170" s="923"/>
      <c r="U170" s="1663" t="s">
        <v>1054</v>
      </c>
      <c r="V170" s="902"/>
      <c r="W170" s="2355"/>
    </row>
    <row r="171" spans="1:114" s="234" customFormat="1" outlineLevel="1" x14ac:dyDescent="0.25">
      <c r="A171" s="1190"/>
      <c r="B171" s="1539"/>
      <c r="C171" s="391"/>
      <c r="D171" s="391"/>
      <c r="E171" s="391"/>
      <c r="F171" s="161"/>
      <c r="H171" s="972" t="s">
        <v>583</v>
      </c>
      <c r="J171" s="391"/>
      <c r="K171" s="391"/>
      <c r="L171" s="161"/>
      <c r="N171" s="391"/>
      <c r="O171" s="465"/>
      <c r="P171" s="160"/>
      <c r="Q171" s="921"/>
      <c r="R171" s="921"/>
      <c r="U171" s="391"/>
      <c r="V171" s="391"/>
      <c r="W171" s="391"/>
      <c r="X171" s="922"/>
      <c r="Y171" s="922"/>
      <c r="Z171" s="922"/>
      <c r="AA171" s="922"/>
      <c r="AB171" s="922"/>
      <c r="AC171" s="922"/>
      <c r="AD171" s="922"/>
      <c r="AE171" s="922"/>
      <c r="AF171" s="922"/>
      <c r="AG171" s="922"/>
      <c r="AH171" s="922"/>
      <c r="AI171" s="922"/>
      <c r="AJ171" s="922"/>
      <c r="AK171" s="922"/>
      <c r="AL171" s="922"/>
      <c r="AM171" s="922"/>
      <c r="AN171" s="922"/>
      <c r="AO171" s="922"/>
      <c r="AP171" s="922"/>
      <c r="AQ171" s="922"/>
      <c r="AR171" s="922"/>
      <c r="AS171" s="922"/>
      <c r="AT171" s="922"/>
      <c r="AU171" s="922"/>
      <c r="AV171" s="922"/>
      <c r="AW171" s="922"/>
      <c r="AX171" s="922"/>
      <c r="AY171" s="922"/>
      <c r="AZ171" s="922"/>
      <c r="BA171" s="922"/>
      <c r="BB171" s="922"/>
      <c r="BC171" s="922"/>
      <c r="BD171" s="922"/>
      <c r="BE171" s="922"/>
      <c r="BF171" s="922"/>
      <c r="BG171" s="922"/>
      <c r="BH171" s="922"/>
      <c r="BI171" s="922"/>
      <c r="BJ171" s="922"/>
      <c r="BK171" s="922"/>
      <c r="BL171" s="922"/>
      <c r="BM171" s="922"/>
      <c r="BN171" s="922"/>
      <c r="BO171" s="922"/>
      <c r="BP171" s="922"/>
      <c r="BQ171" s="922"/>
      <c r="BR171" s="922"/>
      <c r="BS171" s="922"/>
      <c r="BT171" s="922"/>
      <c r="BU171" s="922"/>
      <c r="BV171" s="922"/>
      <c r="BW171" s="922"/>
      <c r="BX171" s="922"/>
      <c r="BY171" s="922"/>
      <c r="BZ171" s="922"/>
      <c r="CA171" s="922"/>
      <c r="CB171" s="922"/>
      <c r="CC171" s="922"/>
      <c r="CD171" s="922"/>
      <c r="CE171" s="922"/>
      <c r="CF171" s="922"/>
      <c r="CG171" s="922"/>
      <c r="CH171" s="922"/>
      <c r="CI171" s="922"/>
      <c r="CJ171" s="922"/>
      <c r="CK171" s="922"/>
      <c r="CL171" s="922"/>
      <c r="CM171" s="922"/>
      <c r="CN171" s="922"/>
      <c r="CO171" s="922"/>
      <c r="CP171" s="922"/>
      <c r="CQ171" s="922"/>
      <c r="CR171" s="922"/>
      <c r="CS171" s="922"/>
      <c r="CT171" s="922"/>
      <c r="CU171" s="922"/>
      <c r="CV171" s="922"/>
      <c r="CW171" s="922"/>
      <c r="CX171" s="922"/>
      <c r="CY171" s="922"/>
      <c r="CZ171" s="922"/>
      <c r="DA171" s="922"/>
      <c r="DB171" s="922"/>
      <c r="DC171" s="922"/>
      <c r="DD171" s="922"/>
      <c r="DE171" s="922"/>
      <c r="DF171" s="922"/>
      <c r="DG171" s="922"/>
      <c r="DH171" s="922"/>
      <c r="DI171" s="922"/>
      <c r="DJ171" s="922"/>
    </row>
    <row r="172" spans="1:114" s="922" customFormat="1" ht="14.45" customHeight="1" outlineLevel="1" x14ac:dyDescent="0.25">
      <c r="A172" s="2282"/>
      <c r="B172" s="2529" t="s">
        <v>1185</v>
      </c>
      <c r="C172" s="2354" t="s">
        <v>2337</v>
      </c>
      <c r="D172" s="2354" t="s">
        <v>2876</v>
      </c>
      <c r="E172" s="1043" t="s">
        <v>1064</v>
      </c>
      <c r="F172" s="2234">
        <v>2026</v>
      </c>
      <c r="G172" s="2234" t="s">
        <v>395</v>
      </c>
      <c r="H172" s="2236" t="s">
        <v>1060</v>
      </c>
      <c r="I172" s="2234" t="s">
        <v>1053</v>
      </c>
      <c r="J172" s="2354" t="s">
        <v>1056</v>
      </c>
      <c r="K172" s="903" t="s">
        <v>1064</v>
      </c>
      <c r="L172" s="2234">
        <v>2026</v>
      </c>
      <c r="M172" s="2234" t="s">
        <v>393</v>
      </c>
      <c r="N172" s="903"/>
      <c r="O172" s="911"/>
      <c r="P172" s="1471"/>
      <c r="Q172" s="923"/>
      <c r="R172" s="923"/>
      <c r="U172" s="1663"/>
      <c r="V172" s="901"/>
      <c r="W172" s="2354"/>
    </row>
    <row r="173" spans="1:114" s="922" customFormat="1" ht="13.5" customHeight="1" outlineLevel="1" x14ac:dyDescent="0.25">
      <c r="A173" s="2283"/>
      <c r="B173" s="2530"/>
      <c r="C173" s="2500"/>
      <c r="D173" s="2355"/>
      <c r="E173" s="1043" t="s">
        <v>2026</v>
      </c>
      <c r="F173" s="2235"/>
      <c r="G173" s="2235"/>
      <c r="H173" s="2237"/>
      <c r="I173" s="2235"/>
      <c r="J173" s="2355"/>
      <c r="K173" s="903" t="s">
        <v>1192</v>
      </c>
      <c r="L173" s="2235"/>
      <c r="M173" s="2235"/>
      <c r="N173" s="903"/>
      <c r="O173" s="911"/>
      <c r="P173" s="1471">
        <v>7000</v>
      </c>
      <c r="Q173" s="923"/>
      <c r="R173" s="923"/>
      <c r="U173" s="1663" t="s">
        <v>1054</v>
      </c>
      <c r="V173" s="902"/>
      <c r="W173" s="2355"/>
    </row>
    <row r="174" spans="1:114" s="922" customFormat="1" ht="14.45" customHeight="1" outlineLevel="1" x14ac:dyDescent="0.25">
      <c r="A174" s="2282"/>
      <c r="B174" s="2529" t="s">
        <v>1186</v>
      </c>
      <c r="C174" s="2354" t="s">
        <v>2337</v>
      </c>
      <c r="D174" s="2354" t="s">
        <v>1057</v>
      </c>
      <c r="E174" s="1043" t="s">
        <v>1064</v>
      </c>
      <c r="F174" s="2234">
        <v>2026</v>
      </c>
      <c r="G174" s="2234" t="s">
        <v>395</v>
      </c>
      <c r="H174" s="2236" t="s">
        <v>1061</v>
      </c>
      <c r="I174" s="2234" t="s">
        <v>1053</v>
      </c>
      <c r="J174" s="2354" t="s">
        <v>1057</v>
      </c>
      <c r="K174" s="903" t="s">
        <v>1064</v>
      </c>
      <c r="L174" s="2234">
        <v>2026</v>
      </c>
      <c r="M174" s="2234" t="s">
        <v>393</v>
      </c>
      <c r="N174" s="903"/>
      <c r="O174" s="911"/>
      <c r="P174" s="1471"/>
      <c r="Q174" s="923"/>
      <c r="R174" s="923"/>
      <c r="U174" s="1663"/>
      <c r="V174" s="901"/>
      <c r="W174" s="2354"/>
    </row>
    <row r="175" spans="1:114" s="922" customFormat="1" ht="17.25" customHeight="1" outlineLevel="1" x14ac:dyDescent="0.25">
      <c r="A175" s="2283"/>
      <c r="B175" s="2530"/>
      <c r="C175" s="2500"/>
      <c r="D175" s="2355"/>
      <c r="E175" s="1043" t="s">
        <v>2026</v>
      </c>
      <c r="F175" s="2235"/>
      <c r="G175" s="2235"/>
      <c r="H175" s="2237"/>
      <c r="I175" s="2235"/>
      <c r="J175" s="2355"/>
      <c r="K175" s="903" t="s">
        <v>1192</v>
      </c>
      <c r="L175" s="2235"/>
      <c r="M175" s="2235"/>
      <c r="N175" s="903"/>
      <c r="O175" s="911"/>
      <c r="P175" s="1471">
        <v>19500</v>
      </c>
      <c r="Q175" s="923"/>
      <c r="R175" s="923"/>
      <c r="U175" s="1663" t="s">
        <v>1054</v>
      </c>
      <c r="V175" s="902"/>
      <c r="W175" s="2355"/>
    </row>
    <row r="176" spans="1:114" s="234" customFormat="1" outlineLevel="1" x14ac:dyDescent="0.25">
      <c r="A176" s="1190"/>
      <c r="B176" s="1539"/>
      <c r="C176" s="162"/>
      <c r="D176" s="391"/>
      <c r="E176" s="391"/>
      <c r="F176" s="161"/>
      <c r="H176" s="972" t="s">
        <v>607</v>
      </c>
      <c r="J176" s="391"/>
      <c r="K176" s="391"/>
      <c r="L176" s="161"/>
      <c r="N176" s="391"/>
      <c r="O176" s="465"/>
      <c r="P176" s="160"/>
      <c r="Q176" s="921"/>
      <c r="R176" s="921"/>
      <c r="U176" s="391"/>
      <c r="V176" s="391"/>
      <c r="W176" s="391"/>
      <c r="X176" s="922"/>
      <c r="Y176" s="922"/>
      <c r="Z176" s="922"/>
      <c r="AA176" s="922"/>
      <c r="AB176" s="922"/>
      <c r="AC176" s="922"/>
      <c r="AD176" s="922"/>
      <c r="AE176" s="922"/>
      <c r="AF176" s="922"/>
      <c r="AG176" s="922"/>
      <c r="AH176" s="922"/>
      <c r="AI176" s="922"/>
      <c r="AJ176" s="922"/>
      <c r="AK176" s="922"/>
      <c r="AL176" s="922"/>
      <c r="AM176" s="922"/>
      <c r="AN176" s="922"/>
      <c r="AO176" s="922"/>
      <c r="AP176" s="922"/>
      <c r="AQ176" s="922"/>
      <c r="AR176" s="922"/>
      <c r="AS176" s="922"/>
      <c r="AT176" s="922"/>
      <c r="AU176" s="922"/>
      <c r="AV176" s="922"/>
      <c r="AW176" s="922"/>
      <c r="AX176" s="922"/>
      <c r="AY176" s="922"/>
      <c r="AZ176" s="922"/>
      <c r="BA176" s="922"/>
      <c r="BB176" s="922"/>
      <c r="BC176" s="922"/>
      <c r="BD176" s="922"/>
      <c r="BE176" s="922"/>
      <c r="BF176" s="922"/>
      <c r="BG176" s="922"/>
      <c r="BH176" s="922"/>
      <c r="BI176" s="922"/>
      <c r="BJ176" s="922"/>
      <c r="BK176" s="922"/>
      <c r="BL176" s="922"/>
      <c r="BM176" s="922"/>
      <c r="BN176" s="922"/>
      <c r="BO176" s="922"/>
      <c r="BP176" s="922"/>
      <c r="BQ176" s="922"/>
      <c r="BR176" s="922"/>
      <c r="BS176" s="922"/>
      <c r="BT176" s="922"/>
      <c r="BU176" s="922"/>
      <c r="BV176" s="922"/>
      <c r="BW176" s="922"/>
      <c r="BX176" s="922"/>
      <c r="BY176" s="922"/>
      <c r="BZ176" s="922"/>
      <c r="CA176" s="922"/>
      <c r="CB176" s="922"/>
      <c r="CC176" s="922"/>
      <c r="CD176" s="922"/>
      <c r="CE176" s="922"/>
      <c r="CF176" s="922"/>
      <c r="CG176" s="922"/>
      <c r="CH176" s="922"/>
      <c r="CI176" s="922"/>
      <c r="CJ176" s="922"/>
      <c r="CK176" s="922"/>
      <c r="CL176" s="922"/>
      <c r="CM176" s="922"/>
      <c r="CN176" s="922"/>
      <c r="CO176" s="922"/>
      <c r="CP176" s="922"/>
      <c r="CQ176" s="922"/>
      <c r="CR176" s="922"/>
      <c r="CS176" s="922"/>
      <c r="CT176" s="922"/>
      <c r="CU176" s="922"/>
      <c r="CV176" s="922"/>
      <c r="CW176" s="922"/>
      <c r="CX176" s="922"/>
      <c r="CY176" s="922"/>
      <c r="CZ176" s="922"/>
      <c r="DA176" s="922"/>
      <c r="DB176" s="922"/>
      <c r="DC176" s="922"/>
      <c r="DD176" s="922"/>
      <c r="DE176" s="922"/>
      <c r="DF176" s="922"/>
      <c r="DG176" s="922"/>
      <c r="DH176" s="922"/>
      <c r="DI176" s="922"/>
      <c r="DJ176" s="922"/>
    </row>
    <row r="177" spans="1:114" s="922" customFormat="1" ht="14.45" customHeight="1" outlineLevel="1" x14ac:dyDescent="0.25">
      <c r="A177" s="2282"/>
      <c r="B177" s="2529" t="s">
        <v>1185</v>
      </c>
      <c r="C177" s="2354" t="s">
        <v>2337</v>
      </c>
      <c r="D177" s="2354" t="s">
        <v>1058</v>
      </c>
      <c r="E177" s="1043" t="s">
        <v>1064</v>
      </c>
      <c r="F177" s="2234">
        <v>2026</v>
      </c>
      <c r="G177" s="2234" t="s">
        <v>395</v>
      </c>
      <c r="H177" s="2236" t="s">
        <v>1060</v>
      </c>
      <c r="I177" s="2234" t="s">
        <v>1053</v>
      </c>
      <c r="J177" s="2354" t="s">
        <v>1058</v>
      </c>
      <c r="K177" s="903" t="s">
        <v>1064</v>
      </c>
      <c r="L177" s="2234">
        <v>2026</v>
      </c>
      <c r="M177" s="2234" t="s">
        <v>393</v>
      </c>
      <c r="N177" s="903"/>
      <c r="O177" s="911"/>
      <c r="P177" s="1471"/>
      <c r="Q177" s="923"/>
      <c r="R177" s="923"/>
      <c r="U177" s="1663"/>
      <c r="V177" s="901"/>
      <c r="W177" s="2354"/>
    </row>
    <row r="178" spans="1:114" s="922" customFormat="1" ht="17.25" customHeight="1" outlineLevel="1" x14ac:dyDescent="0.25">
      <c r="A178" s="2283"/>
      <c r="B178" s="2530"/>
      <c r="C178" s="2500"/>
      <c r="D178" s="2355"/>
      <c r="E178" s="1043" t="s">
        <v>2026</v>
      </c>
      <c r="F178" s="2235"/>
      <c r="G178" s="2235"/>
      <c r="H178" s="2237"/>
      <c r="I178" s="2235"/>
      <c r="J178" s="2355"/>
      <c r="K178" s="903" t="s">
        <v>1192</v>
      </c>
      <c r="L178" s="2235"/>
      <c r="M178" s="2235"/>
      <c r="N178" s="903"/>
      <c r="O178" s="911"/>
      <c r="P178" s="1471">
        <v>1100</v>
      </c>
      <c r="Q178" s="923"/>
      <c r="R178" s="923"/>
      <c r="U178" s="1663" t="s">
        <v>1054</v>
      </c>
      <c r="V178" s="902"/>
      <c r="W178" s="2355"/>
    </row>
    <row r="179" spans="1:114" s="234" customFormat="1" outlineLevel="1" x14ac:dyDescent="0.25">
      <c r="A179" s="1190"/>
      <c r="B179" s="1539"/>
      <c r="C179" s="391"/>
      <c r="D179" s="391"/>
      <c r="E179" s="391"/>
      <c r="F179" s="161"/>
      <c r="H179" s="972" t="s">
        <v>586</v>
      </c>
      <c r="J179" s="391"/>
      <c r="K179" s="391"/>
      <c r="L179" s="161"/>
      <c r="N179" s="391"/>
      <c r="O179" s="465"/>
      <c r="P179" s="160"/>
      <c r="Q179" s="921"/>
      <c r="R179" s="921"/>
      <c r="U179" s="391"/>
      <c r="V179" s="391"/>
      <c r="W179" s="391"/>
      <c r="X179" s="922"/>
      <c r="Y179" s="922"/>
      <c r="Z179" s="922"/>
      <c r="AA179" s="922"/>
      <c r="AB179" s="922"/>
      <c r="AC179" s="922"/>
      <c r="AD179" s="922"/>
      <c r="AE179" s="922"/>
      <c r="AF179" s="922"/>
      <c r="AG179" s="922"/>
      <c r="AH179" s="922"/>
      <c r="AI179" s="922"/>
      <c r="AJ179" s="922"/>
      <c r="AK179" s="922"/>
      <c r="AL179" s="922"/>
      <c r="AM179" s="922"/>
      <c r="AN179" s="922"/>
      <c r="AO179" s="922"/>
      <c r="AP179" s="922"/>
      <c r="AQ179" s="922"/>
      <c r="AR179" s="922"/>
      <c r="AS179" s="922"/>
      <c r="AT179" s="922"/>
      <c r="AU179" s="922"/>
      <c r="AV179" s="922"/>
      <c r="AW179" s="922"/>
      <c r="AX179" s="922"/>
      <c r="AY179" s="922"/>
      <c r="AZ179" s="922"/>
      <c r="BA179" s="922"/>
      <c r="BB179" s="922"/>
      <c r="BC179" s="922"/>
      <c r="BD179" s="922"/>
      <c r="BE179" s="922"/>
      <c r="BF179" s="922"/>
      <c r="BG179" s="922"/>
      <c r="BH179" s="922"/>
      <c r="BI179" s="922"/>
      <c r="BJ179" s="922"/>
      <c r="BK179" s="922"/>
      <c r="BL179" s="922"/>
      <c r="BM179" s="922"/>
      <c r="BN179" s="922"/>
      <c r="BO179" s="922"/>
      <c r="BP179" s="922"/>
      <c r="BQ179" s="922"/>
      <c r="BR179" s="922"/>
      <c r="BS179" s="922"/>
      <c r="BT179" s="922"/>
      <c r="BU179" s="922"/>
      <c r="BV179" s="922"/>
      <c r="BW179" s="922"/>
      <c r="BX179" s="922"/>
      <c r="BY179" s="922"/>
      <c r="BZ179" s="922"/>
      <c r="CA179" s="922"/>
      <c r="CB179" s="922"/>
      <c r="CC179" s="922"/>
      <c r="CD179" s="922"/>
      <c r="CE179" s="922"/>
      <c r="CF179" s="922"/>
      <c r="CG179" s="922"/>
      <c r="CH179" s="922"/>
      <c r="CI179" s="922"/>
      <c r="CJ179" s="922"/>
      <c r="CK179" s="922"/>
      <c r="CL179" s="922"/>
      <c r="CM179" s="922"/>
      <c r="CN179" s="922"/>
      <c r="CO179" s="922"/>
      <c r="CP179" s="922"/>
      <c r="CQ179" s="922"/>
      <c r="CR179" s="922"/>
      <c r="CS179" s="922"/>
      <c r="CT179" s="922"/>
      <c r="CU179" s="922"/>
      <c r="CV179" s="922"/>
      <c r="CW179" s="922"/>
      <c r="CX179" s="922"/>
      <c r="CY179" s="922"/>
      <c r="CZ179" s="922"/>
      <c r="DA179" s="922"/>
      <c r="DB179" s="922"/>
      <c r="DC179" s="922"/>
      <c r="DD179" s="922"/>
      <c r="DE179" s="922"/>
      <c r="DF179" s="922"/>
      <c r="DG179" s="922"/>
      <c r="DH179" s="922"/>
      <c r="DI179" s="922"/>
      <c r="DJ179" s="922"/>
    </row>
    <row r="180" spans="1:114" s="922" customFormat="1" ht="14.45" customHeight="1" outlineLevel="1" x14ac:dyDescent="0.25">
      <c r="A180" s="2282"/>
      <c r="B180" s="2529" t="s">
        <v>1185</v>
      </c>
      <c r="C180" s="2354" t="s">
        <v>2337</v>
      </c>
      <c r="D180" s="2354" t="s">
        <v>2877</v>
      </c>
      <c r="E180" s="1043" t="s">
        <v>1064</v>
      </c>
      <c r="F180" s="2234">
        <v>2026</v>
      </c>
      <c r="G180" s="2234" t="s">
        <v>395</v>
      </c>
      <c r="H180" s="2236" t="s">
        <v>1060</v>
      </c>
      <c r="I180" s="2234" t="s">
        <v>1053</v>
      </c>
      <c r="J180" s="2354" t="s">
        <v>1059</v>
      </c>
      <c r="K180" s="903" t="s">
        <v>1064</v>
      </c>
      <c r="L180" s="2234">
        <v>2026</v>
      </c>
      <c r="M180" s="2234" t="s">
        <v>393</v>
      </c>
      <c r="N180" s="903"/>
      <c r="O180" s="911"/>
      <c r="P180" s="903"/>
      <c r="Q180" s="923"/>
      <c r="R180" s="923"/>
      <c r="U180" s="1663"/>
      <c r="V180" s="901"/>
      <c r="W180" s="2354"/>
    </row>
    <row r="181" spans="1:114" s="922" customFormat="1" ht="17.25" customHeight="1" outlineLevel="1" x14ac:dyDescent="0.25">
      <c r="A181" s="2283"/>
      <c r="B181" s="2530"/>
      <c r="C181" s="2500"/>
      <c r="D181" s="2355"/>
      <c r="E181" s="1043" t="s">
        <v>2026</v>
      </c>
      <c r="F181" s="2235"/>
      <c r="G181" s="2235"/>
      <c r="H181" s="2237"/>
      <c r="I181" s="2235"/>
      <c r="J181" s="2355"/>
      <c r="K181" s="903" t="s">
        <v>1192</v>
      </c>
      <c r="L181" s="2235"/>
      <c r="M181" s="2235"/>
      <c r="N181" s="903"/>
      <c r="O181" s="911"/>
      <c r="P181" s="903">
        <v>320</v>
      </c>
      <c r="Q181" s="923"/>
      <c r="R181" s="923"/>
      <c r="U181" s="1663" t="s">
        <v>1054</v>
      </c>
      <c r="V181" s="902"/>
      <c r="W181" s="2355"/>
    </row>
    <row r="182" spans="1:114" s="928" customFormat="1" ht="18" customHeight="1" outlineLevel="1" x14ac:dyDescent="0.25">
      <c r="A182" s="1196"/>
      <c r="B182" s="1545" t="s">
        <v>2339</v>
      </c>
      <c r="C182" s="920"/>
      <c r="D182" s="920"/>
      <c r="E182" s="920"/>
      <c r="F182" s="920"/>
      <c r="G182" s="920"/>
      <c r="H182" s="920" t="s">
        <v>1155</v>
      </c>
      <c r="I182" s="924">
        <f>SUM(I183:I215)</f>
        <v>0</v>
      </c>
      <c r="J182" s="432">
        <f>SUM(J183:J214)</f>
        <v>0</v>
      </c>
      <c r="K182" s="924">
        <f t="shared" ref="K182:T182" si="2">SUM(K183:K215)</f>
        <v>0</v>
      </c>
      <c r="L182" s="924">
        <f t="shared" si="2"/>
        <v>24317</v>
      </c>
      <c r="M182" s="924">
        <f t="shared" si="2"/>
        <v>0</v>
      </c>
      <c r="N182" s="924">
        <f t="shared" si="2"/>
        <v>0</v>
      </c>
      <c r="O182" s="926">
        <f t="shared" si="2"/>
        <v>0</v>
      </c>
      <c r="P182" s="924">
        <f t="shared" si="2"/>
        <v>29750</v>
      </c>
      <c r="Q182" s="924">
        <f t="shared" si="2"/>
        <v>8120</v>
      </c>
      <c r="R182" s="924">
        <f t="shared" si="2"/>
        <v>0</v>
      </c>
      <c r="S182" s="924">
        <f t="shared" si="2"/>
        <v>0</v>
      </c>
      <c r="T182" s="924">
        <f t="shared" si="2"/>
        <v>0</v>
      </c>
      <c r="U182" s="924"/>
      <c r="V182" s="924"/>
      <c r="W182" s="924"/>
      <c r="X182" s="927"/>
      <c r="Y182" s="927"/>
      <c r="Z182" s="927"/>
      <c r="AA182" s="927"/>
      <c r="AB182" s="927"/>
      <c r="AC182" s="927"/>
      <c r="AD182" s="927"/>
      <c r="AE182" s="927"/>
      <c r="AF182" s="927"/>
      <c r="AG182" s="927"/>
      <c r="AH182" s="927"/>
      <c r="AI182" s="927"/>
      <c r="AJ182" s="927"/>
      <c r="AK182" s="927"/>
      <c r="AL182" s="927"/>
      <c r="AM182" s="927"/>
      <c r="AN182" s="927"/>
      <c r="AO182" s="927"/>
      <c r="AP182" s="927"/>
      <c r="AQ182" s="927"/>
      <c r="AR182" s="927"/>
      <c r="AS182" s="927"/>
      <c r="AT182" s="927"/>
      <c r="AU182" s="927"/>
      <c r="AV182" s="927"/>
      <c r="AW182" s="927"/>
      <c r="AX182" s="927"/>
      <c r="AY182" s="927"/>
      <c r="AZ182" s="927"/>
      <c r="BA182" s="927"/>
      <c r="BB182" s="927"/>
      <c r="BC182" s="927"/>
      <c r="BD182" s="927"/>
      <c r="BE182" s="927"/>
      <c r="BF182" s="927"/>
      <c r="BG182" s="927"/>
      <c r="BH182" s="927"/>
      <c r="BI182" s="927"/>
      <c r="BJ182" s="927"/>
      <c r="BK182" s="927"/>
      <c r="BL182" s="927"/>
      <c r="BM182" s="927"/>
      <c r="BN182" s="927"/>
      <c r="BO182" s="927"/>
      <c r="BP182" s="927"/>
      <c r="BQ182" s="927"/>
      <c r="BR182" s="927"/>
      <c r="BS182" s="927"/>
      <c r="BT182" s="927"/>
      <c r="BU182" s="927"/>
      <c r="BV182" s="927"/>
      <c r="BW182" s="927"/>
      <c r="BX182" s="927"/>
      <c r="BY182" s="927"/>
      <c r="BZ182" s="927"/>
      <c r="CA182" s="927"/>
      <c r="CB182" s="927"/>
      <c r="CC182" s="927"/>
      <c r="CD182" s="927"/>
      <c r="CE182" s="927"/>
      <c r="CF182" s="927"/>
      <c r="CG182" s="927"/>
      <c r="CH182" s="927"/>
      <c r="CI182" s="927"/>
      <c r="CJ182" s="927"/>
      <c r="CK182" s="927"/>
      <c r="CL182" s="927"/>
      <c r="CM182" s="927"/>
      <c r="CN182" s="927"/>
      <c r="CO182" s="927"/>
      <c r="CP182" s="927"/>
      <c r="CQ182" s="927"/>
      <c r="CR182" s="927"/>
      <c r="CS182" s="927"/>
      <c r="CT182" s="927"/>
      <c r="CU182" s="927"/>
      <c r="CV182" s="927"/>
      <c r="CW182" s="927"/>
      <c r="CX182" s="927"/>
      <c r="CY182" s="927"/>
      <c r="CZ182" s="927"/>
      <c r="DA182" s="927"/>
      <c r="DB182" s="927"/>
      <c r="DC182" s="927"/>
      <c r="DD182" s="927"/>
      <c r="DE182" s="927"/>
      <c r="DF182" s="927"/>
      <c r="DG182" s="927"/>
      <c r="DH182" s="927"/>
      <c r="DI182" s="927"/>
      <c r="DJ182" s="927"/>
    </row>
    <row r="183" spans="1:114" s="234" customFormat="1" outlineLevel="1" x14ac:dyDescent="0.25">
      <c r="A183" s="1190"/>
      <c r="B183" s="1539"/>
      <c r="C183" s="391"/>
      <c r="D183" s="391"/>
      <c r="E183" s="391"/>
      <c r="F183" s="161"/>
      <c r="H183" s="972" t="s">
        <v>574</v>
      </c>
      <c r="J183" s="391"/>
      <c r="K183" s="391"/>
      <c r="L183" s="161"/>
      <c r="N183" s="391"/>
      <c r="O183" s="465"/>
      <c r="P183" s="391"/>
      <c r="Q183" s="921"/>
      <c r="R183" s="921"/>
      <c r="U183" s="391"/>
      <c r="V183" s="391"/>
      <c r="W183" s="391"/>
      <c r="X183" s="922"/>
      <c r="Y183" s="922"/>
      <c r="Z183" s="922"/>
      <c r="AA183" s="922"/>
      <c r="AB183" s="922"/>
      <c r="AC183" s="922"/>
      <c r="AD183" s="922"/>
      <c r="AE183" s="922"/>
      <c r="AF183" s="922"/>
      <c r="AG183" s="922"/>
      <c r="AH183" s="922"/>
      <c r="AI183" s="922"/>
      <c r="AJ183" s="922"/>
      <c r="AK183" s="922"/>
      <c r="AL183" s="922"/>
      <c r="AM183" s="922"/>
      <c r="AN183" s="922"/>
      <c r="AO183" s="922"/>
      <c r="AP183" s="922"/>
      <c r="AQ183" s="922"/>
      <c r="AR183" s="922"/>
      <c r="AS183" s="922"/>
      <c r="AT183" s="922"/>
      <c r="AU183" s="922"/>
      <c r="AV183" s="922"/>
      <c r="AW183" s="922"/>
      <c r="AX183" s="922"/>
      <c r="AY183" s="922"/>
      <c r="AZ183" s="922"/>
      <c r="BA183" s="922"/>
      <c r="BB183" s="922"/>
      <c r="BC183" s="922"/>
      <c r="BD183" s="922"/>
      <c r="BE183" s="922"/>
      <c r="BF183" s="922"/>
      <c r="BG183" s="922"/>
      <c r="BH183" s="922"/>
      <c r="BI183" s="922"/>
      <c r="BJ183" s="922"/>
      <c r="BK183" s="922"/>
      <c r="BL183" s="922"/>
      <c r="BM183" s="922"/>
      <c r="BN183" s="922"/>
      <c r="BO183" s="922"/>
      <c r="BP183" s="922"/>
      <c r="BQ183" s="922"/>
      <c r="BR183" s="922"/>
      <c r="BS183" s="922"/>
      <c r="BT183" s="922"/>
      <c r="BU183" s="922"/>
      <c r="BV183" s="922"/>
      <c r="BW183" s="922"/>
      <c r="BX183" s="922"/>
      <c r="BY183" s="922"/>
      <c r="BZ183" s="922"/>
      <c r="CA183" s="922"/>
      <c r="CB183" s="922"/>
      <c r="CC183" s="922"/>
      <c r="CD183" s="922"/>
      <c r="CE183" s="922"/>
      <c r="CF183" s="922"/>
      <c r="CG183" s="922"/>
      <c r="CH183" s="922"/>
      <c r="CI183" s="922"/>
      <c r="CJ183" s="922"/>
      <c r="CK183" s="922"/>
      <c r="CL183" s="922"/>
      <c r="CM183" s="922"/>
      <c r="CN183" s="922"/>
      <c r="CO183" s="922"/>
      <c r="CP183" s="922"/>
      <c r="CQ183" s="922"/>
      <c r="CR183" s="922"/>
      <c r="CS183" s="922"/>
      <c r="CT183" s="922"/>
      <c r="CU183" s="922"/>
      <c r="CV183" s="922"/>
      <c r="CW183" s="922"/>
      <c r="CX183" s="922"/>
      <c r="CY183" s="922"/>
      <c r="CZ183" s="922"/>
      <c r="DA183" s="922"/>
      <c r="DB183" s="922"/>
      <c r="DC183" s="922"/>
      <c r="DD183" s="922"/>
      <c r="DE183" s="922"/>
      <c r="DF183" s="922"/>
      <c r="DG183" s="922"/>
      <c r="DH183" s="922"/>
      <c r="DI183" s="922"/>
      <c r="DJ183" s="922"/>
    </row>
    <row r="184" spans="1:114" s="922" customFormat="1" ht="14.45" customHeight="1" outlineLevel="1" x14ac:dyDescent="0.25">
      <c r="A184" s="2282"/>
      <c r="B184" s="2529" t="s">
        <v>2340</v>
      </c>
      <c r="C184" s="2354" t="s">
        <v>2337</v>
      </c>
      <c r="D184" s="2276" t="s">
        <v>2878</v>
      </c>
      <c r="E184" s="1044" t="s">
        <v>2341</v>
      </c>
      <c r="F184" s="2234">
        <v>2027</v>
      </c>
      <c r="G184" s="2234" t="s">
        <v>395</v>
      </c>
      <c r="H184" s="2236" t="s">
        <v>1062</v>
      </c>
      <c r="I184" s="2354" t="s">
        <v>1053</v>
      </c>
      <c r="J184" s="2276" t="s">
        <v>1074</v>
      </c>
      <c r="K184" s="903" t="s">
        <v>1063</v>
      </c>
      <c r="L184" s="2234">
        <v>2027</v>
      </c>
      <c r="M184" s="2234" t="s">
        <v>393</v>
      </c>
      <c r="N184" s="903"/>
      <c r="O184" s="911"/>
      <c r="P184" s="903"/>
      <c r="Q184" s="923"/>
      <c r="R184" s="923"/>
      <c r="U184" s="1663"/>
      <c r="V184" s="901"/>
      <c r="W184" s="2354"/>
    </row>
    <row r="185" spans="1:114" s="385" customFormat="1" ht="16.5" customHeight="1" outlineLevel="1" x14ac:dyDescent="0.25">
      <c r="A185" s="2283"/>
      <c r="B185" s="2530"/>
      <c r="C185" s="2500"/>
      <c r="D185" s="2277"/>
      <c r="E185" s="1044" t="s">
        <v>458</v>
      </c>
      <c r="F185" s="2235"/>
      <c r="G185" s="2235"/>
      <c r="H185" s="2237"/>
      <c r="I185" s="2355"/>
      <c r="J185" s="2277"/>
      <c r="K185" s="903" t="s">
        <v>1192</v>
      </c>
      <c r="L185" s="2235"/>
      <c r="M185" s="2235"/>
      <c r="N185" s="50"/>
      <c r="O185" s="457"/>
      <c r="P185" s="35"/>
      <c r="Q185" s="909">
        <v>2000</v>
      </c>
      <c r="R185" s="35"/>
      <c r="S185" s="36"/>
      <c r="T185" s="36"/>
      <c r="U185" s="1663" t="s">
        <v>1054</v>
      </c>
      <c r="V185" s="902"/>
      <c r="W185" s="2355"/>
    </row>
    <row r="186" spans="1:114" s="385" customFormat="1" ht="15" customHeight="1" outlineLevel="1" x14ac:dyDescent="0.25">
      <c r="A186" s="2282"/>
      <c r="B186" s="2529" t="s">
        <v>2340</v>
      </c>
      <c r="C186" s="2354" t="s">
        <v>2337</v>
      </c>
      <c r="D186" s="2276" t="s">
        <v>2879</v>
      </c>
      <c r="E186" s="1044" t="s">
        <v>2341</v>
      </c>
      <c r="F186" s="2354">
        <v>2027</v>
      </c>
      <c r="G186" s="2234" t="s">
        <v>395</v>
      </c>
      <c r="H186" s="2236" t="s">
        <v>1062</v>
      </c>
      <c r="I186" s="2234" t="s">
        <v>1053</v>
      </c>
      <c r="J186" s="2276" t="s">
        <v>1075</v>
      </c>
      <c r="K186" s="903" t="s">
        <v>1063</v>
      </c>
      <c r="L186" s="2354">
        <v>2027</v>
      </c>
      <c r="M186" s="2354" t="s">
        <v>393</v>
      </c>
      <c r="N186" s="50"/>
      <c r="O186" s="457"/>
      <c r="P186" s="35"/>
      <c r="Q186" s="909"/>
      <c r="R186" s="35"/>
      <c r="S186" s="36"/>
      <c r="T186" s="36"/>
      <c r="U186" s="1663"/>
      <c r="V186" s="901"/>
      <c r="W186" s="2354"/>
    </row>
    <row r="187" spans="1:114" s="385" customFormat="1" ht="29.25" customHeight="1" outlineLevel="1" x14ac:dyDescent="0.25">
      <c r="A187" s="2283"/>
      <c r="B187" s="2530"/>
      <c r="C187" s="2500"/>
      <c r="D187" s="2277"/>
      <c r="E187" s="1044" t="s">
        <v>458</v>
      </c>
      <c r="F187" s="2355"/>
      <c r="G187" s="2235"/>
      <c r="H187" s="2237"/>
      <c r="I187" s="2235"/>
      <c r="J187" s="2277"/>
      <c r="K187" s="903" t="s">
        <v>1192</v>
      </c>
      <c r="L187" s="2355"/>
      <c r="M187" s="2355"/>
      <c r="N187" s="50"/>
      <c r="O187" s="457"/>
      <c r="P187" s="35"/>
      <c r="Q187" s="909">
        <v>2000</v>
      </c>
      <c r="R187" s="35"/>
      <c r="S187" s="36"/>
      <c r="T187" s="36"/>
      <c r="U187" s="1663" t="s">
        <v>1054</v>
      </c>
      <c r="V187" s="902"/>
      <c r="W187" s="2355"/>
    </row>
    <row r="188" spans="1:114" s="385" customFormat="1" ht="15" customHeight="1" outlineLevel="1" x14ac:dyDescent="0.25">
      <c r="A188" s="2282"/>
      <c r="B188" s="2529" t="s">
        <v>2340</v>
      </c>
      <c r="C188" s="2354" t="s">
        <v>2337</v>
      </c>
      <c r="D188" s="2276" t="s">
        <v>2895</v>
      </c>
      <c r="E188" s="1044" t="s">
        <v>2341</v>
      </c>
      <c r="F188" s="2354">
        <v>2027</v>
      </c>
      <c r="G188" s="2234" t="s">
        <v>395</v>
      </c>
      <c r="H188" s="2236" t="s">
        <v>1062</v>
      </c>
      <c r="I188" s="2234" t="s">
        <v>1053</v>
      </c>
      <c r="J188" s="2276" t="s">
        <v>1076</v>
      </c>
      <c r="K188" s="903" t="s">
        <v>1063</v>
      </c>
      <c r="L188" s="2354">
        <v>2027</v>
      </c>
      <c r="M188" s="2354" t="s">
        <v>393</v>
      </c>
      <c r="N188" s="50"/>
      <c r="O188" s="457"/>
      <c r="P188" s="35"/>
      <c r="Q188" s="909"/>
      <c r="R188" s="35"/>
      <c r="S188" s="36"/>
      <c r="T188" s="36"/>
      <c r="U188" s="1663"/>
      <c r="V188" s="901"/>
      <c r="W188" s="2354"/>
    </row>
    <row r="189" spans="1:114" s="385" customFormat="1" ht="30" customHeight="1" outlineLevel="1" x14ac:dyDescent="0.25">
      <c r="A189" s="2283"/>
      <c r="B189" s="2530"/>
      <c r="C189" s="2500"/>
      <c r="D189" s="2277"/>
      <c r="E189" s="1044" t="s">
        <v>458</v>
      </c>
      <c r="F189" s="2355"/>
      <c r="G189" s="2235"/>
      <c r="H189" s="2237"/>
      <c r="I189" s="2235"/>
      <c r="J189" s="2277"/>
      <c r="K189" s="903" t="s">
        <v>1192</v>
      </c>
      <c r="L189" s="2355"/>
      <c r="M189" s="2355"/>
      <c r="N189" s="50"/>
      <c r="O189" s="457"/>
      <c r="P189" s="35"/>
      <c r="Q189" s="909">
        <v>2000</v>
      </c>
      <c r="R189" s="35"/>
      <c r="S189" s="36"/>
      <c r="T189" s="36"/>
      <c r="U189" s="1663" t="s">
        <v>1054</v>
      </c>
      <c r="V189" s="902"/>
      <c r="W189" s="2355"/>
    </row>
    <row r="190" spans="1:114" s="286" customFormat="1" outlineLevel="1" x14ac:dyDescent="0.25">
      <c r="A190" s="1190"/>
      <c r="B190" s="1539"/>
      <c r="C190" s="391"/>
      <c r="D190" s="160"/>
      <c r="E190" s="391"/>
      <c r="F190" s="161"/>
      <c r="G190" s="234"/>
      <c r="H190" s="972" t="s">
        <v>575</v>
      </c>
      <c r="I190" s="234"/>
      <c r="J190" s="160"/>
      <c r="K190" s="391"/>
      <c r="L190" s="161"/>
      <c r="M190" s="234"/>
      <c r="N190" s="168"/>
      <c r="O190" s="466"/>
      <c r="P190" s="167"/>
      <c r="Q190" s="929"/>
      <c r="R190" s="167"/>
      <c r="S190" s="171"/>
      <c r="T190" s="171"/>
      <c r="U190" s="391"/>
      <c r="V190" s="391"/>
      <c r="W190" s="391"/>
      <c r="X190" s="385"/>
      <c r="Y190" s="385"/>
      <c r="Z190" s="385"/>
      <c r="AA190" s="385"/>
      <c r="AB190" s="385"/>
      <c r="AC190" s="385"/>
      <c r="AD190" s="385"/>
      <c r="AE190" s="385"/>
      <c r="AF190" s="385"/>
      <c r="AG190" s="385"/>
      <c r="AH190" s="385"/>
      <c r="AI190" s="385"/>
      <c r="AJ190" s="385"/>
      <c r="AK190" s="385"/>
      <c r="AL190" s="385"/>
      <c r="AM190" s="385"/>
      <c r="AN190" s="385"/>
      <c r="AO190" s="385"/>
      <c r="AP190" s="385"/>
      <c r="AQ190" s="385"/>
      <c r="AR190" s="385"/>
      <c r="AS190" s="385"/>
      <c r="AT190" s="385"/>
      <c r="AU190" s="385"/>
      <c r="AV190" s="385"/>
      <c r="AW190" s="385"/>
      <c r="AX190" s="385"/>
      <c r="AY190" s="385"/>
      <c r="AZ190" s="385"/>
      <c r="BA190" s="385"/>
      <c r="BB190" s="385"/>
      <c r="BC190" s="385"/>
      <c r="BD190" s="385"/>
      <c r="BE190" s="385"/>
      <c r="BF190" s="385"/>
      <c r="BG190" s="385"/>
      <c r="BH190" s="385"/>
      <c r="BI190" s="385"/>
      <c r="BJ190" s="385"/>
      <c r="BK190" s="385"/>
      <c r="BL190" s="385"/>
      <c r="BM190" s="385"/>
      <c r="BN190" s="385"/>
      <c r="BO190" s="385"/>
      <c r="BP190" s="385"/>
      <c r="BQ190" s="385"/>
      <c r="BR190" s="385"/>
      <c r="BS190" s="385"/>
      <c r="BT190" s="385"/>
      <c r="BU190" s="385"/>
      <c r="BV190" s="385"/>
      <c r="BW190" s="385"/>
      <c r="BX190" s="385"/>
      <c r="BY190" s="385"/>
      <c r="BZ190" s="385"/>
      <c r="CA190" s="385"/>
      <c r="CB190" s="385"/>
      <c r="CC190" s="385"/>
      <c r="CD190" s="385"/>
      <c r="CE190" s="385"/>
      <c r="CF190" s="385"/>
      <c r="CG190" s="385"/>
      <c r="CH190" s="385"/>
      <c r="CI190" s="385"/>
      <c r="CJ190" s="385"/>
      <c r="CK190" s="385"/>
      <c r="CL190" s="385"/>
      <c r="CM190" s="385"/>
      <c r="CN190" s="385"/>
      <c r="CO190" s="385"/>
      <c r="CP190" s="385"/>
      <c r="CQ190" s="385"/>
      <c r="CR190" s="385"/>
      <c r="CS190" s="385"/>
      <c r="CT190" s="385"/>
      <c r="CU190" s="385"/>
      <c r="CV190" s="385"/>
      <c r="CW190" s="385"/>
      <c r="CX190" s="385"/>
      <c r="CY190" s="385"/>
      <c r="CZ190" s="385"/>
      <c r="DA190" s="385"/>
      <c r="DB190" s="385"/>
      <c r="DC190" s="385"/>
      <c r="DD190" s="385"/>
      <c r="DE190" s="385"/>
      <c r="DF190" s="385"/>
      <c r="DG190" s="385"/>
      <c r="DH190" s="385"/>
      <c r="DI190" s="385"/>
      <c r="DJ190" s="385"/>
    </row>
    <row r="191" spans="1:114" s="385" customFormat="1" ht="15" customHeight="1" outlineLevel="1" x14ac:dyDescent="0.25">
      <c r="A191" s="2282"/>
      <c r="B191" s="2529" t="s">
        <v>2340</v>
      </c>
      <c r="C191" s="2354" t="s">
        <v>2337</v>
      </c>
      <c r="D191" s="2354" t="s">
        <v>3296</v>
      </c>
      <c r="E191" s="1044" t="s">
        <v>2341</v>
      </c>
      <c r="F191" s="2354">
        <v>2026</v>
      </c>
      <c r="G191" s="2234" t="s">
        <v>395</v>
      </c>
      <c r="H191" s="2236" t="s">
        <v>1062</v>
      </c>
      <c r="I191" s="2354" t="s">
        <v>1053</v>
      </c>
      <c r="J191" s="2354" t="s">
        <v>1067</v>
      </c>
      <c r="K191" s="903" t="s">
        <v>1063</v>
      </c>
      <c r="L191" s="2354">
        <v>2026</v>
      </c>
      <c r="M191" s="2354" t="s">
        <v>393</v>
      </c>
      <c r="N191" s="50"/>
      <c r="O191" s="457"/>
      <c r="P191" s="35"/>
      <c r="Q191" s="909"/>
      <c r="R191" s="35"/>
      <c r="S191" s="36"/>
      <c r="T191" s="36"/>
      <c r="U191" s="1663"/>
      <c r="V191" s="901"/>
      <c r="W191" s="2354"/>
    </row>
    <row r="192" spans="1:114" s="385" customFormat="1" ht="18.75" customHeight="1" outlineLevel="1" x14ac:dyDescent="0.25">
      <c r="A192" s="2283"/>
      <c r="B192" s="2530"/>
      <c r="C192" s="2500"/>
      <c r="D192" s="2355"/>
      <c r="E192" s="1044" t="s">
        <v>458</v>
      </c>
      <c r="F192" s="2355"/>
      <c r="G192" s="2235"/>
      <c r="H192" s="2237"/>
      <c r="I192" s="2355"/>
      <c r="J192" s="2355"/>
      <c r="K192" s="903" t="s">
        <v>1192</v>
      </c>
      <c r="L192" s="2355"/>
      <c r="M192" s="2355"/>
      <c r="N192" s="50"/>
      <c r="O192" s="457"/>
      <c r="P192" s="903">
        <v>7400</v>
      </c>
      <c r="Q192" s="909"/>
      <c r="R192" s="35"/>
      <c r="S192" s="36"/>
      <c r="T192" s="36"/>
      <c r="U192" s="1663" t="s">
        <v>1054</v>
      </c>
      <c r="V192" s="902"/>
      <c r="W192" s="2355"/>
    </row>
    <row r="193" spans="1:114" s="234" customFormat="1" outlineLevel="1" x14ac:dyDescent="0.25">
      <c r="A193" s="1190"/>
      <c r="B193" s="1539"/>
      <c r="C193" s="391"/>
      <c r="D193" s="391"/>
      <c r="E193" s="391"/>
      <c r="F193" s="161"/>
      <c r="H193" s="972" t="s">
        <v>598</v>
      </c>
      <c r="I193" s="930"/>
      <c r="J193" s="391"/>
      <c r="K193" s="391"/>
      <c r="L193" s="161"/>
      <c r="N193" s="391"/>
      <c r="O193" s="465"/>
      <c r="P193" s="391"/>
      <c r="Q193" s="921"/>
      <c r="R193" s="921"/>
      <c r="U193" s="391"/>
      <c r="V193" s="391"/>
      <c r="W193" s="391"/>
      <c r="X193" s="922"/>
      <c r="Y193" s="922"/>
      <c r="Z193" s="922"/>
      <c r="AA193" s="922"/>
      <c r="AB193" s="922"/>
      <c r="AC193" s="922"/>
      <c r="AD193" s="922"/>
      <c r="AE193" s="922"/>
      <c r="AF193" s="922"/>
      <c r="AG193" s="922"/>
      <c r="AH193" s="922"/>
      <c r="AI193" s="922"/>
      <c r="AJ193" s="922"/>
      <c r="AK193" s="922"/>
      <c r="AL193" s="922"/>
      <c r="AM193" s="922"/>
      <c r="AN193" s="922"/>
      <c r="AO193" s="922"/>
      <c r="AP193" s="922"/>
      <c r="AQ193" s="922"/>
      <c r="AR193" s="922"/>
      <c r="AS193" s="922"/>
      <c r="AT193" s="922"/>
      <c r="AU193" s="922"/>
      <c r="AV193" s="922"/>
      <c r="AW193" s="922"/>
      <c r="AX193" s="922"/>
      <c r="AY193" s="922"/>
      <c r="AZ193" s="922"/>
      <c r="BA193" s="922"/>
      <c r="BB193" s="922"/>
      <c r="BC193" s="922"/>
      <c r="BD193" s="922"/>
      <c r="BE193" s="922"/>
      <c r="BF193" s="922"/>
      <c r="BG193" s="922"/>
      <c r="BH193" s="922"/>
      <c r="BI193" s="922"/>
      <c r="BJ193" s="922"/>
      <c r="BK193" s="922"/>
      <c r="BL193" s="922"/>
      <c r="BM193" s="922"/>
      <c r="BN193" s="922"/>
      <c r="BO193" s="922"/>
      <c r="BP193" s="922"/>
      <c r="BQ193" s="922"/>
      <c r="BR193" s="922"/>
      <c r="BS193" s="922"/>
      <c r="BT193" s="922"/>
      <c r="BU193" s="922"/>
      <c r="BV193" s="922"/>
      <c r="BW193" s="922"/>
      <c r="BX193" s="922"/>
      <c r="BY193" s="922"/>
      <c r="BZ193" s="922"/>
      <c r="CA193" s="922"/>
      <c r="CB193" s="922"/>
      <c r="CC193" s="922"/>
      <c r="CD193" s="922"/>
      <c r="CE193" s="922"/>
      <c r="CF193" s="922"/>
      <c r="CG193" s="922"/>
      <c r="CH193" s="922"/>
      <c r="CI193" s="922"/>
      <c r="CJ193" s="922"/>
      <c r="CK193" s="922"/>
      <c r="CL193" s="922"/>
      <c r="CM193" s="922"/>
      <c r="CN193" s="922"/>
      <c r="CO193" s="922"/>
      <c r="CP193" s="922"/>
      <c r="CQ193" s="922"/>
      <c r="CR193" s="922"/>
      <c r="CS193" s="922"/>
      <c r="CT193" s="922"/>
      <c r="CU193" s="922"/>
      <c r="CV193" s="922"/>
      <c r="CW193" s="922"/>
      <c r="CX193" s="922"/>
      <c r="CY193" s="922"/>
      <c r="CZ193" s="922"/>
      <c r="DA193" s="922"/>
      <c r="DB193" s="922"/>
      <c r="DC193" s="922"/>
      <c r="DD193" s="922"/>
      <c r="DE193" s="922"/>
      <c r="DF193" s="922"/>
      <c r="DG193" s="922"/>
      <c r="DH193" s="922"/>
      <c r="DI193" s="922"/>
      <c r="DJ193" s="922"/>
    </row>
    <row r="194" spans="1:114" s="922" customFormat="1" ht="15" customHeight="1" outlineLevel="1" x14ac:dyDescent="0.25">
      <c r="A194" s="2282"/>
      <c r="B194" s="2529" t="s">
        <v>2340</v>
      </c>
      <c r="C194" s="2354" t="s">
        <v>2337</v>
      </c>
      <c r="D194" s="2276" t="s">
        <v>3297</v>
      </c>
      <c r="E194" s="1044" t="s">
        <v>2341</v>
      </c>
      <c r="F194" s="2354">
        <v>2026</v>
      </c>
      <c r="G194" s="2234" t="s">
        <v>395</v>
      </c>
      <c r="H194" s="2236" t="s">
        <v>1062</v>
      </c>
      <c r="I194" s="2354" t="s">
        <v>1053</v>
      </c>
      <c r="J194" s="2276" t="s">
        <v>1068</v>
      </c>
      <c r="K194" s="903" t="s">
        <v>1063</v>
      </c>
      <c r="L194" s="2354">
        <v>2026</v>
      </c>
      <c r="M194" s="2354" t="s">
        <v>393</v>
      </c>
      <c r="N194" s="903"/>
      <c r="O194" s="911"/>
      <c r="P194" s="903"/>
      <c r="Q194" s="923"/>
      <c r="R194" s="923"/>
      <c r="U194" s="1663"/>
      <c r="V194" s="901"/>
      <c r="W194" s="2354"/>
    </row>
    <row r="195" spans="1:114" s="385" customFormat="1" ht="18.75" customHeight="1" outlineLevel="1" x14ac:dyDescent="0.25">
      <c r="A195" s="2283"/>
      <c r="B195" s="2530"/>
      <c r="C195" s="2500"/>
      <c r="D195" s="2277"/>
      <c r="E195" s="1044" t="s">
        <v>458</v>
      </c>
      <c r="F195" s="2355"/>
      <c r="G195" s="2235"/>
      <c r="H195" s="2237"/>
      <c r="I195" s="2500"/>
      <c r="J195" s="2277"/>
      <c r="K195" s="903" t="s">
        <v>1192</v>
      </c>
      <c r="L195" s="2355"/>
      <c r="M195" s="2355"/>
      <c r="N195" s="50"/>
      <c r="O195" s="457"/>
      <c r="P195" s="903">
        <v>9000</v>
      </c>
      <c r="Q195" s="909"/>
      <c r="R195" s="35"/>
      <c r="S195" s="36"/>
      <c r="T195" s="36"/>
      <c r="U195" s="1663" t="s">
        <v>1054</v>
      </c>
      <c r="V195" s="902"/>
      <c r="W195" s="2355"/>
    </row>
    <row r="196" spans="1:114" s="385" customFormat="1" ht="15" customHeight="1" outlineLevel="1" x14ac:dyDescent="0.25">
      <c r="A196" s="2282"/>
      <c r="B196" s="2529" t="s">
        <v>2340</v>
      </c>
      <c r="C196" s="2354" t="s">
        <v>2337</v>
      </c>
      <c r="D196" s="2276" t="s">
        <v>3298</v>
      </c>
      <c r="E196" s="1044" t="s">
        <v>2341</v>
      </c>
      <c r="F196" s="2354">
        <v>2027</v>
      </c>
      <c r="G196" s="2234" t="s">
        <v>395</v>
      </c>
      <c r="H196" s="2236" t="s">
        <v>1062</v>
      </c>
      <c r="I196" s="2354" t="s">
        <v>1053</v>
      </c>
      <c r="J196" s="2276" t="s">
        <v>1077</v>
      </c>
      <c r="K196" s="903" t="s">
        <v>1063</v>
      </c>
      <c r="L196" s="2354">
        <v>2027</v>
      </c>
      <c r="M196" s="2354" t="s">
        <v>393</v>
      </c>
      <c r="N196" s="50"/>
      <c r="O196" s="457"/>
      <c r="P196" s="903"/>
      <c r="Q196" s="909"/>
      <c r="R196" s="35"/>
      <c r="S196" s="36"/>
      <c r="T196" s="36"/>
      <c r="U196" s="1663"/>
      <c r="V196" s="901"/>
      <c r="W196" s="2354"/>
    </row>
    <row r="197" spans="1:114" s="385" customFormat="1" ht="21" customHeight="1" outlineLevel="1" x14ac:dyDescent="0.25">
      <c r="A197" s="2283"/>
      <c r="B197" s="2530"/>
      <c r="C197" s="2500"/>
      <c r="D197" s="2277"/>
      <c r="E197" s="1044" t="s">
        <v>458</v>
      </c>
      <c r="F197" s="2355"/>
      <c r="G197" s="2235"/>
      <c r="H197" s="2237"/>
      <c r="I197" s="2500"/>
      <c r="J197" s="2277"/>
      <c r="K197" s="903" t="s">
        <v>1192</v>
      </c>
      <c r="L197" s="2355"/>
      <c r="M197" s="2355"/>
      <c r="N197" s="50"/>
      <c r="O197" s="457"/>
      <c r="P197" s="35"/>
      <c r="Q197" s="909">
        <v>120</v>
      </c>
      <c r="R197" s="35"/>
      <c r="S197" s="36"/>
      <c r="T197" s="36"/>
      <c r="U197" s="1663" t="s">
        <v>1054</v>
      </c>
      <c r="V197" s="902"/>
      <c r="W197" s="2355"/>
    </row>
    <row r="198" spans="1:114" s="286" customFormat="1" outlineLevel="1" x14ac:dyDescent="0.25">
      <c r="A198" s="1190"/>
      <c r="B198" s="1539"/>
      <c r="C198" s="391"/>
      <c r="D198" s="160"/>
      <c r="E198" s="391"/>
      <c r="F198" s="161"/>
      <c r="G198" s="234"/>
      <c r="H198" s="972" t="s">
        <v>1052</v>
      </c>
      <c r="I198" s="234"/>
      <c r="J198" s="160"/>
      <c r="K198" s="391"/>
      <c r="L198" s="161"/>
      <c r="M198" s="234"/>
      <c r="N198" s="168"/>
      <c r="O198" s="466"/>
      <c r="P198" s="167"/>
      <c r="Q198" s="929"/>
      <c r="R198" s="167"/>
      <c r="S198" s="171"/>
      <c r="T198" s="171"/>
      <c r="U198" s="391"/>
      <c r="V198" s="391"/>
      <c r="W198" s="391"/>
      <c r="X198" s="385"/>
      <c r="Y198" s="385"/>
      <c r="Z198" s="385"/>
      <c r="AA198" s="385"/>
      <c r="AB198" s="385"/>
      <c r="AC198" s="385"/>
      <c r="AD198" s="385"/>
      <c r="AE198" s="385"/>
      <c r="AF198" s="385"/>
      <c r="AG198" s="385"/>
      <c r="AH198" s="385"/>
      <c r="AI198" s="385"/>
      <c r="AJ198" s="385"/>
      <c r="AK198" s="385"/>
      <c r="AL198" s="385"/>
      <c r="AM198" s="385"/>
      <c r="AN198" s="385"/>
      <c r="AO198" s="385"/>
      <c r="AP198" s="385"/>
      <c r="AQ198" s="385"/>
      <c r="AR198" s="385"/>
      <c r="AS198" s="385"/>
      <c r="AT198" s="385"/>
      <c r="AU198" s="385"/>
      <c r="AV198" s="385"/>
      <c r="AW198" s="385"/>
      <c r="AX198" s="385"/>
      <c r="AY198" s="385"/>
      <c r="AZ198" s="385"/>
      <c r="BA198" s="385"/>
      <c r="BB198" s="385"/>
      <c r="BC198" s="385"/>
      <c r="BD198" s="385"/>
      <c r="BE198" s="385"/>
      <c r="BF198" s="385"/>
      <c r="BG198" s="385"/>
      <c r="BH198" s="385"/>
      <c r="BI198" s="385"/>
      <c r="BJ198" s="385"/>
      <c r="BK198" s="385"/>
      <c r="BL198" s="385"/>
      <c r="BM198" s="385"/>
      <c r="BN198" s="385"/>
      <c r="BO198" s="385"/>
      <c r="BP198" s="385"/>
      <c r="BQ198" s="385"/>
      <c r="BR198" s="385"/>
      <c r="BS198" s="385"/>
      <c r="BT198" s="385"/>
      <c r="BU198" s="385"/>
      <c r="BV198" s="385"/>
      <c r="BW198" s="385"/>
      <c r="BX198" s="385"/>
      <c r="BY198" s="385"/>
      <c r="BZ198" s="385"/>
      <c r="CA198" s="385"/>
      <c r="CB198" s="385"/>
      <c r="CC198" s="385"/>
      <c r="CD198" s="385"/>
      <c r="CE198" s="385"/>
      <c r="CF198" s="385"/>
      <c r="CG198" s="385"/>
      <c r="CH198" s="385"/>
      <c r="CI198" s="385"/>
      <c r="CJ198" s="385"/>
      <c r="CK198" s="385"/>
      <c r="CL198" s="385"/>
      <c r="CM198" s="385"/>
      <c r="CN198" s="385"/>
      <c r="CO198" s="385"/>
      <c r="CP198" s="385"/>
      <c r="CQ198" s="385"/>
      <c r="CR198" s="385"/>
      <c r="CS198" s="385"/>
      <c r="CT198" s="385"/>
      <c r="CU198" s="385"/>
      <c r="CV198" s="385"/>
      <c r="CW198" s="385"/>
      <c r="CX198" s="385"/>
      <c r="CY198" s="385"/>
      <c r="CZ198" s="385"/>
      <c r="DA198" s="385"/>
      <c r="DB198" s="385"/>
      <c r="DC198" s="385"/>
      <c r="DD198" s="385"/>
      <c r="DE198" s="385"/>
      <c r="DF198" s="385"/>
      <c r="DG198" s="385"/>
      <c r="DH198" s="385"/>
      <c r="DI198" s="385"/>
      <c r="DJ198" s="385"/>
    </row>
    <row r="199" spans="1:114" s="385" customFormat="1" ht="15" customHeight="1" outlineLevel="1" x14ac:dyDescent="0.25">
      <c r="A199" s="2282"/>
      <c r="B199" s="2529" t="s">
        <v>2340</v>
      </c>
      <c r="C199" s="2354" t="s">
        <v>2337</v>
      </c>
      <c r="D199" s="1420" t="s">
        <v>3299</v>
      </c>
      <c r="E199" s="1044" t="s">
        <v>2341</v>
      </c>
      <c r="F199" s="2354">
        <v>2026</v>
      </c>
      <c r="G199" s="2234" t="s">
        <v>395</v>
      </c>
      <c r="H199" s="2236" t="s">
        <v>1062</v>
      </c>
      <c r="I199" s="2354" t="s">
        <v>1053</v>
      </c>
      <c r="J199" s="2276" t="s">
        <v>1069</v>
      </c>
      <c r="K199" s="903" t="s">
        <v>1063</v>
      </c>
      <c r="L199" s="2354">
        <v>2026</v>
      </c>
      <c r="M199" s="2354" t="s">
        <v>393</v>
      </c>
      <c r="N199" s="50"/>
      <c r="O199" s="457"/>
      <c r="P199" s="35"/>
      <c r="Q199" s="909"/>
      <c r="R199" s="35"/>
      <c r="S199" s="36"/>
      <c r="T199" s="36"/>
      <c r="U199" s="1663"/>
      <c r="V199" s="903"/>
      <c r="W199" s="903"/>
    </row>
    <row r="200" spans="1:114" s="385" customFormat="1" ht="19.5" customHeight="1" outlineLevel="1" x14ac:dyDescent="0.25">
      <c r="A200" s="2283"/>
      <c r="B200" s="2530"/>
      <c r="C200" s="2500"/>
      <c r="D200" s="1421"/>
      <c r="E200" s="1044" t="s">
        <v>458</v>
      </c>
      <c r="F200" s="2355"/>
      <c r="G200" s="2235"/>
      <c r="H200" s="2237"/>
      <c r="I200" s="2500"/>
      <c r="J200" s="2277"/>
      <c r="K200" s="903" t="s">
        <v>1192</v>
      </c>
      <c r="L200" s="2355"/>
      <c r="M200" s="2355"/>
      <c r="N200" s="50"/>
      <c r="O200" s="457"/>
      <c r="P200" s="903">
        <v>500</v>
      </c>
      <c r="Q200" s="909"/>
      <c r="R200" s="35"/>
      <c r="S200" s="36"/>
      <c r="T200" s="36"/>
      <c r="U200" s="1663" t="s">
        <v>1054</v>
      </c>
      <c r="V200" s="903"/>
      <c r="W200" s="903"/>
    </row>
    <row r="201" spans="1:114" s="234" customFormat="1" ht="15" customHeight="1" outlineLevel="1" x14ac:dyDescent="0.25">
      <c r="A201" s="1190"/>
      <c r="B201" s="1539"/>
      <c r="C201" s="391"/>
      <c r="D201" s="391"/>
      <c r="E201" s="391"/>
      <c r="F201" s="161"/>
      <c r="H201" s="972" t="s">
        <v>583</v>
      </c>
      <c r="J201" s="391"/>
      <c r="K201" s="391"/>
      <c r="L201" s="161"/>
      <c r="N201" s="391"/>
      <c r="O201" s="465"/>
      <c r="P201" s="391"/>
      <c r="Q201" s="921"/>
      <c r="R201" s="921"/>
      <c r="U201" s="391"/>
      <c r="V201" s="391"/>
      <c r="W201" s="391"/>
      <c r="X201" s="922"/>
      <c r="Y201" s="922"/>
      <c r="Z201" s="922"/>
      <c r="AA201" s="922"/>
      <c r="AB201" s="922"/>
      <c r="AC201" s="922"/>
      <c r="AD201" s="922"/>
      <c r="AE201" s="922"/>
      <c r="AF201" s="922"/>
      <c r="AG201" s="922"/>
      <c r="AH201" s="922"/>
      <c r="AI201" s="922"/>
      <c r="AJ201" s="922"/>
      <c r="AK201" s="922"/>
      <c r="AL201" s="922"/>
      <c r="AM201" s="922"/>
      <c r="AN201" s="922"/>
      <c r="AO201" s="922"/>
      <c r="AP201" s="922"/>
      <c r="AQ201" s="922"/>
      <c r="AR201" s="922"/>
      <c r="AS201" s="922"/>
      <c r="AT201" s="922"/>
      <c r="AU201" s="922"/>
      <c r="AV201" s="922"/>
      <c r="AW201" s="922"/>
      <c r="AX201" s="922"/>
      <c r="AY201" s="922"/>
      <c r="AZ201" s="922"/>
      <c r="BA201" s="922"/>
      <c r="BB201" s="922"/>
      <c r="BC201" s="922"/>
      <c r="BD201" s="922"/>
      <c r="BE201" s="922"/>
      <c r="BF201" s="922"/>
      <c r="BG201" s="922"/>
      <c r="BH201" s="922"/>
      <c r="BI201" s="922"/>
      <c r="BJ201" s="922"/>
      <c r="BK201" s="922"/>
      <c r="BL201" s="922"/>
      <c r="BM201" s="922"/>
      <c r="BN201" s="922"/>
      <c r="BO201" s="922"/>
      <c r="BP201" s="922"/>
      <c r="BQ201" s="922"/>
      <c r="BR201" s="922"/>
      <c r="BS201" s="922"/>
      <c r="BT201" s="922"/>
      <c r="BU201" s="922"/>
      <c r="BV201" s="922"/>
      <c r="BW201" s="922"/>
      <c r="BX201" s="922"/>
      <c r="BY201" s="922"/>
      <c r="BZ201" s="922"/>
      <c r="CA201" s="922"/>
      <c r="CB201" s="922"/>
      <c r="CC201" s="922"/>
      <c r="CD201" s="922"/>
      <c r="CE201" s="922"/>
      <c r="CF201" s="922"/>
      <c r="CG201" s="922"/>
      <c r="CH201" s="922"/>
      <c r="CI201" s="922"/>
      <c r="CJ201" s="922"/>
      <c r="CK201" s="922"/>
      <c r="CL201" s="922"/>
      <c r="CM201" s="922"/>
      <c r="CN201" s="922"/>
      <c r="CO201" s="922"/>
      <c r="CP201" s="922"/>
      <c r="CQ201" s="922"/>
      <c r="CR201" s="922"/>
      <c r="CS201" s="922"/>
      <c r="CT201" s="922"/>
      <c r="CU201" s="922"/>
      <c r="CV201" s="922"/>
      <c r="CW201" s="922"/>
      <c r="CX201" s="922"/>
      <c r="CY201" s="922"/>
      <c r="CZ201" s="922"/>
      <c r="DA201" s="922"/>
      <c r="DB201" s="922"/>
      <c r="DC201" s="922"/>
      <c r="DD201" s="922"/>
      <c r="DE201" s="922"/>
      <c r="DF201" s="922"/>
      <c r="DG201" s="922"/>
      <c r="DH201" s="922"/>
      <c r="DI201" s="922"/>
      <c r="DJ201" s="922"/>
    </row>
    <row r="202" spans="1:114" s="922" customFormat="1" ht="15" customHeight="1" outlineLevel="1" x14ac:dyDescent="0.25">
      <c r="A202" s="2282"/>
      <c r="B202" s="2529" t="s">
        <v>2340</v>
      </c>
      <c r="C202" s="2354" t="s">
        <v>2337</v>
      </c>
      <c r="D202" s="2276" t="s">
        <v>3300</v>
      </c>
      <c r="E202" s="1044" t="s">
        <v>2341</v>
      </c>
      <c r="F202" s="2354">
        <v>2026</v>
      </c>
      <c r="G202" s="2234" t="s">
        <v>395</v>
      </c>
      <c r="H202" s="2236" t="s">
        <v>1062</v>
      </c>
      <c r="I202" s="2354" t="s">
        <v>1053</v>
      </c>
      <c r="J202" s="2276" t="s">
        <v>1070</v>
      </c>
      <c r="K202" s="903" t="s">
        <v>1063</v>
      </c>
      <c r="L202" s="2354">
        <v>2026</v>
      </c>
      <c r="M202" s="2354" t="s">
        <v>393</v>
      </c>
      <c r="N202" s="903"/>
      <c r="O202" s="911"/>
      <c r="P202" s="903"/>
      <c r="Q202" s="923"/>
      <c r="R202" s="923"/>
      <c r="U202" s="1663"/>
      <c r="V202" s="903"/>
      <c r="W202" s="903"/>
    </row>
    <row r="203" spans="1:114" s="385" customFormat="1" ht="30" customHeight="1" outlineLevel="1" x14ac:dyDescent="0.25">
      <c r="A203" s="2283"/>
      <c r="B203" s="2530"/>
      <c r="C203" s="2500"/>
      <c r="D203" s="2277"/>
      <c r="E203" s="1044" t="s">
        <v>458</v>
      </c>
      <c r="F203" s="2355"/>
      <c r="G203" s="2235"/>
      <c r="H203" s="2237"/>
      <c r="I203" s="2500"/>
      <c r="J203" s="2277"/>
      <c r="K203" s="903" t="s">
        <v>1192</v>
      </c>
      <c r="L203" s="2355"/>
      <c r="M203" s="2355"/>
      <c r="N203" s="50"/>
      <c r="O203" s="457"/>
      <c r="P203" s="903">
        <v>6100</v>
      </c>
      <c r="Q203" s="909"/>
      <c r="R203" s="35"/>
      <c r="S203" s="36"/>
      <c r="T203" s="36"/>
      <c r="U203" s="1663" t="s">
        <v>1054</v>
      </c>
      <c r="V203" s="903"/>
      <c r="W203" s="903"/>
    </row>
    <row r="204" spans="1:114" s="286" customFormat="1" outlineLevel="1" x14ac:dyDescent="0.25">
      <c r="A204" s="1190"/>
      <c r="B204" s="1539"/>
      <c r="C204" s="391"/>
      <c r="D204" s="160"/>
      <c r="E204" s="391"/>
      <c r="F204" s="161"/>
      <c r="G204" s="234"/>
      <c r="H204" s="972" t="s">
        <v>590</v>
      </c>
      <c r="I204" s="234"/>
      <c r="J204" s="160"/>
      <c r="K204" s="391"/>
      <c r="L204" s="161"/>
      <c r="M204" s="234"/>
      <c r="N204" s="168"/>
      <c r="O204" s="466"/>
      <c r="P204" s="391"/>
      <c r="Q204" s="929"/>
      <c r="R204" s="167"/>
      <c r="S204" s="171"/>
      <c r="T204" s="171"/>
      <c r="U204" s="391"/>
      <c r="V204" s="391"/>
      <c r="W204" s="391"/>
      <c r="X204" s="385"/>
      <c r="Y204" s="385"/>
      <c r="Z204" s="385"/>
      <c r="AA204" s="385"/>
      <c r="AB204" s="385"/>
      <c r="AC204" s="385"/>
      <c r="AD204" s="385"/>
      <c r="AE204" s="385"/>
      <c r="AF204" s="385"/>
      <c r="AG204" s="385"/>
      <c r="AH204" s="385"/>
      <c r="AI204" s="385"/>
      <c r="AJ204" s="385"/>
      <c r="AK204" s="385"/>
      <c r="AL204" s="385"/>
      <c r="AM204" s="385"/>
      <c r="AN204" s="385"/>
      <c r="AO204" s="385"/>
      <c r="AP204" s="385"/>
      <c r="AQ204" s="385"/>
      <c r="AR204" s="385"/>
      <c r="AS204" s="385"/>
      <c r="AT204" s="385"/>
      <c r="AU204" s="385"/>
      <c r="AV204" s="385"/>
      <c r="AW204" s="385"/>
      <c r="AX204" s="385"/>
      <c r="AY204" s="385"/>
      <c r="AZ204" s="385"/>
      <c r="BA204" s="385"/>
      <c r="BB204" s="385"/>
      <c r="BC204" s="385"/>
      <c r="BD204" s="385"/>
      <c r="BE204" s="385"/>
      <c r="BF204" s="385"/>
      <c r="BG204" s="385"/>
      <c r="BH204" s="385"/>
      <c r="BI204" s="385"/>
      <c r="BJ204" s="385"/>
      <c r="BK204" s="385"/>
      <c r="BL204" s="385"/>
      <c r="BM204" s="385"/>
      <c r="BN204" s="385"/>
      <c r="BO204" s="385"/>
      <c r="BP204" s="385"/>
      <c r="BQ204" s="385"/>
      <c r="BR204" s="385"/>
      <c r="BS204" s="385"/>
      <c r="BT204" s="385"/>
      <c r="BU204" s="385"/>
      <c r="BV204" s="385"/>
      <c r="BW204" s="385"/>
      <c r="BX204" s="385"/>
      <c r="BY204" s="385"/>
      <c r="BZ204" s="385"/>
      <c r="CA204" s="385"/>
      <c r="CB204" s="385"/>
      <c r="CC204" s="385"/>
      <c r="CD204" s="385"/>
      <c r="CE204" s="385"/>
      <c r="CF204" s="385"/>
      <c r="CG204" s="385"/>
      <c r="CH204" s="385"/>
      <c r="CI204" s="385"/>
      <c r="CJ204" s="385"/>
      <c r="CK204" s="385"/>
      <c r="CL204" s="385"/>
      <c r="CM204" s="385"/>
      <c r="CN204" s="385"/>
      <c r="CO204" s="385"/>
      <c r="CP204" s="385"/>
      <c r="CQ204" s="385"/>
      <c r="CR204" s="385"/>
      <c r="CS204" s="385"/>
      <c r="CT204" s="385"/>
      <c r="CU204" s="385"/>
      <c r="CV204" s="385"/>
      <c r="CW204" s="385"/>
      <c r="CX204" s="385"/>
      <c r="CY204" s="385"/>
      <c r="CZ204" s="385"/>
      <c r="DA204" s="385"/>
      <c r="DB204" s="385"/>
      <c r="DC204" s="385"/>
      <c r="DD204" s="385"/>
      <c r="DE204" s="385"/>
      <c r="DF204" s="385"/>
      <c r="DG204" s="385"/>
      <c r="DH204" s="385"/>
      <c r="DI204" s="385"/>
      <c r="DJ204" s="385"/>
    </row>
    <row r="205" spans="1:114" s="385" customFormat="1" ht="15" customHeight="1" outlineLevel="1" x14ac:dyDescent="0.25">
      <c r="A205" s="2282"/>
      <c r="B205" s="2529" t="s">
        <v>2340</v>
      </c>
      <c r="C205" s="2354" t="s">
        <v>2337</v>
      </c>
      <c r="D205" s="2276" t="s">
        <v>3301</v>
      </c>
      <c r="E205" s="1044" t="s">
        <v>2341</v>
      </c>
      <c r="F205" s="2354">
        <v>2026</v>
      </c>
      <c r="G205" s="2234" t="s">
        <v>395</v>
      </c>
      <c r="H205" s="2236" t="s">
        <v>1062</v>
      </c>
      <c r="I205" s="2354" t="s">
        <v>1053</v>
      </c>
      <c r="J205" s="2276" t="s">
        <v>1071</v>
      </c>
      <c r="K205" s="903" t="s">
        <v>1063</v>
      </c>
      <c r="L205" s="2354">
        <v>2026</v>
      </c>
      <c r="M205" s="2354" t="s">
        <v>393</v>
      </c>
      <c r="N205" s="50"/>
      <c r="O205" s="457"/>
      <c r="P205" s="903"/>
      <c r="Q205" s="909"/>
      <c r="R205" s="35"/>
      <c r="S205" s="36"/>
      <c r="T205" s="36"/>
      <c r="U205" s="1663"/>
      <c r="V205" s="903"/>
      <c r="W205" s="903"/>
    </row>
    <row r="206" spans="1:114" s="385" customFormat="1" ht="16.5" customHeight="1" outlineLevel="1" x14ac:dyDescent="0.25">
      <c r="A206" s="2283"/>
      <c r="B206" s="2530"/>
      <c r="C206" s="2500"/>
      <c r="D206" s="2277"/>
      <c r="E206" s="1044" t="s">
        <v>458</v>
      </c>
      <c r="F206" s="2355"/>
      <c r="G206" s="2235"/>
      <c r="H206" s="2237"/>
      <c r="I206" s="2500"/>
      <c r="J206" s="2277"/>
      <c r="K206" s="903" t="s">
        <v>1192</v>
      </c>
      <c r="L206" s="2355"/>
      <c r="M206" s="2355"/>
      <c r="N206" s="50"/>
      <c r="O206" s="457"/>
      <c r="P206" s="903">
        <v>250</v>
      </c>
      <c r="Q206" s="909"/>
      <c r="R206" s="35"/>
      <c r="S206" s="36"/>
      <c r="T206" s="36"/>
      <c r="U206" s="1663" t="s">
        <v>1054</v>
      </c>
      <c r="V206" s="903"/>
      <c r="W206" s="903"/>
    </row>
    <row r="207" spans="1:114" s="286" customFormat="1" outlineLevel="1" x14ac:dyDescent="0.25">
      <c r="A207" s="1190"/>
      <c r="B207" s="1539"/>
      <c r="C207" s="391"/>
      <c r="D207" s="160"/>
      <c r="E207" s="391"/>
      <c r="F207" s="161"/>
      <c r="G207" s="234"/>
      <c r="H207" s="972" t="s">
        <v>607</v>
      </c>
      <c r="I207" s="234"/>
      <c r="J207" s="160"/>
      <c r="K207" s="391"/>
      <c r="L207" s="161"/>
      <c r="M207" s="234"/>
      <c r="N207" s="168"/>
      <c r="O207" s="466"/>
      <c r="P207" s="391"/>
      <c r="Q207" s="929"/>
      <c r="R207" s="167"/>
      <c r="S207" s="171"/>
      <c r="T207" s="171"/>
      <c r="U207" s="391"/>
      <c r="V207" s="391"/>
      <c r="W207" s="391"/>
      <c r="X207" s="385"/>
      <c r="Y207" s="385"/>
      <c r="Z207" s="385"/>
      <c r="AA207" s="385"/>
      <c r="AB207" s="385"/>
      <c r="AC207" s="385"/>
      <c r="AD207" s="385"/>
      <c r="AE207" s="385"/>
      <c r="AF207" s="385"/>
      <c r="AG207" s="385"/>
      <c r="AH207" s="385"/>
      <c r="AI207" s="385"/>
      <c r="AJ207" s="385"/>
      <c r="AK207" s="385"/>
      <c r="AL207" s="385"/>
      <c r="AM207" s="385"/>
      <c r="AN207" s="385"/>
      <c r="AO207" s="385"/>
      <c r="AP207" s="385"/>
      <c r="AQ207" s="385"/>
      <c r="AR207" s="385"/>
      <c r="AS207" s="385"/>
      <c r="AT207" s="385"/>
      <c r="AU207" s="385"/>
      <c r="AV207" s="385"/>
      <c r="AW207" s="385"/>
      <c r="AX207" s="385"/>
      <c r="AY207" s="385"/>
      <c r="AZ207" s="385"/>
      <c r="BA207" s="385"/>
      <c r="BB207" s="385"/>
      <c r="BC207" s="385"/>
      <c r="BD207" s="385"/>
      <c r="BE207" s="385"/>
      <c r="BF207" s="385"/>
      <c r="BG207" s="385"/>
      <c r="BH207" s="385"/>
      <c r="BI207" s="385"/>
      <c r="BJ207" s="385"/>
      <c r="BK207" s="385"/>
      <c r="BL207" s="385"/>
      <c r="BM207" s="385"/>
      <c r="BN207" s="385"/>
      <c r="BO207" s="385"/>
      <c r="BP207" s="385"/>
      <c r="BQ207" s="385"/>
      <c r="BR207" s="385"/>
      <c r="BS207" s="385"/>
      <c r="BT207" s="385"/>
      <c r="BU207" s="385"/>
      <c r="BV207" s="385"/>
      <c r="BW207" s="385"/>
      <c r="BX207" s="385"/>
      <c r="BY207" s="385"/>
      <c r="BZ207" s="385"/>
      <c r="CA207" s="385"/>
      <c r="CB207" s="385"/>
      <c r="CC207" s="385"/>
      <c r="CD207" s="385"/>
      <c r="CE207" s="385"/>
      <c r="CF207" s="385"/>
      <c r="CG207" s="385"/>
      <c r="CH207" s="385"/>
      <c r="CI207" s="385"/>
      <c r="CJ207" s="385"/>
      <c r="CK207" s="385"/>
      <c r="CL207" s="385"/>
      <c r="CM207" s="385"/>
      <c r="CN207" s="385"/>
      <c r="CO207" s="385"/>
      <c r="CP207" s="385"/>
      <c r="CQ207" s="385"/>
      <c r="CR207" s="385"/>
      <c r="CS207" s="385"/>
      <c r="CT207" s="385"/>
      <c r="CU207" s="385"/>
      <c r="CV207" s="385"/>
      <c r="CW207" s="385"/>
      <c r="CX207" s="385"/>
      <c r="CY207" s="385"/>
      <c r="CZ207" s="385"/>
      <c r="DA207" s="385"/>
      <c r="DB207" s="385"/>
      <c r="DC207" s="385"/>
      <c r="DD207" s="385"/>
      <c r="DE207" s="385"/>
      <c r="DF207" s="385"/>
      <c r="DG207" s="385"/>
      <c r="DH207" s="385"/>
      <c r="DI207" s="385"/>
      <c r="DJ207" s="385"/>
    </row>
    <row r="208" spans="1:114" s="385" customFormat="1" ht="15" customHeight="1" outlineLevel="1" x14ac:dyDescent="0.25">
      <c r="A208" s="2282"/>
      <c r="B208" s="2529" t="s">
        <v>2340</v>
      </c>
      <c r="C208" s="2354" t="s">
        <v>2337</v>
      </c>
      <c r="D208" s="2276" t="s">
        <v>3302</v>
      </c>
      <c r="E208" s="1044" t="s">
        <v>2341</v>
      </c>
      <c r="F208" s="2354">
        <v>2027</v>
      </c>
      <c r="G208" s="2234" t="s">
        <v>395</v>
      </c>
      <c r="H208" s="2236" t="s">
        <v>1062</v>
      </c>
      <c r="I208" s="2354" t="s">
        <v>1053</v>
      </c>
      <c r="J208" s="2276" t="s">
        <v>1078</v>
      </c>
      <c r="K208" s="903" t="s">
        <v>1063</v>
      </c>
      <c r="L208" s="2354">
        <v>2027</v>
      </c>
      <c r="M208" s="2354" t="s">
        <v>393</v>
      </c>
      <c r="N208" s="50"/>
      <c r="O208" s="457"/>
      <c r="P208" s="903"/>
      <c r="Q208" s="909"/>
      <c r="R208" s="35"/>
      <c r="S208" s="36"/>
      <c r="T208" s="36"/>
      <c r="U208" s="1663"/>
      <c r="V208" s="903"/>
      <c r="W208" s="903"/>
    </row>
    <row r="209" spans="1:114" s="385" customFormat="1" ht="26.25" customHeight="1" outlineLevel="1" x14ac:dyDescent="0.25">
      <c r="A209" s="2283"/>
      <c r="B209" s="2530"/>
      <c r="C209" s="2500"/>
      <c r="D209" s="2277"/>
      <c r="E209" s="1044" t="s">
        <v>458</v>
      </c>
      <c r="F209" s="2355"/>
      <c r="G209" s="2235"/>
      <c r="H209" s="2237"/>
      <c r="I209" s="2500"/>
      <c r="J209" s="2277"/>
      <c r="K209" s="903" t="s">
        <v>1192</v>
      </c>
      <c r="L209" s="2355"/>
      <c r="M209" s="2355"/>
      <c r="N209" s="50"/>
      <c r="O209" s="457"/>
      <c r="P209" s="35"/>
      <c r="Q209" s="909">
        <v>2000</v>
      </c>
      <c r="R209" s="35"/>
      <c r="S209" s="36"/>
      <c r="T209" s="36"/>
      <c r="U209" s="1663" t="s">
        <v>1054</v>
      </c>
      <c r="V209" s="903"/>
      <c r="W209" s="903"/>
    </row>
    <row r="210" spans="1:114" s="286" customFormat="1" outlineLevel="1" x14ac:dyDescent="0.25">
      <c r="A210" s="1190"/>
      <c r="B210" s="1539"/>
      <c r="C210" s="391"/>
      <c r="D210" s="160"/>
      <c r="E210" s="391"/>
      <c r="F210" s="161"/>
      <c r="G210" s="234"/>
      <c r="H210" s="972" t="s">
        <v>584</v>
      </c>
      <c r="I210" s="234"/>
      <c r="J210" s="160"/>
      <c r="K210" s="391"/>
      <c r="L210" s="161"/>
      <c r="M210" s="234"/>
      <c r="N210" s="168"/>
      <c r="O210" s="466"/>
      <c r="P210" s="167"/>
      <c r="Q210" s="929"/>
      <c r="R210" s="167"/>
      <c r="S210" s="171"/>
      <c r="T210" s="171"/>
      <c r="U210" s="391"/>
      <c r="V210" s="391"/>
      <c r="W210" s="391"/>
      <c r="X210" s="385"/>
      <c r="Y210" s="385"/>
      <c r="Z210" s="385"/>
      <c r="AA210" s="385"/>
      <c r="AB210" s="385"/>
      <c r="AC210" s="385"/>
      <c r="AD210" s="385"/>
      <c r="AE210" s="385"/>
      <c r="AF210" s="385"/>
      <c r="AG210" s="385"/>
      <c r="AH210" s="385"/>
      <c r="AI210" s="385"/>
      <c r="AJ210" s="385"/>
      <c r="AK210" s="385"/>
      <c r="AL210" s="385"/>
      <c r="AM210" s="385"/>
      <c r="AN210" s="385"/>
      <c r="AO210" s="385"/>
      <c r="AP210" s="385"/>
      <c r="AQ210" s="385"/>
      <c r="AR210" s="385"/>
      <c r="AS210" s="385"/>
      <c r="AT210" s="385"/>
      <c r="AU210" s="385"/>
      <c r="AV210" s="385"/>
      <c r="AW210" s="385"/>
      <c r="AX210" s="385"/>
      <c r="AY210" s="385"/>
      <c r="AZ210" s="385"/>
      <c r="BA210" s="385"/>
      <c r="BB210" s="385"/>
      <c r="BC210" s="385"/>
      <c r="BD210" s="385"/>
      <c r="BE210" s="385"/>
      <c r="BF210" s="385"/>
      <c r="BG210" s="385"/>
      <c r="BH210" s="385"/>
      <c r="BI210" s="385"/>
      <c r="BJ210" s="385"/>
      <c r="BK210" s="385"/>
      <c r="BL210" s="385"/>
      <c r="BM210" s="385"/>
      <c r="BN210" s="385"/>
      <c r="BO210" s="385"/>
      <c r="BP210" s="385"/>
      <c r="BQ210" s="385"/>
      <c r="BR210" s="385"/>
      <c r="BS210" s="385"/>
      <c r="BT210" s="385"/>
      <c r="BU210" s="385"/>
      <c r="BV210" s="385"/>
      <c r="BW210" s="385"/>
      <c r="BX210" s="385"/>
      <c r="BY210" s="385"/>
      <c r="BZ210" s="385"/>
      <c r="CA210" s="385"/>
      <c r="CB210" s="385"/>
      <c r="CC210" s="385"/>
      <c r="CD210" s="385"/>
      <c r="CE210" s="385"/>
      <c r="CF210" s="385"/>
      <c r="CG210" s="385"/>
      <c r="CH210" s="385"/>
      <c r="CI210" s="385"/>
      <c r="CJ210" s="385"/>
      <c r="CK210" s="385"/>
      <c r="CL210" s="385"/>
      <c r="CM210" s="385"/>
      <c r="CN210" s="385"/>
      <c r="CO210" s="385"/>
      <c r="CP210" s="385"/>
      <c r="CQ210" s="385"/>
      <c r="CR210" s="385"/>
      <c r="CS210" s="385"/>
      <c r="CT210" s="385"/>
      <c r="CU210" s="385"/>
      <c r="CV210" s="385"/>
      <c r="CW210" s="385"/>
      <c r="CX210" s="385"/>
      <c r="CY210" s="385"/>
      <c r="CZ210" s="385"/>
      <c r="DA210" s="385"/>
      <c r="DB210" s="385"/>
      <c r="DC210" s="385"/>
      <c r="DD210" s="385"/>
      <c r="DE210" s="385"/>
      <c r="DF210" s="385"/>
      <c r="DG210" s="385"/>
      <c r="DH210" s="385"/>
      <c r="DI210" s="385"/>
      <c r="DJ210" s="385"/>
    </row>
    <row r="211" spans="1:114" s="922" customFormat="1" ht="15" customHeight="1" outlineLevel="1" x14ac:dyDescent="0.25">
      <c r="A211" s="2282"/>
      <c r="B211" s="2529" t="s">
        <v>2342</v>
      </c>
      <c r="C211" s="2354" t="s">
        <v>2337</v>
      </c>
      <c r="D211" s="2276" t="s">
        <v>3303</v>
      </c>
      <c r="E211" s="1044" t="s">
        <v>2341</v>
      </c>
      <c r="F211" s="2354">
        <v>2026</v>
      </c>
      <c r="G211" s="2234" t="s">
        <v>395</v>
      </c>
      <c r="H211" s="2236" t="s">
        <v>1066</v>
      </c>
      <c r="I211" s="2354" t="s">
        <v>1053</v>
      </c>
      <c r="J211" s="2276" t="s">
        <v>1073</v>
      </c>
      <c r="K211" s="903" t="s">
        <v>1063</v>
      </c>
      <c r="L211" s="2354">
        <v>2026</v>
      </c>
      <c r="M211" s="2354" t="s">
        <v>393</v>
      </c>
      <c r="N211" s="903"/>
      <c r="O211" s="911"/>
      <c r="P211" s="903"/>
      <c r="Q211" s="923"/>
      <c r="R211" s="923"/>
      <c r="U211" s="1663"/>
      <c r="V211" s="903"/>
      <c r="W211" s="903"/>
    </row>
    <row r="212" spans="1:114" s="385" customFormat="1" ht="19.5" customHeight="1" outlineLevel="1" x14ac:dyDescent="0.25">
      <c r="A212" s="2283"/>
      <c r="B212" s="2530"/>
      <c r="C212" s="2500"/>
      <c r="D212" s="2277"/>
      <c r="E212" s="1044" t="s">
        <v>458</v>
      </c>
      <c r="F212" s="2355"/>
      <c r="G212" s="2235"/>
      <c r="H212" s="2237"/>
      <c r="I212" s="2500"/>
      <c r="J212" s="2277"/>
      <c r="K212" s="903" t="s">
        <v>1192</v>
      </c>
      <c r="L212" s="2355"/>
      <c r="M212" s="2355"/>
      <c r="N212" s="50"/>
      <c r="O212" s="457"/>
      <c r="P212" s="903">
        <v>3000</v>
      </c>
      <c r="Q212" s="909"/>
      <c r="R212" s="35"/>
      <c r="S212" s="36"/>
      <c r="T212" s="36"/>
      <c r="U212" s="1663" t="s">
        <v>1054</v>
      </c>
      <c r="V212" s="903"/>
      <c r="W212" s="903"/>
    </row>
    <row r="213" spans="1:114" s="286" customFormat="1" outlineLevel="1" x14ac:dyDescent="0.25">
      <c r="A213" s="1190"/>
      <c r="B213" s="1539"/>
      <c r="C213" s="391"/>
      <c r="D213" s="160"/>
      <c r="E213" s="391"/>
      <c r="F213" s="161"/>
      <c r="G213" s="234"/>
      <c r="H213" s="972" t="s">
        <v>586</v>
      </c>
      <c r="I213" s="234"/>
      <c r="J213" s="160"/>
      <c r="K213" s="391"/>
      <c r="L213" s="161"/>
      <c r="M213" s="234"/>
      <c r="N213" s="168"/>
      <c r="O213" s="466"/>
      <c r="P213" s="391"/>
      <c r="Q213" s="929"/>
      <c r="R213" s="167"/>
      <c r="S213" s="171"/>
      <c r="T213" s="171"/>
      <c r="U213" s="391"/>
      <c r="V213" s="391"/>
      <c r="W213" s="391"/>
      <c r="X213" s="385"/>
      <c r="Y213" s="385"/>
      <c r="Z213" s="385"/>
      <c r="AA213" s="385"/>
      <c r="AB213" s="385"/>
      <c r="AC213" s="385"/>
      <c r="AD213" s="385"/>
      <c r="AE213" s="385"/>
      <c r="AF213" s="385"/>
      <c r="AG213" s="385"/>
      <c r="AH213" s="385"/>
      <c r="AI213" s="385"/>
      <c r="AJ213" s="385"/>
      <c r="AK213" s="385"/>
      <c r="AL213" s="385"/>
      <c r="AM213" s="385"/>
      <c r="AN213" s="385"/>
      <c r="AO213" s="385"/>
      <c r="AP213" s="385"/>
      <c r="AQ213" s="385"/>
      <c r="AR213" s="385"/>
      <c r="AS213" s="385"/>
      <c r="AT213" s="385"/>
      <c r="AU213" s="385"/>
      <c r="AV213" s="385"/>
      <c r="AW213" s="385"/>
      <c r="AX213" s="385"/>
      <c r="AY213" s="385"/>
      <c r="AZ213" s="385"/>
      <c r="BA213" s="385"/>
      <c r="BB213" s="385"/>
      <c r="BC213" s="385"/>
      <c r="BD213" s="385"/>
      <c r="BE213" s="385"/>
      <c r="BF213" s="385"/>
      <c r="BG213" s="385"/>
      <c r="BH213" s="385"/>
      <c r="BI213" s="385"/>
      <c r="BJ213" s="385"/>
      <c r="BK213" s="385"/>
      <c r="BL213" s="385"/>
      <c r="BM213" s="385"/>
      <c r="BN213" s="385"/>
      <c r="BO213" s="385"/>
      <c r="BP213" s="385"/>
      <c r="BQ213" s="385"/>
      <c r="BR213" s="385"/>
      <c r="BS213" s="385"/>
      <c r="BT213" s="385"/>
      <c r="BU213" s="385"/>
      <c r="BV213" s="385"/>
      <c r="BW213" s="385"/>
      <c r="BX213" s="385"/>
      <c r="BY213" s="385"/>
      <c r="BZ213" s="385"/>
      <c r="CA213" s="385"/>
      <c r="CB213" s="385"/>
      <c r="CC213" s="385"/>
      <c r="CD213" s="385"/>
      <c r="CE213" s="385"/>
      <c r="CF213" s="385"/>
      <c r="CG213" s="385"/>
      <c r="CH213" s="385"/>
      <c r="CI213" s="385"/>
      <c r="CJ213" s="385"/>
      <c r="CK213" s="385"/>
      <c r="CL213" s="385"/>
      <c r="CM213" s="385"/>
      <c r="CN213" s="385"/>
      <c r="CO213" s="385"/>
      <c r="CP213" s="385"/>
      <c r="CQ213" s="385"/>
      <c r="CR213" s="385"/>
      <c r="CS213" s="385"/>
      <c r="CT213" s="385"/>
      <c r="CU213" s="385"/>
      <c r="CV213" s="385"/>
      <c r="CW213" s="385"/>
      <c r="CX213" s="385"/>
      <c r="CY213" s="385"/>
      <c r="CZ213" s="385"/>
      <c r="DA213" s="385"/>
      <c r="DB213" s="385"/>
      <c r="DC213" s="385"/>
      <c r="DD213" s="385"/>
      <c r="DE213" s="385"/>
      <c r="DF213" s="385"/>
      <c r="DG213" s="385"/>
      <c r="DH213" s="385"/>
      <c r="DI213" s="385"/>
      <c r="DJ213" s="385"/>
    </row>
    <row r="214" spans="1:114" s="385" customFormat="1" ht="15" customHeight="1" outlineLevel="1" x14ac:dyDescent="0.25">
      <c r="A214" s="2282"/>
      <c r="B214" s="2529" t="s">
        <v>2342</v>
      </c>
      <c r="C214" s="2354" t="s">
        <v>2337</v>
      </c>
      <c r="D214" s="2276" t="s">
        <v>3304</v>
      </c>
      <c r="E214" s="1044" t="s">
        <v>2341</v>
      </c>
      <c r="F214" s="2354">
        <v>2026</v>
      </c>
      <c r="G214" s="2234" t="s">
        <v>395</v>
      </c>
      <c r="H214" s="2236" t="s">
        <v>1062</v>
      </c>
      <c r="I214" s="2354" t="s">
        <v>1053</v>
      </c>
      <c r="J214" s="2276" t="s">
        <v>1072</v>
      </c>
      <c r="K214" s="903" t="s">
        <v>1063</v>
      </c>
      <c r="L214" s="2354">
        <v>2026</v>
      </c>
      <c r="M214" s="2354" t="s">
        <v>393</v>
      </c>
      <c r="N214" s="50"/>
      <c r="O214" s="457"/>
      <c r="P214" s="903"/>
      <c r="Q214" s="909"/>
      <c r="R214" s="35"/>
      <c r="S214" s="36"/>
      <c r="T214" s="36"/>
      <c r="U214" s="1663"/>
      <c r="V214" s="903"/>
      <c r="W214" s="903"/>
    </row>
    <row r="215" spans="1:114" s="385" customFormat="1" ht="16.5" customHeight="1" outlineLevel="1" x14ac:dyDescent="0.25">
      <c r="A215" s="2283"/>
      <c r="B215" s="2530"/>
      <c r="C215" s="2500"/>
      <c r="D215" s="2277"/>
      <c r="E215" s="1044" t="s">
        <v>458</v>
      </c>
      <c r="F215" s="2355"/>
      <c r="G215" s="2235"/>
      <c r="H215" s="2237"/>
      <c r="I215" s="2500"/>
      <c r="J215" s="2277"/>
      <c r="K215" s="903" t="s">
        <v>1192</v>
      </c>
      <c r="L215" s="2355"/>
      <c r="M215" s="2355"/>
      <c r="N215" s="50"/>
      <c r="O215" s="457"/>
      <c r="P215" s="903">
        <v>3500</v>
      </c>
      <c r="Q215" s="909"/>
      <c r="R215" s="35"/>
      <c r="S215" s="36"/>
      <c r="T215" s="36"/>
      <c r="U215" s="1663" t="s">
        <v>1054</v>
      </c>
      <c r="V215" s="903"/>
      <c r="W215" s="903"/>
    </row>
    <row r="216" spans="1:114" s="934" customFormat="1" outlineLevel="1" x14ac:dyDescent="0.25">
      <c r="A216" s="1197"/>
      <c r="B216" s="1546" t="s">
        <v>3352</v>
      </c>
      <c r="C216" s="1197"/>
      <c r="D216" s="1197"/>
      <c r="E216" s="1197"/>
      <c r="F216" s="1197"/>
      <c r="G216" s="1197"/>
      <c r="H216" s="917" t="s">
        <v>1157</v>
      </c>
      <c r="I216" s="931">
        <f>SUM(I219:I240)</f>
        <v>0</v>
      </c>
      <c r="J216" s="932">
        <f>SUM(J218:J240)</f>
        <v>0</v>
      </c>
      <c r="K216" s="931">
        <f>SUM(K219:K240)</f>
        <v>0</v>
      </c>
      <c r="L216" s="916">
        <f>SUM(L218:L240)</f>
        <v>18235</v>
      </c>
      <c r="M216" s="931">
        <f>SUM(M218:M240)</f>
        <v>0</v>
      </c>
      <c r="N216" s="931">
        <f t="shared" ref="N216:T216" si="3">SUM(N219:N240)</f>
        <v>0</v>
      </c>
      <c r="O216" s="933">
        <f t="shared" si="3"/>
        <v>0</v>
      </c>
      <c r="P216" s="931">
        <f t="shared" si="3"/>
        <v>3797.4</v>
      </c>
      <c r="Q216" s="924">
        <f t="shared" si="3"/>
        <v>1661</v>
      </c>
      <c r="R216" s="924">
        <f t="shared" si="3"/>
        <v>0</v>
      </c>
      <c r="S216" s="931">
        <f t="shared" si="3"/>
        <v>0</v>
      </c>
      <c r="T216" s="931">
        <f t="shared" si="3"/>
        <v>0</v>
      </c>
      <c r="U216" s="931"/>
      <c r="V216" s="931"/>
      <c r="W216" s="931"/>
      <c r="X216" s="385"/>
      <c r="Y216" s="385"/>
      <c r="Z216" s="385"/>
      <c r="AA216" s="385"/>
      <c r="AB216" s="385"/>
      <c r="AC216" s="385"/>
      <c r="AD216" s="385"/>
      <c r="AE216" s="385"/>
      <c r="AF216" s="385"/>
      <c r="AG216" s="385"/>
      <c r="AH216" s="385"/>
      <c r="AI216" s="385"/>
      <c r="AJ216" s="385"/>
      <c r="AK216" s="385"/>
      <c r="AL216" s="385"/>
      <c r="AM216" s="385"/>
      <c r="AN216" s="385"/>
      <c r="AO216" s="385"/>
      <c r="AP216" s="385"/>
      <c r="AQ216" s="385"/>
      <c r="AR216" s="385"/>
      <c r="AS216" s="385"/>
      <c r="AT216" s="385"/>
      <c r="AU216" s="385"/>
      <c r="AV216" s="385"/>
      <c r="AW216" s="385"/>
      <c r="AX216" s="385"/>
      <c r="AY216" s="385"/>
      <c r="AZ216" s="385"/>
      <c r="BA216" s="385"/>
      <c r="BB216" s="385"/>
      <c r="BC216" s="385"/>
      <c r="BD216" s="385"/>
      <c r="BE216" s="385"/>
      <c r="BF216" s="385"/>
      <c r="BG216" s="385"/>
      <c r="BH216" s="385"/>
      <c r="BI216" s="385"/>
      <c r="BJ216" s="385"/>
      <c r="BK216" s="385"/>
      <c r="BL216" s="385"/>
      <c r="BM216" s="385"/>
      <c r="BN216" s="385"/>
      <c r="BO216" s="385"/>
      <c r="BP216" s="385"/>
      <c r="BQ216" s="385"/>
      <c r="BR216" s="385"/>
      <c r="BS216" s="385"/>
      <c r="BT216" s="385"/>
      <c r="BU216" s="385"/>
      <c r="BV216" s="385"/>
      <c r="BW216" s="385"/>
      <c r="BX216" s="385"/>
      <c r="BY216" s="385"/>
      <c r="BZ216" s="385"/>
      <c r="CA216" s="385"/>
      <c r="CB216" s="385"/>
      <c r="CC216" s="385"/>
      <c r="CD216" s="385"/>
      <c r="CE216" s="385"/>
      <c r="CF216" s="385"/>
      <c r="CG216" s="385"/>
      <c r="CH216" s="385"/>
      <c r="CI216" s="385"/>
      <c r="CJ216" s="385"/>
      <c r="CK216" s="385"/>
      <c r="CL216" s="385"/>
      <c r="CM216" s="385"/>
      <c r="CN216" s="385"/>
      <c r="CO216" s="385"/>
      <c r="CP216" s="385"/>
      <c r="CQ216" s="385"/>
      <c r="CR216" s="385"/>
      <c r="CS216" s="385"/>
      <c r="CT216" s="385"/>
      <c r="CU216" s="385"/>
      <c r="CV216" s="385"/>
      <c r="CW216" s="385"/>
      <c r="CX216" s="385"/>
      <c r="CY216" s="385"/>
      <c r="CZ216" s="385"/>
      <c r="DA216" s="385"/>
      <c r="DB216" s="385"/>
      <c r="DC216" s="385"/>
      <c r="DD216" s="385"/>
      <c r="DE216" s="385"/>
      <c r="DF216" s="385"/>
      <c r="DG216" s="385"/>
      <c r="DH216" s="385"/>
      <c r="DI216" s="385"/>
      <c r="DJ216" s="385"/>
    </row>
    <row r="217" spans="1:114" s="286" customFormat="1" outlineLevel="1" x14ac:dyDescent="0.25">
      <c r="A217" s="1190"/>
      <c r="B217" s="1538"/>
      <c r="C217" s="935"/>
      <c r="D217" s="936"/>
      <c r="E217" s="935"/>
      <c r="F217" s="181"/>
      <c r="G217" s="935"/>
      <c r="H217" s="972" t="s">
        <v>574</v>
      </c>
      <c r="I217" s="935"/>
      <c r="J217" s="936"/>
      <c r="K217" s="935"/>
      <c r="L217" s="181"/>
      <c r="M217" s="935"/>
      <c r="N217" s="935"/>
      <c r="O217" s="467"/>
      <c r="P217" s="935"/>
      <c r="Q217" s="166"/>
      <c r="R217" s="166"/>
      <c r="S217" s="935"/>
      <c r="T217" s="935"/>
      <c r="U217" s="935"/>
      <c r="V217" s="935"/>
      <c r="W217" s="93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385"/>
      <c r="AU217" s="385"/>
      <c r="AV217" s="385"/>
      <c r="AW217" s="385"/>
      <c r="AX217" s="385"/>
      <c r="AY217" s="385"/>
      <c r="AZ217" s="385"/>
      <c r="BA217" s="385"/>
      <c r="BB217" s="385"/>
      <c r="BC217" s="385"/>
      <c r="BD217" s="385"/>
      <c r="BE217" s="385"/>
      <c r="BF217" s="385"/>
      <c r="BG217" s="385"/>
      <c r="BH217" s="385"/>
      <c r="BI217" s="385"/>
      <c r="BJ217" s="385"/>
      <c r="BK217" s="385"/>
      <c r="BL217" s="385"/>
      <c r="BM217" s="385"/>
      <c r="BN217" s="385"/>
      <c r="BO217" s="385"/>
      <c r="BP217" s="385"/>
      <c r="BQ217" s="385"/>
      <c r="BR217" s="385"/>
      <c r="BS217" s="385"/>
      <c r="BT217" s="385"/>
      <c r="BU217" s="385"/>
      <c r="BV217" s="385"/>
      <c r="BW217" s="385"/>
      <c r="BX217" s="385"/>
      <c r="BY217" s="385"/>
      <c r="BZ217" s="385"/>
      <c r="CA217" s="385"/>
      <c r="CB217" s="385"/>
      <c r="CC217" s="385"/>
      <c r="CD217" s="385"/>
      <c r="CE217" s="385"/>
      <c r="CF217" s="385"/>
      <c r="CG217" s="385"/>
      <c r="CH217" s="385"/>
      <c r="CI217" s="385"/>
      <c r="CJ217" s="385"/>
      <c r="CK217" s="385"/>
      <c r="CL217" s="385"/>
      <c r="CM217" s="385"/>
      <c r="CN217" s="385"/>
      <c r="CO217" s="385"/>
      <c r="CP217" s="385"/>
      <c r="CQ217" s="385"/>
      <c r="CR217" s="385"/>
      <c r="CS217" s="385"/>
      <c r="CT217" s="385"/>
      <c r="CU217" s="385"/>
      <c r="CV217" s="385"/>
      <c r="CW217" s="385"/>
      <c r="CX217" s="385"/>
      <c r="CY217" s="385"/>
      <c r="CZ217" s="385"/>
      <c r="DA217" s="385"/>
      <c r="DB217" s="385"/>
      <c r="DC217" s="385"/>
      <c r="DD217" s="385"/>
      <c r="DE217" s="385"/>
      <c r="DF217" s="385"/>
      <c r="DG217" s="385"/>
      <c r="DH217" s="385"/>
      <c r="DI217" s="385"/>
      <c r="DJ217" s="385"/>
    </row>
    <row r="218" spans="1:114" s="385" customFormat="1" ht="15" customHeight="1" outlineLevel="1" x14ac:dyDescent="0.25">
      <c r="A218" s="2282"/>
      <c r="B218" s="2529" t="s">
        <v>2343</v>
      </c>
      <c r="C218" s="2354" t="s">
        <v>2337</v>
      </c>
      <c r="D218" s="2276" t="s">
        <v>3305</v>
      </c>
      <c r="E218" s="937"/>
      <c r="F218" s="2354">
        <v>2026</v>
      </c>
      <c r="G218" s="2234" t="s">
        <v>395</v>
      </c>
      <c r="H218" s="2627" t="s">
        <v>1080</v>
      </c>
      <c r="I218" s="2354" t="s">
        <v>1053</v>
      </c>
      <c r="J218" s="2276" t="s">
        <v>1083</v>
      </c>
      <c r="K218" s="904" t="s">
        <v>1091</v>
      </c>
      <c r="L218" s="2354">
        <v>2026</v>
      </c>
      <c r="M218" s="2354" t="s">
        <v>393</v>
      </c>
      <c r="N218" s="937"/>
      <c r="O218" s="468"/>
      <c r="P218" s="937"/>
      <c r="Q218" s="379"/>
      <c r="R218" s="379"/>
      <c r="S218" s="937"/>
      <c r="T218" s="937"/>
      <c r="U218" s="937"/>
      <c r="V218" s="937"/>
      <c r="W218" s="937"/>
    </row>
    <row r="219" spans="1:114" s="904" customFormat="1" ht="21" customHeight="1" outlineLevel="1" x14ac:dyDescent="0.25">
      <c r="A219" s="2283"/>
      <c r="B219" s="2530"/>
      <c r="C219" s="2500"/>
      <c r="D219" s="2277"/>
      <c r="E219" s="1044" t="s">
        <v>1091</v>
      </c>
      <c r="F219" s="2355"/>
      <c r="G219" s="2235"/>
      <c r="H219" s="2628"/>
      <c r="I219" s="2500"/>
      <c r="J219" s="2277"/>
      <c r="K219" s="903" t="s">
        <v>1192</v>
      </c>
      <c r="L219" s="2355"/>
      <c r="M219" s="2355"/>
      <c r="O219" s="447"/>
      <c r="P219" s="361">
        <v>676.8</v>
      </c>
      <c r="U219" s="1663" t="s">
        <v>1054</v>
      </c>
      <c r="V219" s="903"/>
      <c r="W219" s="903"/>
    </row>
    <row r="220" spans="1:114" s="904" customFormat="1" ht="15" customHeight="1" outlineLevel="1" x14ac:dyDescent="0.25">
      <c r="A220" s="2282"/>
      <c r="B220" s="2623" t="s">
        <v>2344</v>
      </c>
      <c r="C220" s="2286" t="s">
        <v>2337</v>
      </c>
      <c r="D220" s="2276" t="s">
        <v>3306</v>
      </c>
      <c r="E220" s="1044"/>
      <c r="F220" s="2354">
        <v>2026</v>
      </c>
      <c r="G220" s="2234" t="s">
        <v>395</v>
      </c>
      <c r="H220" s="2627" t="s">
        <v>1079</v>
      </c>
      <c r="I220" s="2354" t="s">
        <v>1053</v>
      </c>
      <c r="J220" s="2276" t="s">
        <v>1084</v>
      </c>
      <c r="K220" s="904" t="s">
        <v>1091</v>
      </c>
      <c r="L220" s="2354">
        <v>2026</v>
      </c>
      <c r="M220" s="2354" t="s">
        <v>393</v>
      </c>
      <c r="O220" s="447"/>
      <c r="P220" s="361"/>
      <c r="U220" s="1663"/>
      <c r="V220" s="903"/>
      <c r="W220" s="903"/>
    </row>
    <row r="221" spans="1:114" s="904" customFormat="1" ht="21.75" customHeight="1" outlineLevel="1" x14ac:dyDescent="0.25">
      <c r="A221" s="2283"/>
      <c r="B221" s="2624"/>
      <c r="C221" s="2286"/>
      <c r="D221" s="2277"/>
      <c r="E221" s="1044" t="s">
        <v>1091</v>
      </c>
      <c r="F221" s="2355"/>
      <c r="G221" s="2235"/>
      <c r="H221" s="2628"/>
      <c r="I221" s="2500"/>
      <c r="J221" s="2277"/>
      <c r="K221" s="903" t="s">
        <v>1192</v>
      </c>
      <c r="L221" s="2355"/>
      <c r="M221" s="2355"/>
      <c r="O221" s="447"/>
      <c r="P221" s="361">
        <v>300</v>
      </c>
      <c r="U221" s="1663" t="s">
        <v>1054</v>
      </c>
      <c r="V221" s="903"/>
      <c r="W221" s="903"/>
    </row>
    <row r="222" spans="1:114" s="904" customFormat="1" ht="15" customHeight="1" outlineLevel="1" x14ac:dyDescent="0.25">
      <c r="A222" s="2282"/>
      <c r="B222" s="2623" t="s">
        <v>2344</v>
      </c>
      <c r="C222" s="2500" t="s">
        <v>2337</v>
      </c>
      <c r="D222" s="2276" t="s">
        <v>3307</v>
      </c>
      <c r="E222" s="1044"/>
      <c r="F222" s="2354">
        <v>2026</v>
      </c>
      <c r="G222" s="2234" t="s">
        <v>395</v>
      </c>
      <c r="H222" s="2627" t="s">
        <v>1079</v>
      </c>
      <c r="I222" s="2354" t="s">
        <v>1053</v>
      </c>
      <c r="J222" s="2276" t="s">
        <v>1085</v>
      </c>
      <c r="K222" s="904" t="s">
        <v>1091</v>
      </c>
      <c r="L222" s="2354">
        <v>2026</v>
      </c>
      <c r="M222" s="2354" t="s">
        <v>393</v>
      </c>
      <c r="O222" s="447"/>
      <c r="P222" s="361"/>
      <c r="U222" s="1663"/>
      <c r="V222" s="903"/>
      <c r="W222" s="903"/>
    </row>
    <row r="223" spans="1:114" s="904" customFormat="1" ht="22.5" customHeight="1" outlineLevel="1" x14ac:dyDescent="0.25">
      <c r="A223" s="2283"/>
      <c r="B223" s="2624"/>
      <c r="C223" s="2500"/>
      <c r="D223" s="2277"/>
      <c r="E223" s="1044" t="s">
        <v>1091</v>
      </c>
      <c r="F223" s="2355"/>
      <c r="G223" s="2235"/>
      <c r="H223" s="2628"/>
      <c r="I223" s="2500"/>
      <c r="J223" s="2277"/>
      <c r="K223" s="903" t="s">
        <v>1192</v>
      </c>
      <c r="L223" s="2355"/>
      <c r="M223" s="2355"/>
      <c r="O223" s="447"/>
      <c r="P223" s="361">
        <v>500</v>
      </c>
      <c r="U223" s="1663" t="s">
        <v>1054</v>
      </c>
      <c r="V223" s="903"/>
      <c r="W223" s="903"/>
    </row>
    <row r="224" spans="1:114" s="160" customFormat="1" outlineLevel="1" x14ac:dyDescent="0.25">
      <c r="A224" s="1198"/>
      <c r="B224" s="1547"/>
      <c r="C224" s="938"/>
      <c r="F224" s="161"/>
      <c r="G224" s="234"/>
      <c r="H224" s="944" t="s">
        <v>580</v>
      </c>
      <c r="L224" s="161"/>
      <c r="M224" s="234"/>
      <c r="O224" s="469"/>
      <c r="U224" s="391"/>
      <c r="V224" s="391"/>
      <c r="W224" s="391"/>
      <c r="X224" s="904"/>
      <c r="Y224" s="904"/>
      <c r="Z224" s="904"/>
      <c r="AA224" s="904"/>
      <c r="AB224" s="904"/>
      <c r="AC224" s="904"/>
      <c r="AD224" s="904"/>
      <c r="AE224" s="904"/>
      <c r="AF224" s="904"/>
      <c r="AG224" s="904"/>
      <c r="AH224" s="904"/>
      <c r="AI224" s="904"/>
      <c r="AJ224" s="904"/>
      <c r="AK224" s="904"/>
      <c r="AL224" s="904"/>
      <c r="AM224" s="904"/>
      <c r="AN224" s="904"/>
      <c r="AO224" s="904"/>
      <c r="AP224" s="904"/>
      <c r="AQ224" s="904"/>
      <c r="AR224" s="904"/>
      <c r="AS224" s="904"/>
      <c r="AT224" s="904"/>
      <c r="AU224" s="904"/>
      <c r="AV224" s="904"/>
      <c r="AW224" s="904"/>
      <c r="AX224" s="904"/>
      <c r="AY224" s="904"/>
      <c r="AZ224" s="904"/>
      <c r="BA224" s="904"/>
      <c r="BB224" s="904"/>
      <c r="BC224" s="904"/>
      <c r="BD224" s="904"/>
      <c r="BE224" s="904"/>
      <c r="BF224" s="904"/>
      <c r="BG224" s="904"/>
      <c r="BH224" s="904"/>
      <c r="BI224" s="904"/>
      <c r="BJ224" s="904"/>
      <c r="BK224" s="904"/>
      <c r="BL224" s="904"/>
      <c r="BM224" s="904"/>
      <c r="BN224" s="904"/>
      <c r="BO224" s="904"/>
      <c r="BP224" s="904"/>
      <c r="BQ224" s="904"/>
      <c r="BR224" s="904"/>
      <c r="BS224" s="904"/>
      <c r="BT224" s="904"/>
      <c r="BU224" s="904"/>
      <c r="BV224" s="904"/>
      <c r="BW224" s="904"/>
      <c r="BX224" s="904"/>
      <c r="BY224" s="904"/>
      <c r="BZ224" s="904"/>
      <c r="CA224" s="904"/>
      <c r="CB224" s="904"/>
      <c r="CC224" s="904"/>
      <c r="CD224" s="904"/>
      <c r="CE224" s="904"/>
      <c r="CF224" s="904"/>
      <c r="CG224" s="904"/>
      <c r="CH224" s="904"/>
      <c r="CI224" s="904"/>
      <c r="CJ224" s="904"/>
      <c r="CK224" s="904"/>
      <c r="CL224" s="904"/>
      <c r="CM224" s="904"/>
      <c r="CN224" s="904"/>
      <c r="CO224" s="904"/>
      <c r="CP224" s="904"/>
      <c r="CQ224" s="904"/>
      <c r="CR224" s="904"/>
      <c r="CS224" s="904"/>
      <c r="CT224" s="904"/>
      <c r="CU224" s="904"/>
      <c r="CV224" s="904"/>
      <c r="CW224" s="904"/>
      <c r="CX224" s="904"/>
      <c r="CY224" s="904"/>
      <c r="CZ224" s="904"/>
      <c r="DA224" s="904"/>
      <c r="DB224" s="904"/>
      <c r="DC224" s="904"/>
      <c r="DD224" s="904"/>
      <c r="DE224" s="904"/>
      <c r="DF224" s="904"/>
      <c r="DG224" s="904"/>
      <c r="DH224" s="904"/>
      <c r="DI224" s="904"/>
      <c r="DJ224" s="904"/>
    </row>
    <row r="225" spans="1:114" s="904" customFormat="1" ht="15" customHeight="1" outlineLevel="1" x14ac:dyDescent="0.25">
      <c r="A225" s="2282"/>
      <c r="B225" s="2623" t="s">
        <v>2345</v>
      </c>
      <c r="C225" s="2354" t="s">
        <v>2337</v>
      </c>
      <c r="D225" s="2276" t="s">
        <v>3308</v>
      </c>
      <c r="E225" s="1044"/>
      <c r="F225" s="2354">
        <v>2026</v>
      </c>
      <c r="G225" s="2234" t="s">
        <v>395</v>
      </c>
      <c r="H225" s="2627" t="s">
        <v>1081</v>
      </c>
      <c r="I225" s="2354" t="s">
        <v>1053</v>
      </c>
      <c r="J225" s="2276" t="s">
        <v>1086</v>
      </c>
      <c r="K225" s="904" t="s">
        <v>1091</v>
      </c>
      <c r="L225" s="2354">
        <v>2026</v>
      </c>
      <c r="M225" s="2354" t="s">
        <v>393</v>
      </c>
      <c r="O225" s="447"/>
      <c r="U225" s="1663"/>
      <c r="V225" s="903"/>
      <c r="W225" s="903"/>
    </row>
    <row r="226" spans="1:114" s="904" customFormat="1" ht="21" customHeight="1" outlineLevel="1" x14ac:dyDescent="0.25">
      <c r="A226" s="2283"/>
      <c r="B226" s="2624"/>
      <c r="C226" s="2500"/>
      <c r="D226" s="2277"/>
      <c r="E226" s="1044" t="s">
        <v>1091</v>
      </c>
      <c r="F226" s="2355"/>
      <c r="G226" s="2235"/>
      <c r="H226" s="2628"/>
      <c r="I226" s="2500"/>
      <c r="J226" s="2277"/>
      <c r="K226" s="903" t="s">
        <v>1192</v>
      </c>
      <c r="L226" s="2355"/>
      <c r="M226" s="2355"/>
      <c r="O226" s="447"/>
      <c r="P226" s="361">
        <v>301.7</v>
      </c>
      <c r="U226" s="1663" t="s">
        <v>1054</v>
      </c>
      <c r="V226" s="903"/>
      <c r="W226" s="903"/>
    </row>
    <row r="227" spans="1:114" s="160" customFormat="1" outlineLevel="1" x14ac:dyDescent="0.25">
      <c r="A227" s="1198"/>
      <c r="B227" s="1547"/>
      <c r="F227" s="161"/>
      <c r="G227" s="234"/>
      <c r="H227" s="944" t="s">
        <v>583</v>
      </c>
      <c r="L227" s="161"/>
      <c r="M227" s="234"/>
      <c r="O227" s="469"/>
      <c r="U227" s="391"/>
      <c r="V227" s="391"/>
      <c r="W227" s="391"/>
      <c r="X227" s="904"/>
      <c r="Y227" s="904"/>
      <c r="Z227" s="904"/>
      <c r="AA227" s="904"/>
      <c r="AB227" s="904"/>
      <c r="AC227" s="904"/>
      <c r="AD227" s="904"/>
      <c r="AE227" s="904"/>
      <c r="AF227" s="904"/>
      <c r="AG227" s="904"/>
      <c r="AH227" s="904"/>
      <c r="AI227" s="904"/>
      <c r="AJ227" s="904"/>
      <c r="AK227" s="904"/>
      <c r="AL227" s="904"/>
      <c r="AM227" s="904"/>
      <c r="AN227" s="904"/>
      <c r="AO227" s="904"/>
      <c r="AP227" s="904"/>
      <c r="AQ227" s="904"/>
      <c r="AR227" s="904"/>
      <c r="AS227" s="904"/>
      <c r="AT227" s="904"/>
      <c r="AU227" s="904"/>
      <c r="AV227" s="904"/>
      <c r="AW227" s="904"/>
      <c r="AX227" s="904"/>
      <c r="AY227" s="904"/>
      <c r="AZ227" s="904"/>
      <c r="BA227" s="904"/>
      <c r="BB227" s="904"/>
      <c r="BC227" s="904"/>
      <c r="BD227" s="904"/>
      <c r="BE227" s="904"/>
      <c r="BF227" s="904"/>
      <c r="BG227" s="904"/>
      <c r="BH227" s="904"/>
      <c r="BI227" s="904"/>
      <c r="BJ227" s="904"/>
      <c r="BK227" s="904"/>
      <c r="BL227" s="904"/>
      <c r="BM227" s="904"/>
      <c r="BN227" s="904"/>
      <c r="BO227" s="904"/>
      <c r="BP227" s="904"/>
      <c r="BQ227" s="904"/>
      <c r="BR227" s="904"/>
      <c r="BS227" s="904"/>
      <c r="BT227" s="904"/>
      <c r="BU227" s="904"/>
      <c r="BV227" s="904"/>
      <c r="BW227" s="904"/>
      <c r="BX227" s="904"/>
      <c r="BY227" s="904"/>
      <c r="BZ227" s="904"/>
      <c r="CA227" s="904"/>
      <c r="CB227" s="904"/>
      <c r="CC227" s="904"/>
      <c r="CD227" s="904"/>
      <c r="CE227" s="904"/>
      <c r="CF227" s="904"/>
      <c r="CG227" s="904"/>
      <c r="CH227" s="904"/>
      <c r="CI227" s="904"/>
      <c r="CJ227" s="904"/>
      <c r="CK227" s="904"/>
      <c r="CL227" s="904"/>
      <c r="CM227" s="904"/>
      <c r="CN227" s="904"/>
      <c r="CO227" s="904"/>
      <c r="CP227" s="904"/>
      <c r="CQ227" s="904"/>
      <c r="CR227" s="904"/>
      <c r="CS227" s="904"/>
      <c r="CT227" s="904"/>
      <c r="CU227" s="904"/>
      <c r="CV227" s="904"/>
      <c r="CW227" s="904"/>
      <c r="CX227" s="904"/>
      <c r="CY227" s="904"/>
      <c r="CZ227" s="904"/>
      <c r="DA227" s="904"/>
      <c r="DB227" s="904"/>
      <c r="DC227" s="904"/>
      <c r="DD227" s="904"/>
      <c r="DE227" s="904"/>
      <c r="DF227" s="904"/>
      <c r="DG227" s="904"/>
      <c r="DH227" s="904"/>
      <c r="DI227" s="904"/>
      <c r="DJ227" s="904"/>
    </row>
    <row r="228" spans="1:114" s="904" customFormat="1" ht="15" customHeight="1" outlineLevel="1" x14ac:dyDescent="0.25">
      <c r="A228" s="2282"/>
      <c r="B228" s="2623" t="s">
        <v>2344</v>
      </c>
      <c r="C228" s="2354" t="s">
        <v>2337</v>
      </c>
      <c r="D228" s="2276" t="s">
        <v>3309</v>
      </c>
      <c r="E228" s="1044"/>
      <c r="F228" s="2354">
        <v>2026</v>
      </c>
      <c r="G228" s="2234" t="s">
        <v>395</v>
      </c>
      <c r="H228" s="2627" t="s">
        <v>1082</v>
      </c>
      <c r="I228" s="2354" t="s">
        <v>1053</v>
      </c>
      <c r="J228" s="2276" t="s">
        <v>1087</v>
      </c>
      <c r="K228" s="904" t="s">
        <v>1091</v>
      </c>
      <c r="L228" s="2354">
        <v>2026</v>
      </c>
      <c r="M228" s="2354" t="s">
        <v>393</v>
      </c>
      <c r="O228" s="447"/>
      <c r="U228" s="1663"/>
      <c r="V228" s="903"/>
      <c r="W228" s="903"/>
    </row>
    <row r="229" spans="1:114" s="904" customFormat="1" outlineLevel="1" x14ac:dyDescent="0.25">
      <c r="A229" s="2283"/>
      <c r="B229" s="2624"/>
      <c r="C229" s="2500"/>
      <c r="D229" s="2277"/>
      <c r="E229" s="1044" t="s">
        <v>1091</v>
      </c>
      <c r="F229" s="2355"/>
      <c r="G229" s="2235"/>
      <c r="H229" s="2628"/>
      <c r="I229" s="2500"/>
      <c r="J229" s="2277"/>
      <c r="K229" s="903" t="s">
        <v>1192</v>
      </c>
      <c r="L229" s="2355"/>
      <c r="M229" s="2355"/>
      <c r="O229" s="447"/>
      <c r="P229" s="361">
        <v>1000</v>
      </c>
      <c r="U229" s="1663" t="s">
        <v>1054</v>
      </c>
      <c r="V229" s="903"/>
      <c r="W229" s="903"/>
    </row>
    <row r="230" spans="1:114" s="160" customFormat="1" outlineLevel="1" x14ac:dyDescent="0.25">
      <c r="A230" s="1198"/>
      <c r="B230" s="1547"/>
      <c r="F230" s="161"/>
      <c r="G230" s="234"/>
      <c r="H230" s="944" t="s">
        <v>607</v>
      </c>
      <c r="L230" s="161"/>
      <c r="M230" s="234"/>
      <c r="O230" s="469"/>
      <c r="P230" s="206"/>
      <c r="U230" s="391"/>
      <c r="V230" s="391"/>
      <c r="W230" s="391"/>
      <c r="X230" s="904"/>
      <c r="Y230" s="904"/>
      <c r="Z230" s="904"/>
      <c r="AA230" s="904"/>
      <c r="AB230" s="904"/>
      <c r="AC230" s="904"/>
      <c r="AD230" s="904"/>
      <c r="AE230" s="904"/>
      <c r="AF230" s="904"/>
      <c r="AG230" s="904"/>
      <c r="AH230" s="904"/>
      <c r="AI230" s="904"/>
      <c r="AJ230" s="904"/>
      <c r="AK230" s="904"/>
      <c r="AL230" s="904"/>
      <c r="AM230" s="904"/>
      <c r="AN230" s="904"/>
      <c r="AO230" s="904"/>
      <c r="AP230" s="904"/>
      <c r="AQ230" s="904"/>
      <c r="AR230" s="904"/>
      <c r="AS230" s="904"/>
      <c r="AT230" s="904"/>
      <c r="AU230" s="904"/>
      <c r="AV230" s="904"/>
      <c r="AW230" s="904"/>
      <c r="AX230" s="904"/>
      <c r="AY230" s="904"/>
      <c r="AZ230" s="904"/>
      <c r="BA230" s="904"/>
      <c r="BB230" s="904"/>
      <c r="BC230" s="904"/>
      <c r="BD230" s="904"/>
      <c r="BE230" s="904"/>
      <c r="BF230" s="904"/>
      <c r="BG230" s="904"/>
      <c r="BH230" s="904"/>
      <c r="BI230" s="904"/>
      <c r="BJ230" s="904"/>
      <c r="BK230" s="904"/>
      <c r="BL230" s="904"/>
      <c r="BM230" s="904"/>
      <c r="BN230" s="904"/>
      <c r="BO230" s="904"/>
      <c r="BP230" s="904"/>
      <c r="BQ230" s="904"/>
      <c r="BR230" s="904"/>
      <c r="BS230" s="904"/>
      <c r="BT230" s="904"/>
      <c r="BU230" s="904"/>
      <c r="BV230" s="904"/>
      <c r="BW230" s="904"/>
      <c r="BX230" s="904"/>
      <c r="BY230" s="904"/>
      <c r="BZ230" s="904"/>
      <c r="CA230" s="904"/>
      <c r="CB230" s="904"/>
      <c r="CC230" s="904"/>
      <c r="CD230" s="904"/>
      <c r="CE230" s="904"/>
      <c r="CF230" s="904"/>
      <c r="CG230" s="904"/>
      <c r="CH230" s="904"/>
      <c r="CI230" s="904"/>
      <c r="CJ230" s="904"/>
      <c r="CK230" s="904"/>
      <c r="CL230" s="904"/>
      <c r="CM230" s="904"/>
      <c r="CN230" s="904"/>
      <c r="CO230" s="904"/>
      <c r="CP230" s="904"/>
      <c r="CQ230" s="904"/>
      <c r="CR230" s="904"/>
      <c r="CS230" s="904"/>
      <c r="CT230" s="904"/>
      <c r="CU230" s="904"/>
      <c r="CV230" s="904"/>
      <c r="CW230" s="904"/>
      <c r="CX230" s="904"/>
      <c r="CY230" s="904"/>
      <c r="CZ230" s="904"/>
      <c r="DA230" s="904"/>
      <c r="DB230" s="904"/>
      <c r="DC230" s="904"/>
      <c r="DD230" s="904"/>
      <c r="DE230" s="904"/>
      <c r="DF230" s="904"/>
      <c r="DG230" s="904"/>
      <c r="DH230" s="904"/>
      <c r="DI230" s="904"/>
      <c r="DJ230" s="904"/>
    </row>
    <row r="231" spans="1:114" s="904" customFormat="1" ht="15" customHeight="1" outlineLevel="1" x14ac:dyDescent="0.25">
      <c r="A231" s="2282"/>
      <c r="B231" s="2623" t="s">
        <v>2344</v>
      </c>
      <c r="C231" s="2354" t="s">
        <v>2337</v>
      </c>
      <c r="D231" s="2276" t="s">
        <v>3310</v>
      </c>
      <c r="E231" s="1044"/>
      <c r="F231" s="2354">
        <v>2026</v>
      </c>
      <c r="G231" s="2234" t="s">
        <v>395</v>
      </c>
      <c r="H231" s="2627" t="s">
        <v>1079</v>
      </c>
      <c r="I231" s="2354" t="s">
        <v>1053</v>
      </c>
      <c r="J231" s="2276" t="s">
        <v>1088</v>
      </c>
      <c r="K231" s="904" t="s">
        <v>1091</v>
      </c>
      <c r="L231" s="2354">
        <v>2026</v>
      </c>
      <c r="M231" s="2354" t="s">
        <v>393</v>
      </c>
      <c r="O231" s="447"/>
      <c r="P231" s="361"/>
      <c r="U231" s="1663"/>
      <c r="V231" s="903"/>
      <c r="W231" s="903"/>
    </row>
    <row r="232" spans="1:114" s="904" customFormat="1" ht="20.25" customHeight="1" outlineLevel="1" x14ac:dyDescent="0.25">
      <c r="A232" s="2283"/>
      <c r="B232" s="2624"/>
      <c r="C232" s="2500"/>
      <c r="D232" s="2277"/>
      <c r="E232" s="1044" t="s">
        <v>1091</v>
      </c>
      <c r="F232" s="2355"/>
      <c r="G232" s="2235"/>
      <c r="H232" s="2628"/>
      <c r="I232" s="2500"/>
      <c r="J232" s="2277"/>
      <c r="K232" s="903" t="s">
        <v>1192</v>
      </c>
      <c r="L232" s="2355"/>
      <c r="M232" s="2355"/>
      <c r="O232" s="447"/>
      <c r="P232" s="361">
        <v>250</v>
      </c>
      <c r="U232" s="1663" t="s">
        <v>1054</v>
      </c>
      <c r="V232" s="903"/>
      <c r="W232" s="903"/>
    </row>
    <row r="233" spans="1:114" s="160" customFormat="1" outlineLevel="1" x14ac:dyDescent="0.25">
      <c r="A233" s="1198"/>
      <c r="B233" s="1547"/>
      <c r="F233" s="161"/>
      <c r="G233" s="234"/>
      <c r="H233" s="944" t="s">
        <v>584</v>
      </c>
      <c r="L233" s="161"/>
      <c r="M233" s="234"/>
      <c r="O233" s="469"/>
      <c r="P233" s="206"/>
      <c r="U233" s="391"/>
      <c r="V233" s="391"/>
      <c r="W233" s="391"/>
      <c r="X233" s="904"/>
      <c r="Y233" s="904"/>
      <c r="Z233" s="904"/>
      <c r="AA233" s="904"/>
      <c r="AB233" s="904"/>
      <c r="AC233" s="904"/>
      <c r="AD233" s="904"/>
      <c r="AE233" s="904"/>
      <c r="AF233" s="904"/>
      <c r="AG233" s="904"/>
      <c r="AH233" s="904"/>
      <c r="AI233" s="904"/>
      <c r="AJ233" s="904"/>
      <c r="AK233" s="904"/>
      <c r="AL233" s="904"/>
      <c r="AM233" s="904"/>
      <c r="AN233" s="904"/>
      <c r="AO233" s="904"/>
      <c r="AP233" s="904"/>
      <c r="AQ233" s="904"/>
      <c r="AR233" s="904"/>
      <c r="AS233" s="904"/>
      <c r="AT233" s="904"/>
      <c r="AU233" s="904"/>
      <c r="AV233" s="904"/>
      <c r="AW233" s="904"/>
      <c r="AX233" s="904"/>
      <c r="AY233" s="904"/>
      <c r="AZ233" s="904"/>
      <c r="BA233" s="904"/>
      <c r="BB233" s="904"/>
      <c r="BC233" s="904"/>
      <c r="BD233" s="904"/>
      <c r="BE233" s="904"/>
      <c r="BF233" s="904"/>
      <c r="BG233" s="904"/>
      <c r="BH233" s="904"/>
      <c r="BI233" s="904"/>
      <c r="BJ233" s="904"/>
      <c r="BK233" s="904"/>
      <c r="BL233" s="904"/>
      <c r="BM233" s="904"/>
      <c r="BN233" s="904"/>
      <c r="BO233" s="904"/>
      <c r="BP233" s="904"/>
      <c r="BQ233" s="904"/>
      <c r="BR233" s="904"/>
      <c r="BS233" s="904"/>
      <c r="BT233" s="904"/>
      <c r="BU233" s="904"/>
      <c r="BV233" s="904"/>
      <c r="BW233" s="904"/>
      <c r="BX233" s="904"/>
      <c r="BY233" s="904"/>
      <c r="BZ233" s="904"/>
      <c r="CA233" s="904"/>
      <c r="CB233" s="904"/>
      <c r="CC233" s="904"/>
      <c r="CD233" s="904"/>
      <c r="CE233" s="904"/>
      <c r="CF233" s="904"/>
      <c r="CG233" s="904"/>
      <c r="CH233" s="904"/>
      <c r="CI233" s="904"/>
      <c r="CJ233" s="904"/>
      <c r="CK233" s="904"/>
      <c r="CL233" s="904"/>
      <c r="CM233" s="904"/>
      <c r="CN233" s="904"/>
      <c r="CO233" s="904"/>
      <c r="CP233" s="904"/>
      <c r="CQ233" s="904"/>
      <c r="CR233" s="904"/>
      <c r="CS233" s="904"/>
      <c r="CT233" s="904"/>
      <c r="CU233" s="904"/>
      <c r="CV233" s="904"/>
      <c r="CW233" s="904"/>
      <c r="CX233" s="904"/>
      <c r="CY233" s="904"/>
      <c r="CZ233" s="904"/>
      <c r="DA233" s="904"/>
      <c r="DB233" s="904"/>
      <c r="DC233" s="904"/>
      <c r="DD233" s="904"/>
      <c r="DE233" s="904"/>
      <c r="DF233" s="904"/>
      <c r="DG233" s="904"/>
      <c r="DH233" s="904"/>
      <c r="DI233" s="904"/>
      <c r="DJ233" s="904"/>
    </row>
    <row r="234" spans="1:114" s="904" customFormat="1" ht="15" customHeight="1" outlineLevel="1" x14ac:dyDescent="0.25">
      <c r="A234" s="2282"/>
      <c r="B234" s="2623" t="s">
        <v>2344</v>
      </c>
      <c r="C234" s="2354" t="s">
        <v>2337</v>
      </c>
      <c r="D234" s="2276" t="s">
        <v>3311</v>
      </c>
      <c r="E234" s="1044"/>
      <c r="F234" s="2354">
        <v>2026</v>
      </c>
      <c r="G234" s="2234" t="s">
        <v>395</v>
      </c>
      <c r="H234" s="2627" t="s">
        <v>1079</v>
      </c>
      <c r="I234" s="2354" t="s">
        <v>1053</v>
      </c>
      <c r="J234" s="2276" t="s">
        <v>1558</v>
      </c>
      <c r="K234" s="904" t="s">
        <v>1091</v>
      </c>
      <c r="L234" s="2354">
        <v>2026</v>
      </c>
      <c r="M234" s="2354" t="s">
        <v>393</v>
      </c>
      <c r="O234" s="447"/>
      <c r="P234" s="361"/>
      <c r="U234" s="1663"/>
      <c r="V234" s="903"/>
      <c r="W234" s="903"/>
    </row>
    <row r="235" spans="1:114" s="904" customFormat="1" ht="30" customHeight="1" outlineLevel="1" x14ac:dyDescent="0.25">
      <c r="A235" s="2283"/>
      <c r="B235" s="2624"/>
      <c r="C235" s="2500"/>
      <c r="D235" s="2277"/>
      <c r="E235" s="1044" t="s">
        <v>1091</v>
      </c>
      <c r="F235" s="2355"/>
      <c r="G235" s="2235"/>
      <c r="H235" s="2628"/>
      <c r="I235" s="2500"/>
      <c r="J235" s="2277"/>
      <c r="K235" s="903" t="s">
        <v>1192</v>
      </c>
      <c r="L235" s="2355"/>
      <c r="M235" s="2355"/>
      <c r="O235" s="447"/>
      <c r="P235" s="361">
        <v>447.6</v>
      </c>
      <c r="U235" s="1663" t="s">
        <v>1054</v>
      </c>
      <c r="V235" s="903"/>
      <c r="W235" s="903"/>
    </row>
    <row r="236" spans="1:114" s="904" customFormat="1" ht="15" customHeight="1" outlineLevel="1" x14ac:dyDescent="0.25">
      <c r="A236" s="2282"/>
      <c r="B236" s="2623" t="s">
        <v>2344</v>
      </c>
      <c r="C236" s="2354" t="s">
        <v>2337</v>
      </c>
      <c r="D236" s="2276" t="s">
        <v>3312</v>
      </c>
      <c r="E236" s="1044"/>
      <c r="F236" s="2354">
        <v>2027</v>
      </c>
      <c r="G236" s="2234" t="s">
        <v>395</v>
      </c>
      <c r="H236" s="2627" t="s">
        <v>1079</v>
      </c>
      <c r="I236" s="2354" t="s">
        <v>1053</v>
      </c>
      <c r="J236" s="2276" t="s">
        <v>1090</v>
      </c>
      <c r="K236" s="904" t="s">
        <v>1091</v>
      </c>
      <c r="L236" s="2354">
        <v>2027</v>
      </c>
      <c r="M236" s="2354" t="s">
        <v>393</v>
      </c>
      <c r="O236" s="447"/>
      <c r="P236" s="361"/>
      <c r="U236" s="1663"/>
      <c r="V236" s="903"/>
      <c r="W236" s="903"/>
    </row>
    <row r="237" spans="1:114" s="904" customFormat="1" ht="18" customHeight="1" outlineLevel="1" x14ac:dyDescent="0.25">
      <c r="A237" s="2283"/>
      <c r="B237" s="2624"/>
      <c r="C237" s="2500"/>
      <c r="D237" s="2277"/>
      <c r="E237" s="1044" t="s">
        <v>1091</v>
      </c>
      <c r="F237" s="2355"/>
      <c r="G237" s="2235"/>
      <c r="H237" s="2628"/>
      <c r="I237" s="2500"/>
      <c r="J237" s="2277"/>
      <c r="K237" s="903" t="s">
        <v>1192</v>
      </c>
      <c r="L237" s="2355"/>
      <c r="M237" s="2355"/>
      <c r="O237" s="447"/>
      <c r="P237" s="361"/>
      <c r="Q237" s="904">
        <v>1661</v>
      </c>
      <c r="U237" s="1663" t="s">
        <v>1054</v>
      </c>
      <c r="V237" s="903"/>
      <c r="W237" s="903"/>
    </row>
    <row r="238" spans="1:114" s="160" customFormat="1" outlineLevel="1" x14ac:dyDescent="0.25">
      <c r="A238" s="1198"/>
      <c r="B238" s="1547"/>
      <c r="F238" s="161"/>
      <c r="G238" s="234"/>
      <c r="H238" s="944" t="s">
        <v>586</v>
      </c>
      <c r="L238" s="161"/>
      <c r="M238" s="234"/>
      <c r="O238" s="469"/>
      <c r="P238" s="206"/>
      <c r="U238" s="391"/>
      <c r="V238" s="391"/>
      <c r="W238" s="391"/>
      <c r="X238" s="904"/>
      <c r="Y238" s="904"/>
      <c r="Z238" s="904"/>
      <c r="AA238" s="904"/>
      <c r="AB238" s="904"/>
      <c r="AC238" s="904"/>
      <c r="AD238" s="904"/>
      <c r="AE238" s="904"/>
      <c r="AF238" s="904"/>
      <c r="AG238" s="904"/>
      <c r="AH238" s="904"/>
      <c r="AI238" s="904"/>
      <c r="AJ238" s="904"/>
      <c r="AK238" s="904"/>
      <c r="AL238" s="904"/>
      <c r="AM238" s="904"/>
      <c r="AN238" s="904"/>
      <c r="AO238" s="904"/>
      <c r="AP238" s="904"/>
      <c r="AQ238" s="904"/>
      <c r="AR238" s="904"/>
      <c r="AS238" s="904"/>
      <c r="AT238" s="904"/>
      <c r="AU238" s="904"/>
      <c r="AV238" s="904"/>
      <c r="AW238" s="904"/>
      <c r="AX238" s="904"/>
      <c r="AY238" s="904"/>
      <c r="AZ238" s="904"/>
      <c r="BA238" s="904"/>
      <c r="BB238" s="904"/>
      <c r="BC238" s="904"/>
      <c r="BD238" s="904"/>
      <c r="BE238" s="904"/>
      <c r="BF238" s="904"/>
      <c r="BG238" s="904"/>
      <c r="BH238" s="904"/>
      <c r="BI238" s="904"/>
      <c r="BJ238" s="904"/>
      <c r="BK238" s="904"/>
      <c r="BL238" s="904"/>
      <c r="BM238" s="904"/>
      <c r="BN238" s="904"/>
      <c r="BO238" s="904"/>
      <c r="BP238" s="904"/>
      <c r="BQ238" s="904"/>
      <c r="BR238" s="904"/>
      <c r="BS238" s="904"/>
      <c r="BT238" s="904"/>
      <c r="BU238" s="904"/>
      <c r="BV238" s="904"/>
      <c r="BW238" s="904"/>
      <c r="BX238" s="904"/>
      <c r="BY238" s="904"/>
      <c r="BZ238" s="904"/>
      <c r="CA238" s="904"/>
      <c r="CB238" s="904"/>
      <c r="CC238" s="904"/>
      <c r="CD238" s="904"/>
      <c r="CE238" s="904"/>
      <c r="CF238" s="904"/>
      <c r="CG238" s="904"/>
      <c r="CH238" s="904"/>
      <c r="CI238" s="904"/>
      <c r="CJ238" s="904"/>
      <c r="CK238" s="904"/>
      <c r="CL238" s="904"/>
      <c r="CM238" s="904"/>
      <c r="CN238" s="904"/>
      <c r="CO238" s="904"/>
      <c r="CP238" s="904"/>
      <c r="CQ238" s="904"/>
      <c r="CR238" s="904"/>
      <c r="CS238" s="904"/>
      <c r="CT238" s="904"/>
      <c r="CU238" s="904"/>
      <c r="CV238" s="904"/>
      <c r="CW238" s="904"/>
      <c r="CX238" s="904"/>
      <c r="CY238" s="904"/>
      <c r="CZ238" s="904"/>
      <c r="DA238" s="904"/>
      <c r="DB238" s="904"/>
      <c r="DC238" s="904"/>
      <c r="DD238" s="904"/>
      <c r="DE238" s="904"/>
      <c r="DF238" s="904"/>
      <c r="DG238" s="904"/>
      <c r="DH238" s="904"/>
      <c r="DI238" s="904"/>
      <c r="DJ238" s="904"/>
    </row>
    <row r="239" spans="1:114" s="904" customFormat="1" ht="15" customHeight="1" outlineLevel="1" x14ac:dyDescent="0.25">
      <c r="A239" s="2282"/>
      <c r="B239" s="2623" t="s">
        <v>2344</v>
      </c>
      <c r="C239" s="2354" t="s">
        <v>2337</v>
      </c>
      <c r="D239" s="2276" t="s">
        <v>3313</v>
      </c>
      <c r="E239" s="1044"/>
      <c r="F239" s="2354">
        <v>2026</v>
      </c>
      <c r="G239" s="2234" t="s">
        <v>395</v>
      </c>
      <c r="H239" s="2627" t="s">
        <v>1079</v>
      </c>
      <c r="I239" s="2354" t="s">
        <v>1053</v>
      </c>
      <c r="J239" s="2276" t="s">
        <v>1089</v>
      </c>
      <c r="K239" s="904" t="s">
        <v>1091</v>
      </c>
      <c r="L239" s="2354">
        <v>2026</v>
      </c>
      <c r="M239" s="2354" t="s">
        <v>393</v>
      </c>
      <c r="O239" s="447"/>
      <c r="P239" s="361"/>
      <c r="U239" s="1663"/>
      <c r="V239" s="903"/>
      <c r="W239" s="903"/>
    </row>
    <row r="240" spans="1:114" s="904" customFormat="1" ht="15" customHeight="1" outlineLevel="1" x14ac:dyDescent="0.25">
      <c r="A240" s="2283"/>
      <c r="B240" s="2624"/>
      <c r="C240" s="2500"/>
      <c r="D240" s="2277"/>
      <c r="E240" s="1044" t="s">
        <v>1091</v>
      </c>
      <c r="F240" s="2355"/>
      <c r="G240" s="2235"/>
      <c r="H240" s="2628"/>
      <c r="I240" s="2500"/>
      <c r="J240" s="2277"/>
      <c r="K240" s="903" t="s">
        <v>1192</v>
      </c>
      <c r="L240" s="2355"/>
      <c r="M240" s="2355"/>
      <c r="O240" s="447"/>
      <c r="P240" s="361">
        <v>321.3</v>
      </c>
      <c r="U240" s="1663" t="s">
        <v>1054</v>
      </c>
      <c r="V240" s="903"/>
      <c r="W240" s="903"/>
    </row>
    <row r="241" spans="1:114" s="925" customFormat="1" outlineLevel="1" x14ac:dyDescent="0.25">
      <c r="A241" s="1196"/>
      <c r="B241" s="1548" t="s">
        <v>2346</v>
      </c>
      <c r="C241" s="1196"/>
      <c r="D241" s="1196"/>
      <c r="E241" s="1196"/>
      <c r="F241" s="1196"/>
      <c r="G241" s="1196"/>
      <c r="H241" s="974" t="s">
        <v>1158</v>
      </c>
      <c r="I241" s="924">
        <f>SUM(I244:I272)</f>
        <v>0</v>
      </c>
      <c r="J241" s="432">
        <f>SUM(J243:J271)</f>
        <v>0</v>
      </c>
      <c r="K241" s="924">
        <f>SUM(K244:K272)</f>
        <v>0</v>
      </c>
      <c r="L241" s="940">
        <f>SUM(L243:L272)</f>
        <v>22290</v>
      </c>
      <c r="M241" s="924">
        <f>SUM(M243:M272)</f>
        <v>0</v>
      </c>
      <c r="N241" s="924">
        <f t="shared" ref="N241:T241" si="4">SUM(N244:N272)</f>
        <v>0</v>
      </c>
      <c r="O241" s="942">
        <f t="shared" si="4"/>
        <v>0</v>
      </c>
      <c r="P241" s="943">
        <f t="shared" si="4"/>
        <v>7650</v>
      </c>
      <c r="Q241" s="924">
        <f t="shared" si="4"/>
        <v>8000</v>
      </c>
      <c r="R241" s="924">
        <f t="shared" si="4"/>
        <v>0</v>
      </c>
      <c r="S241" s="924">
        <f t="shared" si="4"/>
        <v>0</v>
      </c>
      <c r="T241" s="924">
        <f t="shared" si="4"/>
        <v>0</v>
      </c>
      <c r="U241" s="924"/>
      <c r="V241" s="924"/>
      <c r="W241" s="924"/>
      <c r="X241" s="379"/>
      <c r="Y241" s="379"/>
      <c r="Z241" s="379"/>
      <c r="AA241" s="379"/>
      <c r="AB241" s="379"/>
      <c r="AC241" s="379"/>
      <c r="AD241" s="379"/>
      <c r="AE241" s="379"/>
      <c r="AF241" s="379"/>
      <c r="AG241" s="379"/>
      <c r="AH241" s="379"/>
      <c r="AI241" s="379"/>
      <c r="AJ241" s="379"/>
      <c r="AK241" s="379"/>
      <c r="AL241" s="379"/>
      <c r="AM241" s="379"/>
      <c r="AN241" s="379"/>
      <c r="AO241" s="379"/>
      <c r="AP241" s="379"/>
      <c r="AQ241" s="379"/>
      <c r="AR241" s="379"/>
      <c r="AS241" s="379"/>
      <c r="AT241" s="379"/>
      <c r="AU241" s="379"/>
      <c r="AV241" s="379"/>
      <c r="AW241" s="379"/>
      <c r="AX241" s="379"/>
      <c r="AY241" s="379"/>
      <c r="AZ241" s="379"/>
      <c r="BA241" s="379"/>
      <c r="BB241" s="379"/>
      <c r="BC241" s="379"/>
      <c r="BD241" s="379"/>
      <c r="BE241" s="379"/>
      <c r="BF241" s="379"/>
      <c r="BG241" s="379"/>
      <c r="BH241" s="379"/>
      <c r="BI241" s="379"/>
      <c r="BJ241" s="379"/>
      <c r="BK241" s="379"/>
      <c r="BL241" s="379"/>
      <c r="BM241" s="379"/>
      <c r="BN241" s="379"/>
      <c r="BO241" s="379"/>
      <c r="BP241" s="379"/>
      <c r="BQ241" s="379"/>
      <c r="BR241" s="379"/>
      <c r="BS241" s="379"/>
      <c r="BT241" s="379"/>
      <c r="BU241" s="379"/>
      <c r="BV241" s="379"/>
      <c r="BW241" s="379"/>
      <c r="BX241" s="379"/>
      <c r="BY241" s="379"/>
      <c r="BZ241" s="379"/>
      <c r="CA241" s="379"/>
      <c r="CB241" s="379"/>
      <c r="CC241" s="379"/>
      <c r="CD241" s="379"/>
      <c r="CE241" s="379"/>
      <c r="CF241" s="379"/>
      <c r="CG241" s="379"/>
      <c r="CH241" s="379"/>
      <c r="CI241" s="379"/>
      <c r="CJ241" s="379"/>
      <c r="CK241" s="379"/>
      <c r="CL241" s="379"/>
      <c r="CM241" s="379"/>
      <c r="CN241" s="379"/>
      <c r="CO241" s="379"/>
      <c r="CP241" s="379"/>
      <c r="CQ241" s="379"/>
      <c r="CR241" s="379"/>
      <c r="CS241" s="379"/>
      <c r="CT241" s="379"/>
      <c r="CU241" s="379"/>
      <c r="CV241" s="379"/>
      <c r="CW241" s="379"/>
      <c r="CX241" s="379"/>
      <c r="CY241" s="379"/>
      <c r="CZ241" s="379"/>
      <c r="DA241" s="379"/>
      <c r="DB241" s="379"/>
      <c r="DC241" s="379"/>
      <c r="DD241" s="379"/>
      <c r="DE241" s="379"/>
      <c r="DF241" s="379"/>
      <c r="DG241" s="379"/>
      <c r="DH241" s="379"/>
      <c r="DI241" s="379"/>
      <c r="DJ241" s="379"/>
    </row>
    <row r="242" spans="1:114" s="166" customFormat="1" outlineLevel="1" x14ac:dyDescent="0.25">
      <c r="A242" s="1198"/>
      <c r="B242" s="1549"/>
      <c r="D242" s="160"/>
      <c r="F242" s="210"/>
      <c r="H242" s="944" t="s">
        <v>573</v>
      </c>
      <c r="J242" s="160"/>
      <c r="L242" s="210"/>
      <c r="O242" s="458"/>
      <c r="P242" s="163"/>
      <c r="X242" s="379"/>
      <c r="Y242" s="379"/>
      <c r="Z242" s="379"/>
      <c r="AA242" s="379"/>
      <c r="AB242" s="379"/>
      <c r="AC242" s="379"/>
      <c r="AD242" s="379"/>
      <c r="AE242" s="379"/>
      <c r="AF242" s="379"/>
      <c r="AG242" s="379"/>
      <c r="AH242" s="379"/>
      <c r="AI242" s="379"/>
      <c r="AJ242" s="379"/>
      <c r="AK242" s="379"/>
      <c r="AL242" s="379"/>
      <c r="AM242" s="379"/>
      <c r="AN242" s="379"/>
      <c r="AO242" s="379"/>
      <c r="AP242" s="379"/>
      <c r="AQ242" s="379"/>
      <c r="AR242" s="379"/>
      <c r="AS242" s="379"/>
      <c r="AT242" s="379"/>
      <c r="AU242" s="379"/>
      <c r="AV242" s="379"/>
      <c r="AW242" s="379"/>
      <c r="AX242" s="379"/>
      <c r="AY242" s="379"/>
      <c r="AZ242" s="379"/>
      <c r="BA242" s="379"/>
      <c r="BB242" s="379"/>
      <c r="BC242" s="379"/>
      <c r="BD242" s="379"/>
      <c r="BE242" s="379"/>
      <c r="BF242" s="379"/>
      <c r="BG242" s="379"/>
      <c r="BH242" s="379"/>
      <c r="BI242" s="379"/>
      <c r="BJ242" s="379"/>
      <c r="BK242" s="379"/>
      <c r="BL242" s="379"/>
      <c r="BM242" s="379"/>
      <c r="BN242" s="379"/>
      <c r="BO242" s="379"/>
      <c r="BP242" s="379"/>
      <c r="BQ242" s="379"/>
      <c r="BR242" s="379"/>
      <c r="BS242" s="379"/>
      <c r="BT242" s="379"/>
      <c r="BU242" s="379"/>
      <c r="BV242" s="379"/>
      <c r="BW242" s="379"/>
      <c r="BX242" s="379"/>
      <c r="BY242" s="379"/>
      <c r="BZ242" s="379"/>
      <c r="CA242" s="379"/>
      <c r="CB242" s="379"/>
      <c r="CC242" s="379"/>
      <c r="CD242" s="379"/>
      <c r="CE242" s="379"/>
      <c r="CF242" s="379"/>
      <c r="CG242" s="379"/>
      <c r="CH242" s="379"/>
      <c r="CI242" s="379"/>
      <c r="CJ242" s="379"/>
      <c r="CK242" s="379"/>
      <c r="CL242" s="379"/>
      <c r="CM242" s="379"/>
      <c r="CN242" s="379"/>
      <c r="CO242" s="379"/>
      <c r="CP242" s="379"/>
      <c r="CQ242" s="379"/>
      <c r="CR242" s="379"/>
      <c r="CS242" s="379"/>
      <c r="CT242" s="379"/>
      <c r="CU242" s="379"/>
      <c r="CV242" s="379"/>
      <c r="CW242" s="379"/>
      <c r="CX242" s="379"/>
      <c r="CY242" s="379"/>
      <c r="CZ242" s="379"/>
      <c r="DA242" s="379"/>
      <c r="DB242" s="379"/>
      <c r="DC242" s="379"/>
      <c r="DD242" s="379"/>
      <c r="DE242" s="379"/>
      <c r="DF242" s="379"/>
      <c r="DG242" s="379"/>
      <c r="DH242" s="379"/>
      <c r="DI242" s="379"/>
      <c r="DJ242" s="379"/>
    </row>
    <row r="243" spans="1:114" s="379" customFormat="1" ht="15" customHeight="1" outlineLevel="1" x14ac:dyDescent="0.25">
      <c r="A243" s="2694"/>
      <c r="B243" s="2623" t="s">
        <v>2347</v>
      </c>
      <c r="C243" s="2354" t="s">
        <v>2337</v>
      </c>
      <c r="D243" s="2276" t="s">
        <v>3314</v>
      </c>
      <c r="E243" s="1044" t="s">
        <v>2341</v>
      </c>
      <c r="F243" s="2354">
        <v>2026</v>
      </c>
      <c r="G243" s="2234" t="s">
        <v>395</v>
      </c>
      <c r="H243" s="2627" t="s">
        <v>1092</v>
      </c>
      <c r="I243" s="2354" t="s">
        <v>1053</v>
      </c>
      <c r="J243" s="2276" t="s">
        <v>1098</v>
      </c>
      <c r="K243" s="904" t="s">
        <v>1063</v>
      </c>
      <c r="L243" s="2354">
        <v>2026</v>
      </c>
      <c r="M243" s="2276" t="s">
        <v>393</v>
      </c>
      <c r="O243" s="451"/>
      <c r="P243" s="380"/>
    </row>
    <row r="244" spans="1:114" s="945" customFormat="1" ht="21" customHeight="1" outlineLevel="1" x14ac:dyDescent="0.25">
      <c r="A244" s="2695"/>
      <c r="B244" s="2624"/>
      <c r="C244" s="2500"/>
      <c r="D244" s="2277"/>
      <c r="E244" s="1044" t="s">
        <v>458</v>
      </c>
      <c r="F244" s="2355"/>
      <c r="G244" s="2235"/>
      <c r="H244" s="2628"/>
      <c r="I244" s="2500"/>
      <c r="J244" s="2277"/>
      <c r="K244" s="903" t="s">
        <v>1192</v>
      </c>
      <c r="L244" s="2355"/>
      <c r="M244" s="2277"/>
      <c r="N244" s="904"/>
      <c r="O244" s="470"/>
      <c r="P244" s="361">
        <v>2700</v>
      </c>
      <c r="U244" s="1658" t="s">
        <v>1054</v>
      </c>
      <c r="V244" s="904"/>
      <c r="W244" s="904"/>
    </row>
    <row r="245" spans="1:114" s="938" customFormat="1" outlineLevel="1" x14ac:dyDescent="0.25">
      <c r="A245" s="1198"/>
      <c r="B245" s="1547"/>
      <c r="C245" s="160"/>
      <c r="D245" s="160"/>
      <c r="E245" s="160"/>
      <c r="F245" s="161"/>
      <c r="G245" s="161"/>
      <c r="H245" s="944" t="s">
        <v>576</v>
      </c>
      <c r="L245" s="161"/>
      <c r="N245" s="160"/>
      <c r="O245" s="946"/>
      <c r="P245" s="206"/>
      <c r="U245" s="160"/>
      <c r="V245" s="160"/>
      <c r="W245" s="160"/>
      <c r="X245" s="945"/>
      <c r="Y245" s="945"/>
      <c r="Z245" s="945"/>
      <c r="AA245" s="945"/>
      <c r="AB245" s="945"/>
      <c r="AC245" s="945"/>
      <c r="AD245" s="945"/>
      <c r="AE245" s="945"/>
      <c r="AF245" s="945"/>
      <c r="AG245" s="945"/>
      <c r="AH245" s="945"/>
      <c r="AI245" s="945"/>
      <c r="AJ245" s="945"/>
      <c r="AK245" s="945"/>
      <c r="AL245" s="945"/>
      <c r="AM245" s="945"/>
      <c r="AN245" s="945"/>
      <c r="AO245" s="945"/>
      <c r="AP245" s="945"/>
      <c r="AQ245" s="945"/>
      <c r="AR245" s="945"/>
      <c r="AS245" s="945"/>
      <c r="AT245" s="945"/>
      <c r="AU245" s="945"/>
      <c r="AV245" s="945"/>
      <c r="AW245" s="945"/>
      <c r="AX245" s="945"/>
      <c r="AY245" s="945"/>
      <c r="AZ245" s="945"/>
      <c r="BA245" s="945"/>
      <c r="BB245" s="945"/>
      <c r="BC245" s="945"/>
      <c r="BD245" s="945"/>
      <c r="BE245" s="945"/>
      <c r="BF245" s="945"/>
      <c r="BG245" s="945"/>
      <c r="BH245" s="945"/>
      <c r="BI245" s="945"/>
      <c r="BJ245" s="945"/>
      <c r="BK245" s="945"/>
      <c r="BL245" s="945"/>
      <c r="BM245" s="945"/>
      <c r="BN245" s="945"/>
      <c r="BO245" s="945"/>
      <c r="BP245" s="945"/>
      <c r="BQ245" s="945"/>
      <c r="BR245" s="945"/>
      <c r="BS245" s="945"/>
      <c r="BT245" s="945"/>
      <c r="BU245" s="945"/>
      <c r="BV245" s="945"/>
      <c r="BW245" s="945"/>
      <c r="BX245" s="945"/>
      <c r="BY245" s="945"/>
      <c r="BZ245" s="945"/>
      <c r="CA245" s="945"/>
      <c r="CB245" s="945"/>
      <c r="CC245" s="945"/>
      <c r="CD245" s="945"/>
      <c r="CE245" s="945"/>
      <c r="CF245" s="945"/>
      <c r="CG245" s="945"/>
      <c r="CH245" s="945"/>
      <c r="CI245" s="945"/>
      <c r="CJ245" s="945"/>
      <c r="CK245" s="945"/>
      <c r="CL245" s="945"/>
      <c r="CM245" s="945"/>
      <c r="CN245" s="945"/>
      <c r="CO245" s="945"/>
      <c r="CP245" s="945"/>
      <c r="CQ245" s="945"/>
      <c r="CR245" s="945"/>
      <c r="CS245" s="945"/>
      <c r="CT245" s="945"/>
      <c r="CU245" s="945"/>
      <c r="CV245" s="945"/>
      <c r="CW245" s="945"/>
      <c r="CX245" s="945"/>
      <c r="CY245" s="945"/>
      <c r="CZ245" s="945"/>
      <c r="DA245" s="945"/>
      <c r="DB245" s="945"/>
      <c r="DC245" s="945"/>
      <c r="DD245" s="945"/>
      <c r="DE245" s="945"/>
      <c r="DF245" s="945"/>
      <c r="DG245" s="945"/>
      <c r="DH245" s="945"/>
      <c r="DI245" s="945"/>
      <c r="DJ245" s="945"/>
    </row>
    <row r="246" spans="1:114" s="945" customFormat="1" ht="15" customHeight="1" outlineLevel="1" x14ac:dyDescent="0.25">
      <c r="A246" s="2694"/>
      <c r="B246" s="2623" t="s">
        <v>2347</v>
      </c>
      <c r="C246" s="2354" t="s">
        <v>2337</v>
      </c>
      <c r="D246" s="2276" t="s">
        <v>3315</v>
      </c>
      <c r="E246" s="1044" t="s">
        <v>2341</v>
      </c>
      <c r="F246" s="2354">
        <v>2027</v>
      </c>
      <c r="G246" s="906" t="s">
        <v>395</v>
      </c>
      <c r="H246" s="2627" t="s">
        <v>1105</v>
      </c>
      <c r="I246" s="2354" t="s">
        <v>1053</v>
      </c>
      <c r="J246" s="2276" t="s">
        <v>1109</v>
      </c>
      <c r="K246" s="904" t="s">
        <v>1063</v>
      </c>
      <c r="L246" s="2354">
        <v>2027</v>
      </c>
      <c r="M246" s="2276" t="s">
        <v>393</v>
      </c>
      <c r="N246" s="904"/>
      <c r="O246" s="470"/>
      <c r="P246" s="361"/>
      <c r="U246" s="1658"/>
      <c r="V246" s="904"/>
      <c r="W246" s="904"/>
    </row>
    <row r="247" spans="1:114" s="945" customFormat="1" ht="16.5" customHeight="1" outlineLevel="1" x14ac:dyDescent="0.25">
      <c r="A247" s="2695"/>
      <c r="B247" s="2624"/>
      <c r="C247" s="2500"/>
      <c r="D247" s="2277"/>
      <c r="E247" s="1044" t="s">
        <v>458</v>
      </c>
      <c r="F247" s="2355"/>
      <c r="G247" s="907"/>
      <c r="H247" s="2628"/>
      <c r="I247" s="2500"/>
      <c r="J247" s="2277"/>
      <c r="K247" s="903" t="s">
        <v>1192</v>
      </c>
      <c r="L247" s="2355"/>
      <c r="M247" s="2277"/>
      <c r="N247" s="904"/>
      <c r="O247" s="470"/>
      <c r="P247" s="361"/>
      <c r="Q247" s="945">
        <v>300</v>
      </c>
      <c r="U247" s="1658" t="s">
        <v>1054</v>
      </c>
      <c r="V247" s="904"/>
      <c r="W247" s="904"/>
    </row>
    <row r="248" spans="1:114" s="938" customFormat="1" outlineLevel="1" x14ac:dyDescent="0.25">
      <c r="A248" s="1198"/>
      <c r="B248" s="1547"/>
      <c r="C248" s="160"/>
      <c r="D248" s="160"/>
      <c r="E248" s="160"/>
      <c r="F248" s="161"/>
      <c r="H248" s="944" t="s">
        <v>1052</v>
      </c>
      <c r="L248" s="161"/>
      <c r="N248" s="160"/>
      <c r="O248" s="946"/>
      <c r="P248" s="206"/>
      <c r="U248" s="160"/>
      <c r="V248" s="160"/>
      <c r="W248" s="160"/>
      <c r="X248" s="945"/>
      <c r="Y248" s="945"/>
      <c r="Z248" s="945"/>
      <c r="AA248" s="945"/>
      <c r="AB248" s="945"/>
      <c r="AC248" s="945"/>
      <c r="AD248" s="945"/>
      <c r="AE248" s="945"/>
      <c r="AF248" s="945"/>
      <c r="AG248" s="945"/>
      <c r="AH248" s="945"/>
      <c r="AI248" s="945"/>
      <c r="AJ248" s="945"/>
      <c r="AK248" s="945"/>
      <c r="AL248" s="945"/>
      <c r="AM248" s="945"/>
      <c r="AN248" s="945"/>
      <c r="AO248" s="945"/>
      <c r="AP248" s="945"/>
      <c r="AQ248" s="945"/>
      <c r="AR248" s="945"/>
      <c r="AS248" s="945"/>
      <c r="AT248" s="945"/>
      <c r="AU248" s="945"/>
      <c r="AV248" s="945"/>
      <c r="AW248" s="945"/>
      <c r="AX248" s="945"/>
      <c r="AY248" s="945"/>
      <c r="AZ248" s="945"/>
      <c r="BA248" s="945"/>
      <c r="BB248" s="945"/>
      <c r="BC248" s="945"/>
      <c r="BD248" s="945"/>
      <c r="BE248" s="945"/>
      <c r="BF248" s="945"/>
      <c r="BG248" s="945"/>
      <c r="BH248" s="945"/>
      <c r="BI248" s="945"/>
      <c r="BJ248" s="945"/>
      <c r="BK248" s="945"/>
      <c r="BL248" s="945"/>
      <c r="BM248" s="945"/>
      <c r="BN248" s="945"/>
      <c r="BO248" s="945"/>
      <c r="BP248" s="945"/>
      <c r="BQ248" s="945"/>
      <c r="BR248" s="945"/>
      <c r="BS248" s="945"/>
      <c r="BT248" s="945"/>
      <c r="BU248" s="945"/>
      <c r="BV248" s="945"/>
      <c r="BW248" s="945"/>
      <c r="BX248" s="945"/>
      <c r="BY248" s="945"/>
      <c r="BZ248" s="945"/>
      <c r="CA248" s="945"/>
      <c r="CB248" s="945"/>
      <c r="CC248" s="945"/>
      <c r="CD248" s="945"/>
      <c r="CE248" s="945"/>
      <c r="CF248" s="945"/>
      <c r="CG248" s="945"/>
      <c r="CH248" s="945"/>
      <c r="CI248" s="945"/>
      <c r="CJ248" s="945"/>
      <c r="CK248" s="945"/>
      <c r="CL248" s="945"/>
      <c r="CM248" s="945"/>
      <c r="CN248" s="945"/>
      <c r="CO248" s="945"/>
      <c r="CP248" s="945"/>
      <c r="CQ248" s="945"/>
      <c r="CR248" s="945"/>
      <c r="CS248" s="945"/>
      <c r="CT248" s="945"/>
      <c r="CU248" s="945"/>
      <c r="CV248" s="945"/>
      <c r="CW248" s="945"/>
      <c r="CX248" s="945"/>
      <c r="CY248" s="945"/>
      <c r="CZ248" s="945"/>
      <c r="DA248" s="945"/>
      <c r="DB248" s="945"/>
      <c r="DC248" s="945"/>
      <c r="DD248" s="945"/>
      <c r="DE248" s="945"/>
      <c r="DF248" s="945"/>
      <c r="DG248" s="945"/>
      <c r="DH248" s="945"/>
      <c r="DI248" s="945"/>
      <c r="DJ248" s="945"/>
    </row>
    <row r="249" spans="1:114" s="945" customFormat="1" ht="15" customHeight="1" outlineLevel="1" x14ac:dyDescent="0.25">
      <c r="A249" s="2694"/>
      <c r="B249" s="2623" t="s">
        <v>2347</v>
      </c>
      <c r="C249" s="2354" t="s">
        <v>2337</v>
      </c>
      <c r="D249" s="2276" t="s">
        <v>3316</v>
      </c>
      <c r="E249" s="1044" t="s">
        <v>2341</v>
      </c>
      <c r="F249" s="2354">
        <v>2026</v>
      </c>
      <c r="G249" s="906" t="s">
        <v>395</v>
      </c>
      <c r="H249" s="2627" t="s">
        <v>1093</v>
      </c>
      <c r="I249" s="2354" t="s">
        <v>1053</v>
      </c>
      <c r="J249" s="2276" t="s">
        <v>1099</v>
      </c>
      <c r="K249" s="904" t="s">
        <v>1063</v>
      </c>
      <c r="L249" s="2354">
        <v>2026</v>
      </c>
      <c r="M249" s="2276" t="s">
        <v>393</v>
      </c>
      <c r="N249" s="904"/>
      <c r="O249" s="470"/>
      <c r="P249" s="361"/>
      <c r="U249" s="1658"/>
      <c r="V249" s="904"/>
      <c r="W249" s="904"/>
    </row>
    <row r="250" spans="1:114" s="945" customFormat="1" ht="14.25" customHeight="1" outlineLevel="1" x14ac:dyDescent="0.25">
      <c r="A250" s="2695"/>
      <c r="B250" s="2624"/>
      <c r="C250" s="2500"/>
      <c r="D250" s="2277"/>
      <c r="E250" s="1044" t="s">
        <v>458</v>
      </c>
      <c r="F250" s="2355"/>
      <c r="G250" s="907"/>
      <c r="H250" s="2628"/>
      <c r="I250" s="2500"/>
      <c r="J250" s="2277"/>
      <c r="K250" s="903" t="s">
        <v>1192</v>
      </c>
      <c r="L250" s="2355"/>
      <c r="M250" s="2277"/>
      <c r="N250" s="904"/>
      <c r="O250" s="470"/>
      <c r="P250" s="361">
        <v>1400</v>
      </c>
      <c r="U250" s="1658" t="s">
        <v>1054</v>
      </c>
      <c r="V250" s="904"/>
      <c r="W250" s="904"/>
    </row>
    <row r="251" spans="1:114" s="945" customFormat="1" ht="30" outlineLevel="1" x14ac:dyDescent="0.25">
      <c r="A251" s="2694"/>
      <c r="B251" s="2623" t="s">
        <v>2348</v>
      </c>
      <c r="C251" s="2354" t="s">
        <v>2337</v>
      </c>
      <c r="D251" s="2276" t="s">
        <v>3317</v>
      </c>
      <c r="E251" s="1044" t="s">
        <v>2341</v>
      </c>
      <c r="F251" s="2354">
        <v>2027</v>
      </c>
      <c r="G251" s="906" t="s">
        <v>395</v>
      </c>
      <c r="H251" s="2627" t="s">
        <v>1106</v>
      </c>
      <c r="I251" s="2354" t="s">
        <v>1053</v>
      </c>
      <c r="J251" s="2276" t="s">
        <v>1110</v>
      </c>
      <c r="K251" s="904" t="s">
        <v>1063</v>
      </c>
      <c r="L251" s="2354">
        <v>2027</v>
      </c>
      <c r="M251" s="2276" t="s">
        <v>393</v>
      </c>
      <c r="N251" s="904"/>
      <c r="O251" s="470"/>
      <c r="P251" s="361"/>
      <c r="U251" s="1658"/>
      <c r="V251" s="904"/>
      <c r="W251" s="904"/>
    </row>
    <row r="252" spans="1:114" s="945" customFormat="1" ht="27" customHeight="1" outlineLevel="1" x14ac:dyDescent="0.25">
      <c r="A252" s="2695"/>
      <c r="B252" s="2624"/>
      <c r="C252" s="2500"/>
      <c r="D252" s="2277"/>
      <c r="E252" s="1044" t="s">
        <v>458</v>
      </c>
      <c r="F252" s="2355"/>
      <c r="G252" s="907"/>
      <c r="H252" s="2628"/>
      <c r="I252" s="2500"/>
      <c r="J252" s="2277"/>
      <c r="K252" s="903" t="s">
        <v>1192</v>
      </c>
      <c r="L252" s="2355"/>
      <c r="M252" s="2277"/>
      <c r="N252" s="904"/>
      <c r="O252" s="470"/>
      <c r="P252" s="361"/>
      <c r="Q252" s="945">
        <v>600</v>
      </c>
      <c r="U252" s="1658" t="s">
        <v>1054</v>
      </c>
      <c r="V252" s="904"/>
      <c r="W252" s="904"/>
    </row>
    <row r="253" spans="1:114" s="938" customFormat="1" outlineLevel="1" x14ac:dyDescent="0.25">
      <c r="A253" s="1198"/>
      <c r="B253" s="1547"/>
      <c r="C253" s="160"/>
      <c r="D253" s="160"/>
      <c r="E253" s="160"/>
      <c r="F253" s="161"/>
      <c r="H253" s="944" t="s">
        <v>579</v>
      </c>
      <c r="L253" s="161"/>
      <c r="N253" s="160"/>
      <c r="O253" s="469"/>
      <c r="P253" s="160"/>
      <c r="U253" s="160"/>
      <c r="V253" s="160"/>
      <c r="W253" s="160"/>
      <c r="X253" s="945"/>
      <c r="Y253" s="945"/>
      <c r="Z253" s="945"/>
      <c r="AA253" s="945"/>
      <c r="AB253" s="945"/>
      <c r="AC253" s="945"/>
      <c r="AD253" s="945"/>
      <c r="AE253" s="945"/>
      <c r="AF253" s="945"/>
      <c r="AG253" s="945"/>
      <c r="AH253" s="945"/>
      <c r="AI253" s="945"/>
      <c r="AJ253" s="945"/>
      <c r="AK253" s="945"/>
      <c r="AL253" s="945"/>
      <c r="AM253" s="945"/>
      <c r="AN253" s="945"/>
      <c r="AO253" s="945"/>
      <c r="AP253" s="945"/>
      <c r="AQ253" s="945"/>
      <c r="AR253" s="945"/>
      <c r="AS253" s="945"/>
      <c r="AT253" s="945"/>
      <c r="AU253" s="945"/>
      <c r="AV253" s="945"/>
      <c r="AW253" s="945"/>
      <c r="AX253" s="945"/>
      <c r="AY253" s="945"/>
      <c r="AZ253" s="945"/>
      <c r="BA253" s="945"/>
      <c r="BB253" s="945"/>
      <c r="BC253" s="945"/>
      <c r="BD253" s="945"/>
      <c r="BE253" s="945"/>
      <c r="BF253" s="945"/>
      <c r="BG253" s="945"/>
      <c r="BH253" s="945"/>
      <c r="BI253" s="945"/>
      <c r="BJ253" s="945"/>
      <c r="BK253" s="945"/>
      <c r="BL253" s="945"/>
      <c r="BM253" s="945"/>
      <c r="BN253" s="945"/>
      <c r="BO253" s="945"/>
      <c r="BP253" s="945"/>
      <c r="BQ253" s="945"/>
      <c r="BR253" s="945"/>
      <c r="BS253" s="945"/>
      <c r="BT253" s="945"/>
      <c r="BU253" s="945"/>
      <c r="BV253" s="945"/>
      <c r="BW253" s="945"/>
      <c r="BX253" s="945"/>
      <c r="BY253" s="945"/>
      <c r="BZ253" s="945"/>
      <c r="CA253" s="945"/>
      <c r="CB253" s="945"/>
      <c r="CC253" s="945"/>
      <c r="CD253" s="945"/>
      <c r="CE253" s="945"/>
      <c r="CF253" s="945"/>
      <c r="CG253" s="945"/>
      <c r="CH253" s="945"/>
      <c r="CI253" s="945"/>
      <c r="CJ253" s="945"/>
      <c r="CK253" s="945"/>
      <c r="CL253" s="945"/>
      <c r="CM253" s="945"/>
      <c r="CN253" s="945"/>
      <c r="CO253" s="945"/>
      <c r="CP253" s="945"/>
      <c r="CQ253" s="945"/>
      <c r="CR253" s="945"/>
      <c r="CS253" s="945"/>
      <c r="CT253" s="945"/>
      <c r="CU253" s="945"/>
      <c r="CV253" s="945"/>
      <c r="CW253" s="945"/>
      <c r="CX253" s="945"/>
      <c r="CY253" s="945"/>
      <c r="CZ253" s="945"/>
      <c r="DA253" s="945"/>
      <c r="DB253" s="945"/>
      <c r="DC253" s="945"/>
      <c r="DD253" s="945"/>
      <c r="DE253" s="945"/>
      <c r="DF253" s="945"/>
      <c r="DG253" s="945"/>
      <c r="DH253" s="945"/>
      <c r="DI253" s="945"/>
      <c r="DJ253" s="945"/>
    </row>
    <row r="254" spans="1:114" s="945" customFormat="1" ht="15" customHeight="1" outlineLevel="1" x14ac:dyDescent="0.25">
      <c r="A254" s="2694"/>
      <c r="B254" s="2623" t="s">
        <v>2347</v>
      </c>
      <c r="C254" s="2354" t="s">
        <v>2337</v>
      </c>
      <c r="D254" s="2276" t="s">
        <v>3318</v>
      </c>
      <c r="E254" s="1044" t="s">
        <v>2341</v>
      </c>
      <c r="F254" s="2354">
        <v>2026</v>
      </c>
      <c r="G254" s="906" t="s">
        <v>395</v>
      </c>
      <c r="H254" s="2627" t="s">
        <v>1093</v>
      </c>
      <c r="I254" s="2354" t="s">
        <v>1053</v>
      </c>
      <c r="J254" s="2276" t="s">
        <v>1100</v>
      </c>
      <c r="K254" s="904" t="s">
        <v>1063</v>
      </c>
      <c r="L254" s="2354">
        <v>2026</v>
      </c>
      <c r="M254" s="2276" t="s">
        <v>393</v>
      </c>
      <c r="N254" s="904"/>
      <c r="O254" s="447"/>
      <c r="P254" s="904"/>
      <c r="U254" s="1658"/>
      <c r="V254" s="904"/>
      <c r="W254" s="904"/>
    </row>
    <row r="255" spans="1:114" s="945" customFormat="1" ht="26.25" customHeight="1" outlineLevel="1" x14ac:dyDescent="0.25">
      <c r="A255" s="2695"/>
      <c r="B255" s="2624"/>
      <c r="C255" s="2500"/>
      <c r="D255" s="2277"/>
      <c r="E255" s="1044" t="s">
        <v>458</v>
      </c>
      <c r="F255" s="2355"/>
      <c r="G255" s="907"/>
      <c r="H255" s="2628"/>
      <c r="I255" s="2500"/>
      <c r="J255" s="2277"/>
      <c r="K255" s="903" t="s">
        <v>1192</v>
      </c>
      <c r="L255" s="2355"/>
      <c r="M255" s="2277"/>
      <c r="N255" s="904"/>
      <c r="O255" s="447"/>
      <c r="P255" s="361">
        <v>100</v>
      </c>
      <c r="U255" s="1658" t="s">
        <v>1054</v>
      </c>
      <c r="V255" s="904"/>
      <c r="W255" s="904"/>
    </row>
    <row r="256" spans="1:114" s="938" customFormat="1" outlineLevel="1" x14ac:dyDescent="0.25">
      <c r="A256" s="1198"/>
      <c r="B256" s="1547"/>
      <c r="C256" s="160"/>
      <c r="D256" s="160"/>
      <c r="E256" s="160"/>
      <c r="F256" s="161"/>
      <c r="H256" s="944" t="s">
        <v>580</v>
      </c>
      <c r="L256" s="161"/>
      <c r="N256" s="160"/>
      <c r="O256" s="469"/>
      <c r="P256" s="206"/>
      <c r="U256" s="160"/>
      <c r="V256" s="160"/>
      <c r="W256" s="160"/>
      <c r="X256" s="945"/>
      <c r="Y256" s="945"/>
      <c r="Z256" s="945"/>
      <c r="AA256" s="945"/>
      <c r="AB256" s="945"/>
      <c r="AC256" s="945"/>
      <c r="AD256" s="945"/>
      <c r="AE256" s="945"/>
      <c r="AF256" s="945"/>
      <c r="AG256" s="945"/>
      <c r="AH256" s="945"/>
      <c r="AI256" s="945"/>
      <c r="AJ256" s="945"/>
      <c r="AK256" s="945"/>
      <c r="AL256" s="945"/>
      <c r="AM256" s="945"/>
      <c r="AN256" s="945"/>
      <c r="AO256" s="945"/>
      <c r="AP256" s="945"/>
      <c r="AQ256" s="945"/>
      <c r="AR256" s="945"/>
      <c r="AS256" s="945"/>
      <c r="AT256" s="945"/>
      <c r="AU256" s="945"/>
      <c r="AV256" s="945"/>
      <c r="AW256" s="945"/>
      <c r="AX256" s="945"/>
      <c r="AY256" s="945"/>
      <c r="AZ256" s="945"/>
      <c r="BA256" s="945"/>
      <c r="BB256" s="945"/>
      <c r="BC256" s="945"/>
      <c r="BD256" s="945"/>
      <c r="BE256" s="945"/>
      <c r="BF256" s="945"/>
      <c r="BG256" s="945"/>
      <c r="BH256" s="945"/>
      <c r="BI256" s="945"/>
      <c r="BJ256" s="945"/>
      <c r="BK256" s="945"/>
      <c r="BL256" s="945"/>
      <c r="BM256" s="945"/>
      <c r="BN256" s="945"/>
      <c r="BO256" s="945"/>
      <c r="BP256" s="945"/>
      <c r="BQ256" s="945"/>
      <c r="BR256" s="945"/>
      <c r="BS256" s="945"/>
      <c r="BT256" s="945"/>
      <c r="BU256" s="945"/>
      <c r="BV256" s="945"/>
      <c r="BW256" s="945"/>
      <c r="BX256" s="945"/>
      <c r="BY256" s="945"/>
      <c r="BZ256" s="945"/>
      <c r="CA256" s="945"/>
      <c r="CB256" s="945"/>
      <c r="CC256" s="945"/>
      <c r="CD256" s="945"/>
      <c r="CE256" s="945"/>
      <c r="CF256" s="945"/>
      <c r="CG256" s="945"/>
      <c r="CH256" s="945"/>
      <c r="CI256" s="945"/>
      <c r="CJ256" s="945"/>
      <c r="CK256" s="945"/>
      <c r="CL256" s="945"/>
      <c r="CM256" s="945"/>
      <c r="CN256" s="945"/>
      <c r="CO256" s="945"/>
      <c r="CP256" s="945"/>
      <c r="CQ256" s="945"/>
      <c r="CR256" s="945"/>
      <c r="CS256" s="945"/>
      <c r="CT256" s="945"/>
      <c r="CU256" s="945"/>
      <c r="CV256" s="945"/>
      <c r="CW256" s="945"/>
      <c r="CX256" s="945"/>
      <c r="CY256" s="945"/>
      <c r="CZ256" s="945"/>
      <c r="DA256" s="945"/>
      <c r="DB256" s="945"/>
      <c r="DC256" s="945"/>
      <c r="DD256" s="945"/>
      <c r="DE256" s="945"/>
      <c r="DF256" s="945"/>
      <c r="DG256" s="945"/>
      <c r="DH256" s="945"/>
      <c r="DI256" s="945"/>
      <c r="DJ256" s="945"/>
    </row>
    <row r="257" spans="1:114" s="945" customFormat="1" ht="15" customHeight="1" outlineLevel="1" x14ac:dyDescent="0.25">
      <c r="A257" s="2694"/>
      <c r="B257" s="2623" t="s">
        <v>2349</v>
      </c>
      <c r="C257" s="2354" t="s">
        <v>2337</v>
      </c>
      <c r="D257" s="2276" t="s">
        <v>3319</v>
      </c>
      <c r="E257" s="1044" t="s">
        <v>2341</v>
      </c>
      <c r="F257" s="2354">
        <v>2026</v>
      </c>
      <c r="G257" s="906" t="s">
        <v>395</v>
      </c>
      <c r="H257" s="2627" t="s">
        <v>1094</v>
      </c>
      <c r="I257" s="2354" t="s">
        <v>1053</v>
      </c>
      <c r="J257" s="2276" t="s">
        <v>1101</v>
      </c>
      <c r="K257" s="904" t="s">
        <v>1063</v>
      </c>
      <c r="L257" s="2354">
        <v>2026</v>
      </c>
      <c r="M257" s="2276" t="s">
        <v>393</v>
      </c>
      <c r="N257" s="904"/>
      <c r="O257" s="447"/>
      <c r="P257" s="361"/>
      <c r="U257" s="1658"/>
      <c r="V257" s="904"/>
      <c r="W257" s="904"/>
    </row>
    <row r="258" spans="1:114" s="945" customFormat="1" ht="28.5" customHeight="1" outlineLevel="1" x14ac:dyDescent="0.25">
      <c r="A258" s="2695"/>
      <c r="B258" s="2624"/>
      <c r="C258" s="2500"/>
      <c r="D258" s="2277"/>
      <c r="E258" s="1044" t="s">
        <v>458</v>
      </c>
      <c r="F258" s="2355"/>
      <c r="G258" s="907"/>
      <c r="H258" s="2628"/>
      <c r="I258" s="2500"/>
      <c r="J258" s="2277"/>
      <c r="K258" s="903" t="s">
        <v>1192</v>
      </c>
      <c r="L258" s="2355"/>
      <c r="M258" s="2277"/>
      <c r="N258" s="904"/>
      <c r="O258" s="447"/>
      <c r="P258" s="361">
        <v>1300</v>
      </c>
      <c r="U258" s="1658" t="s">
        <v>1054</v>
      </c>
      <c r="V258" s="904"/>
      <c r="W258" s="904"/>
    </row>
    <row r="259" spans="1:114" s="945" customFormat="1" ht="14.45" customHeight="1" outlineLevel="1" x14ac:dyDescent="0.25">
      <c r="A259" s="2694"/>
      <c r="B259" s="2623" t="s">
        <v>2350</v>
      </c>
      <c r="C259" s="2354" t="s">
        <v>2337</v>
      </c>
      <c r="D259" s="2276" t="s">
        <v>3320</v>
      </c>
      <c r="E259" s="1044" t="s">
        <v>2341</v>
      </c>
      <c r="F259" s="2354">
        <v>2027</v>
      </c>
      <c r="G259" s="906" t="s">
        <v>395</v>
      </c>
      <c r="H259" s="2627" t="s">
        <v>1107</v>
      </c>
      <c r="I259" s="2354" t="s">
        <v>1053</v>
      </c>
      <c r="J259" s="2276" t="s">
        <v>1111</v>
      </c>
      <c r="K259" s="904" t="s">
        <v>1063</v>
      </c>
      <c r="L259" s="2354">
        <v>2027</v>
      </c>
      <c r="M259" s="2276" t="s">
        <v>393</v>
      </c>
      <c r="N259" s="904"/>
      <c r="O259" s="447"/>
      <c r="P259" s="361"/>
      <c r="U259" s="1658"/>
      <c r="V259" s="904"/>
      <c r="W259" s="904"/>
    </row>
    <row r="260" spans="1:114" s="945" customFormat="1" ht="18.75" customHeight="1" outlineLevel="1" x14ac:dyDescent="0.25">
      <c r="A260" s="2695"/>
      <c r="B260" s="2624"/>
      <c r="C260" s="2500"/>
      <c r="D260" s="2277"/>
      <c r="E260" s="1044" t="s">
        <v>458</v>
      </c>
      <c r="F260" s="2355"/>
      <c r="G260" s="907"/>
      <c r="H260" s="2628"/>
      <c r="I260" s="2500"/>
      <c r="J260" s="2277"/>
      <c r="K260" s="903" t="s">
        <v>1192</v>
      </c>
      <c r="L260" s="2355"/>
      <c r="M260" s="2277"/>
      <c r="N260" s="904"/>
      <c r="O260" s="447"/>
      <c r="P260" s="361"/>
      <c r="Q260" s="945">
        <v>7000</v>
      </c>
      <c r="U260" s="1658" t="s">
        <v>1054</v>
      </c>
      <c r="V260" s="904"/>
      <c r="W260" s="904"/>
    </row>
    <row r="261" spans="1:114" s="938" customFormat="1" outlineLevel="1" x14ac:dyDescent="0.25">
      <c r="A261" s="1198"/>
      <c r="B261" s="1547"/>
      <c r="C261" s="160"/>
      <c r="D261" s="160"/>
      <c r="E261" s="160"/>
      <c r="F261" s="947"/>
      <c r="H261" s="944" t="s">
        <v>581</v>
      </c>
      <c r="L261" s="947"/>
      <c r="N261" s="160"/>
      <c r="O261" s="469"/>
      <c r="P261" s="206"/>
      <c r="U261" s="160"/>
      <c r="V261" s="160"/>
      <c r="W261" s="160"/>
      <c r="X261" s="945"/>
      <c r="Y261" s="945"/>
      <c r="Z261" s="945"/>
      <c r="AA261" s="945"/>
      <c r="AB261" s="945"/>
      <c r="AC261" s="945"/>
      <c r="AD261" s="945"/>
      <c r="AE261" s="945"/>
      <c r="AF261" s="945"/>
      <c r="AG261" s="945"/>
      <c r="AH261" s="945"/>
      <c r="AI261" s="945"/>
      <c r="AJ261" s="945"/>
      <c r="AK261" s="945"/>
      <c r="AL261" s="945"/>
      <c r="AM261" s="945"/>
      <c r="AN261" s="945"/>
      <c r="AO261" s="945"/>
      <c r="AP261" s="945"/>
      <c r="AQ261" s="945"/>
      <c r="AR261" s="945"/>
      <c r="AS261" s="945"/>
      <c r="AT261" s="945"/>
      <c r="AU261" s="945"/>
      <c r="AV261" s="945"/>
      <c r="AW261" s="945"/>
      <c r="AX261" s="945"/>
      <c r="AY261" s="945"/>
      <c r="AZ261" s="945"/>
      <c r="BA261" s="945"/>
      <c r="BB261" s="945"/>
      <c r="BC261" s="945"/>
      <c r="BD261" s="945"/>
      <c r="BE261" s="945"/>
      <c r="BF261" s="945"/>
      <c r="BG261" s="945"/>
      <c r="BH261" s="945"/>
      <c r="BI261" s="945"/>
      <c r="BJ261" s="945"/>
      <c r="BK261" s="945"/>
      <c r="BL261" s="945"/>
      <c r="BM261" s="945"/>
      <c r="BN261" s="945"/>
      <c r="BO261" s="945"/>
      <c r="BP261" s="945"/>
      <c r="BQ261" s="945"/>
      <c r="BR261" s="945"/>
      <c r="BS261" s="945"/>
      <c r="BT261" s="945"/>
      <c r="BU261" s="945"/>
      <c r="BV261" s="945"/>
      <c r="BW261" s="945"/>
      <c r="BX261" s="945"/>
      <c r="BY261" s="945"/>
      <c r="BZ261" s="945"/>
      <c r="CA261" s="945"/>
      <c r="CB261" s="945"/>
      <c r="CC261" s="945"/>
      <c r="CD261" s="945"/>
      <c r="CE261" s="945"/>
      <c r="CF261" s="945"/>
      <c r="CG261" s="945"/>
      <c r="CH261" s="945"/>
      <c r="CI261" s="945"/>
      <c r="CJ261" s="945"/>
      <c r="CK261" s="945"/>
      <c r="CL261" s="945"/>
      <c r="CM261" s="945"/>
      <c r="CN261" s="945"/>
      <c r="CO261" s="945"/>
      <c r="CP261" s="945"/>
      <c r="CQ261" s="945"/>
      <c r="CR261" s="945"/>
      <c r="CS261" s="945"/>
      <c r="CT261" s="945"/>
      <c r="CU261" s="945"/>
      <c r="CV261" s="945"/>
      <c r="CW261" s="945"/>
      <c r="CX261" s="945"/>
      <c r="CY261" s="945"/>
      <c r="CZ261" s="945"/>
      <c r="DA261" s="945"/>
      <c r="DB261" s="945"/>
      <c r="DC261" s="945"/>
      <c r="DD261" s="945"/>
      <c r="DE261" s="945"/>
      <c r="DF261" s="945"/>
      <c r="DG261" s="945"/>
      <c r="DH261" s="945"/>
      <c r="DI261" s="945"/>
      <c r="DJ261" s="945"/>
    </row>
    <row r="262" spans="1:114" s="945" customFormat="1" ht="15" customHeight="1" outlineLevel="1" x14ac:dyDescent="0.25">
      <c r="A262" s="2694"/>
      <c r="B262" s="2623" t="s">
        <v>2351</v>
      </c>
      <c r="C262" s="2354" t="s">
        <v>2337</v>
      </c>
      <c r="D262" s="2276" t="s">
        <v>3321</v>
      </c>
      <c r="E262" s="1044" t="s">
        <v>2341</v>
      </c>
      <c r="F262" s="2354">
        <v>2026</v>
      </c>
      <c r="G262" s="906" t="s">
        <v>395</v>
      </c>
      <c r="H262" s="2627" t="s">
        <v>1095</v>
      </c>
      <c r="I262" s="2354" t="s">
        <v>1053</v>
      </c>
      <c r="J262" s="2276" t="s">
        <v>1102</v>
      </c>
      <c r="K262" s="904" t="s">
        <v>1063</v>
      </c>
      <c r="L262" s="2354">
        <v>2026</v>
      </c>
      <c r="M262" s="2276" t="s">
        <v>393</v>
      </c>
      <c r="N262" s="904"/>
      <c r="O262" s="447"/>
      <c r="P262" s="361"/>
      <c r="U262" s="1658"/>
      <c r="V262" s="904"/>
      <c r="W262" s="904"/>
    </row>
    <row r="263" spans="1:114" s="945" customFormat="1" ht="25.9" customHeight="1" outlineLevel="1" x14ac:dyDescent="0.25">
      <c r="A263" s="2695"/>
      <c r="B263" s="2624"/>
      <c r="C263" s="2500"/>
      <c r="D263" s="2277"/>
      <c r="E263" s="1044" t="s">
        <v>458</v>
      </c>
      <c r="F263" s="2355"/>
      <c r="G263" s="907"/>
      <c r="H263" s="2628"/>
      <c r="I263" s="2500"/>
      <c r="J263" s="2277"/>
      <c r="K263" s="903" t="s">
        <v>1192</v>
      </c>
      <c r="L263" s="2355"/>
      <c r="M263" s="2277"/>
      <c r="N263" s="904"/>
      <c r="O263" s="447"/>
      <c r="P263" s="361">
        <v>300</v>
      </c>
      <c r="U263" s="1658" t="s">
        <v>1054</v>
      </c>
      <c r="V263" s="904"/>
      <c r="W263" s="904"/>
    </row>
    <row r="264" spans="1:114" s="938" customFormat="1" outlineLevel="1" x14ac:dyDescent="0.25">
      <c r="A264" s="1198"/>
      <c r="B264" s="1547"/>
      <c r="C264" s="160"/>
      <c r="D264" s="160"/>
      <c r="E264" s="160"/>
      <c r="F264" s="947"/>
      <c r="H264" s="944" t="s">
        <v>589</v>
      </c>
      <c r="L264" s="947"/>
      <c r="N264" s="160"/>
      <c r="O264" s="469"/>
      <c r="P264" s="206"/>
      <c r="U264" s="160"/>
      <c r="V264" s="160"/>
      <c r="W264" s="160"/>
      <c r="X264" s="945"/>
      <c r="Y264" s="945"/>
      <c r="Z264" s="945"/>
      <c r="AA264" s="945"/>
      <c r="AB264" s="945"/>
      <c r="AC264" s="945"/>
      <c r="AD264" s="945"/>
      <c r="AE264" s="945"/>
      <c r="AF264" s="945"/>
      <c r="AG264" s="945"/>
      <c r="AH264" s="945"/>
      <c r="AI264" s="945"/>
      <c r="AJ264" s="945"/>
      <c r="AK264" s="945"/>
      <c r="AL264" s="945"/>
      <c r="AM264" s="945"/>
      <c r="AN264" s="945"/>
      <c r="AO264" s="945"/>
      <c r="AP264" s="945"/>
      <c r="AQ264" s="945"/>
      <c r="AR264" s="945"/>
      <c r="AS264" s="945"/>
      <c r="AT264" s="945"/>
      <c r="AU264" s="945"/>
      <c r="AV264" s="945"/>
      <c r="AW264" s="945"/>
      <c r="AX264" s="945"/>
      <c r="AY264" s="945"/>
      <c r="AZ264" s="945"/>
      <c r="BA264" s="945"/>
      <c r="BB264" s="945"/>
      <c r="BC264" s="945"/>
      <c r="BD264" s="945"/>
      <c r="BE264" s="945"/>
      <c r="BF264" s="945"/>
      <c r="BG264" s="945"/>
      <c r="BH264" s="945"/>
      <c r="BI264" s="945"/>
      <c r="BJ264" s="945"/>
      <c r="BK264" s="945"/>
      <c r="BL264" s="945"/>
      <c r="BM264" s="945"/>
      <c r="BN264" s="945"/>
      <c r="BO264" s="945"/>
      <c r="BP264" s="945"/>
      <c r="BQ264" s="945"/>
      <c r="BR264" s="945"/>
      <c r="BS264" s="945"/>
      <c r="BT264" s="945"/>
      <c r="BU264" s="945"/>
      <c r="BV264" s="945"/>
      <c r="BW264" s="945"/>
      <c r="BX264" s="945"/>
      <c r="BY264" s="945"/>
      <c r="BZ264" s="945"/>
      <c r="CA264" s="945"/>
      <c r="CB264" s="945"/>
      <c r="CC264" s="945"/>
      <c r="CD264" s="945"/>
      <c r="CE264" s="945"/>
      <c r="CF264" s="945"/>
      <c r="CG264" s="945"/>
      <c r="CH264" s="945"/>
      <c r="CI264" s="945"/>
      <c r="CJ264" s="945"/>
      <c r="CK264" s="945"/>
      <c r="CL264" s="945"/>
      <c r="CM264" s="945"/>
      <c r="CN264" s="945"/>
      <c r="CO264" s="945"/>
      <c r="CP264" s="945"/>
      <c r="CQ264" s="945"/>
      <c r="CR264" s="945"/>
      <c r="CS264" s="945"/>
      <c r="CT264" s="945"/>
      <c r="CU264" s="945"/>
      <c r="CV264" s="945"/>
      <c r="CW264" s="945"/>
      <c r="CX264" s="945"/>
      <c r="CY264" s="945"/>
      <c r="CZ264" s="945"/>
      <c r="DA264" s="945"/>
      <c r="DB264" s="945"/>
      <c r="DC264" s="945"/>
      <c r="DD264" s="945"/>
      <c r="DE264" s="945"/>
      <c r="DF264" s="945"/>
      <c r="DG264" s="945"/>
      <c r="DH264" s="945"/>
      <c r="DI264" s="945"/>
      <c r="DJ264" s="945"/>
    </row>
    <row r="265" spans="1:114" s="945" customFormat="1" ht="15" customHeight="1" outlineLevel="1" x14ac:dyDescent="0.25">
      <c r="A265" s="2694"/>
      <c r="B265" s="2623" t="s">
        <v>2352</v>
      </c>
      <c r="C265" s="2354" t="s">
        <v>2337</v>
      </c>
      <c r="D265" s="2276" t="s">
        <v>3322</v>
      </c>
      <c r="E265" s="1044" t="s">
        <v>2341</v>
      </c>
      <c r="F265" s="2354">
        <v>2027</v>
      </c>
      <c r="G265" s="906" t="s">
        <v>395</v>
      </c>
      <c r="H265" s="2627" t="s">
        <v>1108</v>
      </c>
      <c r="I265" s="2354" t="s">
        <v>1053</v>
      </c>
      <c r="J265" s="2276" t="s">
        <v>1112</v>
      </c>
      <c r="K265" s="904" t="s">
        <v>1063</v>
      </c>
      <c r="L265" s="2354">
        <v>2027</v>
      </c>
      <c r="M265" s="2276" t="s">
        <v>393</v>
      </c>
      <c r="N265" s="904"/>
      <c r="O265" s="447"/>
      <c r="P265" s="361"/>
      <c r="U265" s="1658"/>
      <c r="V265" s="904"/>
      <c r="W265" s="904"/>
    </row>
    <row r="266" spans="1:114" s="945" customFormat="1" ht="24.75" customHeight="1" outlineLevel="1" x14ac:dyDescent="0.25">
      <c r="A266" s="2695"/>
      <c r="B266" s="2624"/>
      <c r="C266" s="2500"/>
      <c r="D266" s="2277"/>
      <c r="E266" s="1044" t="s">
        <v>458</v>
      </c>
      <c r="F266" s="2355"/>
      <c r="G266" s="907"/>
      <c r="H266" s="2628"/>
      <c r="I266" s="2500"/>
      <c r="J266" s="2277"/>
      <c r="K266" s="903" t="s">
        <v>1192</v>
      </c>
      <c r="L266" s="2355"/>
      <c r="M266" s="2277"/>
      <c r="N266" s="904"/>
      <c r="O266" s="447"/>
      <c r="P266" s="361"/>
      <c r="Q266" s="945">
        <v>100</v>
      </c>
      <c r="U266" s="1658" t="s">
        <v>1054</v>
      </c>
      <c r="V266" s="904"/>
      <c r="W266" s="904"/>
    </row>
    <row r="267" spans="1:114" s="938" customFormat="1" outlineLevel="1" x14ac:dyDescent="0.25">
      <c r="A267" s="1198"/>
      <c r="B267" s="1549" t="s">
        <v>607</v>
      </c>
      <c r="C267" s="160"/>
      <c r="D267" s="160"/>
      <c r="E267" s="160"/>
      <c r="F267" s="947"/>
      <c r="H267" s="944" t="s">
        <v>607</v>
      </c>
      <c r="L267" s="947"/>
      <c r="N267" s="160"/>
      <c r="O267" s="469"/>
      <c r="P267" s="206"/>
      <c r="U267" s="160"/>
      <c r="V267" s="160"/>
      <c r="W267" s="160"/>
      <c r="X267" s="945"/>
      <c r="Y267" s="945"/>
      <c r="Z267" s="945"/>
      <c r="AA267" s="945"/>
      <c r="AB267" s="945"/>
      <c r="AC267" s="945"/>
      <c r="AD267" s="945"/>
      <c r="AE267" s="945"/>
      <c r="AF267" s="945"/>
      <c r="AG267" s="945"/>
      <c r="AH267" s="945"/>
      <c r="AI267" s="945"/>
      <c r="AJ267" s="945"/>
      <c r="AK267" s="945"/>
      <c r="AL267" s="945"/>
      <c r="AM267" s="945"/>
      <c r="AN267" s="945"/>
      <c r="AO267" s="945"/>
      <c r="AP267" s="945"/>
      <c r="AQ267" s="945"/>
      <c r="AR267" s="945"/>
      <c r="AS267" s="945"/>
      <c r="AT267" s="945"/>
      <c r="AU267" s="945"/>
      <c r="AV267" s="945"/>
      <c r="AW267" s="945"/>
      <c r="AX267" s="945"/>
      <c r="AY267" s="945"/>
      <c r="AZ267" s="945"/>
      <c r="BA267" s="945"/>
      <c r="BB267" s="945"/>
      <c r="BC267" s="945"/>
      <c r="BD267" s="945"/>
      <c r="BE267" s="945"/>
      <c r="BF267" s="945"/>
      <c r="BG267" s="945"/>
      <c r="BH267" s="945"/>
      <c r="BI267" s="945"/>
      <c r="BJ267" s="945"/>
      <c r="BK267" s="945"/>
      <c r="BL267" s="945"/>
      <c r="BM267" s="945"/>
      <c r="BN267" s="945"/>
      <c r="BO267" s="945"/>
      <c r="BP267" s="945"/>
      <c r="BQ267" s="945"/>
      <c r="BR267" s="945"/>
      <c r="BS267" s="945"/>
      <c r="BT267" s="945"/>
      <c r="BU267" s="945"/>
      <c r="BV267" s="945"/>
      <c r="BW267" s="945"/>
      <c r="BX267" s="945"/>
      <c r="BY267" s="945"/>
      <c r="BZ267" s="945"/>
      <c r="CA267" s="945"/>
      <c r="CB267" s="945"/>
      <c r="CC267" s="945"/>
      <c r="CD267" s="945"/>
      <c r="CE267" s="945"/>
      <c r="CF267" s="945"/>
      <c r="CG267" s="945"/>
      <c r="CH267" s="945"/>
      <c r="CI267" s="945"/>
      <c r="CJ267" s="945"/>
      <c r="CK267" s="945"/>
      <c r="CL267" s="945"/>
      <c r="CM267" s="945"/>
      <c r="CN267" s="945"/>
      <c r="CO267" s="945"/>
      <c r="CP267" s="945"/>
      <c r="CQ267" s="945"/>
      <c r="CR267" s="945"/>
      <c r="CS267" s="945"/>
      <c r="CT267" s="945"/>
      <c r="CU267" s="945"/>
      <c r="CV267" s="945"/>
      <c r="CW267" s="945"/>
      <c r="CX267" s="945"/>
      <c r="CY267" s="945"/>
      <c r="CZ267" s="945"/>
      <c r="DA267" s="945"/>
      <c r="DB267" s="945"/>
      <c r="DC267" s="945"/>
      <c r="DD267" s="945"/>
      <c r="DE267" s="945"/>
      <c r="DF267" s="945"/>
      <c r="DG267" s="945"/>
      <c r="DH267" s="945"/>
      <c r="DI267" s="945"/>
      <c r="DJ267" s="945"/>
    </row>
    <row r="268" spans="1:114" s="945" customFormat="1" ht="15" customHeight="1" outlineLevel="1" x14ac:dyDescent="0.25">
      <c r="A268" s="2694"/>
      <c r="B268" s="2623" t="s">
        <v>2347</v>
      </c>
      <c r="C268" s="2354" t="s">
        <v>2337</v>
      </c>
      <c r="D268" s="2276" t="s">
        <v>3323</v>
      </c>
      <c r="E268" s="1044" t="s">
        <v>2341</v>
      </c>
      <c r="F268" s="2354">
        <v>2026</v>
      </c>
      <c r="G268" s="2234" t="s">
        <v>395</v>
      </c>
      <c r="H268" s="2627" t="s">
        <v>1096</v>
      </c>
      <c r="I268" s="2354" t="s">
        <v>1053</v>
      </c>
      <c r="J268" s="2276" t="s">
        <v>1103</v>
      </c>
      <c r="K268" s="904" t="s">
        <v>1063</v>
      </c>
      <c r="L268" s="2354">
        <v>2026</v>
      </c>
      <c r="M268" s="2276" t="s">
        <v>393</v>
      </c>
      <c r="N268" s="904"/>
      <c r="O268" s="447"/>
      <c r="P268" s="361"/>
      <c r="U268" s="1658"/>
      <c r="V268" s="904"/>
      <c r="W268" s="904"/>
    </row>
    <row r="269" spans="1:114" s="945" customFormat="1" ht="18" customHeight="1" outlineLevel="1" x14ac:dyDescent="0.25">
      <c r="A269" s="2695"/>
      <c r="B269" s="2624"/>
      <c r="C269" s="2500"/>
      <c r="D269" s="2277"/>
      <c r="E269" s="1044" t="s">
        <v>458</v>
      </c>
      <c r="F269" s="2355"/>
      <c r="G269" s="2235"/>
      <c r="H269" s="2628"/>
      <c r="I269" s="2500"/>
      <c r="J269" s="2277"/>
      <c r="K269" s="903" t="s">
        <v>1192</v>
      </c>
      <c r="L269" s="2355"/>
      <c r="M269" s="2277"/>
      <c r="N269" s="904"/>
      <c r="O269" s="447"/>
      <c r="P269" s="361">
        <v>1500</v>
      </c>
      <c r="U269" s="1658" t="s">
        <v>1054</v>
      </c>
      <c r="V269" s="904"/>
      <c r="W269" s="904"/>
    </row>
    <row r="270" spans="1:114" s="938" customFormat="1" outlineLevel="1" x14ac:dyDescent="0.25">
      <c r="A270" s="1198"/>
      <c r="B270" s="1547"/>
      <c r="C270" s="160"/>
      <c r="D270" s="160"/>
      <c r="E270" s="160"/>
      <c r="F270" s="947"/>
      <c r="L270" s="947"/>
      <c r="N270" s="160"/>
      <c r="O270" s="469"/>
      <c r="P270" s="160"/>
      <c r="U270" s="160"/>
      <c r="V270" s="160"/>
      <c r="W270" s="160"/>
      <c r="X270" s="945"/>
      <c r="Y270" s="945"/>
      <c r="Z270" s="945"/>
      <c r="AA270" s="945"/>
      <c r="AB270" s="945"/>
      <c r="AC270" s="945"/>
      <c r="AD270" s="945"/>
      <c r="AE270" s="945"/>
      <c r="AF270" s="945"/>
      <c r="AG270" s="945"/>
      <c r="AH270" s="945"/>
      <c r="AI270" s="945"/>
      <c r="AJ270" s="945"/>
      <c r="AK270" s="945"/>
      <c r="AL270" s="945"/>
      <c r="AM270" s="945"/>
      <c r="AN270" s="945"/>
      <c r="AO270" s="945"/>
      <c r="AP270" s="945"/>
      <c r="AQ270" s="945"/>
      <c r="AR270" s="945"/>
      <c r="AS270" s="945"/>
      <c r="AT270" s="945"/>
      <c r="AU270" s="945"/>
      <c r="AV270" s="945"/>
      <c r="AW270" s="945"/>
      <c r="AX270" s="945"/>
      <c r="AY270" s="945"/>
      <c r="AZ270" s="945"/>
      <c r="BA270" s="945"/>
      <c r="BB270" s="945"/>
      <c r="BC270" s="945"/>
      <c r="BD270" s="945"/>
      <c r="BE270" s="945"/>
      <c r="BF270" s="945"/>
      <c r="BG270" s="945"/>
      <c r="BH270" s="945"/>
      <c r="BI270" s="945"/>
      <c r="BJ270" s="945"/>
      <c r="BK270" s="945"/>
      <c r="BL270" s="945"/>
      <c r="BM270" s="945"/>
      <c r="BN270" s="945"/>
      <c r="BO270" s="945"/>
      <c r="BP270" s="945"/>
      <c r="BQ270" s="945"/>
      <c r="BR270" s="945"/>
      <c r="BS270" s="945"/>
      <c r="BT270" s="945"/>
      <c r="BU270" s="945"/>
      <c r="BV270" s="945"/>
      <c r="BW270" s="945"/>
      <c r="BX270" s="945"/>
      <c r="BY270" s="945"/>
      <c r="BZ270" s="945"/>
      <c r="CA270" s="945"/>
      <c r="CB270" s="945"/>
      <c r="CC270" s="945"/>
      <c r="CD270" s="945"/>
      <c r="CE270" s="945"/>
      <c r="CF270" s="945"/>
      <c r="CG270" s="945"/>
      <c r="CH270" s="945"/>
      <c r="CI270" s="945"/>
      <c r="CJ270" s="945"/>
      <c r="CK270" s="945"/>
      <c r="CL270" s="945"/>
      <c r="CM270" s="945"/>
      <c r="CN270" s="945"/>
      <c r="CO270" s="945"/>
      <c r="CP270" s="945"/>
      <c r="CQ270" s="945"/>
      <c r="CR270" s="945"/>
      <c r="CS270" s="945"/>
      <c r="CT270" s="945"/>
      <c r="CU270" s="945"/>
      <c r="CV270" s="945"/>
      <c r="CW270" s="945"/>
      <c r="CX270" s="945"/>
      <c r="CY270" s="945"/>
      <c r="CZ270" s="945"/>
      <c r="DA270" s="945"/>
      <c r="DB270" s="945"/>
      <c r="DC270" s="945"/>
      <c r="DD270" s="945"/>
      <c r="DE270" s="945"/>
      <c r="DF270" s="945"/>
      <c r="DG270" s="945"/>
      <c r="DH270" s="945"/>
      <c r="DI270" s="945"/>
      <c r="DJ270" s="945"/>
    </row>
    <row r="271" spans="1:114" s="945" customFormat="1" ht="15" customHeight="1" outlineLevel="1" x14ac:dyDescent="0.25">
      <c r="A271" s="2694"/>
      <c r="B271" s="2623" t="s">
        <v>2353</v>
      </c>
      <c r="C271" s="2354" t="s">
        <v>2337</v>
      </c>
      <c r="D271" s="2276" t="s">
        <v>3324</v>
      </c>
      <c r="E271" s="1044" t="s">
        <v>2341</v>
      </c>
      <c r="F271" s="2354">
        <v>2026</v>
      </c>
      <c r="G271" s="2234" t="s">
        <v>395</v>
      </c>
      <c r="H271" s="2627" t="s">
        <v>1097</v>
      </c>
      <c r="I271" s="2354" t="s">
        <v>1053</v>
      </c>
      <c r="J271" s="2276" t="s">
        <v>1104</v>
      </c>
      <c r="K271" s="904" t="s">
        <v>1063</v>
      </c>
      <c r="L271" s="2354">
        <v>2026</v>
      </c>
      <c r="M271" s="2276" t="s">
        <v>393</v>
      </c>
      <c r="N271" s="904"/>
      <c r="O271" s="447"/>
      <c r="P271" s="904"/>
      <c r="U271" s="1658"/>
      <c r="V271" s="904"/>
      <c r="W271" s="904"/>
    </row>
    <row r="272" spans="1:114" s="945" customFormat="1" ht="45.75" customHeight="1" outlineLevel="1" x14ac:dyDescent="0.25">
      <c r="A272" s="2695"/>
      <c r="B272" s="2624"/>
      <c r="C272" s="2500"/>
      <c r="D272" s="2277"/>
      <c r="E272" s="1044" t="s">
        <v>458</v>
      </c>
      <c r="F272" s="2355"/>
      <c r="G272" s="2235"/>
      <c r="H272" s="2628"/>
      <c r="I272" s="2500"/>
      <c r="J272" s="2277"/>
      <c r="K272" s="903" t="s">
        <v>1192</v>
      </c>
      <c r="L272" s="2355"/>
      <c r="M272" s="2277"/>
      <c r="N272" s="904"/>
      <c r="O272" s="447"/>
      <c r="P272" s="361">
        <v>350</v>
      </c>
      <c r="U272" s="1658" t="s">
        <v>1054</v>
      </c>
      <c r="V272" s="904"/>
      <c r="W272" s="904"/>
    </row>
    <row r="273" spans="1:114" s="925" customFormat="1" ht="26.45" customHeight="1" outlineLevel="1" x14ac:dyDescent="0.25">
      <c r="A273" s="1196"/>
      <c r="B273" s="1550" t="s">
        <v>2354</v>
      </c>
      <c r="C273" s="941">
        <f>SUM(C275:C321)</f>
        <v>0</v>
      </c>
      <c r="D273" s="924"/>
      <c r="E273" s="941">
        <f>SUM(E275:E321)</f>
        <v>0</v>
      </c>
      <c r="F273" s="940"/>
      <c r="G273" s="940"/>
      <c r="H273" s="974" t="s">
        <v>1181</v>
      </c>
      <c r="I273" s="924">
        <f>SUM(I275:I321)</f>
        <v>0</v>
      </c>
      <c r="J273" s="432">
        <f>SUM(J275:J320)</f>
        <v>0</v>
      </c>
      <c r="K273" s="924">
        <f>SUM(K275:K321)</f>
        <v>0</v>
      </c>
      <c r="L273" s="940"/>
      <c r="M273" s="924">
        <f t="shared" ref="M273:T273" si="5">SUM(M275:M321)</f>
        <v>0</v>
      </c>
      <c r="N273" s="924">
        <f t="shared" si="5"/>
        <v>0</v>
      </c>
      <c r="O273" s="942">
        <f t="shared" si="5"/>
        <v>0</v>
      </c>
      <c r="P273" s="943">
        <f t="shared" si="5"/>
        <v>18170</v>
      </c>
      <c r="Q273" s="924">
        <f t="shared" si="5"/>
        <v>783750</v>
      </c>
      <c r="R273" s="924">
        <f t="shared" si="5"/>
        <v>0</v>
      </c>
      <c r="S273" s="924">
        <f t="shared" si="5"/>
        <v>0</v>
      </c>
      <c r="T273" s="924">
        <f t="shared" si="5"/>
        <v>0</v>
      </c>
      <c r="U273" s="924"/>
      <c r="V273" s="924"/>
      <c r="W273" s="924"/>
      <c r="X273" s="379"/>
      <c r="Y273" s="379"/>
      <c r="Z273" s="379"/>
      <c r="AA273" s="379"/>
      <c r="AB273" s="379"/>
      <c r="AC273" s="379"/>
      <c r="AD273" s="379"/>
      <c r="AE273" s="379"/>
      <c r="AF273" s="379"/>
      <c r="AG273" s="379"/>
      <c r="AH273" s="379"/>
      <c r="AI273" s="379"/>
      <c r="AJ273" s="379"/>
      <c r="AK273" s="379"/>
      <c r="AL273" s="379"/>
      <c r="AM273" s="379"/>
      <c r="AN273" s="379"/>
      <c r="AO273" s="379"/>
      <c r="AP273" s="379"/>
      <c r="AQ273" s="379"/>
      <c r="AR273" s="379"/>
      <c r="AS273" s="379"/>
      <c r="AT273" s="379"/>
      <c r="AU273" s="379"/>
      <c r="AV273" s="379"/>
      <c r="AW273" s="379"/>
      <c r="AX273" s="379"/>
      <c r="AY273" s="379"/>
      <c r="AZ273" s="379"/>
      <c r="BA273" s="379"/>
      <c r="BB273" s="379"/>
      <c r="BC273" s="379"/>
      <c r="BD273" s="379"/>
      <c r="BE273" s="379"/>
      <c r="BF273" s="379"/>
      <c r="BG273" s="379"/>
      <c r="BH273" s="379"/>
      <c r="BI273" s="379"/>
      <c r="BJ273" s="379"/>
      <c r="BK273" s="379"/>
      <c r="BL273" s="379"/>
      <c r="BM273" s="379"/>
      <c r="BN273" s="379"/>
      <c r="BO273" s="379"/>
      <c r="BP273" s="379"/>
      <c r="BQ273" s="379"/>
      <c r="BR273" s="379"/>
      <c r="BS273" s="379"/>
      <c r="BT273" s="379"/>
      <c r="BU273" s="379"/>
      <c r="BV273" s="379"/>
      <c r="BW273" s="379"/>
      <c r="BX273" s="379"/>
      <c r="BY273" s="379"/>
      <c r="BZ273" s="379"/>
      <c r="CA273" s="379"/>
      <c r="CB273" s="379"/>
      <c r="CC273" s="379"/>
      <c r="CD273" s="379"/>
      <c r="CE273" s="379"/>
      <c r="CF273" s="379"/>
      <c r="CG273" s="379"/>
      <c r="CH273" s="379"/>
      <c r="CI273" s="379"/>
      <c r="CJ273" s="379"/>
      <c r="CK273" s="379"/>
      <c r="CL273" s="379"/>
      <c r="CM273" s="379"/>
      <c r="CN273" s="379"/>
      <c r="CO273" s="379"/>
      <c r="CP273" s="379"/>
      <c r="CQ273" s="379"/>
      <c r="CR273" s="379"/>
      <c r="CS273" s="379"/>
      <c r="CT273" s="379"/>
      <c r="CU273" s="379"/>
      <c r="CV273" s="379"/>
      <c r="CW273" s="379"/>
      <c r="CX273" s="379"/>
      <c r="CY273" s="379"/>
      <c r="CZ273" s="379"/>
      <c r="DA273" s="379"/>
      <c r="DB273" s="379"/>
      <c r="DC273" s="379"/>
      <c r="DD273" s="379"/>
      <c r="DE273" s="379"/>
      <c r="DF273" s="379"/>
      <c r="DG273" s="379"/>
      <c r="DH273" s="379"/>
      <c r="DI273" s="379"/>
      <c r="DJ273" s="379"/>
    </row>
    <row r="274" spans="1:114" s="166" customFormat="1" outlineLevel="1" x14ac:dyDescent="0.25">
      <c r="A274" s="1198"/>
      <c r="B274" s="1549" t="s">
        <v>1187</v>
      </c>
      <c r="D274" s="160"/>
      <c r="F274" s="210"/>
      <c r="H274" s="944" t="s">
        <v>573</v>
      </c>
      <c r="J274" s="160"/>
      <c r="L274" s="210"/>
      <c r="O274" s="458"/>
      <c r="P274" s="163"/>
      <c r="X274" s="379"/>
      <c r="Y274" s="379"/>
      <c r="Z274" s="379"/>
      <c r="AA274" s="379"/>
      <c r="AB274" s="379"/>
      <c r="AC274" s="379"/>
      <c r="AD274" s="379"/>
      <c r="AE274" s="379"/>
      <c r="AF274" s="379"/>
      <c r="AG274" s="379"/>
      <c r="AH274" s="379"/>
      <c r="AI274" s="379"/>
      <c r="AJ274" s="379"/>
      <c r="AK274" s="379"/>
      <c r="AL274" s="379"/>
      <c r="AM274" s="379"/>
      <c r="AN274" s="379"/>
      <c r="AO274" s="379"/>
      <c r="AP274" s="379"/>
      <c r="AQ274" s="379"/>
      <c r="AR274" s="379"/>
      <c r="AS274" s="379"/>
      <c r="AT274" s="379"/>
      <c r="AU274" s="379"/>
      <c r="AV274" s="379"/>
      <c r="AW274" s="379"/>
      <c r="AX274" s="379"/>
      <c r="AY274" s="379"/>
      <c r="AZ274" s="379"/>
      <c r="BA274" s="379"/>
      <c r="BB274" s="379"/>
      <c r="BC274" s="379"/>
      <c r="BD274" s="379"/>
      <c r="BE274" s="379"/>
      <c r="BF274" s="379"/>
      <c r="BG274" s="379"/>
      <c r="BH274" s="379"/>
      <c r="BI274" s="379"/>
      <c r="BJ274" s="379"/>
      <c r="BK274" s="379"/>
      <c r="BL274" s="379"/>
      <c r="BM274" s="379"/>
      <c r="BN274" s="379"/>
      <c r="BO274" s="379"/>
      <c r="BP274" s="379"/>
      <c r="BQ274" s="379"/>
      <c r="BR274" s="379"/>
      <c r="BS274" s="379"/>
      <c r="BT274" s="379"/>
      <c r="BU274" s="379"/>
      <c r="BV274" s="379"/>
      <c r="BW274" s="379"/>
      <c r="BX274" s="379"/>
      <c r="BY274" s="379"/>
      <c r="BZ274" s="379"/>
      <c r="CA274" s="379"/>
      <c r="CB274" s="379"/>
      <c r="CC274" s="379"/>
      <c r="CD274" s="379"/>
      <c r="CE274" s="379"/>
      <c r="CF274" s="379"/>
      <c r="CG274" s="379"/>
      <c r="CH274" s="379"/>
      <c r="CI274" s="379"/>
      <c r="CJ274" s="379"/>
      <c r="CK274" s="379"/>
      <c r="CL274" s="379"/>
      <c r="CM274" s="379"/>
      <c r="CN274" s="379"/>
      <c r="CO274" s="379"/>
      <c r="CP274" s="379"/>
      <c r="CQ274" s="379"/>
      <c r="CR274" s="379"/>
      <c r="CS274" s="379"/>
      <c r="CT274" s="379"/>
      <c r="CU274" s="379"/>
      <c r="CV274" s="379"/>
      <c r="CW274" s="379"/>
      <c r="CX274" s="379"/>
      <c r="CY274" s="379"/>
      <c r="CZ274" s="379"/>
      <c r="DA274" s="379"/>
      <c r="DB274" s="379"/>
      <c r="DC274" s="379"/>
      <c r="DD274" s="379"/>
      <c r="DE274" s="379"/>
      <c r="DF274" s="379"/>
      <c r="DG274" s="379"/>
      <c r="DH274" s="379"/>
      <c r="DI274" s="379"/>
      <c r="DJ274" s="379"/>
    </row>
    <row r="275" spans="1:114" s="945" customFormat="1" ht="22.9" customHeight="1" outlineLevel="1" x14ac:dyDescent="0.25">
      <c r="A275" s="2694"/>
      <c r="B275" s="2623" t="s">
        <v>2355</v>
      </c>
      <c r="C275" s="2354" t="s">
        <v>2337</v>
      </c>
      <c r="D275" s="2276" t="s">
        <v>3325</v>
      </c>
      <c r="E275" s="1044" t="s">
        <v>1064</v>
      </c>
      <c r="F275" s="2452">
        <v>2026</v>
      </c>
      <c r="G275" s="2234" t="s">
        <v>395</v>
      </c>
      <c r="H275" s="2627" t="s">
        <v>1159</v>
      </c>
      <c r="I275" s="2354" t="s">
        <v>1053</v>
      </c>
      <c r="J275" s="2276" t="s">
        <v>1126</v>
      </c>
      <c r="K275" s="904" t="s">
        <v>1239</v>
      </c>
      <c r="L275" s="2452">
        <v>2026</v>
      </c>
      <c r="M275" s="2276" t="s">
        <v>393</v>
      </c>
      <c r="N275" s="904"/>
      <c r="O275" s="470"/>
      <c r="P275" s="361"/>
      <c r="U275" s="1658"/>
      <c r="V275" s="904"/>
      <c r="W275" s="904"/>
    </row>
    <row r="276" spans="1:114" s="945" customFormat="1" ht="30.75" customHeight="1" outlineLevel="1" x14ac:dyDescent="0.25">
      <c r="A276" s="2695"/>
      <c r="B276" s="2624"/>
      <c r="C276" s="2500"/>
      <c r="D276" s="2277"/>
      <c r="E276" s="1044" t="s">
        <v>458</v>
      </c>
      <c r="F276" s="2453"/>
      <c r="G276" s="2235"/>
      <c r="H276" s="2628"/>
      <c r="I276" s="2500"/>
      <c r="J276" s="2277"/>
      <c r="K276" s="903" t="s">
        <v>1192</v>
      </c>
      <c r="L276" s="2453"/>
      <c r="M276" s="2277"/>
      <c r="N276" s="904"/>
      <c r="O276" s="470"/>
      <c r="P276" s="361">
        <v>450</v>
      </c>
      <c r="U276" s="1658" t="s">
        <v>1054</v>
      </c>
      <c r="V276" s="904"/>
      <c r="W276" s="904"/>
    </row>
    <row r="277" spans="1:114" s="938" customFormat="1" outlineLevel="1" x14ac:dyDescent="0.25">
      <c r="A277" s="1198"/>
      <c r="B277" s="1549" t="s">
        <v>1017</v>
      </c>
      <c r="C277" s="160"/>
      <c r="D277" s="160"/>
      <c r="E277" s="160"/>
      <c r="F277" s="947"/>
      <c r="H277" s="944" t="s">
        <v>574</v>
      </c>
      <c r="K277" s="160"/>
      <c r="L277" s="947"/>
      <c r="N277" s="160"/>
      <c r="O277" s="946"/>
      <c r="P277" s="206"/>
      <c r="U277" s="160"/>
      <c r="V277" s="160"/>
      <c r="W277" s="160"/>
      <c r="X277" s="945"/>
      <c r="Y277" s="945"/>
      <c r="Z277" s="945"/>
      <c r="AA277" s="945"/>
      <c r="AB277" s="945"/>
      <c r="AC277" s="945"/>
      <c r="AD277" s="945"/>
      <c r="AE277" s="945"/>
      <c r="AF277" s="945"/>
      <c r="AG277" s="945"/>
      <c r="AH277" s="945"/>
      <c r="AI277" s="945"/>
      <c r="AJ277" s="945"/>
      <c r="AK277" s="945"/>
      <c r="AL277" s="945"/>
      <c r="AM277" s="945"/>
      <c r="AN277" s="945"/>
      <c r="AO277" s="945"/>
      <c r="AP277" s="945"/>
      <c r="AQ277" s="945"/>
      <c r="AR277" s="945"/>
      <c r="AS277" s="945"/>
      <c r="AT277" s="945"/>
      <c r="AU277" s="945"/>
      <c r="AV277" s="945"/>
      <c r="AW277" s="945"/>
      <c r="AX277" s="945"/>
      <c r="AY277" s="945"/>
      <c r="AZ277" s="945"/>
      <c r="BA277" s="945"/>
      <c r="BB277" s="945"/>
      <c r="BC277" s="945"/>
      <c r="BD277" s="945"/>
      <c r="BE277" s="945"/>
      <c r="BF277" s="945"/>
      <c r="BG277" s="945"/>
      <c r="BH277" s="945"/>
      <c r="BI277" s="945"/>
      <c r="BJ277" s="945"/>
      <c r="BK277" s="945"/>
      <c r="BL277" s="945"/>
      <c r="BM277" s="945"/>
      <c r="BN277" s="945"/>
      <c r="BO277" s="945"/>
      <c r="BP277" s="945"/>
      <c r="BQ277" s="945"/>
      <c r="BR277" s="945"/>
      <c r="BS277" s="945"/>
      <c r="BT277" s="945"/>
      <c r="BU277" s="945"/>
      <c r="BV277" s="945"/>
      <c r="BW277" s="945"/>
      <c r="BX277" s="945"/>
      <c r="BY277" s="945"/>
      <c r="BZ277" s="945"/>
      <c r="CA277" s="945"/>
      <c r="CB277" s="945"/>
      <c r="CC277" s="945"/>
      <c r="CD277" s="945"/>
      <c r="CE277" s="945"/>
      <c r="CF277" s="945"/>
      <c r="CG277" s="945"/>
      <c r="CH277" s="945"/>
      <c r="CI277" s="945"/>
      <c r="CJ277" s="945"/>
      <c r="CK277" s="945"/>
      <c r="CL277" s="945"/>
      <c r="CM277" s="945"/>
      <c r="CN277" s="945"/>
      <c r="CO277" s="945"/>
      <c r="CP277" s="945"/>
      <c r="CQ277" s="945"/>
      <c r="CR277" s="945"/>
      <c r="CS277" s="945"/>
      <c r="CT277" s="945"/>
      <c r="CU277" s="945"/>
      <c r="CV277" s="945"/>
      <c r="CW277" s="945"/>
      <c r="CX277" s="945"/>
      <c r="CY277" s="945"/>
      <c r="CZ277" s="945"/>
      <c r="DA277" s="945"/>
      <c r="DB277" s="945"/>
      <c r="DC277" s="945"/>
      <c r="DD277" s="945"/>
      <c r="DE277" s="945"/>
      <c r="DF277" s="945"/>
      <c r="DG277" s="945"/>
      <c r="DH277" s="945"/>
      <c r="DI277" s="945"/>
      <c r="DJ277" s="945"/>
    </row>
    <row r="278" spans="1:114" s="945" customFormat="1" ht="15" customHeight="1" outlineLevel="1" x14ac:dyDescent="0.25">
      <c r="A278" s="2694"/>
      <c r="B278" s="2623" t="s">
        <v>2356</v>
      </c>
      <c r="C278" s="2354" t="s">
        <v>2337</v>
      </c>
      <c r="D278" s="2276" t="s">
        <v>3326</v>
      </c>
      <c r="E278" s="1044" t="s">
        <v>1064</v>
      </c>
      <c r="F278" s="2452">
        <v>2027</v>
      </c>
      <c r="G278" s="2234" t="s">
        <v>395</v>
      </c>
      <c r="H278" s="2627" t="s">
        <v>1160</v>
      </c>
      <c r="I278" s="2354" t="s">
        <v>1053</v>
      </c>
      <c r="J278" s="2276" t="s">
        <v>1150</v>
      </c>
      <c r="K278" s="904" t="s">
        <v>1239</v>
      </c>
      <c r="L278" s="2452">
        <v>2027</v>
      </c>
      <c r="M278" s="2276" t="s">
        <v>393</v>
      </c>
      <c r="N278" s="904"/>
      <c r="O278" s="470"/>
      <c r="P278" s="361"/>
      <c r="U278" s="1658"/>
      <c r="V278" s="904"/>
      <c r="W278" s="904"/>
    </row>
    <row r="279" spans="1:114" s="945" customFormat="1" ht="31.5" customHeight="1" outlineLevel="1" x14ac:dyDescent="0.25">
      <c r="A279" s="2695"/>
      <c r="B279" s="2624"/>
      <c r="C279" s="2500"/>
      <c r="D279" s="2277"/>
      <c r="E279" s="1044" t="s">
        <v>458</v>
      </c>
      <c r="F279" s="2453"/>
      <c r="G279" s="2235"/>
      <c r="H279" s="2628"/>
      <c r="I279" s="2500"/>
      <c r="J279" s="2277"/>
      <c r="K279" s="903" t="s">
        <v>1192</v>
      </c>
      <c r="L279" s="2453"/>
      <c r="M279" s="2277"/>
      <c r="N279" s="904"/>
      <c r="O279" s="470"/>
      <c r="P279" s="361"/>
      <c r="Q279" s="945">
        <v>720000</v>
      </c>
      <c r="U279" s="1658" t="s">
        <v>1054</v>
      </c>
      <c r="V279" s="904"/>
      <c r="W279" s="904"/>
    </row>
    <row r="280" spans="1:114" s="938" customFormat="1" outlineLevel="1" x14ac:dyDescent="0.25">
      <c r="A280" s="1198"/>
      <c r="B280" s="1549" t="s">
        <v>1020</v>
      </c>
      <c r="C280" s="160"/>
      <c r="D280" s="160"/>
      <c r="E280" s="160"/>
      <c r="F280" s="947"/>
      <c r="H280" s="944" t="s">
        <v>575</v>
      </c>
      <c r="K280" s="160"/>
      <c r="L280" s="947"/>
      <c r="N280" s="160"/>
      <c r="O280" s="946"/>
      <c r="P280" s="206"/>
      <c r="U280" s="160"/>
      <c r="V280" s="160"/>
      <c r="W280" s="160"/>
      <c r="X280" s="945"/>
      <c r="Y280" s="945"/>
      <c r="Z280" s="945"/>
      <c r="AA280" s="945"/>
      <c r="AB280" s="945"/>
      <c r="AC280" s="945"/>
      <c r="AD280" s="945"/>
      <c r="AE280" s="945"/>
      <c r="AF280" s="945"/>
      <c r="AG280" s="945"/>
      <c r="AH280" s="945"/>
      <c r="AI280" s="945"/>
      <c r="AJ280" s="945"/>
      <c r="AK280" s="945"/>
      <c r="AL280" s="945"/>
      <c r="AM280" s="945"/>
      <c r="AN280" s="945"/>
      <c r="AO280" s="945"/>
      <c r="AP280" s="945"/>
      <c r="AQ280" s="945"/>
      <c r="AR280" s="945"/>
      <c r="AS280" s="945"/>
      <c r="AT280" s="945"/>
      <c r="AU280" s="945"/>
      <c r="AV280" s="945"/>
      <c r="AW280" s="945"/>
      <c r="AX280" s="945"/>
      <c r="AY280" s="945"/>
      <c r="AZ280" s="945"/>
      <c r="BA280" s="945"/>
      <c r="BB280" s="945"/>
      <c r="BC280" s="945"/>
      <c r="BD280" s="945"/>
      <c r="BE280" s="945"/>
      <c r="BF280" s="945"/>
      <c r="BG280" s="945"/>
      <c r="BH280" s="945"/>
      <c r="BI280" s="945"/>
      <c r="BJ280" s="945"/>
      <c r="BK280" s="945"/>
      <c r="BL280" s="945"/>
      <c r="BM280" s="945"/>
      <c r="BN280" s="945"/>
      <c r="BO280" s="945"/>
      <c r="BP280" s="945"/>
      <c r="BQ280" s="945"/>
      <c r="BR280" s="945"/>
      <c r="BS280" s="945"/>
      <c r="BT280" s="945"/>
      <c r="BU280" s="945"/>
      <c r="BV280" s="945"/>
      <c r="BW280" s="945"/>
      <c r="BX280" s="945"/>
      <c r="BY280" s="945"/>
      <c r="BZ280" s="945"/>
      <c r="CA280" s="945"/>
      <c r="CB280" s="945"/>
      <c r="CC280" s="945"/>
      <c r="CD280" s="945"/>
      <c r="CE280" s="945"/>
      <c r="CF280" s="945"/>
      <c r="CG280" s="945"/>
      <c r="CH280" s="945"/>
      <c r="CI280" s="945"/>
      <c r="CJ280" s="945"/>
      <c r="CK280" s="945"/>
      <c r="CL280" s="945"/>
      <c r="CM280" s="945"/>
      <c r="CN280" s="945"/>
      <c r="CO280" s="945"/>
      <c r="CP280" s="945"/>
      <c r="CQ280" s="945"/>
      <c r="CR280" s="945"/>
      <c r="CS280" s="945"/>
      <c r="CT280" s="945"/>
      <c r="CU280" s="945"/>
      <c r="CV280" s="945"/>
      <c r="CW280" s="945"/>
      <c r="CX280" s="945"/>
      <c r="CY280" s="945"/>
      <c r="CZ280" s="945"/>
      <c r="DA280" s="945"/>
      <c r="DB280" s="945"/>
      <c r="DC280" s="945"/>
      <c r="DD280" s="945"/>
      <c r="DE280" s="945"/>
      <c r="DF280" s="945"/>
      <c r="DG280" s="945"/>
      <c r="DH280" s="945"/>
      <c r="DI280" s="945"/>
      <c r="DJ280" s="945"/>
    </row>
    <row r="281" spans="1:114" s="945" customFormat="1" ht="15" customHeight="1" outlineLevel="1" x14ac:dyDescent="0.25">
      <c r="A281" s="2694"/>
      <c r="B281" s="2623" t="s">
        <v>2357</v>
      </c>
      <c r="C281" s="2354" t="s">
        <v>2337</v>
      </c>
      <c r="D281" s="2276" t="s">
        <v>3327</v>
      </c>
      <c r="E281" s="1044" t="s">
        <v>1064</v>
      </c>
      <c r="F281" s="2452">
        <v>2027</v>
      </c>
      <c r="G281" s="2234" t="s">
        <v>395</v>
      </c>
      <c r="H281" s="2627" t="s">
        <v>1124</v>
      </c>
      <c r="I281" s="2354" t="s">
        <v>1053</v>
      </c>
      <c r="J281" s="2276" t="s">
        <v>1151</v>
      </c>
      <c r="K281" s="904" t="s">
        <v>1239</v>
      </c>
      <c r="L281" s="2452">
        <v>2027</v>
      </c>
      <c r="M281" s="2276" t="s">
        <v>393</v>
      </c>
      <c r="N281" s="904"/>
      <c r="O281" s="470"/>
      <c r="P281" s="361"/>
      <c r="U281" s="1658"/>
      <c r="V281" s="904"/>
      <c r="W281" s="904"/>
    </row>
    <row r="282" spans="1:114" s="945" customFormat="1" ht="18" customHeight="1" outlineLevel="1" x14ac:dyDescent="0.25">
      <c r="A282" s="2695"/>
      <c r="B282" s="2624"/>
      <c r="C282" s="2500"/>
      <c r="D282" s="2277"/>
      <c r="E282" s="1044" t="s">
        <v>458</v>
      </c>
      <c r="F282" s="2453"/>
      <c r="G282" s="2235"/>
      <c r="H282" s="2628"/>
      <c r="I282" s="2500"/>
      <c r="J282" s="2277"/>
      <c r="K282" s="903" t="s">
        <v>1192</v>
      </c>
      <c r="L282" s="2453"/>
      <c r="M282" s="2277"/>
      <c r="N282" s="904"/>
      <c r="O282" s="470"/>
      <c r="P282" s="361"/>
      <c r="Q282" s="945">
        <v>19000</v>
      </c>
      <c r="U282" s="1658" t="s">
        <v>1054</v>
      </c>
      <c r="V282" s="904"/>
      <c r="W282" s="904"/>
    </row>
    <row r="283" spans="1:114" s="938" customFormat="1" outlineLevel="1" x14ac:dyDescent="0.25">
      <c r="A283" s="1198"/>
      <c r="B283" s="1549" t="s">
        <v>1003</v>
      </c>
      <c r="C283" s="160"/>
      <c r="D283" s="160"/>
      <c r="E283" s="160"/>
      <c r="F283" s="947"/>
      <c r="H283" s="944" t="s">
        <v>576</v>
      </c>
      <c r="K283" s="160"/>
      <c r="L283" s="947"/>
      <c r="N283" s="160"/>
      <c r="O283" s="946"/>
      <c r="P283" s="206"/>
      <c r="U283" s="160"/>
      <c r="V283" s="160"/>
      <c r="W283" s="160"/>
      <c r="X283" s="945"/>
      <c r="Y283" s="945"/>
      <c r="Z283" s="945"/>
      <c r="AA283" s="945"/>
      <c r="AB283" s="945"/>
      <c r="AC283" s="945"/>
      <c r="AD283" s="945"/>
      <c r="AE283" s="945"/>
      <c r="AF283" s="945"/>
      <c r="AG283" s="945"/>
      <c r="AH283" s="945"/>
      <c r="AI283" s="945"/>
      <c r="AJ283" s="945"/>
      <c r="AK283" s="945"/>
      <c r="AL283" s="945"/>
      <c r="AM283" s="945"/>
      <c r="AN283" s="945"/>
      <c r="AO283" s="945"/>
      <c r="AP283" s="945"/>
      <c r="AQ283" s="945"/>
      <c r="AR283" s="945"/>
      <c r="AS283" s="945"/>
      <c r="AT283" s="945"/>
      <c r="AU283" s="945"/>
      <c r="AV283" s="945"/>
      <c r="AW283" s="945"/>
      <c r="AX283" s="945"/>
      <c r="AY283" s="945"/>
      <c r="AZ283" s="945"/>
      <c r="BA283" s="945"/>
      <c r="BB283" s="945"/>
      <c r="BC283" s="945"/>
      <c r="BD283" s="945"/>
      <c r="BE283" s="945"/>
      <c r="BF283" s="945"/>
      <c r="BG283" s="945"/>
      <c r="BH283" s="945"/>
      <c r="BI283" s="945"/>
      <c r="BJ283" s="945"/>
      <c r="BK283" s="945"/>
      <c r="BL283" s="945"/>
      <c r="BM283" s="945"/>
      <c r="BN283" s="945"/>
      <c r="BO283" s="945"/>
      <c r="BP283" s="945"/>
      <c r="BQ283" s="945"/>
      <c r="BR283" s="945"/>
      <c r="BS283" s="945"/>
      <c r="BT283" s="945"/>
      <c r="BU283" s="945"/>
      <c r="BV283" s="945"/>
      <c r="BW283" s="945"/>
      <c r="BX283" s="945"/>
      <c r="BY283" s="945"/>
      <c r="BZ283" s="945"/>
      <c r="CA283" s="945"/>
      <c r="CB283" s="945"/>
      <c r="CC283" s="945"/>
      <c r="CD283" s="945"/>
      <c r="CE283" s="945"/>
      <c r="CF283" s="945"/>
      <c r="CG283" s="945"/>
      <c r="CH283" s="945"/>
      <c r="CI283" s="945"/>
      <c r="CJ283" s="945"/>
      <c r="CK283" s="945"/>
      <c r="CL283" s="945"/>
      <c r="CM283" s="945"/>
      <c r="CN283" s="945"/>
      <c r="CO283" s="945"/>
      <c r="CP283" s="945"/>
      <c r="CQ283" s="945"/>
      <c r="CR283" s="945"/>
      <c r="CS283" s="945"/>
      <c r="CT283" s="945"/>
      <c r="CU283" s="945"/>
      <c r="CV283" s="945"/>
      <c r="CW283" s="945"/>
      <c r="CX283" s="945"/>
      <c r="CY283" s="945"/>
      <c r="CZ283" s="945"/>
      <c r="DA283" s="945"/>
      <c r="DB283" s="945"/>
      <c r="DC283" s="945"/>
      <c r="DD283" s="945"/>
      <c r="DE283" s="945"/>
      <c r="DF283" s="945"/>
      <c r="DG283" s="945"/>
      <c r="DH283" s="945"/>
      <c r="DI283" s="945"/>
      <c r="DJ283" s="945"/>
    </row>
    <row r="284" spans="1:114" s="945" customFormat="1" ht="15" customHeight="1" outlineLevel="1" x14ac:dyDescent="0.25">
      <c r="A284" s="2694"/>
      <c r="B284" s="2623" t="s">
        <v>2358</v>
      </c>
      <c r="C284" s="2354" t="s">
        <v>2337</v>
      </c>
      <c r="D284" s="2276" t="s">
        <v>3328</v>
      </c>
      <c r="E284" s="1044" t="s">
        <v>1064</v>
      </c>
      <c r="F284" s="2452">
        <v>2026</v>
      </c>
      <c r="G284" s="2234" t="s">
        <v>395</v>
      </c>
      <c r="H284" s="2627" t="s">
        <v>1135</v>
      </c>
      <c r="I284" s="2354" t="s">
        <v>1053</v>
      </c>
      <c r="J284" s="2276" t="s">
        <v>1125</v>
      </c>
      <c r="K284" s="904" t="s">
        <v>1239</v>
      </c>
      <c r="L284" s="2452">
        <v>2026</v>
      </c>
      <c r="M284" s="2276" t="s">
        <v>393</v>
      </c>
      <c r="N284" s="904"/>
      <c r="O284" s="470"/>
      <c r="P284" s="361"/>
      <c r="U284" s="1658"/>
      <c r="V284" s="904"/>
      <c r="W284" s="904"/>
    </row>
    <row r="285" spans="1:114" s="945" customFormat="1" ht="14.25" customHeight="1" outlineLevel="1" x14ac:dyDescent="0.25">
      <c r="A285" s="2695"/>
      <c r="B285" s="2624"/>
      <c r="C285" s="2500"/>
      <c r="D285" s="2277"/>
      <c r="E285" s="1044" t="s">
        <v>458</v>
      </c>
      <c r="F285" s="2453"/>
      <c r="G285" s="2235"/>
      <c r="H285" s="2628"/>
      <c r="I285" s="2500"/>
      <c r="J285" s="2277"/>
      <c r="K285" s="903" t="s">
        <v>1192</v>
      </c>
      <c r="L285" s="2453"/>
      <c r="M285" s="2277"/>
      <c r="N285" s="904"/>
      <c r="O285" s="470"/>
      <c r="P285" s="361">
        <v>1000</v>
      </c>
      <c r="U285" s="1658" t="s">
        <v>1054</v>
      </c>
      <c r="V285" s="904"/>
      <c r="W285" s="904"/>
    </row>
    <row r="286" spans="1:114" s="938" customFormat="1" outlineLevel="1" x14ac:dyDescent="0.25">
      <c r="A286" s="1198"/>
      <c r="B286" s="1549" t="s">
        <v>1004</v>
      </c>
      <c r="C286" s="160"/>
      <c r="D286" s="160"/>
      <c r="E286" s="160"/>
      <c r="F286" s="947"/>
      <c r="H286" s="944" t="s">
        <v>578</v>
      </c>
      <c r="K286" s="160"/>
      <c r="L286" s="947"/>
      <c r="N286" s="160"/>
      <c r="O286" s="946"/>
      <c r="P286" s="206"/>
      <c r="U286" s="160"/>
      <c r="V286" s="160"/>
      <c r="W286" s="160"/>
      <c r="X286" s="945"/>
      <c r="Y286" s="945"/>
      <c r="Z286" s="945"/>
      <c r="AA286" s="945"/>
      <c r="AB286" s="945"/>
      <c r="AC286" s="945"/>
      <c r="AD286" s="945"/>
      <c r="AE286" s="945"/>
      <c r="AF286" s="945"/>
      <c r="AG286" s="945"/>
      <c r="AH286" s="945"/>
      <c r="AI286" s="945"/>
      <c r="AJ286" s="945"/>
      <c r="AK286" s="945"/>
      <c r="AL286" s="945"/>
      <c r="AM286" s="945"/>
      <c r="AN286" s="945"/>
      <c r="AO286" s="945"/>
      <c r="AP286" s="945"/>
      <c r="AQ286" s="945"/>
      <c r="AR286" s="945"/>
      <c r="AS286" s="945"/>
      <c r="AT286" s="945"/>
      <c r="AU286" s="945"/>
      <c r="AV286" s="945"/>
      <c r="AW286" s="945"/>
      <c r="AX286" s="945"/>
      <c r="AY286" s="945"/>
      <c r="AZ286" s="945"/>
      <c r="BA286" s="945"/>
      <c r="BB286" s="945"/>
      <c r="BC286" s="945"/>
      <c r="BD286" s="945"/>
      <c r="BE286" s="945"/>
      <c r="BF286" s="945"/>
      <c r="BG286" s="945"/>
      <c r="BH286" s="945"/>
      <c r="BI286" s="945"/>
      <c r="BJ286" s="945"/>
      <c r="BK286" s="945"/>
      <c r="BL286" s="945"/>
      <c r="BM286" s="945"/>
      <c r="BN286" s="945"/>
      <c r="BO286" s="945"/>
      <c r="BP286" s="945"/>
      <c r="BQ286" s="945"/>
      <c r="BR286" s="945"/>
      <c r="BS286" s="945"/>
      <c r="BT286" s="945"/>
      <c r="BU286" s="945"/>
      <c r="BV286" s="945"/>
      <c r="BW286" s="945"/>
      <c r="BX286" s="945"/>
      <c r="BY286" s="945"/>
      <c r="BZ286" s="945"/>
      <c r="CA286" s="945"/>
      <c r="CB286" s="945"/>
      <c r="CC286" s="945"/>
      <c r="CD286" s="945"/>
      <c r="CE286" s="945"/>
      <c r="CF286" s="945"/>
      <c r="CG286" s="945"/>
      <c r="CH286" s="945"/>
      <c r="CI286" s="945"/>
      <c r="CJ286" s="945"/>
      <c r="CK286" s="945"/>
      <c r="CL286" s="945"/>
      <c r="CM286" s="945"/>
      <c r="CN286" s="945"/>
      <c r="CO286" s="945"/>
      <c r="CP286" s="945"/>
      <c r="CQ286" s="945"/>
      <c r="CR286" s="945"/>
      <c r="CS286" s="945"/>
      <c r="CT286" s="945"/>
      <c r="CU286" s="945"/>
      <c r="CV286" s="945"/>
      <c r="CW286" s="945"/>
      <c r="CX286" s="945"/>
      <c r="CY286" s="945"/>
      <c r="CZ286" s="945"/>
      <c r="DA286" s="945"/>
      <c r="DB286" s="945"/>
      <c r="DC286" s="945"/>
      <c r="DD286" s="945"/>
      <c r="DE286" s="945"/>
      <c r="DF286" s="945"/>
      <c r="DG286" s="945"/>
      <c r="DH286" s="945"/>
      <c r="DI286" s="945"/>
      <c r="DJ286" s="945"/>
    </row>
    <row r="287" spans="1:114" s="945" customFormat="1" ht="15" customHeight="1" outlineLevel="1" x14ac:dyDescent="0.25">
      <c r="A287" s="2694"/>
      <c r="B287" s="2623" t="s">
        <v>2357</v>
      </c>
      <c r="C287" s="2354" t="s">
        <v>2337</v>
      </c>
      <c r="D287" s="2276" t="s">
        <v>3329</v>
      </c>
      <c r="E287" s="1044" t="s">
        <v>1064</v>
      </c>
      <c r="F287" s="2452">
        <v>2026</v>
      </c>
      <c r="G287" s="2234" t="s">
        <v>395</v>
      </c>
      <c r="H287" s="2627" t="s">
        <v>1136</v>
      </c>
      <c r="I287" s="2354" t="s">
        <v>1053</v>
      </c>
      <c r="J287" s="2276" t="s">
        <v>1127</v>
      </c>
      <c r="K287" s="904" t="s">
        <v>1239</v>
      </c>
      <c r="L287" s="2452">
        <v>2026</v>
      </c>
      <c r="M287" s="2276" t="s">
        <v>393</v>
      </c>
      <c r="N287" s="904"/>
      <c r="O287" s="470"/>
      <c r="P287" s="361"/>
      <c r="U287" s="1658"/>
      <c r="V287" s="904"/>
      <c r="W287" s="904"/>
    </row>
    <row r="288" spans="1:114" s="945" customFormat="1" ht="13.5" customHeight="1" outlineLevel="1" x14ac:dyDescent="0.25">
      <c r="A288" s="2695"/>
      <c r="B288" s="2624"/>
      <c r="C288" s="2500"/>
      <c r="D288" s="2277"/>
      <c r="E288" s="1044" t="s">
        <v>458</v>
      </c>
      <c r="F288" s="2453"/>
      <c r="G288" s="2235"/>
      <c r="H288" s="2628"/>
      <c r="I288" s="2500"/>
      <c r="J288" s="2277"/>
      <c r="K288" s="903" t="s">
        <v>1192</v>
      </c>
      <c r="L288" s="2453"/>
      <c r="M288" s="2277"/>
      <c r="N288" s="904"/>
      <c r="O288" s="470"/>
      <c r="P288" s="361">
        <v>2500</v>
      </c>
      <c r="U288" s="1658" t="s">
        <v>1054</v>
      </c>
      <c r="V288" s="904"/>
      <c r="W288" s="904"/>
    </row>
    <row r="289" spans="1:114" s="938" customFormat="1" outlineLevel="1" x14ac:dyDescent="0.25">
      <c r="A289" s="1198"/>
      <c r="B289" s="1549" t="s">
        <v>1007</v>
      </c>
      <c r="C289" s="160"/>
      <c r="D289" s="160"/>
      <c r="E289" s="160"/>
      <c r="F289" s="947"/>
      <c r="H289" s="944" t="s">
        <v>581</v>
      </c>
      <c r="K289" s="160"/>
      <c r="L289" s="947"/>
      <c r="N289" s="160"/>
      <c r="O289" s="946"/>
      <c r="P289" s="206"/>
      <c r="U289" s="160"/>
      <c r="V289" s="160"/>
      <c r="W289" s="160"/>
      <c r="X289" s="945"/>
      <c r="Y289" s="945"/>
      <c r="Z289" s="945"/>
      <c r="AA289" s="945"/>
      <c r="AB289" s="945"/>
      <c r="AC289" s="945"/>
      <c r="AD289" s="945"/>
      <c r="AE289" s="945"/>
      <c r="AF289" s="945"/>
      <c r="AG289" s="945"/>
      <c r="AH289" s="945"/>
      <c r="AI289" s="945"/>
      <c r="AJ289" s="945"/>
      <c r="AK289" s="945"/>
      <c r="AL289" s="945"/>
      <c r="AM289" s="945"/>
      <c r="AN289" s="945"/>
      <c r="AO289" s="945"/>
      <c r="AP289" s="945"/>
      <c r="AQ289" s="945"/>
      <c r="AR289" s="945"/>
      <c r="AS289" s="945"/>
      <c r="AT289" s="945"/>
      <c r="AU289" s="945"/>
      <c r="AV289" s="945"/>
      <c r="AW289" s="945"/>
      <c r="AX289" s="945"/>
      <c r="AY289" s="945"/>
      <c r="AZ289" s="945"/>
      <c r="BA289" s="945"/>
      <c r="BB289" s="945"/>
      <c r="BC289" s="945"/>
      <c r="BD289" s="945"/>
      <c r="BE289" s="945"/>
      <c r="BF289" s="945"/>
      <c r="BG289" s="945"/>
      <c r="BH289" s="945"/>
      <c r="BI289" s="945"/>
      <c r="BJ289" s="945"/>
      <c r="BK289" s="945"/>
      <c r="BL289" s="945"/>
      <c r="BM289" s="945"/>
      <c r="BN289" s="945"/>
      <c r="BO289" s="945"/>
      <c r="BP289" s="945"/>
      <c r="BQ289" s="945"/>
      <c r="BR289" s="945"/>
      <c r="BS289" s="945"/>
      <c r="BT289" s="945"/>
      <c r="BU289" s="945"/>
      <c r="BV289" s="945"/>
      <c r="BW289" s="945"/>
      <c r="BX289" s="945"/>
      <c r="BY289" s="945"/>
      <c r="BZ289" s="945"/>
      <c r="CA289" s="945"/>
      <c r="CB289" s="945"/>
      <c r="CC289" s="945"/>
      <c r="CD289" s="945"/>
      <c r="CE289" s="945"/>
      <c r="CF289" s="945"/>
      <c r="CG289" s="945"/>
      <c r="CH289" s="945"/>
      <c r="CI289" s="945"/>
      <c r="CJ289" s="945"/>
      <c r="CK289" s="945"/>
      <c r="CL289" s="945"/>
      <c r="CM289" s="945"/>
      <c r="CN289" s="945"/>
      <c r="CO289" s="945"/>
      <c r="CP289" s="945"/>
      <c r="CQ289" s="945"/>
      <c r="CR289" s="945"/>
      <c r="CS289" s="945"/>
      <c r="CT289" s="945"/>
      <c r="CU289" s="945"/>
      <c r="CV289" s="945"/>
      <c r="CW289" s="945"/>
      <c r="CX289" s="945"/>
      <c r="CY289" s="945"/>
      <c r="CZ289" s="945"/>
      <c r="DA289" s="945"/>
      <c r="DB289" s="945"/>
      <c r="DC289" s="945"/>
      <c r="DD289" s="945"/>
      <c r="DE289" s="945"/>
      <c r="DF289" s="945"/>
      <c r="DG289" s="945"/>
      <c r="DH289" s="945"/>
      <c r="DI289" s="945"/>
      <c r="DJ289" s="945"/>
    </row>
    <row r="290" spans="1:114" s="945" customFormat="1" outlineLevel="1" x14ac:dyDescent="0.25">
      <c r="A290" s="2694"/>
      <c r="B290" s="2623" t="s">
        <v>2359</v>
      </c>
      <c r="C290" s="2354" t="s">
        <v>2337</v>
      </c>
      <c r="D290" s="2276" t="s">
        <v>3330</v>
      </c>
      <c r="E290" s="1044" t="s">
        <v>1064</v>
      </c>
      <c r="F290" s="2452">
        <v>2026</v>
      </c>
      <c r="G290" s="2234" t="s">
        <v>395</v>
      </c>
      <c r="H290" s="2627" t="s">
        <v>1137</v>
      </c>
      <c r="I290" s="2354" t="s">
        <v>1053</v>
      </c>
      <c r="J290" s="2276" t="s">
        <v>1102</v>
      </c>
      <c r="K290" s="904" t="s">
        <v>1239</v>
      </c>
      <c r="L290" s="2452">
        <v>2026</v>
      </c>
      <c r="M290" s="2276" t="s">
        <v>393</v>
      </c>
      <c r="N290" s="904"/>
      <c r="O290" s="470"/>
      <c r="P290" s="361"/>
      <c r="U290" s="1658"/>
      <c r="V290" s="904"/>
      <c r="W290" s="904"/>
    </row>
    <row r="291" spans="1:114" s="945" customFormat="1" ht="16.5" customHeight="1" outlineLevel="1" x14ac:dyDescent="0.25">
      <c r="A291" s="2695"/>
      <c r="B291" s="2624"/>
      <c r="C291" s="2500"/>
      <c r="D291" s="2277"/>
      <c r="E291" s="1044" t="s">
        <v>458</v>
      </c>
      <c r="F291" s="2453"/>
      <c r="G291" s="2235"/>
      <c r="H291" s="2628"/>
      <c r="I291" s="2500"/>
      <c r="J291" s="2277"/>
      <c r="K291" s="903" t="s">
        <v>1192</v>
      </c>
      <c r="L291" s="2453"/>
      <c r="M291" s="2277"/>
      <c r="N291" s="904"/>
      <c r="O291" s="470"/>
      <c r="P291" s="361">
        <v>1500</v>
      </c>
      <c r="U291" s="1658" t="s">
        <v>1054</v>
      </c>
      <c r="V291" s="904"/>
      <c r="W291" s="904"/>
    </row>
    <row r="292" spans="1:114" s="945" customFormat="1" ht="15" customHeight="1" outlineLevel="1" x14ac:dyDescent="0.25">
      <c r="A292" s="2694"/>
      <c r="B292" s="2623" t="s">
        <v>2360</v>
      </c>
      <c r="C292" s="2354" t="s">
        <v>2337</v>
      </c>
      <c r="D292" s="2276" t="s">
        <v>3331</v>
      </c>
      <c r="E292" s="1044" t="s">
        <v>1064</v>
      </c>
      <c r="F292" s="2452">
        <v>2027</v>
      </c>
      <c r="G292" s="2234" t="s">
        <v>395</v>
      </c>
      <c r="H292" s="2627" t="s">
        <v>1146</v>
      </c>
      <c r="I292" s="2354" t="s">
        <v>1053</v>
      </c>
      <c r="J292" s="2276" t="s">
        <v>1152</v>
      </c>
      <c r="K292" s="904" t="s">
        <v>1239</v>
      </c>
      <c r="L292" s="2452">
        <v>2027</v>
      </c>
      <c r="M292" s="2276" t="s">
        <v>393</v>
      </c>
      <c r="N292" s="904"/>
      <c r="O292" s="470"/>
      <c r="P292" s="361"/>
      <c r="U292" s="1658"/>
      <c r="V292" s="904"/>
      <c r="W292" s="904"/>
    </row>
    <row r="293" spans="1:114" s="945" customFormat="1" ht="16.5" customHeight="1" outlineLevel="1" x14ac:dyDescent="0.25">
      <c r="A293" s="2695"/>
      <c r="B293" s="2624"/>
      <c r="C293" s="2500"/>
      <c r="D293" s="2277"/>
      <c r="E293" s="1044" t="s">
        <v>458</v>
      </c>
      <c r="F293" s="2453"/>
      <c r="G293" s="2235"/>
      <c r="H293" s="2628"/>
      <c r="I293" s="2500"/>
      <c r="J293" s="2277"/>
      <c r="K293" s="903" t="s">
        <v>1192</v>
      </c>
      <c r="L293" s="2453"/>
      <c r="M293" s="2277"/>
      <c r="N293" s="904"/>
      <c r="O293" s="470"/>
      <c r="P293" s="361"/>
      <c r="Q293" s="945">
        <v>800</v>
      </c>
      <c r="U293" s="1658" t="s">
        <v>1054</v>
      </c>
      <c r="V293" s="904"/>
      <c r="W293" s="904"/>
    </row>
    <row r="294" spans="1:114" s="938" customFormat="1" outlineLevel="1" x14ac:dyDescent="0.25">
      <c r="A294" s="1198"/>
      <c r="B294" s="1549" t="s">
        <v>1013</v>
      </c>
      <c r="C294" s="160"/>
      <c r="D294" s="160"/>
      <c r="E294" s="160"/>
      <c r="F294" s="947"/>
      <c r="H294" s="944" t="s">
        <v>590</v>
      </c>
      <c r="K294" s="160"/>
      <c r="L294" s="947"/>
      <c r="N294" s="160"/>
      <c r="O294" s="946"/>
      <c r="P294" s="206"/>
      <c r="U294" s="160"/>
      <c r="V294" s="160"/>
      <c r="W294" s="160"/>
      <c r="X294" s="945"/>
      <c r="Y294" s="945"/>
      <c r="Z294" s="945"/>
      <c r="AA294" s="945"/>
      <c r="AB294" s="945"/>
      <c r="AC294" s="945"/>
      <c r="AD294" s="945"/>
      <c r="AE294" s="945"/>
      <c r="AF294" s="945"/>
      <c r="AG294" s="945"/>
      <c r="AH294" s="945"/>
      <c r="AI294" s="945"/>
      <c r="AJ294" s="945"/>
      <c r="AK294" s="945"/>
      <c r="AL294" s="945"/>
      <c r="AM294" s="945"/>
      <c r="AN294" s="945"/>
      <c r="AO294" s="945"/>
      <c r="AP294" s="945"/>
      <c r="AQ294" s="945"/>
      <c r="AR294" s="945"/>
      <c r="AS294" s="945"/>
      <c r="AT294" s="945"/>
      <c r="AU294" s="945"/>
      <c r="AV294" s="945"/>
      <c r="AW294" s="945"/>
      <c r="AX294" s="945"/>
      <c r="AY294" s="945"/>
      <c r="AZ294" s="945"/>
      <c r="BA294" s="945"/>
      <c r="BB294" s="945"/>
      <c r="BC294" s="945"/>
      <c r="BD294" s="945"/>
      <c r="BE294" s="945"/>
      <c r="BF294" s="945"/>
      <c r="BG294" s="945"/>
      <c r="BH294" s="945"/>
      <c r="BI294" s="945"/>
      <c r="BJ294" s="945"/>
      <c r="BK294" s="945"/>
      <c r="BL294" s="945"/>
      <c r="BM294" s="945"/>
      <c r="BN294" s="945"/>
      <c r="BO294" s="945"/>
      <c r="BP294" s="945"/>
      <c r="BQ294" s="945"/>
      <c r="BR294" s="945"/>
      <c r="BS294" s="945"/>
      <c r="BT294" s="945"/>
      <c r="BU294" s="945"/>
      <c r="BV294" s="945"/>
      <c r="BW294" s="945"/>
      <c r="BX294" s="945"/>
      <c r="BY294" s="945"/>
      <c r="BZ294" s="945"/>
      <c r="CA294" s="945"/>
      <c r="CB294" s="945"/>
      <c r="CC294" s="945"/>
      <c r="CD294" s="945"/>
      <c r="CE294" s="945"/>
      <c r="CF294" s="945"/>
      <c r="CG294" s="945"/>
      <c r="CH294" s="945"/>
      <c r="CI294" s="945"/>
      <c r="CJ294" s="945"/>
      <c r="CK294" s="945"/>
      <c r="CL294" s="945"/>
      <c r="CM294" s="945"/>
      <c r="CN294" s="945"/>
      <c r="CO294" s="945"/>
      <c r="CP294" s="945"/>
      <c r="CQ294" s="945"/>
      <c r="CR294" s="945"/>
      <c r="CS294" s="945"/>
      <c r="CT294" s="945"/>
      <c r="CU294" s="945"/>
      <c r="CV294" s="945"/>
      <c r="CW294" s="945"/>
      <c r="CX294" s="945"/>
      <c r="CY294" s="945"/>
      <c r="CZ294" s="945"/>
      <c r="DA294" s="945"/>
      <c r="DB294" s="945"/>
      <c r="DC294" s="945"/>
      <c r="DD294" s="945"/>
      <c r="DE294" s="945"/>
      <c r="DF294" s="945"/>
      <c r="DG294" s="945"/>
      <c r="DH294" s="945"/>
      <c r="DI294" s="945"/>
      <c r="DJ294" s="945"/>
    </row>
    <row r="295" spans="1:114" s="945" customFormat="1" ht="15" customHeight="1" outlineLevel="1" x14ac:dyDescent="0.25">
      <c r="A295" s="2694"/>
      <c r="B295" s="2623" t="s">
        <v>2361</v>
      </c>
      <c r="C295" s="2354" t="s">
        <v>2337</v>
      </c>
      <c r="D295" s="2276" t="s">
        <v>3332</v>
      </c>
      <c r="E295" s="1044" t="s">
        <v>1064</v>
      </c>
      <c r="F295" s="2452">
        <v>2026</v>
      </c>
      <c r="G295" s="2234" t="s">
        <v>395</v>
      </c>
      <c r="H295" s="2627" t="s">
        <v>1140</v>
      </c>
      <c r="I295" s="2354" t="s">
        <v>1053</v>
      </c>
      <c r="J295" s="2276" t="s">
        <v>1559</v>
      </c>
      <c r="K295" s="904" t="s">
        <v>1239</v>
      </c>
      <c r="L295" s="2452">
        <v>2026</v>
      </c>
      <c r="M295" s="2276" t="s">
        <v>393</v>
      </c>
      <c r="N295" s="904"/>
      <c r="O295" s="470"/>
      <c r="P295" s="361"/>
      <c r="U295" s="1658"/>
      <c r="V295" s="904"/>
      <c r="W295" s="904"/>
    </row>
    <row r="296" spans="1:114" s="945" customFormat="1" ht="21.75" customHeight="1" outlineLevel="1" x14ac:dyDescent="0.25">
      <c r="A296" s="2695"/>
      <c r="B296" s="2624"/>
      <c r="C296" s="2500"/>
      <c r="D296" s="2277"/>
      <c r="E296" s="1044" t="s">
        <v>458</v>
      </c>
      <c r="F296" s="2453"/>
      <c r="G296" s="2235"/>
      <c r="H296" s="2628"/>
      <c r="I296" s="2500"/>
      <c r="J296" s="2277"/>
      <c r="K296" s="903" t="s">
        <v>1192</v>
      </c>
      <c r="L296" s="2453"/>
      <c r="M296" s="2277"/>
      <c r="N296" s="904"/>
      <c r="O296" s="470"/>
      <c r="P296" s="361">
        <v>400</v>
      </c>
      <c r="U296" s="1658" t="s">
        <v>1054</v>
      </c>
      <c r="V296" s="904"/>
      <c r="W296" s="904"/>
    </row>
    <row r="297" spans="1:114" s="945" customFormat="1" ht="15" customHeight="1" outlineLevel="1" x14ac:dyDescent="0.25">
      <c r="A297" s="2694"/>
      <c r="B297" s="2623" t="s">
        <v>2362</v>
      </c>
      <c r="C297" s="2354" t="s">
        <v>2337</v>
      </c>
      <c r="D297" s="2276" t="s">
        <v>3333</v>
      </c>
      <c r="E297" s="1044" t="s">
        <v>1064</v>
      </c>
      <c r="F297" s="2452">
        <v>2026</v>
      </c>
      <c r="G297" s="2234" t="s">
        <v>395</v>
      </c>
      <c r="H297" s="2627" t="s">
        <v>1141</v>
      </c>
      <c r="I297" s="2354" t="s">
        <v>1053</v>
      </c>
      <c r="J297" s="2276" t="s">
        <v>1559</v>
      </c>
      <c r="K297" s="904" t="s">
        <v>1239</v>
      </c>
      <c r="L297" s="2452">
        <v>2026</v>
      </c>
      <c r="M297" s="2276" t="s">
        <v>393</v>
      </c>
      <c r="N297" s="904"/>
      <c r="O297" s="470"/>
      <c r="P297" s="361"/>
      <c r="U297" s="1658"/>
      <c r="V297" s="904"/>
      <c r="W297" s="904"/>
    </row>
    <row r="298" spans="1:114" s="945" customFormat="1" ht="19.5" customHeight="1" outlineLevel="1" x14ac:dyDescent="0.25">
      <c r="A298" s="2695"/>
      <c r="B298" s="2624"/>
      <c r="C298" s="2500"/>
      <c r="D298" s="2277"/>
      <c r="E298" s="1044" t="s">
        <v>458</v>
      </c>
      <c r="F298" s="2453"/>
      <c r="G298" s="2235"/>
      <c r="H298" s="2628"/>
      <c r="I298" s="2500"/>
      <c r="J298" s="2277"/>
      <c r="K298" s="903" t="s">
        <v>1192</v>
      </c>
      <c r="L298" s="2453"/>
      <c r="M298" s="2277"/>
      <c r="N298" s="904"/>
      <c r="O298" s="470"/>
      <c r="P298" s="361">
        <v>600</v>
      </c>
      <c r="U298" s="1658" t="s">
        <v>1054</v>
      </c>
      <c r="V298" s="904"/>
      <c r="W298" s="904"/>
    </row>
    <row r="299" spans="1:114" s="938" customFormat="1" outlineLevel="1" x14ac:dyDescent="0.25">
      <c r="A299" s="1198"/>
      <c r="B299" s="1549" t="s">
        <v>1014</v>
      </c>
      <c r="C299" s="160"/>
      <c r="D299" s="160"/>
      <c r="E299" s="160"/>
      <c r="F299" s="947"/>
      <c r="H299" s="944" t="s">
        <v>584</v>
      </c>
      <c r="K299" s="160"/>
      <c r="L299" s="947"/>
      <c r="N299" s="160"/>
      <c r="O299" s="946"/>
      <c r="P299" s="206"/>
      <c r="U299" s="160"/>
      <c r="V299" s="160"/>
      <c r="W299" s="160"/>
      <c r="X299" s="945"/>
      <c r="Y299" s="945"/>
      <c r="Z299" s="945"/>
      <c r="AA299" s="945"/>
      <c r="AB299" s="945"/>
      <c r="AC299" s="945"/>
      <c r="AD299" s="945"/>
      <c r="AE299" s="945"/>
      <c r="AF299" s="945"/>
      <c r="AG299" s="945"/>
      <c r="AH299" s="945"/>
      <c r="AI299" s="945"/>
      <c r="AJ299" s="945"/>
      <c r="AK299" s="945"/>
      <c r="AL299" s="945"/>
      <c r="AM299" s="945"/>
      <c r="AN299" s="945"/>
      <c r="AO299" s="945"/>
      <c r="AP299" s="945"/>
      <c r="AQ299" s="945"/>
      <c r="AR299" s="945"/>
      <c r="AS299" s="945"/>
      <c r="AT299" s="945"/>
      <c r="AU299" s="945"/>
      <c r="AV299" s="945"/>
      <c r="AW299" s="945"/>
      <c r="AX299" s="945"/>
      <c r="AY299" s="945"/>
      <c r="AZ299" s="945"/>
      <c r="BA299" s="945"/>
      <c r="BB299" s="945"/>
      <c r="BC299" s="945"/>
      <c r="BD299" s="945"/>
      <c r="BE299" s="945"/>
      <c r="BF299" s="945"/>
      <c r="BG299" s="945"/>
      <c r="BH299" s="945"/>
      <c r="BI299" s="945"/>
      <c r="BJ299" s="945"/>
      <c r="BK299" s="945"/>
      <c r="BL299" s="945"/>
      <c r="BM299" s="945"/>
      <c r="BN299" s="945"/>
      <c r="BO299" s="945"/>
      <c r="BP299" s="945"/>
      <c r="BQ299" s="945"/>
      <c r="BR299" s="945"/>
      <c r="BS299" s="945"/>
      <c r="BT299" s="945"/>
      <c r="BU299" s="945"/>
      <c r="BV299" s="945"/>
      <c r="BW299" s="945"/>
      <c r="BX299" s="945"/>
      <c r="BY299" s="945"/>
      <c r="BZ299" s="945"/>
      <c r="CA299" s="945"/>
      <c r="CB299" s="945"/>
      <c r="CC299" s="945"/>
      <c r="CD299" s="945"/>
      <c r="CE299" s="945"/>
      <c r="CF299" s="945"/>
      <c r="CG299" s="945"/>
      <c r="CH299" s="945"/>
      <c r="CI299" s="945"/>
      <c r="CJ299" s="945"/>
      <c r="CK299" s="945"/>
      <c r="CL299" s="945"/>
      <c r="CM299" s="945"/>
      <c r="CN299" s="945"/>
      <c r="CO299" s="945"/>
      <c r="CP299" s="945"/>
      <c r="CQ299" s="945"/>
      <c r="CR299" s="945"/>
      <c r="CS299" s="945"/>
      <c r="CT299" s="945"/>
      <c r="CU299" s="945"/>
      <c r="CV299" s="945"/>
      <c r="CW299" s="945"/>
      <c r="CX299" s="945"/>
      <c r="CY299" s="945"/>
      <c r="CZ299" s="945"/>
      <c r="DA299" s="945"/>
      <c r="DB299" s="945"/>
      <c r="DC299" s="945"/>
      <c r="DD299" s="945"/>
      <c r="DE299" s="945"/>
      <c r="DF299" s="945"/>
      <c r="DG299" s="945"/>
      <c r="DH299" s="945"/>
      <c r="DI299" s="945"/>
      <c r="DJ299" s="945"/>
    </row>
    <row r="300" spans="1:114" s="945" customFormat="1" ht="15" customHeight="1" outlineLevel="1" x14ac:dyDescent="0.25">
      <c r="A300" s="2694"/>
      <c r="B300" s="2623" t="s">
        <v>2363</v>
      </c>
      <c r="C300" s="2354" t="s">
        <v>2337</v>
      </c>
      <c r="D300" s="2276" t="s">
        <v>3334</v>
      </c>
      <c r="E300" s="1044" t="s">
        <v>1064</v>
      </c>
      <c r="F300" s="2452">
        <v>2027</v>
      </c>
      <c r="G300" s="2234" t="s">
        <v>395</v>
      </c>
      <c r="H300" s="2627" t="s">
        <v>1147</v>
      </c>
      <c r="I300" s="2354" t="s">
        <v>1053</v>
      </c>
      <c r="J300" s="2276" t="s">
        <v>1560</v>
      </c>
      <c r="K300" s="904" t="s">
        <v>1239</v>
      </c>
      <c r="L300" s="2452">
        <v>2027</v>
      </c>
      <c r="M300" s="2276" t="s">
        <v>393</v>
      </c>
      <c r="N300" s="904"/>
      <c r="O300" s="470"/>
      <c r="P300" s="361"/>
      <c r="U300" s="1658"/>
      <c r="V300" s="904"/>
      <c r="W300" s="904"/>
    </row>
    <row r="301" spans="1:114" s="945" customFormat="1" ht="60" customHeight="1" outlineLevel="1" x14ac:dyDescent="0.25">
      <c r="A301" s="2695"/>
      <c r="B301" s="2624"/>
      <c r="C301" s="2500"/>
      <c r="D301" s="2277"/>
      <c r="E301" s="1044" t="s">
        <v>458</v>
      </c>
      <c r="F301" s="2453"/>
      <c r="G301" s="2235"/>
      <c r="H301" s="2628"/>
      <c r="I301" s="2500"/>
      <c r="J301" s="2277"/>
      <c r="K301" s="903" t="s">
        <v>1192</v>
      </c>
      <c r="L301" s="2453"/>
      <c r="M301" s="2277"/>
      <c r="N301" s="904"/>
      <c r="O301" s="470"/>
      <c r="P301" s="361"/>
      <c r="Q301" s="945">
        <v>14000</v>
      </c>
      <c r="U301" s="1658" t="s">
        <v>1054</v>
      </c>
      <c r="V301" s="904"/>
      <c r="W301" s="904"/>
    </row>
    <row r="302" spans="1:114" s="938" customFormat="1" outlineLevel="1" x14ac:dyDescent="0.25">
      <c r="A302" s="1198"/>
      <c r="B302" s="1549" t="s">
        <v>995</v>
      </c>
      <c r="C302" s="160"/>
      <c r="D302" s="160"/>
      <c r="E302" s="160"/>
      <c r="F302" s="947"/>
      <c r="H302" s="944" t="s">
        <v>759</v>
      </c>
      <c r="K302" s="160"/>
      <c r="L302" s="947"/>
      <c r="N302" s="160"/>
      <c r="O302" s="946"/>
      <c r="P302" s="206"/>
      <c r="U302" s="160"/>
      <c r="V302" s="160"/>
      <c r="W302" s="160"/>
      <c r="X302" s="945"/>
      <c r="Y302" s="945"/>
      <c r="Z302" s="945"/>
      <c r="AA302" s="945"/>
      <c r="AB302" s="945"/>
      <c r="AC302" s="945"/>
      <c r="AD302" s="945"/>
      <c r="AE302" s="945"/>
      <c r="AF302" s="945"/>
      <c r="AG302" s="945"/>
      <c r="AH302" s="945"/>
      <c r="AI302" s="945"/>
      <c r="AJ302" s="945"/>
      <c r="AK302" s="945"/>
      <c r="AL302" s="945"/>
      <c r="AM302" s="945"/>
      <c r="AN302" s="945"/>
      <c r="AO302" s="945"/>
      <c r="AP302" s="945"/>
      <c r="AQ302" s="945"/>
      <c r="AR302" s="945"/>
      <c r="AS302" s="945"/>
      <c r="AT302" s="945"/>
      <c r="AU302" s="945"/>
      <c r="AV302" s="945"/>
      <c r="AW302" s="945"/>
      <c r="AX302" s="945"/>
      <c r="AY302" s="945"/>
      <c r="AZ302" s="945"/>
      <c r="BA302" s="945"/>
      <c r="BB302" s="945"/>
      <c r="BC302" s="945"/>
      <c r="BD302" s="945"/>
      <c r="BE302" s="945"/>
      <c r="BF302" s="945"/>
      <c r="BG302" s="945"/>
      <c r="BH302" s="945"/>
      <c r="BI302" s="945"/>
      <c r="BJ302" s="945"/>
      <c r="BK302" s="945"/>
      <c r="BL302" s="945"/>
      <c r="BM302" s="945"/>
      <c r="BN302" s="945"/>
      <c r="BO302" s="945"/>
      <c r="BP302" s="945"/>
      <c r="BQ302" s="945"/>
      <c r="BR302" s="945"/>
      <c r="BS302" s="945"/>
      <c r="BT302" s="945"/>
      <c r="BU302" s="945"/>
      <c r="BV302" s="945"/>
      <c r="BW302" s="945"/>
      <c r="BX302" s="945"/>
      <c r="BY302" s="945"/>
      <c r="BZ302" s="945"/>
      <c r="CA302" s="945"/>
      <c r="CB302" s="945"/>
      <c r="CC302" s="945"/>
      <c r="CD302" s="945"/>
      <c r="CE302" s="945"/>
      <c r="CF302" s="945"/>
      <c r="CG302" s="945"/>
      <c r="CH302" s="945"/>
      <c r="CI302" s="945"/>
      <c r="CJ302" s="945"/>
      <c r="CK302" s="945"/>
      <c r="CL302" s="945"/>
      <c r="CM302" s="945"/>
      <c r="CN302" s="945"/>
      <c r="CO302" s="945"/>
      <c r="CP302" s="945"/>
      <c r="CQ302" s="945"/>
      <c r="CR302" s="945"/>
      <c r="CS302" s="945"/>
      <c r="CT302" s="945"/>
      <c r="CU302" s="945"/>
      <c r="CV302" s="945"/>
      <c r="CW302" s="945"/>
      <c r="CX302" s="945"/>
      <c r="CY302" s="945"/>
      <c r="CZ302" s="945"/>
      <c r="DA302" s="945"/>
      <c r="DB302" s="945"/>
      <c r="DC302" s="945"/>
      <c r="DD302" s="945"/>
      <c r="DE302" s="945"/>
      <c r="DF302" s="945"/>
      <c r="DG302" s="945"/>
      <c r="DH302" s="945"/>
      <c r="DI302" s="945"/>
      <c r="DJ302" s="945"/>
    </row>
    <row r="303" spans="1:114" s="945" customFormat="1" ht="15" customHeight="1" outlineLevel="1" x14ac:dyDescent="0.25">
      <c r="A303" s="2694"/>
      <c r="B303" s="2623" t="s">
        <v>2364</v>
      </c>
      <c r="C303" s="2354" t="s">
        <v>2337</v>
      </c>
      <c r="D303" s="2276" t="s">
        <v>3335</v>
      </c>
      <c r="E303" s="1044"/>
      <c r="F303" s="2452">
        <v>2026</v>
      </c>
      <c r="G303" s="2234" t="s">
        <v>395</v>
      </c>
      <c r="H303" s="2627" t="s">
        <v>1142</v>
      </c>
      <c r="I303" s="2354" t="s">
        <v>1053</v>
      </c>
      <c r="J303" s="2276" t="s">
        <v>1131</v>
      </c>
      <c r="K303" s="904" t="s">
        <v>1239</v>
      </c>
      <c r="L303" s="2452">
        <v>2026</v>
      </c>
      <c r="M303" s="2276" t="s">
        <v>393</v>
      </c>
      <c r="N303" s="904"/>
      <c r="O303" s="470"/>
      <c r="P303" s="361"/>
      <c r="U303" s="1658"/>
      <c r="V303" s="904"/>
      <c r="W303" s="904"/>
    </row>
    <row r="304" spans="1:114" s="945" customFormat="1" ht="42.75" customHeight="1" outlineLevel="1" x14ac:dyDescent="0.25">
      <c r="A304" s="2695"/>
      <c r="B304" s="2624"/>
      <c r="C304" s="2500"/>
      <c r="D304" s="2277"/>
      <c r="E304" s="1044" t="s">
        <v>1064</v>
      </c>
      <c r="F304" s="2453"/>
      <c r="G304" s="2235"/>
      <c r="H304" s="2628"/>
      <c r="I304" s="2500"/>
      <c r="J304" s="2277"/>
      <c r="K304" s="903" t="s">
        <v>1192</v>
      </c>
      <c r="L304" s="2453"/>
      <c r="M304" s="2277"/>
      <c r="N304" s="904"/>
      <c r="O304" s="470"/>
      <c r="P304" s="361">
        <v>5000</v>
      </c>
      <c r="U304" s="1658" t="s">
        <v>1054</v>
      </c>
      <c r="V304" s="904"/>
      <c r="W304" s="904"/>
    </row>
    <row r="305" spans="1:114" s="945" customFormat="1" ht="15" customHeight="1" outlineLevel="1" x14ac:dyDescent="0.25">
      <c r="A305" s="2694"/>
      <c r="B305" s="2623" t="s">
        <v>2365</v>
      </c>
      <c r="C305" s="2354" t="s">
        <v>2337</v>
      </c>
      <c r="D305" s="2276" t="s">
        <v>3324</v>
      </c>
      <c r="E305" s="1044"/>
      <c r="F305" s="2452">
        <v>2026</v>
      </c>
      <c r="G305" s="2234" t="s">
        <v>395</v>
      </c>
      <c r="H305" s="2627" t="s">
        <v>1143</v>
      </c>
      <c r="I305" s="2354" t="s">
        <v>1053</v>
      </c>
      <c r="J305" s="2276" t="s">
        <v>1132</v>
      </c>
      <c r="K305" s="904" t="s">
        <v>1239</v>
      </c>
      <c r="L305" s="2452">
        <v>2026</v>
      </c>
      <c r="M305" s="2276" t="s">
        <v>393</v>
      </c>
      <c r="N305" s="904"/>
      <c r="O305" s="447"/>
      <c r="P305" s="904"/>
      <c r="U305" s="1658"/>
      <c r="V305" s="904"/>
      <c r="W305" s="904"/>
    </row>
    <row r="306" spans="1:114" s="945" customFormat="1" ht="28.5" customHeight="1" outlineLevel="1" x14ac:dyDescent="0.25">
      <c r="A306" s="2695"/>
      <c r="B306" s="2624"/>
      <c r="C306" s="2500"/>
      <c r="D306" s="2277"/>
      <c r="E306" s="1044" t="s">
        <v>1064</v>
      </c>
      <c r="F306" s="2453"/>
      <c r="G306" s="2235"/>
      <c r="H306" s="2628"/>
      <c r="I306" s="2500"/>
      <c r="J306" s="2277"/>
      <c r="K306" s="903" t="s">
        <v>1192</v>
      </c>
      <c r="L306" s="2453"/>
      <c r="M306" s="2277"/>
      <c r="N306" s="904"/>
      <c r="O306" s="447"/>
      <c r="P306" s="361">
        <v>220</v>
      </c>
      <c r="U306" s="1658" t="s">
        <v>1054</v>
      </c>
      <c r="V306" s="904"/>
      <c r="W306" s="904"/>
    </row>
    <row r="307" spans="1:114" s="945" customFormat="1" ht="15" customHeight="1" outlineLevel="1" x14ac:dyDescent="0.25">
      <c r="A307" s="2694"/>
      <c r="B307" s="2623" t="s">
        <v>2366</v>
      </c>
      <c r="C307" s="2354" t="s">
        <v>2337</v>
      </c>
      <c r="D307" s="2276" t="s">
        <v>3336</v>
      </c>
      <c r="E307" s="1044"/>
      <c r="F307" s="2452">
        <v>2026</v>
      </c>
      <c r="G307" s="2234" t="s">
        <v>395</v>
      </c>
      <c r="H307" s="2627" t="s">
        <v>1144</v>
      </c>
      <c r="I307" s="2354" t="s">
        <v>1053</v>
      </c>
      <c r="J307" s="2276" t="s">
        <v>1133</v>
      </c>
      <c r="K307" s="904" t="s">
        <v>1239</v>
      </c>
      <c r="L307" s="2452">
        <v>2026</v>
      </c>
      <c r="M307" s="2276" t="s">
        <v>393</v>
      </c>
      <c r="N307" s="904"/>
      <c r="O307" s="447"/>
      <c r="P307" s="361"/>
      <c r="U307" s="1658"/>
      <c r="V307" s="904"/>
      <c r="W307" s="904"/>
    </row>
    <row r="308" spans="1:114" s="945" customFormat="1" ht="35.25" customHeight="1" outlineLevel="1" x14ac:dyDescent="0.25">
      <c r="A308" s="2695"/>
      <c r="B308" s="2624"/>
      <c r="C308" s="2500"/>
      <c r="D308" s="2277"/>
      <c r="E308" s="1044" t="s">
        <v>1064</v>
      </c>
      <c r="F308" s="2453"/>
      <c r="G308" s="2235"/>
      <c r="H308" s="2628"/>
      <c r="I308" s="2500"/>
      <c r="J308" s="2277"/>
      <c r="K308" s="903" t="s">
        <v>1192</v>
      </c>
      <c r="L308" s="2453"/>
      <c r="M308" s="2277"/>
      <c r="N308" s="904"/>
      <c r="O308" s="447"/>
      <c r="P308" s="361">
        <v>4500</v>
      </c>
      <c r="U308" s="1658" t="s">
        <v>1054</v>
      </c>
      <c r="V308" s="904"/>
      <c r="W308" s="904"/>
    </row>
    <row r="309" spans="1:114" s="945" customFormat="1" ht="15" customHeight="1" outlineLevel="1" x14ac:dyDescent="0.25">
      <c r="A309" s="2694"/>
      <c r="B309" s="2623" t="s">
        <v>2367</v>
      </c>
      <c r="C309" s="2354" t="s">
        <v>2337</v>
      </c>
      <c r="D309" s="2276" t="s">
        <v>3337</v>
      </c>
      <c r="E309" s="1044"/>
      <c r="F309" s="2452">
        <v>2026</v>
      </c>
      <c r="G309" s="2234" t="s">
        <v>395</v>
      </c>
      <c r="H309" s="2627" t="s">
        <v>1145</v>
      </c>
      <c r="I309" s="2354" t="s">
        <v>1053</v>
      </c>
      <c r="J309" s="2276" t="s">
        <v>1134</v>
      </c>
      <c r="K309" s="904" t="s">
        <v>1239</v>
      </c>
      <c r="L309" s="2452">
        <v>2026</v>
      </c>
      <c r="M309" s="2276" t="s">
        <v>393</v>
      </c>
      <c r="N309" s="904"/>
      <c r="O309" s="447"/>
      <c r="P309" s="361"/>
      <c r="U309" s="1658"/>
      <c r="V309" s="904"/>
      <c r="W309" s="904"/>
    </row>
    <row r="310" spans="1:114" s="945" customFormat="1" ht="21" customHeight="1" outlineLevel="1" x14ac:dyDescent="0.25">
      <c r="A310" s="2695"/>
      <c r="B310" s="2624"/>
      <c r="C310" s="2500"/>
      <c r="D310" s="2277"/>
      <c r="E310" s="1044" t="s">
        <v>1064</v>
      </c>
      <c r="F310" s="2453"/>
      <c r="G310" s="2235"/>
      <c r="H310" s="2628"/>
      <c r="I310" s="2500"/>
      <c r="J310" s="2277"/>
      <c r="K310" s="903" t="s">
        <v>1192</v>
      </c>
      <c r="L310" s="2453"/>
      <c r="M310" s="2277"/>
      <c r="N310" s="904"/>
      <c r="O310" s="447"/>
      <c r="P310" s="361">
        <v>250</v>
      </c>
      <c r="U310" s="1658" t="s">
        <v>1054</v>
      </c>
      <c r="V310" s="904"/>
      <c r="W310" s="904"/>
    </row>
    <row r="311" spans="1:114" s="938" customFormat="1" outlineLevel="1" x14ac:dyDescent="0.25">
      <c r="A311" s="1198"/>
      <c r="B311" s="1549" t="s">
        <v>1000</v>
      </c>
      <c r="C311" s="160"/>
      <c r="D311" s="160"/>
      <c r="E311" s="160"/>
      <c r="F311" s="947"/>
      <c r="H311" s="944" t="s">
        <v>760</v>
      </c>
      <c r="L311" s="947"/>
      <c r="N311" s="160"/>
      <c r="O311" s="469"/>
      <c r="P311" s="206"/>
      <c r="U311" s="160"/>
      <c r="V311" s="160"/>
      <c r="W311" s="160"/>
      <c r="X311" s="945"/>
      <c r="Y311" s="945"/>
      <c r="Z311" s="945"/>
      <c r="AA311" s="945"/>
      <c r="AB311" s="945"/>
      <c r="AC311" s="945"/>
      <c r="AD311" s="945"/>
      <c r="AE311" s="945"/>
      <c r="AF311" s="945"/>
      <c r="AG311" s="945"/>
      <c r="AH311" s="945"/>
      <c r="AI311" s="945"/>
      <c r="AJ311" s="945"/>
      <c r="AK311" s="945"/>
      <c r="AL311" s="945"/>
      <c r="AM311" s="945"/>
      <c r="AN311" s="945"/>
      <c r="AO311" s="945"/>
      <c r="AP311" s="945"/>
      <c r="AQ311" s="945"/>
      <c r="AR311" s="945"/>
      <c r="AS311" s="945"/>
      <c r="AT311" s="945"/>
      <c r="AU311" s="945"/>
      <c r="AV311" s="945"/>
      <c r="AW311" s="945"/>
      <c r="AX311" s="945"/>
      <c r="AY311" s="945"/>
      <c r="AZ311" s="945"/>
      <c r="BA311" s="945"/>
      <c r="BB311" s="945"/>
      <c r="BC311" s="945"/>
      <c r="BD311" s="945"/>
      <c r="BE311" s="945"/>
      <c r="BF311" s="945"/>
      <c r="BG311" s="945"/>
      <c r="BH311" s="945"/>
      <c r="BI311" s="945"/>
      <c r="BJ311" s="945"/>
      <c r="BK311" s="945"/>
      <c r="BL311" s="945"/>
      <c r="BM311" s="945"/>
      <c r="BN311" s="945"/>
      <c r="BO311" s="945"/>
      <c r="BP311" s="945"/>
      <c r="BQ311" s="945"/>
      <c r="BR311" s="945"/>
      <c r="BS311" s="945"/>
      <c r="BT311" s="945"/>
      <c r="BU311" s="945"/>
      <c r="BV311" s="945"/>
      <c r="BW311" s="945"/>
      <c r="BX311" s="945"/>
      <c r="BY311" s="945"/>
      <c r="BZ311" s="945"/>
      <c r="CA311" s="945"/>
      <c r="CB311" s="945"/>
      <c r="CC311" s="945"/>
      <c r="CD311" s="945"/>
      <c r="CE311" s="945"/>
      <c r="CF311" s="945"/>
      <c r="CG311" s="945"/>
      <c r="CH311" s="945"/>
      <c r="CI311" s="945"/>
      <c r="CJ311" s="945"/>
      <c r="CK311" s="945"/>
      <c r="CL311" s="945"/>
      <c r="CM311" s="945"/>
      <c r="CN311" s="945"/>
      <c r="CO311" s="945"/>
      <c r="CP311" s="945"/>
      <c r="CQ311" s="945"/>
      <c r="CR311" s="945"/>
      <c r="CS311" s="945"/>
      <c r="CT311" s="945"/>
      <c r="CU311" s="945"/>
      <c r="CV311" s="945"/>
      <c r="CW311" s="945"/>
      <c r="CX311" s="945"/>
      <c r="CY311" s="945"/>
      <c r="CZ311" s="945"/>
      <c r="DA311" s="945"/>
      <c r="DB311" s="945"/>
      <c r="DC311" s="945"/>
      <c r="DD311" s="945"/>
      <c r="DE311" s="945"/>
      <c r="DF311" s="945"/>
      <c r="DG311" s="945"/>
      <c r="DH311" s="945"/>
      <c r="DI311" s="945"/>
      <c r="DJ311" s="945"/>
    </row>
    <row r="312" spans="1:114" s="945" customFormat="1" ht="15" customHeight="1" outlineLevel="1" x14ac:dyDescent="0.25">
      <c r="A312" s="2694"/>
      <c r="B312" s="2623" t="s">
        <v>2368</v>
      </c>
      <c r="C312" s="2354" t="s">
        <v>2337</v>
      </c>
      <c r="D312" s="2276" t="s">
        <v>3338</v>
      </c>
      <c r="E312" s="1044"/>
      <c r="F312" s="2452">
        <v>2026</v>
      </c>
      <c r="G312" s="2234" t="s">
        <v>395</v>
      </c>
      <c r="H312" s="2627" t="s">
        <v>1561</v>
      </c>
      <c r="I312" s="2354" t="s">
        <v>1053</v>
      </c>
      <c r="J312" s="2276" t="s">
        <v>1128</v>
      </c>
      <c r="K312" s="904" t="s">
        <v>1239</v>
      </c>
      <c r="L312" s="2452">
        <v>2026</v>
      </c>
      <c r="M312" s="2276" t="s">
        <v>393</v>
      </c>
      <c r="N312" s="904"/>
      <c r="O312" s="447"/>
      <c r="P312" s="361"/>
      <c r="U312" s="1658"/>
      <c r="V312" s="904"/>
      <c r="W312" s="904"/>
    </row>
    <row r="313" spans="1:114" s="945" customFormat="1" ht="32.25" customHeight="1" outlineLevel="1" x14ac:dyDescent="0.25">
      <c r="A313" s="2695"/>
      <c r="B313" s="2624"/>
      <c r="C313" s="2500"/>
      <c r="D313" s="2277"/>
      <c r="E313" s="1044" t="s">
        <v>1064</v>
      </c>
      <c r="F313" s="2453"/>
      <c r="G313" s="2235"/>
      <c r="H313" s="2628"/>
      <c r="I313" s="2500"/>
      <c r="J313" s="2277"/>
      <c r="K313" s="903" t="s">
        <v>1192</v>
      </c>
      <c r="L313" s="2453"/>
      <c r="M313" s="2277"/>
      <c r="N313" s="904"/>
      <c r="O313" s="447"/>
      <c r="P313" s="361">
        <v>240</v>
      </c>
      <c r="U313" s="1658" t="s">
        <v>1054</v>
      </c>
      <c r="V313" s="904"/>
      <c r="W313" s="904"/>
    </row>
    <row r="314" spans="1:114" s="945" customFormat="1" ht="15" customHeight="1" outlineLevel="1" x14ac:dyDescent="0.25">
      <c r="A314" s="2694"/>
      <c r="B314" s="2623" t="s">
        <v>2369</v>
      </c>
      <c r="C314" s="2354" t="s">
        <v>2337</v>
      </c>
      <c r="D314" s="2276" t="s">
        <v>3339</v>
      </c>
      <c r="E314" s="1044"/>
      <c r="F314" s="2452">
        <v>2026</v>
      </c>
      <c r="G314" s="2234" t="s">
        <v>395</v>
      </c>
      <c r="H314" s="2627" t="s">
        <v>1138</v>
      </c>
      <c r="I314" s="2354" t="s">
        <v>1053</v>
      </c>
      <c r="J314" s="2276" t="s">
        <v>1129</v>
      </c>
      <c r="K314" s="904" t="s">
        <v>1239</v>
      </c>
      <c r="L314" s="2452">
        <v>2026</v>
      </c>
      <c r="M314" s="2276" t="s">
        <v>393</v>
      </c>
      <c r="N314" s="904"/>
      <c r="O314" s="447"/>
      <c r="P314" s="361"/>
      <c r="U314" s="1658"/>
      <c r="V314" s="904"/>
      <c r="W314" s="904"/>
    </row>
    <row r="315" spans="1:114" s="945" customFormat="1" ht="24" customHeight="1" outlineLevel="1" x14ac:dyDescent="0.25">
      <c r="A315" s="2695"/>
      <c r="B315" s="2624"/>
      <c r="C315" s="2500"/>
      <c r="D315" s="2277"/>
      <c r="E315" s="1044" t="s">
        <v>1064</v>
      </c>
      <c r="F315" s="2453"/>
      <c r="G315" s="2235"/>
      <c r="H315" s="2628"/>
      <c r="I315" s="2500"/>
      <c r="J315" s="2277"/>
      <c r="K315" s="903" t="s">
        <v>1192</v>
      </c>
      <c r="L315" s="2453"/>
      <c r="M315" s="2277"/>
      <c r="N315" s="904"/>
      <c r="O315" s="447"/>
      <c r="P315" s="361">
        <v>1000</v>
      </c>
      <c r="U315" s="1658" t="s">
        <v>1054</v>
      </c>
      <c r="V315" s="904"/>
      <c r="W315" s="904"/>
    </row>
    <row r="316" spans="1:114" s="945" customFormat="1" ht="15" customHeight="1" outlineLevel="1" x14ac:dyDescent="0.25">
      <c r="A316" s="2694"/>
      <c r="B316" s="2623" t="s">
        <v>2370</v>
      </c>
      <c r="C316" s="2354" t="s">
        <v>2337</v>
      </c>
      <c r="D316" s="2276" t="s">
        <v>3340</v>
      </c>
      <c r="E316" s="1044"/>
      <c r="F316" s="2452">
        <v>2026</v>
      </c>
      <c r="G316" s="2234" t="s">
        <v>395</v>
      </c>
      <c r="H316" s="2627" t="s">
        <v>1139</v>
      </c>
      <c r="I316" s="2354" t="s">
        <v>1053</v>
      </c>
      <c r="J316" s="2276" t="s">
        <v>1130</v>
      </c>
      <c r="K316" s="904" t="s">
        <v>1239</v>
      </c>
      <c r="L316" s="2452">
        <v>2026</v>
      </c>
      <c r="M316" s="2276" t="s">
        <v>393</v>
      </c>
      <c r="N316" s="904"/>
      <c r="O316" s="447"/>
      <c r="P316" s="361"/>
      <c r="U316" s="1658"/>
      <c r="V316" s="904"/>
      <c r="W316" s="904"/>
    </row>
    <row r="317" spans="1:114" s="945" customFormat="1" ht="27" customHeight="1" outlineLevel="1" x14ac:dyDescent="0.25">
      <c r="A317" s="2695"/>
      <c r="B317" s="2624"/>
      <c r="C317" s="2500"/>
      <c r="D317" s="2277"/>
      <c r="E317" s="1044" t="s">
        <v>1064</v>
      </c>
      <c r="F317" s="2453"/>
      <c r="G317" s="2235"/>
      <c r="H317" s="2628"/>
      <c r="I317" s="2500"/>
      <c r="J317" s="2277"/>
      <c r="K317" s="903" t="s">
        <v>1192</v>
      </c>
      <c r="L317" s="2453"/>
      <c r="M317" s="2277"/>
      <c r="N317" s="904"/>
      <c r="O317" s="447"/>
      <c r="P317" s="361">
        <v>510</v>
      </c>
      <c r="U317" s="1658" t="s">
        <v>1054</v>
      </c>
      <c r="V317" s="904"/>
      <c r="W317" s="904"/>
    </row>
    <row r="318" spans="1:114" s="945" customFormat="1" ht="15" customHeight="1" outlineLevel="1" x14ac:dyDescent="0.25">
      <c r="A318" s="2694"/>
      <c r="B318" s="2623" t="s">
        <v>2371</v>
      </c>
      <c r="C318" s="2354" t="s">
        <v>2337</v>
      </c>
      <c r="D318" s="2276" t="s">
        <v>3341</v>
      </c>
      <c r="E318" s="1044"/>
      <c r="F318" s="2452">
        <v>2027</v>
      </c>
      <c r="G318" s="2234" t="s">
        <v>395</v>
      </c>
      <c r="H318" s="2627" t="s">
        <v>1148</v>
      </c>
      <c r="I318" s="2354" t="s">
        <v>1053</v>
      </c>
      <c r="J318" s="2276" t="s">
        <v>1153</v>
      </c>
      <c r="K318" s="904" t="s">
        <v>1239</v>
      </c>
      <c r="L318" s="2452">
        <v>2027</v>
      </c>
      <c r="M318" s="2276" t="s">
        <v>393</v>
      </c>
      <c r="N318" s="904"/>
      <c r="O318" s="447"/>
      <c r="P318" s="361"/>
      <c r="U318" s="1658"/>
      <c r="V318" s="904"/>
      <c r="W318" s="904"/>
    </row>
    <row r="319" spans="1:114" s="945" customFormat="1" ht="21" customHeight="1" outlineLevel="1" x14ac:dyDescent="0.25">
      <c r="A319" s="2695"/>
      <c r="B319" s="2624"/>
      <c r="C319" s="2500"/>
      <c r="D319" s="2277"/>
      <c r="E319" s="1044" t="s">
        <v>1064</v>
      </c>
      <c r="F319" s="2453"/>
      <c r="G319" s="2235"/>
      <c r="H319" s="2628"/>
      <c r="I319" s="2500"/>
      <c r="J319" s="2277"/>
      <c r="K319" s="903" t="s">
        <v>1192</v>
      </c>
      <c r="L319" s="2453"/>
      <c r="M319" s="2277"/>
      <c r="N319" s="904"/>
      <c r="O319" s="447"/>
      <c r="P319" s="361"/>
      <c r="Q319" s="945">
        <v>4100</v>
      </c>
      <c r="U319" s="1658" t="s">
        <v>1054</v>
      </c>
      <c r="V319" s="904"/>
      <c r="W319" s="904"/>
    </row>
    <row r="320" spans="1:114" s="945" customFormat="1" ht="15" customHeight="1" outlineLevel="1" x14ac:dyDescent="0.25">
      <c r="A320" s="2694"/>
      <c r="B320" s="2623" t="s">
        <v>2372</v>
      </c>
      <c r="C320" s="2354" t="s">
        <v>2337</v>
      </c>
      <c r="D320" s="2276" t="s">
        <v>3342</v>
      </c>
      <c r="E320" s="1044"/>
      <c r="F320" s="2452">
        <v>2027</v>
      </c>
      <c r="G320" s="2234" t="s">
        <v>395</v>
      </c>
      <c r="H320" s="2627" t="s">
        <v>1149</v>
      </c>
      <c r="I320" s="2354" t="s">
        <v>1053</v>
      </c>
      <c r="J320" s="2276" t="s">
        <v>1154</v>
      </c>
      <c r="K320" s="904" t="s">
        <v>1239</v>
      </c>
      <c r="L320" s="2452">
        <v>2027</v>
      </c>
      <c r="M320" s="2276" t="s">
        <v>393</v>
      </c>
      <c r="N320" s="904"/>
      <c r="O320" s="447"/>
      <c r="P320" s="361"/>
      <c r="U320" s="1658"/>
      <c r="V320" s="904"/>
      <c r="W320" s="904"/>
    </row>
    <row r="321" spans="1:114" s="945" customFormat="1" ht="34.5" customHeight="1" outlineLevel="1" x14ac:dyDescent="0.25">
      <c r="A321" s="2695"/>
      <c r="B321" s="2624"/>
      <c r="C321" s="2500"/>
      <c r="D321" s="2277"/>
      <c r="E321" s="1044" t="s">
        <v>1064</v>
      </c>
      <c r="F321" s="2453"/>
      <c r="G321" s="2235"/>
      <c r="H321" s="2628"/>
      <c r="I321" s="2500"/>
      <c r="J321" s="2277"/>
      <c r="K321" s="903" t="s">
        <v>1192</v>
      </c>
      <c r="L321" s="2453"/>
      <c r="M321" s="2277"/>
      <c r="N321" s="904"/>
      <c r="O321" s="447"/>
      <c r="P321" s="904"/>
      <c r="Q321" s="945">
        <v>25850</v>
      </c>
      <c r="U321" s="1658" t="s">
        <v>1054</v>
      </c>
      <c r="V321" s="904"/>
      <c r="W321" s="904"/>
    </row>
    <row r="322" spans="1:114" s="953" customFormat="1" ht="33" customHeight="1" outlineLevel="1" x14ac:dyDescent="0.25">
      <c r="A322" s="1196"/>
      <c r="B322" s="1551" t="s">
        <v>2373</v>
      </c>
      <c r="C322" s="949">
        <f>SUM(C324:C346)</f>
        <v>0</v>
      </c>
      <c r="D322" s="1428"/>
      <c r="E322" s="949">
        <f>SUM(E324:E347)</f>
        <v>0</v>
      </c>
      <c r="F322" s="951"/>
      <c r="G322" s="948">
        <f>SUM(G324:G347)</f>
        <v>0</v>
      </c>
      <c r="H322" s="975" t="s">
        <v>1161</v>
      </c>
      <c r="I322" s="948">
        <f>SUM(I324:I347)</f>
        <v>0</v>
      </c>
      <c r="J322" s="950">
        <f>SUM(J324:J346)</f>
        <v>0</v>
      </c>
      <c r="K322" s="948">
        <f>SUM(K324:K347)</f>
        <v>0</v>
      </c>
      <c r="L322" s="951"/>
      <c r="M322" s="948">
        <f t="shared" ref="M322:T322" si="6">SUM(M324:M347)</f>
        <v>0</v>
      </c>
      <c r="N322" s="949">
        <f t="shared" si="6"/>
        <v>0</v>
      </c>
      <c r="O322" s="952">
        <f t="shared" si="6"/>
        <v>0</v>
      </c>
      <c r="P322" s="949">
        <f t="shared" si="6"/>
        <v>7200</v>
      </c>
      <c r="Q322" s="941">
        <f t="shared" si="6"/>
        <v>5100</v>
      </c>
      <c r="R322" s="941">
        <f t="shared" si="6"/>
        <v>0</v>
      </c>
      <c r="S322" s="948">
        <f t="shared" si="6"/>
        <v>0</v>
      </c>
      <c r="T322" s="948">
        <f t="shared" si="6"/>
        <v>0</v>
      </c>
      <c r="U322" s="949"/>
      <c r="V322" s="949"/>
      <c r="W322" s="949"/>
      <c r="X322" s="945"/>
      <c r="Y322" s="945"/>
      <c r="Z322" s="945"/>
      <c r="AA322" s="945"/>
      <c r="AB322" s="945"/>
      <c r="AC322" s="945"/>
      <c r="AD322" s="945"/>
      <c r="AE322" s="945"/>
      <c r="AF322" s="945"/>
      <c r="AG322" s="945"/>
      <c r="AH322" s="945"/>
      <c r="AI322" s="945"/>
      <c r="AJ322" s="945"/>
      <c r="AK322" s="945"/>
      <c r="AL322" s="945"/>
      <c r="AM322" s="945"/>
      <c r="AN322" s="945"/>
      <c r="AO322" s="945"/>
      <c r="AP322" s="945"/>
      <c r="AQ322" s="945"/>
      <c r="AR322" s="945"/>
      <c r="AS322" s="945"/>
      <c r="AT322" s="945"/>
      <c r="AU322" s="945"/>
      <c r="AV322" s="945"/>
      <c r="AW322" s="945"/>
      <c r="AX322" s="945"/>
      <c r="AY322" s="945"/>
      <c r="AZ322" s="945"/>
      <c r="BA322" s="945"/>
      <c r="BB322" s="945"/>
      <c r="BC322" s="945"/>
      <c r="BD322" s="945"/>
      <c r="BE322" s="945"/>
      <c r="BF322" s="945"/>
      <c r="BG322" s="945"/>
      <c r="BH322" s="945"/>
      <c r="BI322" s="945"/>
      <c r="BJ322" s="945"/>
      <c r="BK322" s="945"/>
      <c r="BL322" s="945"/>
      <c r="BM322" s="945"/>
      <c r="BN322" s="945"/>
      <c r="BO322" s="945"/>
      <c r="BP322" s="945"/>
      <c r="BQ322" s="945"/>
      <c r="BR322" s="945"/>
      <c r="BS322" s="945"/>
      <c r="BT322" s="945"/>
      <c r="BU322" s="945"/>
      <c r="BV322" s="945"/>
      <c r="BW322" s="945"/>
      <c r="BX322" s="945"/>
      <c r="BY322" s="945"/>
      <c r="BZ322" s="945"/>
      <c r="CA322" s="945"/>
      <c r="CB322" s="945"/>
      <c r="CC322" s="945"/>
      <c r="CD322" s="945"/>
      <c r="CE322" s="945"/>
      <c r="CF322" s="945"/>
      <c r="CG322" s="945"/>
      <c r="CH322" s="945"/>
      <c r="CI322" s="945"/>
      <c r="CJ322" s="945"/>
      <c r="CK322" s="945"/>
      <c r="CL322" s="945"/>
      <c r="CM322" s="945"/>
      <c r="CN322" s="945"/>
      <c r="CO322" s="945"/>
      <c r="CP322" s="945"/>
      <c r="CQ322" s="945"/>
      <c r="CR322" s="945"/>
      <c r="CS322" s="945"/>
      <c r="CT322" s="945"/>
      <c r="CU322" s="945"/>
      <c r="CV322" s="945"/>
      <c r="CW322" s="945"/>
      <c r="CX322" s="945"/>
      <c r="CY322" s="945"/>
      <c r="CZ322" s="945"/>
      <c r="DA322" s="945"/>
      <c r="DB322" s="945"/>
      <c r="DC322" s="945"/>
      <c r="DD322" s="945"/>
      <c r="DE322" s="945"/>
      <c r="DF322" s="945"/>
      <c r="DG322" s="945"/>
      <c r="DH322" s="945"/>
      <c r="DI322" s="945"/>
      <c r="DJ322" s="945"/>
    </row>
    <row r="323" spans="1:114" s="938" customFormat="1" ht="18" customHeight="1" outlineLevel="1" x14ac:dyDescent="0.25">
      <c r="A323" s="1198"/>
      <c r="B323" s="1552" t="s">
        <v>1017</v>
      </c>
      <c r="C323" s="955"/>
      <c r="D323" s="1429"/>
      <c r="E323" s="955"/>
      <c r="F323" s="957"/>
      <c r="G323" s="954"/>
      <c r="H323" s="976" t="s">
        <v>574</v>
      </c>
      <c r="I323" s="954"/>
      <c r="J323" s="956"/>
      <c r="K323" s="954"/>
      <c r="L323" s="957"/>
      <c r="M323" s="954"/>
      <c r="N323" s="955"/>
      <c r="O323" s="958"/>
      <c r="P323" s="955"/>
      <c r="Q323" s="939"/>
      <c r="R323" s="939"/>
      <c r="S323" s="954"/>
      <c r="T323" s="954"/>
      <c r="U323" s="955"/>
      <c r="V323" s="955"/>
      <c r="W323" s="955"/>
      <c r="X323" s="945"/>
      <c r="Y323" s="945"/>
      <c r="Z323" s="945"/>
      <c r="AA323" s="945"/>
      <c r="AB323" s="945"/>
      <c r="AC323" s="945"/>
      <c r="AD323" s="945"/>
      <c r="AE323" s="945"/>
      <c r="AF323" s="945"/>
      <c r="AG323" s="945"/>
      <c r="AH323" s="945"/>
      <c r="AI323" s="945"/>
      <c r="AJ323" s="945"/>
      <c r="AK323" s="945"/>
      <c r="AL323" s="945"/>
      <c r="AM323" s="945"/>
      <c r="AN323" s="945"/>
      <c r="AO323" s="945"/>
      <c r="AP323" s="945"/>
      <c r="AQ323" s="945"/>
      <c r="AR323" s="945"/>
      <c r="AS323" s="945"/>
      <c r="AT323" s="945"/>
      <c r="AU323" s="945"/>
      <c r="AV323" s="945"/>
      <c r="AW323" s="945"/>
      <c r="AX323" s="945"/>
      <c r="AY323" s="945"/>
      <c r="AZ323" s="945"/>
      <c r="BA323" s="945"/>
      <c r="BB323" s="945"/>
      <c r="BC323" s="945"/>
      <c r="BD323" s="945"/>
      <c r="BE323" s="945"/>
      <c r="BF323" s="945"/>
      <c r="BG323" s="945"/>
      <c r="BH323" s="945"/>
      <c r="BI323" s="945"/>
      <c r="BJ323" s="945"/>
      <c r="BK323" s="945"/>
      <c r="BL323" s="945"/>
      <c r="BM323" s="945"/>
      <c r="BN323" s="945"/>
      <c r="BO323" s="945"/>
      <c r="BP323" s="945"/>
      <c r="BQ323" s="945"/>
      <c r="BR323" s="945"/>
      <c r="BS323" s="945"/>
      <c r="BT323" s="945"/>
      <c r="BU323" s="945"/>
      <c r="BV323" s="945"/>
      <c r="BW323" s="945"/>
      <c r="BX323" s="945"/>
      <c r="BY323" s="945"/>
      <c r="BZ323" s="945"/>
      <c r="CA323" s="945"/>
      <c r="CB323" s="945"/>
      <c r="CC323" s="945"/>
      <c r="CD323" s="945"/>
      <c r="CE323" s="945"/>
      <c r="CF323" s="945"/>
      <c r="CG323" s="945"/>
      <c r="CH323" s="945"/>
      <c r="CI323" s="945"/>
      <c r="CJ323" s="945"/>
      <c r="CK323" s="945"/>
      <c r="CL323" s="945"/>
      <c r="CM323" s="945"/>
      <c r="CN323" s="945"/>
      <c r="CO323" s="945"/>
      <c r="CP323" s="945"/>
      <c r="CQ323" s="945"/>
      <c r="CR323" s="945"/>
      <c r="CS323" s="945"/>
      <c r="CT323" s="945"/>
      <c r="CU323" s="945"/>
      <c r="CV323" s="945"/>
      <c r="CW323" s="945"/>
      <c r="CX323" s="945"/>
      <c r="CY323" s="945"/>
      <c r="CZ323" s="945"/>
      <c r="DA323" s="945"/>
      <c r="DB323" s="945"/>
      <c r="DC323" s="945"/>
      <c r="DD323" s="945"/>
      <c r="DE323" s="945"/>
      <c r="DF323" s="945"/>
      <c r="DG323" s="945"/>
      <c r="DH323" s="945"/>
      <c r="DI323" s="945"/>
      <c r="DJ323" s="945"/>
    </row>
    <row r="324" spans="1:114" s="945" customFormat="1" ht="15" customHeight="1" outlineLevel="1" x14ac:dyDescent="0.25">
      <c r="A324" s="2694"/>
      <c r="B324" s="2801" t="s">
        <v>2374</v>
      </c>
      <c r="C324" s="2354" t="s">
        <v>2337</v>
      </c>
      <c r="D324" s="2276" t="s">
        <v>3343</v>
      </c>
      <c r="E324" s="1044" t="s">
        <v>1064</v>
      </c>
      <c r="F324" s="2452">
        <v>2026</v>
      </c>
      <c r="G324" s="2234" t="s">
        <v>395</v>
      </c>
      <c r="H324" s="2803" t="s">
        <v>1119</v>
      </c>
      <c r="I324" s="2354" t="s">
        <v>1053</v>
      </c>
      <c r="J324" s="2276" t="s">
        <v>1115</v>
      </c>
      <c r="K324" s="904" t="s">
        <v>1064</v>
      </c>
      <c r="L324" s="2452">
        <v>2026</v>
      </c>
      <c r="M324" s="2276" t="s">
        <v>393</v>
      </c>
      <c r="N324" s="904"/>
      <c r="O324" s="959"/>
      <c r="P324" s="904"/>
      <c r="U324" s="1658"/>
      <c r="V324" s="904"/>
      <c r="W324" s="904"/>
    </row>
    <row r="325" spans="1:114" s="945" customFormat="1" ht="30" customHeight="1" outlineLevel="1" x14ac:dyDescent="0.25">
      <c r="A325" s="2695"/>
      <c r="B325" s="2802"/>
      <c r="C325" s="2500"/>
      <c r="D325" s="2277"/>
      <c r="E325" s="1043" t="s">
        <v>1192</v>
      </c>
      <c r="F325" s="2453"/>
      <c r="G325" s="2235"/>
      <c r="H325" s="2804"/>
      <c r="I325" s="2500"/>
      <c r="J325" s="2277"/>
      <c r="K325" s="903" t="s">
        <v>1192</v>
      </c>
      <c r="L325" s="2453"/>
      <c r="M325" s="2277"/>
      <c r="N325" s="904"/>
      <c r="O325" s="959"/>
      <c r="P325" s="361">
        <v>5000</v>
      </c>
      <c r="U325" s="1658" t="s">
        <v>1054</v>
      </c>
      <c r="V325" s="904"/>
      <c r="W325" s="904"/>
    </row>
    <row r="326" spans="1:114" s="945" customFormat="1" ht="15" customHeight="1" outlineLevel="1" x14ac:dyDescent="0.25">
      <c r="A326" s="2694"/>
      <c r="B326" s="2801" t="s">
        <v>2374</v>
      </c>
      <c r="C326" s="2354" t="s">
        <v>2337</v>
      </c>
      <c r="D326" s="2276" t="s">
        <v>3344</v>
      </c>
      <c r="E326" s="1044" t="s">
        <v>1064</v>
      </c>
      <c r="F326" s="2452">
        <v>2027</v>
      </c>
      <c r="G326" s="1030" t="s">
        <v>395</v>
      </c>
      <c r="H326" s="2803" t="s">
        <v>1119</v>
      </c>
      <c r="I326" s="2354" t="s">
        <v>1053</v>
      </c>
      <c r="J326" s="2276" t="s">
        <v>1121</v>
      </c>
      <c r="K326" s="904" t="s">
        <v>1064</v>
      </c>
      <c r="L326" s="2452">
        <v>2027</v>
      </c>
      <c r="M326" s="2276" t="s">
        <v>393</v>
      </c>
      <c r="N326" s="904"/>
      <c r="O326" s="959"/>
      <c r="P326" s="361"/>
      <c r="U326" s="1658"/>
      <c r="V326" s="904"/>
      <c r="W326" s="904"/>
    </row>
    <row r="327" spans="1:114" s="945" customFormat="1" ht="27.75" customHeight="1" outlineLevel="1" x14ac:dyDescent="0.25">
      <c r="A327" s="2695"/>
      <c r="B327" s="2802"/>
      <c r="C327" s="2500"/>
      <c r="D327" s="2277"/>
      <c r="E327" s="1043" t="s">
        <v>1192</v>
      </c>
      <c r="F327" s="2453"/>
      <c r="G327" s="1031"/>
      <c r="H327" s="2804"/>
      <c r="I327" s="2500"/>
      <c r="J327" s="2277"/>
      <c r="K327" s="903" t="s">
        <v>1192</v>
      </c>
      <c r="L327" s="2453"/>
      <c r="M327" s="2277"/>
      <c r="N327" s="904"/>
      <c r="O327" s="959"/>
      <c r="P327" s="361"/>
      <c r="Q327" s="945">
        <v>1600</v>
      </c>
      <c r="U327" s="1658" t="s">
        <v>1054</v>
      </c>
      <c r="V327" s="904"/>
      <c r="W327" s="904"/>
    </row>
    <row r="328" spans="1:114" s="938" customFormat="1" outlineLevel="1" x14ac:dyDescent="0.25">
      <c r="A328" s="1198"/>
      <c r="B328" s="1553" t="s">
        <v>1003</v>
      </c>
      <c r="D328" s="160"/>
      <c r="F328" s="947"/>
      <c r="H328" s="977" t="s">
        <v>576</v>
      </c>
      <c r="L328" s="947"/>
      <c r="N328" s="160"/>
      <c r="O328" s="961"/>
      <c r="P328" s="206"/>
      <c r="U328" s="160"/>
      <c r="V328" s="160"/>
      <c r="W328" s="160"/>
      <c r="X328" s="945"/>
      <c r="Y328" s="945"/>
      <c r="Z328" s="945"/>
      <c r="AA328" s="945"/>
      <c r="AB328" s="945"/>
      <c r="AC328" s="945"/>
      <c r="AD328" s="945"/>
      <c r="AE328" s="945"/>
      <c r="AF328" s="945"/>
      <c r="AG328" s="945"/>
      <c r="AH328" s="945"/>
      <c r="AI328" s="945"/>
      <c r="AJ328" s="945"/>
      <c r="AK328" s="945"/>
      <c r="AL328" s="945"/>
      <c r="AM328" s="945"/>
      <c r="AN328" s="945"/>
      <c r="AO328" s="945"/>
      <c r="AP328" s="945"/>
      <c r="AQ328" s="945"/>
      <c r="AR328" s="945"/>
      <c r="AS328" s="945"/>
      <c r="AT328" s="945"/>
      <c r="AU328" s="945"/>
      <c r="AV328" s="945"/>
      <c r="AW328" s="945"/>
      <c r="AX328" s="945"/>
      <c r="AY328" s="945"/>
      <c r="AZ328" s="945"/>
      <c r="BA328" s="945"/>
      <c r="BB328" s="945"/>
      <c r="BC328" s="945"/>
      <c r="BD328" s="945"/>
      <c r="BE328" s="945"/>
      <c r="BF328" s="945"/>
      <c r="BG328" s="945"/>
      <c r="BH328" s="945"/>
      <c r="BI328" s="945"/>
      <c r="BJ328" s="945"/>
      <c r="BK328" s="945"/>
      <c r="BL328" s="945"/>
      <c r="BM328" s="945"/>
      <c r="BN328" s="945"/>
      <c r="BO328" s="945"/>
      <c r="BP328" s="945"/>
      <c r="BQ328" s="945"/>
      <c r="BR328" s="945"/>
      <c r="BS328" s="945"/>
      <c r="BT328" s="945"/>
      <c r="BU328" s="945"/>
      <c r="BV328" s="945"/>
      <c r="BW328" s="945"/>
      <c r="BX328" s="945"/>
      <c r="BY328" s="945"/>
      <c r="BZ328" s="945"/>
      <c r="CA328" s="945"/>
      <c r="CB328" s="945"/>
      <c r="CC328" s="945"/>
      <c r="CD328" s="945"/>
      <c r="CE328" s="945"/>
      <c r="CF328" s="945"/>
      <c r="CG328" s="945"/>
      <c r="CH328" s="945"/>
      <c r="CI328" s="945"/>
      <c r="CJ328" s="945"/>
      <c r="CK328" s="945"/>
      <c r="CL328" s="945"/>
      <c r="CM328" s="945"/>
      <c r="CN328" s="945"/>
      <c r="CO328" s="945"/>
      <c r="CP328" s="945"/>
      <c r="CQ328" s="945"/>
      <c r="CR328" s="945"/>
      <c r="CS328" s="945"/>
      <c r="CT328" s="945"/>
      <c r="CU328" s="945"/>
      <c r="CV328" s="945"/>
      <c r="CW328" s="945"/>
      <c r="CX328" s="945"/>
      <c r="CY328" s="945"/>
      <c r="CZ328" s="945"/>
      <c r="DA328" s="945"/>
      <c r="DB328" s="945"/>
      <c r="DC328" s="945"/>
      <c r="DD328" s="945"/>
      <c r="DE328" s="945"/>
      <c r="DF328" s="945"/>
      <c r="DG328" s="945"/>
      <c r="DH328" s="945"/>
      <c r="DI328" s="945"/>
      <c r="DJ328" s="945"/>
    </row>
    <row r="329" spans="1:114" s="945" customFormat="1" ht="15" customHeight="1" outlineLevel="1" x14ac:dyDescent="0.25">
      <c r="A329" s="2694"/>
      <c r="B329" s="2801" t="s">
        <v>2375</v>
      </c>
      <c r="C329" s="2354" t="s">
        <v>2337</v>
      </c>
      <c r="D329" s="2276" t="s">
        <v>3345</v>
      </c>
      <c r="E329" s="1044" t="s">
        <v>1064</v>
      </c>
      <c r="F329" s="2452">
        <v>2027</v>
      </c>
      <c r="G329" s="1030" t="s">
        <v>395</v>
      </c>
      <c r="H329" s="2803" t="s">
        <v>1113</v>
      </c>
      <c r="I329" s="901" t="s">
        <v>1053</v>
      </c>
      <c r="J329" s="2276" t="s">
        <v>1120</v>
      </c>
      <c r="K329" s="904" t="s">
        <v>1064</v>
      </c>
      <c r="L329" s="2452">
        <v>2027</v>
      </c>
      <c r="M329" s="2276" t="s">
        <v>393</v>
      </c>
      <c r="N329" s="904"/>
      <c r="O329" s="959"/>
      <c r="P329" s="361"/>
      <c r="U329" s="1658"/>
      <c r="V329" s="904"/>
      <c r="W329" s="904"/>
    </row>
    <row r="330" spans="1:114" s="945" customFormat="1" ht="17.25" customHeight="1" outlineLevel="1" x14ac:dyDescent="0.25">
      <c r="A330" s="2695"/>
      <c r="B330" s="2802"/>
      <c r="C330" s="2500"/>
      <c r="D330" s="2277"/>
      <c r="E330" s="1043" t="s">
        <v>1192</v>
      </c>
      <c r="F330" s="2453"/>
      <c r="G330" s="1031"/>
      <c r="H330" s="2804"/>
      <c r="I330" s="902"/>
      <c r="J330" s="2277"/>
      <c r="K330" s="903" t="s">
        <v>1192</v>
      </c>
      <c r="L330" s="2453"/>
      <c r="M330" s="2277"/>
      <c r="N330" s="904"/>
      <c r="O330" s="959"/>
      <c r="P330" s="361"/>
      <c r="Q330" s="945">
        <v>600</v>
      </c>
      <c r="U330" s="1658" t="s">
        <v>1054</v>
      </c>
      <c r="V330" s="904"/>
      <c r="W330" s="904"/>
    </row>
    <row r="331" spans="1:114" s="938" customFormat="1" outlineLevel="1" x14ac:dyDescent="0.25">
      <c r="A331" s="1198"/>
      <c r="B331" s="1553" t="s">
        <v>1183</v>
      </c>
      <c r="D331" s="160"/>
      <c r="F331" s="947"/>
      <c r="H331" s="977" t="s">
        <v>1052</v>
      </c>
      <c r="L331" s="947"/>
      <c r="N331" s="160"/>
      <c r="O331" s="961"/>
      <c r="P331" s="206"/>
      <c r="U331" s="160"/>
      <c r="V331" s="160"/>
      <c r="W331" s="160"/>
      <c r="X331" s="945"/>
      <c r="Y331" s="945"/>
      <c r="Z331" s="945"/>
      <c r="AA331" s="945"/>
      <c r="AB331" s="945"/>
      <c r="AC331" s="945"/>
      <c r="AD331" s="945"/>
      <c r="AE331" s="945"/>
      <c r="AF331" s="945"/>
      <c r="AG331" s="945"/>
      <c r="AH331" s="945"/>
      <c r="AI331" s="945"/>
      <c r="AJ331" s="945"/>
      <c r="AK331" s="945"/>
      <c r="AL331" s="945"/>
      <c r="AM331" s="945"/>
      <c r="AN331" s="945"/>
      <c r="AO331" s="945"/>
      <c r="AP331" s="945"/>
      <c r="AQ331" s="945"/>
      <c r="AR331" s="945"/>
      <c r="AS331" s="945"/>
      <c r="AT331" s="945"/>
      <c r="AU331" s="945"/>
      <c r="AV331" s="945"/>
      <c r="AW331" s="945"/>
      <c r="AX331" s="945"/>
      <c r="AY331" s="945"/>
      <c r="AZ331" s="945"/>
      <c r="BA331" s="945"/>
      <c r="BB331" s="945"/>
      <c r="BC331" s="945"/>
      <c r="BD331" s="945"/>
      <c r="BE331" s="945"/>
      <c r="BF331" s="945"/>
      <c r="BG331" s="945"/>
      <c r="BH331" s="945"/>
      <c r="BI331" s="945"/>
      <c r="BJ331" s="945"/>
      <c r="BK331" s="945"/>
      <c r="BL331" s="945"/>
      <c r="BM331" s="945"/>
      <c r="BN331" s="945"/>
      <c r="BO331" s="945"/>
      <c r="BP331" s="945"/>
      <c r="BQ331" s="945"/>
      <c r="BR331" s="945"/>
      <c r="BS331" s="945"/>
      <c r="BT331" s="945"/>
      <c r="BU331" s="945"/>
      <c r="BV331" s="945"/>
      <c r="BW331" s="945"/>
      <c r="BX331" s="945"/>
      <c r="BY331" s="945"/>
      <c r="BZ331" s="945"/>
      <c r="CA331" s="945"/>
      <c r="CB331" s="945"/>
      <c r="CC331" s="945"/>
      <c r="CD331" s="945"/>
      <c r="CE331" s="945"/>
      <c r="CF331" s="945"/>
      <c r="CG331" s="945"/>
      <c r="CH331" s="945"/>
      <c r="CI331" s="945"/>
      <c r="CJ331" s="945"/>
      <c r="CK331" s="945"/>
      <c r="CL331" s="945"/>
      <c r="CM331" s="945"/>
      <c r="CN331" s="945"/>
      <c r="CO331" s="945"/>
      <c r="CP331" s="945"/>
      <c r="CQ331" s="945"/>
      <c r="CR331" s="945"/>
      <c r="CS331" s="945"/>
      <c r="CT331" s="945"/>
      <c r="CU331" s="945"/>
      <c r="CV331" s="945"/>
      <c r="CW331" s="945"/>
      <c r="CX331" s="945"/>
      <c r="CY331" s="945"/>
      <c r="CZ331" s="945"/>
      <c r="DA331" s="945"/>
      <c r="DB331" s="945"/>
      <c r="DC331" s="945"/>
      <c r="DD331" s="945"/>
      <c r="DE331" s="945"/>
      <c r="DF331" s="945"/>
      <c r="DG331" s="945"/>
      <c r="DH331" s="945"/>
      <c r="DI331" s="945"/>
      <c r="DJ331" s="945"/>
    </row>
    <row r="332" spans="1:114" s="945" customFormat="1" ht="15" customHeight="1" outlineLevel="1" x14ac:dyDescent="0.25">
      <c r="A332" s="2694"/>
      <c r="B332" s="2801" t="s">
        <v>2376</v>
      </c>
      <c r="C332" s="2354" t="s">
        <v>2337</v>
      </c>
      <c r="D332" s="2276" t="s">
        <v>3346</v>
      </c>
      <c r="E332" s="1044" t="s">
        <v>1064</v>
      </c>
      <c r="F332" s="2452">
        <v>2027</v>
      </c>
      <c r="G332" s="1030" t="s">
        <v>395</v>
      </c>
      <c r="H332" s="2803" t="s">
        <v>1114</v>
      </c>
      <c r="I332" s="901" t="s">
        <v>1053</v>
      </c>
      <c r="J332" s="2276" t="s">
        <v>1123</v>
      </c>
      <c r="K332" s="904" t="s">
        <v>1064</v>
      </c>
      <c r="L332" s="2452">
        <v>2027</v>
      </c>
      <c r="M332" s="2276" t="s">
        <v>393</v>
      </c>
      <c r="N332" s="904"/>
      <c r="O332" s="959"/>
      <c r="P332" s="361"/>
      <c r="U332" s="1658"/>
      <c r="V332" s="904"/>
      <c r="W332" s="904"/>
    </row>
    <row r="333" spans="1:114" s="945" customFormat="1" ht="29.25" customHeight="1" outlineLevel="1" x14ac:dyDescent="0.25">
      <c r="A333" s="2695"/>
      <c r="B333" s="2802"/>
      <c r="C333" s="2500"/>
      <c r="D333" s="2277"/>
      <c r="E333" s="1043" t="s">
        <v>1192</v>
      </c>
      <c r="F333" s="2453"/>
      <c r="G333" s="1031"/>
      <c r="H333" s="2804"/>
      <c r="I333" s="902"/>
      <c r="J333" s="2277"/>
      <c r="K333" s="903" t="s">
        <v>1192</v>
      </c>
      <c r="L333" s="2453"/>
      <c r="M333" s="2277"/>
      <c r="N333" s="904"/>
      <c r="O333" s="959"/>
      <c r="P333" s="361"/>
      <c r="Q333" s="945">
        <v>800</v>
      </c>
      <c r="U333" s="1658" t="s">
        <v>1054</v>
      </c>
      <c r="V333" s="904"/>
      <c r="W333" s="904"/>
    </row>
    <row r="334" spans="1:114" s="938" customFormat="1" outlineLevel="1" x14ac:dyDescent="0.25">
      <c r="A334" s="1198"/>
      <c r="B334" s="1553" t="s">
        <v>1004</v>
      </c>
      <c r="D334" s="160"/>
      <c r="F334" s="947"/>
      <c r="H334" s="977" t="s">
        <v>578</v>
      </c>
      <c r="L334" s="947"/>
      <c r="N334" s="160"/>
      <c r="O334" s="961"/>
      <c r="P334" s="206"/>
      <c r="U334" s="160"/>
      <c r="V334" s="160"/>
      <c r="W334" s="160"/>
      <c r="X334" s="945"/>
      <c r="Y334" s="945"/>
      <c r="Z334" s="945"/>
      <c r="AA334" s="945"/>
      <c r="AB334" s="945"/>
      <c r="AC334" s="945"/>
      <c r="AD334" s="945"/>
      <c r="AE334" s="945"/>
      <c r="AF334" s="945"/>
      <c r="AG334" s="945"/>
      <c r="AH334" s="945"/>
      <c r="AI334" s="945"/>
      <c r="AJ334" s="945"/>
      <c r="AK334" s="945"/>
      <c r="AL334" s="945"/>
      <c r="AM334" s="945"/>
      <c r="AN334" s="945"/>
      <c r="AO334" s="945"/>
      <c r="AP334" s="945"/>
      <c r="AQ334" s="945"/>
      <c r="AR334" s="945"/>
      <c r="AS334" s="945"/>
      <c r="AT334" s="945"/>
      <c r="AU334" s="945"/>
      <c r="AV334" s="945"/>
      <c r="AW334" s="945"/>
      <c r="AX334" s="945"/>
      <c r="AY334" s="945"/>
      <c r="AZ334" s="945"/>
      <c r="BA334" s="945"/>
      <c r="BB334" s="945"/>
      <c r="BC334" s="945"/>
      <c r="BD334" s="945"/>
      <c r="BE334" s="945"/>
      <c r="BF334" s="945"/>
      <c r="BG334" s="945"/>
      <c r="BH334" s="945"/>
      <c r="BI334" s="945"/>
      <c r="BJ334" s="945"/>
      <c r="BK334" s="945"/>
      <c r="BL334" s="945"/>
      <c r="BM334" s="945"/>
      <c r="BN334" s="945"/>
      <c r="BO334" s="945"/>
      <c r="BP334" s="945"/>
      <c r="BQ334" s="945"/>
      <c r="BR334" s="945"/>
      <c r="BS334" s="945"/>
      <c r="BT334" s="945"/>
      <c r="BU334" s="945"/>
      <c r="BV334" s="945"/>
      <c r="BW334" s="945"/>
      <c r="BX334" s="945"/>
      <c r="BY334" s="945"/>
      <c r="BZ334" s="945"/>
      <c r="CA334" s="945"/>
      <c r="CB334" s="945"/>
      <c r="CC334" s="945"/>
      <c r="CD334" s="945"/>
      <c r="CE334" s="945"/>
      <c r="CF334" s="945"/>
      <c r="CG334" s="945"/>
      <c r="CH334" s="945"/>
      <c r="CI334" s="945"/>
      <c r="CJ334" s="945"/>
      <c r="CK334" s="945"/>
      <c r="CL334" s="945"/>
      <c r="CM334" s="945"/>
      <c r="CN334" s="945"/>
      <c r="CO334" s="945"/>
      <c r="CP334" s="945"/>
      <c r="CQ334" s="945"/>
      <c r="CR334" s="945"/>
      <c r="CS334" s="945"/>
      <c r="CT334" s="945"/>
      <c r="CU334" s="945"/>
      <c r="CV334" s="945"/>
      <c r="CW334" s="945"/>
      <c r="CX334" s="945"/>
      <c r="CY334" s="945"/>
      <c r="CZ334" s="945"/>
      <c r="DA334" s="945"/>
      <c r="DB334" s="945"/>
      <c r="DC334" s="945"/>
      <c r="DD334" s="945"/>
      <c r="DE334" s="945"/>
      <c r="DF334" s="945"/>
      <c r="DG334" s="945"/>
      <c r="DH334" s="945"/>
      <c r="DI334" s="945"/>
      <c r="DJ334" s="945"/>
    </row>
    <row r="335" spans="1:114" s="945" customFormat="1" ht="15" customHeight="1" outlineLevel="1" x14ac:dyDescent="0.25">
      <c r="A335" s="2694"/>
      <c r="B335" s="2801" t="s">
        <v>2375</v>
      </c>
      <c r="C335" s="2354" t="s">
        <v>2337</v>
      </c>
      <c r="D335" s="2276" t="s">
        <v>3347</v>
      </c>
      <c r="E335" s="1044" t="s">
        <v>1064</v>
      </c>
      <c r="F335" s="2452">
        <v>2027</v>
      </c>
      <c r="G335" s="1030" t="s">
        <v>395</v>
      </c>
      <c r="H335" s="2803" t="s">
        <v>1113</v>
      </c>
      <c r="I335" s="901" t="s">
        <v>1053</v>
      </c>
      <c r="J335" s="2276" t="s">
        <v>1122</v>
      </c>
      <c r="K335" s="904" t="s">
        <v>1064</v>
      </c>
      <c r="L335" s="2452">
        <v>2027</v>
      </c>
      <c r="M335" s="2276" t="s">
        <v>393</v>
      </c>
      <c r="N335" s="904"/>
      <c r="O335" s="959"/>
      <c r="P335" s="904"/>
      <c r="U335" s="1658"/>
      <c r="V335" s="904"/>
      <c r="W335" s="904"/>
    </row>
    <row r="336" spans="1:114" s="945" customFormat="1" ht="19.5" customHeight="1" outlineLevel="1" x14ac:dyDescent="0.25">
      <c r="A336" s="2695"/>
      <c r="B336" s="2802"/>
      <c r="C336" s="2500"/>
      <c r="D336" s="2277"/>
      <c r="E336" s="1043" t="s">
        <v>1192</v>
      </c>
      <c r="F336" s="2453"/>
      <c r="G336" s="1031"/>
      <c r="H336" s="2804"/>
      <c r="I336" s="902"/>
      <c r="J336" s="2277"/>
      <c r="K336" s="903" t="s">
        <v>1192</v>
      </c>
      <c r="L336" s="2453"/>
      <c r="M336" s="2277"/>
      <c r="N336" s="904"/>
      <c r="O336" s="959"/>
      <c r="P336" s="361"/>
      <c r="Q336" s="945">
        <v>100</v>
      </c>
      <c r="U336" s="1658" t="s">
        <v>1054</v>
      </c>
      <c r="V336" s="904"/>
      <c r="W336" s="904"/>
    </row>
    <row r="337" spans="1:114" s="938" customFormat="1" outlineLevel="1" x14ac:dyDescent="0.25">
      <c r="A337" s="1198"/>
      <c r="B337" s="1553" t="s">
        <v>1007</v>
      </c>
      <c r="D337" s="160"/>
      <c r="F337" s="947"/>
      <c r="H337" s="977" t="s">
        <v>581</v>
      </c>
      <c r="L337" s="947"/>
      <c r="N337" s="160"/>
      <c r="O337" s="961"/>
      <c r="P337" s="206"/>
      <c r="U337" s="160"/>
      <c r="V337" s="160"/>
      <c r="W337" s="160"/>
      <c r="X337" s="945"/>
      <c r="Y337" s="945"/>
      <c r="Z337" s="945"/>
      <c r="AA337" s="945"/>
      <c r="AB337" s="945"/>
      <c r="AC337" s="945"/>
      <c r="AD337" s="945"/>
      <c r="AE337" s="945"/>
      <c r="AF337" s="945"/>
      <c r="AG337" s="945"/>
      <c r="AH337" s="945"/>
      <c r="AI337" s="945"/>
      <c r="AJ337" s="945"/>
      <c r="AK337" s="945"/>
      <c r="AL337" s="945"/>
      <c r="AM337" s="945"/>
      <c r="AN337" s="945"/>
      <c r="AO337" s="945"/>
      <c r="AP337" s="945"/>
      <c r="AQ337" s="945"/>
      <c r="AR337" s="945"/>
      <c r="AS337" s="945"/>
      <c r="AT337" s="945"/>
      <c r="AU337" s="945"/>
      <c r="AV337" s="945"/>
      <c r="AW337" s="945"/>
      <c r="AX337" s="945"/>
      <c r="AY337" s="945"/>
      <c r="AZ337" s="945"/>
      <c r="BA337" s="945"/>
      <c r="BB337" s="945"/>
      <c r="BC337" s="945"/>
      <c r="BD337" s="945"/>
      <c r="BE337" s="945"/>
      <c r="BF337" s="945"/>
      <c r="BG337" s="945"/>
      <c r="BH337" s="945"/>
      <c r="BI337" s="945"/>
      <c r="BJ337" s="945"/>
      <c r="BK337" s="945"/>
      <c r="BL337" s="945"/>
      <c r="BM337" s="945"/>
      <c r="BN337" s="945"/>
      <c r="BO337" s="945"/>
      <c r="BP337" s="945"/>
      <c r="BQ337" s="945"/>
      <c r="BR337" s="945"/>
      <c r="BS337" s="945"/>
      <c r="BT337" s="945"/>
      <c r="BU337" s="945"/>
      <c r="BV337" s="945"/>
      <c r="BW337" s="945"/>
      <c r="BX337" s="945"/>
      <c r="BY337" s="945"/>
      <c r="BZ337" s="945"/>
      <c r="CA337" s="945"/>
      <c r="CB337" s="945"/>
      <c r="CC337" s="945"/>
      <c r="CD337" s="945"/>
      <c r="CE337" s="945"/>
      <c r="CF337" s="945"/>
      <c r="CG337" s="945"/>
      <c r="CH337" s="945"/>
      <c r="CI337" s="945"/>
      <c r="CJ337" s="945"/>
      <c r="CK337" s="945"/>
      <c r="CL337" s="945"/>
      <c r="CM337" s="945"/>
      <c r="CN337" s="945"/>
      <c r="CO337" s="945"/>
      <c r="CP337" s="945"/>
      <c r="CQ337" s="945"/>
      <c r="CR337" s="945"/>
      <c r="CS337" s="945"/>
      <c r="CT337" s="945"/>
      <c r="CU337" s="945"/>
      <c r="CV337" s="945"/>
      <c r="CW337" s="945"/>
      <c r="CX337" s="945"/>
      <c r="CY337" s="945"/>
      <c r="CZ337" s="945"/>
      <c r="DA337" s="945"/>
      <c r="DB337" s="945"/>
      <c r="DC337" s="945"/>
      <c r="DD337" s="945"/>
      <c r="DE337" s="945"/>
      <c r="DF337" s="945"/>
      <c r="DG337" s="945"/>
      <c r="DH337" s="945"/>
      <c r="DI337" s="945"/>
      <c r="DJ337" s="945"/>
    </row>
    <row r="338" spans="1:114" s="945" customFormat="1" ht="15" customHeight="1" outlineLevel="1" x14ac:dyDescent="0.25">
      <c r="A338" s="2694"/>
      <c r="B338" s="2801" t="s">
        <v>2375</v>
      </c>
      <c r="C338" s="2354" t="s">
        <v>2337</v>
      </c>
      <c r="D338" s="2276" t="s">
        <v>3348</v>
      </c>
      <c r="E338" s="1044" t="s">
        <v>1064</v>
      </c>
      <c r="F338" s="2452">
        <v>2026</v>
      </c>
      <c r="G338" s="1030" t="s">
        <v>395</v>
      </c>
      <c r="H338" s="2803" t="s">
        <v>1113</v>
      </c>
      <c r="I338" s="901" t="s">
        <v>1053</v>
      </c>
      <c r="J338" s="2276" t="s">
        <v>1117</v>
      </c>
      <c r="K338" s="904" t="s">
        <v>1064</v>
      </c>
      <c r="L338" s="2452">
        <v>2026</v>
      </c>
      <c r="M338" s="2276" t="s">
        <v>393</v>
      </c>
      <c r="N338" s="904"/>
      <c r="O338" s="959"/>
      <c r="P338" s="361"/>
      <c r="U338" s="1658"/>
      <c r="V338" s="904"/>
      <c r="W338" s="904"/>
    </row>
    <row r="339" spans="1:114" s="945" customFormat="1" ht="19.5" customHeight="1" outlineLevel="1" x14ac:dyDescent="0.25">
      <c r="A339" s="2695"/>
      <c r="B339" s="2802"/>
      <c r="C339" s="2500"/>
      <c r="D339" s="2277"/>
      <c r="E339" s="1043" t="s">
        <v>1192</v>
      </c>
      <c r="F339" s="2453"/>
      <c r="G339" s="1031"/>
      <c r="H339" s="2804"/>
      <c r="I339" s="902"/>
      <c r="J339" s="2277"/>
      <c r="K339" s="903" t="s">
        <v>1192</v>
      </c>
      <c r="L339" s="2453"/>
      <c r="M339" s="2277"/>
      <c r="N339" s="904"/>
      <c r="O339" s="959"/>
      <c r="P339" s="361">
        <v>1500</v>
      </c>
      <c r="U339" s="1658" t="s">
        <v>1054</v>
      </c>
      <c r="V339" s="904"/>
      <c r="W339" s="904"/>
    </row>
    <row r="340" spans="1:114" s="938" customFormat="1" outlineLevel="1" x14ac:dyDescent="0.25">
      <c r="A340" s="1198"/>
      <c r="B340" s="1553" t="s">
        <v>2868</v>
      </c>
      <c r="D340" s="160"/>
      <c r="F340" s="947"/>
      <c r="H340" s="977" t="s">
        <v>582</v>
      </c>
      <c r="L340" s="947"/>
      <c r="N340" s="160"/>
      <c r="O340" s="961"/>
      <c r="P340" s="206"/>
      <c r="U340" s="160"/>
      <c r="V340" s="160"/>
      <c r="W340" s="160"/>
      <c r="X340" s="945"/>
      <c r="Y340" s="945"/>
      <c r="Z340" s="945"/>
      <c r="AA340" s="945"/>
      <c r="AB340" s="945"/>
      <c r="AC340" s="945"/>
      <c r="AD340" s="945"/>
      <c r="AE340" s="945"/>
      <c r="AF340" s="945"/>
      <c r="AG340" s="945"/>
      <c r="AH340" s="945"/>
      <c r="AI340" s="945"/>
      <c r="AJ340" s="945"/>
      <c r="AK340" s="945"/>
      <c r="AL340" s="945"/>
      <c r="AM340" s="945"/>
      <c r="AN340" s="945"/>
      <c r="AO340" s="945"/>
      <c r="AP340" s="945"/>
      <c r="AQ340" s="945"/>
      <c r="AR340" s="945"/>
      <c r="AS340" s="945"/>
      <c r="AT340" s="945"/>
      <c r="AU340" s="945"/>
      <c r="AV340" s="945"/>
      <c r="AW340" s="945"/>
      <c r="AX340" s="945"/>
      <c r="AY340" s="945"/>
      <c r="AZ340" s="945"/>
      <c r="BA340" s="945"/>
      <c r="BB340" s="945"/>
      <c r="BC340" s="945"/>
      <c r="BD340" s="945"/>
      <c r="BE340" s="945"/>
      <c r="BF340" s="945"/>
      <c r="BG340" s="945"/>
      <c r="BH340" s="945"/>
      <c r="BI340" s="945"/>
      <c r="BJ340" s="945"/>
      <c r="BK340" s="945"/>
      <c r="BL340" s="945"/>
      <c r="BM340" s="945"/>
      <c r="BN340" s="945"/>
      <c r="BO340" s="945"/>
      <c r="BP340" s="945"/>
      <c r="BQ340" s="945"/>
      <c r="BR340" s="945"/>
      <c r="BS340" s="945"/>
      <c r="BT340" s="945"/>
      <c r="BU340" s="945"/>
      <c r="BV340" s="945"/>
      <c r="BW340" s="945"/>
      <c r="BX340" s="945"/>
      <c r="BY340" s="945"/>
      <c r="BZ340" s="945"/>
      <c r="CA340" s="945"/>
      <c r="CB340" s="945"/>
      <c r="CC340" s="945"/>
      <c r="CD340" s="945"/>
      <c r="CE340" s="945"/>
      <c r="CF340" s="945"/>
      <c r="CG340" s="945"/>
      <c r="CH340" s="945"/>
      <c r="CI340" s="945"/>
      <c r="CJ340" s="945"/>
      <c r="CK340" s="945"/>
      <c r="CL340" s="945"/>
      <c r="CM340" s="945"/>
      <c r="CN340" s="945"/>
      <c r="CO340" s="945"/>
      <c r="CP340" s="945"/>
      <c r="CQ340" s="945"/>
      <c r="CR340" s="945"/>
      <c r="CS340" s="945"/>
      <c r="CT340" s="945"/>
      <c r="CU340" s="945"/>
      <c r="CV340" s="945"/>
      <c r="CW340" s="945"/>
      <c r="CX340" s="945"/>
      <c r="CY340" s="945"/>
      <c r="CZ340" s="945"/>
      <c r="DA340" s="945"/>
      <c r="DB340" s="945"/>
      <c r="DC340" s="945"/>
      <c r="DD340" s="945"/>
      <c r="DE340" s="945"/>
      <c r="DF340" s="945"/>
      <c r="DG340" s="945"/>
      <c r="DH340" s="945"/>
      <c r="DI340" s="945"/>
      <c r="DJ340" s="945"/>
    </row>
    <row r="341" spans="1:114" s="945" customFormat="1" ht="15" customHeight="1" outlineLevel="1" x14ac:dyDescent="0.25">
      <c r="A341" s="2694"/>
      <c r="B341" s="2801" t="s">
        <v>2375</v>
      </c>
      <c r="C341" s="2354" t="s">
        <v>2337</v>
      </c>
      <c r="D341" s="2276" t="s">
        <v>3349</v>
      </c>
      <c r="E341" s="1044" t="s">
        <v>1064</v>
      </c>
      <c r="F341" s="2452">
        <v>2026</v>
      </c>
      <c r="G341" s="1030" t="s">
        <v>395</v>
      </c>
      <c r="H341" s="2803" t="s">
        <v>1113</v>
      </c>
      <c r="I341" s="901" t="s">
        <v>1053</v>
      </c>
      <c r="J341" s="2276" t="s">
        <v>1118</v>
      </c>
      <c r="K341" s="904" t="s">
        <v>1064</v>
      </c>
      <c r="L341" s="2452">
        <v>2026</v>
      </c>
      <c r="M341" s="2276" t="s">
        <v>393</v>
      </c>
      <c r="N341" s="904"/>
      <c r="O341" s="959"/>
      <c r="P341" s="361"/>
      <c r="U341" s="1658"/>
      <c r="V341" s="904"/>
      <c r="W341" s="904"/>
    </row>
    <row r="342" spans="1:114" s="945" customFormat="1" ht="28.5" customHeight="1" outlineLevel="1" x14ac:dyDescent="0.25">
      <c r="A342" s="2695"/>
      <c r="B342" s="2802"/>
      <c r="C342" s="2500"/>
      <c r="D342" s="2277"/>
      <c r="E342" s="1043" t="s">
        <v>1192</v>
      </c>
      <c r="F342" s="2453"/>
      <c r="G342" s="1031"/>
      <c r="H342" s="2804"/>
      <c r="I342" s="902"/>
      <c r="J342" s="2277"/>
      <c r="K342" s="903" t="s">
        <v>1192</v>
      </c>
      <c r="L342" s="2453"/>
      <c r="M342" s="2277"/>
      <c r="N342" s="904"/>
      <c r="O342" s="959"/>
      <c r="P342" s="361">
        <v>600</v>
      </c>
      <c r="U342" s="1658" t="s">
        <v>1054</v>
      </c>
      <c r="V342" s="904"/>
      <c r="W342" s="904"/>
    </row>
    <row r="343" spans="1:114" s="945" customFormat="1" ht="15" customHeight="1" outlineLevel="1" x14ac:dyDescent="0.25">
      <c r="A343" s="2694"/>
      <c r="B343" s="2801" t="s">
        <v>2375</v>
      </c>
      <c r="C343" s="2354" t="s">
        <v>2337</v>
      </c>
      <c r="D343" s="2276" t="s">
        <v>3350</v>
      </c>
      <c r="E343" s="1044" t="s">
        <v>1064</v>
      </c>
      <c r="F343" s="2452">
        <v>2027</v>
      </c>
      <c r="G343" s="1030" t="s">
        <v>395</v>
      </c>
      <c r="H343" s="2803" t="s">
        <v>1113</v>
      </c>
      <c r="I343" s="901" t="s">
        <v>1053</v>
      </c>
      <c r="J343" s="2276" t="s">
        <v>1562</v>
      </c>
      <c r="K343" s="904" t="s">
        <v>1064</v>
      </c>
      <c r="L343" s="2452">
        <v>2027</v>
      </c>
      <c r="M343" s="2276" t="s">
        <v>393</v>
      </c>
      <c r="N343" s="904"/>
      <c r="O343" s="959"/>
      <c r="P343" s="361"/>
      <c r="U343" s="1658"/>
      <c r="V343" s="904"/>
      <c r="W343" s="904"/>
    </row>
    <row r="344" spans="1:114" s="945" customFormat="1" ht="27" customHeight="1" outlineLevel="1" x14ac:dyDescent="0.25">
      <c r="A344" s="2695"/>
      <c r="B344" s="2802"/>
      <c r="C344" s="2500"/>
      <c r="D344" s="2277"/>
      <c r="E344" s="1043" t="s">
        <v>1192</v>
      </c>
      <c r="F344" s="2453"/>
      <c r="G344" s="1031"/>
      <c r="H344" s="2804"/>
      <c r="I344" s="902"/>
      <c r="J344" s="2277"/>
      <c r="K344" s="903" t="s">
        <v>1192</v>
      </c>
      <c r="L344" s="2453"/>
      <c r="M344" s="2277"/>
      <c r="N344" s="904"/>
      <c r="O344" s="959"/>
      <c r="P344" s="361"/>
      <c r="Q344" s="945">
        <v>2000</v>
      </c>
      <c r="U344" s="1658" t="s">
        <v>1054</v>
      </c>
      <c r="V344" s="904"/>
      <c r="W344" s="904"/>
    </row>
    <row r="345" spans="1:114" s="938" customFormat="1" outlineLevel="1" x14ac:dyDescent="0.25">
      <c r="A345" s="1198"/>
      <c r="B345" s="1553" t="s">
        <v>994</v>
      </c>
      <c r="D345" s="160"/>
      <c r="F345" s="947"/>
      <c r="H345" s="977" t="s">
        <v>596</v>
      </c>
      <c r="L345" s="947"/>
      <c r="N345" s="160"/>
      <c r="O345" s="961"/>
      <c r="P345" s="960"/>
      <c r="U345" s="160"/>
      <c r="V345" s="160"/>
      <c r="W345" s="160"/>
      <c r="X345" s="945"/>
      <c r="Y345" s="945"/>
      <c r="Z345" s="945"/>
      <c r="AA345" s="945"/>
      <c r="AB345" s="945"/>
      <c r="AC345" s="945"/>
      <c r="AD345" s="945"/>
      <c r="AE345" s="945"/>
      <c r="AF345" s="945"/>
      <c r="AG345" s="945"/>
      <c r="AH345" s="945"/>
      <c r="AI345" s="945"/>
      <c r="AJ345" s="945"/>
      <c r="AK345" s="945"/>
      <c r="AL345" s="945"/>
      <c r="AM345" s="945"/>
      <c r="AN345" s="945"/>
      <c r="AO345" s="945"/>
      <c r="AP345" s="945"/>
      <c r="AQ345" s="945"/>
      <c r="AR345" s="945"/>
      <c r="AS345" s="945"/>
      <c r="AT345" s="945"/>
      <c r="AU345" s="945"/>
      <c r="AV345" s="945"/>
      <c r="AW345" s="945"/>
      <c r="AX345" s="945"/>
      <c r="AY345" s="945"/>
      <c r="AZ345" s="945"/>
      <c r="BA345" s="945"/>
      <c r="BB345" s="945"/>
      <c r="BC345" s="945"/>
      <c r="BD345" s="945"/>
      <c r="BE345" s="945"/>
      <c r="BF345" s="945"/>
      <c r="BG345" s="945"/>
      <c r="BH345" s="945"/>
      <c r="BI345" s="945"/>
      <c r="BJ345" s="945"/>
      <c r="BK345" s="945"/>
      <c r="BL345" s="945"/>
      <c r="BM345" s="945"/>
      <c r="BN345" s="945"/>
      <c r="BO345" s="945"/>
      <c r="BP345" s="945"/>
      <c r="BQ345" s="945"/>
      <c r="BR345" s="945"/>
      <c r="BS345" s="945"/>
      <c r="BT345" s="945"/>
      <c r="BU345" s="945"/>
      <c r="BV345" s="945"/>
      <c r="BW345" s="945"/>
      <c r="BX345" s="945"/>
      <c r="BY345" s="945"/>
      <c r="BZ345" s="945"/>
      <c r="CA345" s="945"/>
      <c r="CB345" s="945"/>
      <c r="CC345" s="945"/>
      <c r="CD345" s="945"/>
      <c r="CE345" s="945"/>
      <c r="CF345" s="945"/>
      <c r="CG345" s="945"/>
      <c r="CH345" s="945"/>
      <c r="CI345" s="945"/>
      <c r="CJ345" s="945"/>
      <c r="CK345" s="945"/>
      <c r="CL345" s="945"/>
      <c r="CM345" s="945"/>
      <c r="CN345" s="945"/>
      <c r="CO345" s="945"/>
      <c r="CP345" s="945"/>
      <c r="CQ345" s="945"/>
      <c r="CR345" s="945"/>
      <c r="CS345" s="945"/>
      <c r="CT345" s="945"/>
      <c r="CU345" s="945"/>
      <c r="CV345" s="945"/>
      <c r="CW345" s="945"/>
      <c r="CX345" s="945"/>
      <c r="CY345" s="945"/>
      <c r="CZ345" s="945"/>
      <c r="DA345" s="945"/>
      <c r="DB345" s="945"/>
      <c r="DC345" s="945"/>
      <c r="DD345" s="945"/>
      <c r="DE345" s="945"/>
      <c r="DF345" s="945"/>
      <c r="DG345" s="945"/>
      <c r="DH345" s="945"/>
      <c r="DI345" s="945"/>
      <c r="DJ345" s="945"/>
    </row>
    <row r="346" spans="1:114" s="945" customFormat="1" ht="15" customHeight="1" outlineLevel="1" x14ac:dyDescent="0.25">
      <c r="A346" s="2694"/>
      <c r="B346" s="2801" t="s">
        <v>2376</v>
      </c>
      <c r="C346" s="2354" t="s">
        <v>2337</v>
      </c>
      <c r="D346" s="2276" t="s">
        <v>3351</v>
      </c>
      <c r="E346" s="1044" t="s">
        <v>1064</v>
      </c>
      <c r="F346" s="2452">
        <v>2027</v>
      </c>
      <c r="G346" s="1030" t="s">
        <v>395</v>
      </c>
      <c r="H346" s="2803" t="s">
        <v>1114</v>
      </c>
      <c r="I346" s="901" t="s">
        <v>1053</v>
      </c>
      <c r="J346" s="2276" t="s">
        <v>1116</v>
      </c>
      <c r="K346" s="904" t="s">
        <v>1064</v>
      </c>
      <c r="L346" s="2452">
        <v>2027</v>
      </c>
      <c r="M346" s="2276" t="s">
        <v>393</v>
      </c>
      <c r="N346" s="904"/>
      <c r="O346" s="959"/>
      <c r="P346" s="904"/>
      <c r="U346" s="1658"/>
      <c r="V346" s="904"/>
      <c r="W346" s="904"/>
    </row>
    <row r="347" spans="1:114" s="945" customFormat="1" outlineLevel="1" x14ac:dyDescent="0.25">
      <c r="A347" s="2695"/>
      <c r="B347" s="2802"/>
      <c r="C347" s="2500"/>
      <c r="D347" s="2277"/>
      <c r="E347" s="1043" t="s">
        <v>1192</v>
      </c>
      <c r="F347" s="2453"/>
      <c r="G347" s="1031"/>
      <c r="H347" s="2804"/>
      <c r="I347" s="902"/>
      <c r="J347" s="2277"/>
      <c r="K347" s="903" t="s">
        <v>1192</v>
      </c>
      <c r="L347" s="2453"/>
      <c r="M347" s="2277"/>
      <c r="N347" s="904"/>
      <c r="O347" s="959"/>
      <c r="P347" s="361">
        <v>100</v>
      </c>
      <c r="U347" s="1658" t="s">
        <v>1054</v>
      </c>
      <c r="V347" s="904"/>
      <c r="W347" s="904"/>
    </row>
    <row r="348" spans="1:114" s="685" customFormat="1" ht="48.75" customHeight="1" outlineLevel="1" x14ac:dyDescent="0.25">
      <c r="A348" s="1192"/>
      <c r="B348" s="1541" t="s">
        <v>1180</v>
      </c>
      <c r="C348" s="627"/>
      <c r="D348" s="627"/>
      <c r="E348" s="627"/>
      <c r="F348" s="648" t="s">
        <v>992</v>
      </c>
      <c r="G348" s="627"/>
      <c r="H348" s="962" t="s">
        <v>1180</v>
      </c>
      <c r="I348" s="627" t="s">
        <v>1053</v>
      </c>
      <c r="J348" s="627"/>
      <c r="K348" s="627" t="s">
        <v>1064</v>
      </c>
      <c r="L348" s="648" t="s">
        <v>992</v>
      </c>
      <c r="M348" s="627" t="s">
        <v>393</v>
      </c>
      <c r="N348" s="648">
        <f>N167+N182+N216+N241+N273+N322</f>
        <v>0</v>
      </c>
      <c r="O348" s="648">
        <f t="shared" ref="O348:T348" si="7">O167+O182+O216+O241+O273+O322</f>
        <v>0</v>
      </c>
      <c r="P348" s="648">
        <f t="shared" si="7"/>
        <v>97487.4</v>
      </c>
      <c r="Q348" s="648">
        <f t="shared" si="7"/>
        <v>806631</v>
      </c>
      <c r="R348" s="648">
        <f t="shared" si="7"/>
        <v>0</v>
      </c>
      <c r="S348" s="648">
        <f t="shared" si="7"/>
        <v>0</v>
      </c>
      <c r="T348" s="648">
        <f t="shared" si="7"/>
        <v>0</v>
      </c>
      <c r="U348" s="627" t="s">
        <v>1054</v>
      </c>
      <c r="V348" s="627"/>
      <c r="W348" s="627"/>
    </row>
    <row r="349" spans="1:114" s="1519" customFormat="1" ht="31.5" customHeight="1" outlineLevel="1" x14ac:dyDescent="0.25">
      <c r="A349" s="2834"/>
      <c r="B349" s="2836" t="s">
        <v>3491</v>
      </c>
      <c r="C349" s="2310" t="s">
        <v>307</v>
      </c>
      <c r="D349" s="2238" t="s">
        <v>457</v>
      </c>
      <c r="E349" s="1509" t="s">
        <v>3945</v>
      </c>
      <c r="F349" s="2330" t="s">
        <v>2962</v>
      </c>
      <c r="G349" s="2310" t="s">
        <v>542</v>
      </c>
      <c r="H349" s="2303" t="s">
        <v>3733</v>
      </c>
      <c r="I349" s="2807" t="s">
        <v>305</v>
      </c>
      <c r="J349" s="2327" t="s">
        <v>454</v>
      </c>
      <c r="K349" s="1812" t="s">
        <v>3477</v>
      </c>
      <c r="L349" s="2710" t="s">
        <v>3478</v>
      </c>
      <c r="M349" s="2807" t="s">
        <v>541</v>
      </c>
      <c r="N349" s="1691"/>
      <c r="O349" s="1606"/>
      <c r="P349" s="1605"/>
      <c r="Q349" s="1606"/>
      <c r="R349" s="1606"/>
      <c r="S349" s="1518"/>
      <c r="T349" s="1518"/>
      <c r="U349" s="1517"/>
      <c r="V349" s="1517"/>
      <c r="W349" s="1517"/>
    </row>
    <row r="350" spans="1:114" s="1519" customFormat="1" ht="21" customHeight="1" outlineLevel="1" x14ac:dyDescent="0.25">
      <c r="A350" s="2835"/>
      <c r="B350" s="2837"/>
      <c r="C350" s="2310"/>
      <c r="D350" s="2239"/>
      <c r="E350" s="1509" t="s">
        <v>458</v>
      </c>
      <c r="F350" s="2331"/>
      <c r="G350" s="2310"/>
      <c r="H350" s="2304"/>
      <c r="I350" s="2807"/>
      <c r="J350" s="2328"/>
      <c r="K350" s="1812" t="s">
        <v>465</v>
      </c>
      <c r="L350" s="2711"/>
      <c r="M350" s="2807"/>
      <c r="N350" s="1523">
        <f>N352+N354+N356+N375+N358+N360+N362+N364+N366+N368</f>
        <v>25490.647000000001</v>
      </c>
      <c r="O350" s="1810">
        <f t="shared" ref="O350:R350" si="8">O352+O354+O356+O375+O358+O360+O362+O364+O366+O368</f>
        <v>51283.495999999999</v>
      </c>
      <c r="P350" s="1810">
        <f t="shared" si="8"/>
        <v>85525.891999999993</v>
      </c>
      <c r="Q350" s="1810">
        <f t="shared" si="8"/>
        <v>94937.482000000004</v>
      </c>
      <c r="R350" s="1810">
        <f t="shared" si="8"/>
        <v>96770.281000000003</v>
      </c>
      <c r="S350" s="41"/>
      <c r="T350" s="1518"/>
      <c r="U350" s="1677" t="s">
        <v>3915</v>
      </c>
      <c r="V350" s="1517"/>
      <c r="W350" s="1517"/>
    </row>
    <row r="351" spans="1:114" s="1501" customFormat="1" ht="45" outlineLevel="1" x14ac:dyDescent="0.25">
      <c r="A351" s="2828"/>
      <c r="B351" s="2290" t="s">
        <v>3498</v>
      </c>
      <c r="C351" s="2838" t="s">
        <v>3497</v>
      </c>
      <c r="D351" s="2838" t="s">
        <v>3497</v>
      </c>
      <c r="E351" s="1806" t="s">
        <v>3945</v>
      </c>
      <c r="F351" s="2452" t="s">
        <v>2958</v>
      </c>
      <c r="G351" s="2286" t="s">
        <v>542</v>
      </c>
      <c r="H351" s="2290" t="s">
        <v>3468</v>
      </c>
      <c r="I351" s="2249" t="s">
        <v>1053</v>
      </c>
      <c r="J351" s="2249" t="s">
        <v>1053</v>
      </c>
      <c r="K351" s="1498" t="s">
        <v>3477</v>
      </c>
      <c r="L351" s="2820" t="s">
        <v>3478</v>
      </c>
      <c r="M351" s="2245" t="s">
        <v>3883</v>
      </c>
      <c r="N351" s="1815" t="s">
        <v>3940</v>
      </c>
      <c r="O351" s="464" t="s">
        <v>3941</v>
      </c>
      <c r="P351" s="1816" t="s">
        <v>3942</v>
      </c>
      <c r="Q351" s="1816" t="s">
        <v>3943</v>
      </c>
      <c r="R351" s="1816" t="s">
        <v>3944</v>
      </c>
      <c r="S351" s="1455"/>
      <c r="T351" s="1500"/>
      <c r="U351" s="1496"/>
      <c r="V351" s="1496"/>
      <c r="W351" s="1496"/>
      <c r="X351" s="611"/>
      <c r="Y351" s="611"/>
      <c r="Z351" s="611"/>
      <c r="AA351" s="611"/>
      <c r="AB351" s="611"/>
      <c r="AC351" s="611"/>
      <c r="AD351" s="611"/>
      <c r="AE351" s="611"/>
      <c r="AF351" s="611"/>
      <c r="AG351" s="611"/>
      <c r="AH351" s="611"/>
      <c r="AI351" s="611"/>
      <c r="AJ351" s="611"/>
      <c r="AK351" s="611"/>
      <c r="AL351" s="611"/>
      <c r="AM351" s="611"/>
      <c r="AN351" s="611"/>
      <c r="AO351" s="611"/>
      <c r="AP351" s="611"/>
      <c r="AQ351" s="611"/>
      <c r="AR351" s="611"/>
      <c r="AS351" s="611"/>
      <c r="AT351" s="611"/>
      <c r="AU351" s="611"/>
      <c r="AV351" s="611"/>
      <c r="AW351" s="611"/>
      <c r="AX351" s="611"/>
      <c r="AY351" s="611"/>
      <c r="AZ351" s="611"/>
      <c r="BA351" s="611"/>
      <c r="BB351" s="611"/>
      <c r="BC351" s="611"/>
      <c r="BD351" s="611"/>
      <c r="BE351" s="611"/>
      <c r="BF351" s="611"/>
      <c r="BG351" s="611"/>
      <c r="BH351" s="611"/>
      <c r="BI351" s="611"/>
      <c r="BJ351" s="611"/>
      <c r="BK351" s="611"/>
      <c r="BL351" s="611"/>
      <c r="BM351" s="611"/>
      <c r="BN351" s="611"/>
      <c r="BO351" s="611"/>
      <c r="BP351" s="611"/>
      <c r="BQ351" s="611"/>
      <c r="BR351" s="611"/>
      <c r="BS351" s="611"/>
      <c r="BT351" s="611"/>
      <c r="BU351" s="611"/>
      <c r="BV351" s="611"/>
      <c r="BW351" s="611"/>
      <c r="BX351" s="611"/>
      <c r="BY351" s="611"/>
      <c r="BZ351" s="611"/>
      <c r="CA351" s="611"/>
      <c r="CB351" s="611"/>
      <c r="CC351" s="611"/>
      <c r="CD351" s="611"/>
      <c r="CE351" s="611"/>
      <c r="CF351" s="611"/>
      <c r="CG351" s="611"/>
      <c r="CH351" s="611"/>
      <c r="CI351" s="611"/>
      <c r="CJ351" s="611"/>
      <c r="CK351" s="611"/>
      <c r="CL351" s="611"/>
      <c r="CM351" s="611"/>
      <c r="CN351" s="611"/>
      <c r="CO351" s="611"/>
      <c r="CP351" s="611"/>
      <c r="CQ351" s="611"/>
      <c r="CR351" s="611"/>
      <c r="CS351" s="611"/>
      <c r="CT351" s="611"/>
      <c r="CU351" s="611"/>
      <c r="CV351" s="611"/>
      <c r="CW351" s="611"/>
      <c r="CX351" s="611"/>
      <c r="CY351" s="611"/>
      <c r="CZ351" s="611"/>
      <c r="DA351" s="611"/>
      <c r="DB351" s="611"/>
      <c r="DC351" s="611"/>
      <c r="DD351" s="611"/>
      <c r="DE351" s="611"/>
      <c r="DF351" s="611"/>
      <c r="DG351" s="611"/>
      <c r="DH351" s="611"/>
      <c r="DI351" s="611"/>
      <c r="DJ351" s="611"/>
    </row>
    <row r="352" spans="1:114" s="1501" customFormat="1" ht="14.25" customHeight="1" outlineLevel="1" x14ac:dyDescent="0.25">
      <c r="A352" s="2829"/>
      <c r="B352" s="2291"/>
      <c r="C352" s="2839"/>
      <c r="D352" s="2839"/>
      <c r="E352" s="1806" t="s">
        <v>458</v>
      </c>
      <c r="F352" s="2453"/>
      <c r="G352" s="2286"/>
      <c r="H352" s="2291"/>
      <c r="I352" s="2250"/>
      <c r="J352" s="2250"/>
      <c r="K352" s="1498" t="s">
        <v>1192</v>
      </c>
      <c r="L352" s="2821"/>
      <c r="M352" s="2245"/>
      <c r="N352" s="1250">
        <v>617.48400000000004</v>
      </c>
      <c r="O352" s="1250">
        <v>1234.9680000000001</v>
      </c>
      <c r="P352" s="1502">
        <v>2288.069</v>
      </c>
      <c r="Q352" s="1502">
        <v>3500</v>
      </c>
      <c r="R352" s="1250">
        <v>3500</v>
      </c>
      <c r="S352" s="1455"/>
      <c r="T352" s="1500"/>
      <c r="U352" s="1497" t="s">
        <v>3916</v>
      </c>
      <c r="V352" s="1503">
        <v>2</v>
      </c>
      <c r="W352" s="1496"/>
      <c r="X352" s="611"/>
      <c r="Y352" s="611"/>
      <c r="Z352" s="611"/>
      <c r="AA352" s="611"/>
      <c r="AB352" s="611"/>
      <c r="AC352" s="611"/>
      <c r="AD352" s="611"/>
      <c r="AE352" s="611"/>
      <c r="AF352" s="611"/>
      <c r="AG352" s="611"/>
      <c r="AH352" s="611"/>
      <c r="AI352" s="611"/>
      <c r="AJ352" s="611"/>
      <c r="AK352" s="611"/>
      <c r="AL352" s="611"/>
      <c r="AM352" s="611"/>
      <c r="AN352" s="611"/>
      <c r="AO352" s="611"/>
      <c r="AP352" s="611"/>
      <c r="AQ352" s="611"/>
      <c r="AR352" s="611"/>
      <c r="AS352" s="611"/>
      <c r="AT352" s="611"/>
      <c r="AU352" s="611"/>
      <c r="AV352" s="611"/>
      <c r="AW352" s="611"/>
      <c r="AX352" s="611"/>
      <c r="AY352" s="611"/>
      <c r="AZ352" s="611"/>
      <c r="BA352" s="611"/>
      <c r="BB352" s="611"/>
      <c r="BC352" s="611"/>
      <c r="BD352" s="611"/>
      <c r="BE352" s="611"/>
      <c r="BF352" s="611"/>
      <c r="BG352" s="611"/>
      <c r="BH352" s="611"/>
      <c r="BI352" s="611"/>
      <c r="BJ352" s="611"/>
      <c r="BK352" s="611"/>
      <c r="BL352" s="611"/>
      <c r="BM352" s="611"/>
      <c r="BN352" s="611"/>
      <c r="BO352" s="611"/>
      <c r="BP352" s="611"/>
      <c r="BQ352" s="611"/>
      <c r="BR352" s="611"/>
      <c r="BS352" s="611"/>
      <c r="BT352" s="611"/>
      <c r="BU352" s="611"/>
      <c r="BV352" s="611"/>
      <c r="BW352" s="611"/>
      <c r="BX352" s="611"/>
      <c r="BY352" s="611"/>
      <c r="BZ352" s="611"/>
      <c r="CA352" s="611"/>
      <c r="CB352" s="611"/>
      <c r="CC352" s="611"/>
      <c r="CD352" s="611"/>
      <c r="CE352" s="611"/>
      <c r="CF352" s="611"/>
      <c r="CG352" s="611"/>
      <c r="CH352" s="611"/>
      <c r="CI352" s="611"/>
      <c r="CJ352" s="611"/>
      <c r="CK352" s="611"/>
      <c r="CL352" s="611"/>
      <c r="CM352" s="611"/>
      <c r="CN352" s="611"/>
      <c r="CO352" s="611"/>
      <c r="CP352" s="611"/>
      <c r="CQ352" s="611"/>
      <c r="CR352" s="611"/>
      <c r="CS352" s="611"/>
      <c r="CT352" s="611"/>
      <c r="CU352" s="611"/>
      <c r="CV352" s="611"/>
      <c r="CW352" s="611"/>
      <c r="CX352" s="611"/>
      <c r="CY352" s="611"/>
      <c r="CZ352" s="611"/>
      <c r="DA352" s="611"/>
      <c r="DB352" s="611"/>
      <c r="DC352" s="611"/>
      <c r="DD352" s="611"/>
      <c r="DE352" s="611"/>
      <c r="DF352" s="611"/>
      <c r="DG352" s="611"/>
      <c r="DH352" s="611"/>
      <c r="DI352" s="611"/>
      <c r="DJ352" s="611"/>
    </row>
    <row r="353" spans="1:114" s="1501" customFormat="1" ht="45" outlineLevel="1" x14ac:dyDescent="0.25">
      <c r="A353" s="2828"/>
      <c r="B353" s="2290" t="s">
        <v>3499</v>
      </c>
      <c r="C353" s="2838" t="s">
        <v>3497</v>
      </c>
      <c r="D353" s="2838" t="s">
        <v>3497</v>
      </c>
      <c r="E353" s="1806" t="s">
        <v>3945</v>
      </c>
      <c r="F353" s="2452" t="s">
        <v>2958</v>
      </c>
      <c r="G353" s="2286" t="s">
        <v>542</v>
      </c>
      <c r="H353" s="2290" t="s">
        <v>3469</v>
      </c>
      <c r="I353" s="2249" t="s">
        <v>1053</v>
      </c>
      <c r="J353" s="2249" t="s">
        <v>1053</v>
      </c>
      <c r="K353" s="1498" t="s">
        <v>3477</v>
      </c>
      <c r="L353" s="2820" t="s">
        <v>3480</v>
      </c>
      <c r="M353" s="2245" t="s">
        <v>3883</v>
      </c>
      <c r="N353" s="1817" t="s">
        <v>3946</v>
      </c>
      <c r="O353" s="1816" t="s">
        <v>3947</v>
      </c>
      <c r="P353" s="1816" t="s">
        <v>3948</v>
      </c>
      <c r="Q353" s="1816" t="s">
        <v>3949</v>
      </c>
      <c r="R353" s="1816" t="s">
        <v>3950</v>
      </c>
      <c r="S353" s="1455"/>
      <c r="T353" s="1500"/>
      <c r="U353" s="1497"/>
      <c r="V353" s="1503"/>
      <c r="W353" s="1496"/>
      <c r="X353" s="611"/>
      <c r="Y353" s="611"/>
      <c r="Z353" s="611"/>
      <c r="AA353" s="611"/>
      <c r="AB353" s="611"/>
      <c r="AC353" s="611"/>
      <c r="AD353" s="611"/>
      <c r="AE353" s="611"/>
      <c r="AF353" s="611"/>
      <c r="AG353" s="611"/>
      <c r="AH353" s="611"/>
      <c r="AI353" s="611"/>
      <c r="AJ353" s="611"/>
      <c r="AK353" s="611"/>
      <c r="AL353" s="611"/>
      <c r="AM353" s="611"/>
      <c r="AN353" s="611"/>
      <c r="AO353" s="611"/>
      <c r="AP353" s="611"/>
      <c r="AQ353" s="611"/>
      <c r="AR353" s="611"/>
      <c r="AS353" s="611"/>
      <c r="AT353" s="611"/>
      <c r="AU353" s="611"/>
      <c r="AV353" s="611"/>
      <c r="AW353" s="611"/>
      <c r="AX353" s="611"/>
      <c r="AY353" s="611"/>
      <c r="AZ353" s="611"/>
      <c r="BA353" s="611"/>
      <c r="BB353" s="611"/>
      <c r="BC353" s="611"/>
      <c r="BD353" s="611"/>
      <c r="BE353" s="611"/>
      <c r="BF353" s="611"/>
      <c r="BG353" s="611"/>
      <c r="BH353" s="611"/>
      <c r="BI353" s="611"/>
      <c r="BJ353" s="611"/>
      <c r="BK353" s="611"/>
      <c r="BL353" s="611"/>
      <c r="BM353" s="611"/>
      <c r="BN353" s="611"/>
      <c r="BO353" s="611"/>
      <c r="BP353" s="611"/>
      <c r="BQ353" s="611"/>
      <c r="BR353" s="611"/>
      <c r="BS353" s="611"/>
      <c r="BT353" s="611"/>
      <c r="BU353" s="611"/>
      <c r="BV353" s="611"/>
      <c r="BW353" s="611"/>
      <c r="BX353" s="611"/>
      <c r="BY353" s="611"/>
      <c r="BZ353" s="611"/>
      <c r="CA353" s="611"/>
      <c r="CB353" s="611"/>
      <c r="CC353" s="611"/>
      <c r="CD353" s="611"/>
      <c r="CE353" s="611"/>
      <c r="CF353" s="611"/>
      <c r="CG353" s="611"/>
      <c r="CH353" s="611"/>
      <c r="CI353" s="611"/>
      <c r="CJ353" s="611"/>
      <c r="CK353" s="611"/>
      <c r="CL353" s="611"/>
      <c r="CM353" s="611"/>
      <c r="CN353" s="611"/>
      <c r="CO353" s="611"/>
      <c r="CP353" s="611"/>
      <c r="CQ353" s="611"/>
      <c r="CR353" s="611"/>
      <c r="CS353" s="611"/>
      <c r="CT353" s="611"/>
      <c r="CU353" s="611"/>
      <c r="CV353" s="611"/>
      <c r="CW353" s="611"/>
      <c r="CX353" s="611"/>
      <c r="CY353" s="611"/>
      <c r="CZ353" s="611"/>
      <c r="DA353" s="611"/>
      <c r="DB353" s="611"/>
      <c r="DC353" s="611"/>
      <c r="DD353" s="611"/>
      <c r="DE353" s="611"/>
      <c r="DF353" s="611"/>
      <c r="DG353" s="611"/>
      <c r="DH353" s="611"/>
      <c r="DI353" s="611"/>
      <c r="DJ353" s="611"/>
    </row>
    <row r="354" spans="1:114" s="1501" customFormat="1" ht="49.5" customHeight="1" outlineLevel="1" x14ac:dyDescent="0.25">
      <c r="A354" s="2829"/>
      <c r="B354" s="2291"/>
      <c r="C354" s="2839"/>
      <c r="D354" s="2839"/>
      <c r="E354" s="1806" t="s">
        <v>458</v>
      </c>
      <c r="F354" s="2453"/>
      <c r="G354" s="2286"/>
      <c r="H354" s="2291"/>
      <c r="I354" s="2250"/>
      <c r="J354" s="2250"/>
      <c r="K354" s="1498" t="s">
        <v>1192</v>
      </c>
      <c r="L354" s="2821"/>
      <c r="M354" s="2245"/>
      <c r="N354" s="1250">
        <v>9436.5280000000002</v>
      </c>
      <c r="O354" s="1250">
        <v>9687.473</v>
      </c>
      <c r="P354" s="1502">
        <v>20629.5</v>
      </c>
      <c r="Q354" s="1502">
        <v>25800</v>
      </c>
      <c r="R354" s="1250">
        <v>25944.644</v>
      </c>
      <c r="S354" s="1455"/>
      <c r="T354" s="1500"/>
      <c r="U354" s="1497" t="s">
        <v>3917</v>
      </c>
      <c r="V354" s="1503">
        <v>5</v>
      </c>
      <c r="W354" s="1496"/>
      <c r="X354" s="611"/>
      <c r="Y354" s="611"/>
      <c r="Z354" s="611"/>
      <c r="AA354" s="611"/>
      <c r="AB354" s="611"/>
      <c r="AC354" s="611"/>
      <c r="AD354" s="611"/>
      <c r="AE354" s="611"/>
      <c r="AF354" s="611"/>
      <c r="AG354" s="611"/>
      <c r="AH354" s="611"/>
      <c r="AI354" s="611"/>
      <c r="AJ354" s="611"/>
      <c r="AK354" s="611"/>
      <c r="AL354" s="611"/>
      <c r="AM354" s="611"/>
      <c r="AN354" s="611"/>
      <c r="AO354" s="611"/>
      <c r="AP354" s="611"/>
      <c r="AQ354" s="611"/>
      <c r="AR354" s="611"/>
      <c r="AS354" s="611"/>
      <c r="AT354" s="611"/>
      <c r="AU354" s="611"/>
      <c r="AV354" s="611"/>
      <c r="AW354" s="611"/>
      <c r="AX354" s="611"/>
      <c r="AY354" s="611"/>
      <c r="AZ354" s="611"/>
      <c r="BA354" s="611"/>
      <c r="BB354" s="611"/>
      <c r="BC354" s="611"/>
      <c r="BD354" s="611"/>
      <c r="BE354" s="611"/>
      <c r="BF354" s="611"/>
      <c r="BG354" s="611"/>
      <c r="BH354" s="611"/>
      <c r="BI354" s="611"/>
      <c r="BJ354" s="611"/>
      <c r="BK354" s="611"/>
      <c r="BL354" s="611"/>
      <c r="BM354" s="611"/>
      <c r="BN354" s="611"/>
      <c r="BO354" s="611"/>
      <c r="BP354" s="611"/>
      <c r="BQ354" s="611"/>
      <c r="BR354" s="611"/>
      <c r="BS354" s="611"/>
      <c r="BT354" s="611"/>
      <c r="BU354" s="611"/>
      <c r="BV354" s="611"/>
      <c r="BW354" s="611"/>
      <c r="BX354" s="611"/>
      <c r="BY354" s="611"/>
      <c r="BZ354" s="611"/>
      <c r="CA354" s="611"/>
      <c r="CB354" s="611"/>
      <c r="CC354" s="611"/>
      <c r="CD354" s="611"/>
      <c r="CE354" s="611"/>
      <c r="CF354" s="611"/>
      <c r="CG354" s="611"/>
      <c r="CH354" s="611"/>
      <c r="CI354" s="611"/>
      <c r="CJ354" s="611"/>
      <c r="CK354" s="611"/>
      <c r="CL354" s="611"/>
      <c r="CM354" s="611"/>
      <c r="CN354" s="611"/>
      <c r="CO354" s="611"/>
      <c r="CP354" s="611"/>
      <c r="CQ354" s="611"/>
      <c r="CR354" s="611"/>
      <c r="CS354" s="611"/>
      <c r="CT354" s="611"/>
      <c r="CU354" s="611"/>
      <c r="CV354" s="611"/>
      <c r="CW354" s="611"/>
      <c r="CX354" s="611"/>
      <c r="CY354" s="611"/>
      <c r="CZ354" s="611"/>
      <c r="DA354" s="611"/>
      <c r="DB354" s="611"/>
      <c r="DC354" s="611"/>
      <c r="DD354" s="611"/>
      <c r="DE354" s="611"/>
      <c r="DF354" s="611"/>
      <c r="DG354" s="611"/>
      <c r="DH354" s="611"/>
      <c r="DI354" s="611"/>
      <c r="DJ354" s="611"/>
    </row>
    <row r="355" spans="1:114" s="1501" customFormat="1" ht="45" outlineLevel="1" x14ac:dyDescent="0.25">
      <c r="A355" s="2828"/>
      <c r="B355" s="2690" t="s">
        <v>3500</v>
      </c>
      <c r="C355" s="2838" t="s">
        <v>3497</v>
      </c>
      <c r="D355" s="2838" t="s">
        <v>3497</v>
      </c>
      <c r="E355" s="1806" t="s">
        <v>3945</v>
      </c>
      <c r="F355" s="2452" t="s">
        <v>2958</v>
      </c>
      <c r="G355" s="2286" t="s">
        <v>542</v>
      </c>
      <c r="H355" s="2290" t="s">
        <v>3470</v>
      </c>
      <c r="I355" s="2249" t="s">
        <v>1053</v>
      </c>
      <c r="J355" s="2249" t="s">
        <v>1053</v>
      </c>
      <c r="K355" s="1498" t="s">
        <v>3477</v>
      </c>
      <c r="L355" s="2820" t="s">
        <v>3481</v>
      </c>
      <c r="M355" s="2245" t="s">
        <v>3883</v>
      </c>
      <c r="N355" s="1817" t="s">
        <v>3951</v>
      </c>
      <c r="O355" s="1817" t="s">
        <v>3952</v>
      </c>
      <c r="P355" s="1817" t="s">
        <v>3953</v>
      </c>
      <c r="Q355" s="1817" t="s">
        <v>3954</v>
      </c>
      <c r="R355" s="1817" t="s">
        <v>3955</v>
      </c>
      <c r="S355" s="1455"/>
      <c r="T355" s="1500"/>
      <c r="U355" s="1497"/>
      <c r="V355" s="1503"/>
      <c r="W355" s="1496"/>
      <c r="X355" s="611"/>
      <c r="Y355" s="611"/>
      <c r="Z355" s="611"/>
      <c r="AA355" s="611"/>
      <c r="AB355" s="611"/>
      <c r="AC355" s="611"/>
      <c r="AD355" s="611"/>
      <c r="AE355" s="611"/>
      <c r="AF355" s="611"/>
      <c r="AG355" s="611"/>
      <c r="AH355" s="611"/>
      <c r="AI355" s="611"/>
      <c r="AJ355" s="611"/>
      <c r="AK355" s="611"/>
      <c r="AL355" s="611"/>
      <c r="AM355" s="611"/>
      <c r="AN355" s="611"/>
      <c r="AO355" s="611"/>
      <c r="AP355" s="611"/>
      <c r="AQ355" s="611"/>
      <c r="AR355" s="611"/>
      <c r="AS355" s="611"/>
      <c r="AT355" s="611"/>
      <c r="AU355" s="611"/>
      <c r="AV355" s="611"/>
      <c r="AW355" s="611"/>
      <c r="AX355" s="611"/>
      <c r="AY355" s="611"/>
      <c r="AZ355" s="611"/>
      <c r="BA355" s="611"/>
      <c r="BB355" s="611"/>
      <c r="BC355" s="611"/>
      <c r="BD355" s="611"/>
      <c r="BE355" s="611"/>
      <c r="BF355" s="611"/>
      <c r="BG355" s="611"/>
      <c r="BH355" s="611"/>
      <c r="BI355" s="611"/>
      <c r="BJ355" s="611"/>
      <c r="BK355" s="611"/>
      <c r="BL355" s="611"/>
      <c r="BM355" s="611"/>
      <c r="BN355" s="611"/>
      <c r="BO355" s="611"/>
      <c r="BP355" s="611"/>
      <c r="BQ355" s="611"/>
      <c r="BR355" s="611"/>
      <c r="BS355" s="611"/>
      <c r="BT355" s="611"/>
      <c r="BU355" s="611"/>
      <c r="BV355" s="611"/>
      <c r="BW355" s="611"/>
      <c r="BX355" s="611"/>
      <c r="BY355" s="611"/>
      <c r="BZ355" s="611"/>
      <c r="CA355" s="611"/>
      <c r="CB355" s="611"/>
      <c r="CC355" s="611"/>
      <c r="CD355" s="611"/>
      <c r="CE355" s="611"/>
      <c r="CF355" s="611"/>
      <c r="CG355" s="611"/>
      <c r="CH355" s="611"/>
      <c r="CI355" s="611"/>
      <c r="CJ355" s="611"/>
      <c r="CK355" s="611"/>
      <c r="CL355" s="611"/>
      <c r="CM355" s="611"/>
      <c r="CN355" s="611"/>
      <c r="CO355" s="611"/>
      <c r="CP355" s="611"/>
      <c r="CQ355" s="611"/>
      <c r="CR355" s="611"/>
      <c r="CS355" s="611"/>
      <c r="CT355" s="611"/>
      <c r="CU355" s="611"/>
      <c r="CV355" s="611"/>
      <c r="CW355" s="611"/>
      <c r="CX355" s="611"/>
      <c r="CY355" s="611"/>
      <c r="CZ355" s="611"/>
      <c r="DA355" s="611"/>
      <c r="DB355" s="611"/>
      <c r="DC355" s="611"/>
      <c r="DD355" s="611"/>
      <c r="DE355" s="611"/>
      <c r="DF355" s="611"/>
      <c r="DG355" s="611"/>
      <c r="DH355" s="611"/>
      <c r="DI355" s="611"/>
      <c r="DJ355" s="611"/>
    </row>
    <row r="356" spans="1:114" s="1501" customFormat="1" ht="18.75" outlineLevel="1" x14ac:dyDescent="0.25">
      <c r="A356" s="2829"/>
      <c r="B356" s="2691"/>
      <c r="C356" s="2839"/>
      <c r="D356" s="2839"/>
      <c r="E356" s="1806" t="s">
        <v>458</v>
      </c>
      <c r="F356" s="2453"/>
      <c r="G356" s="2286"/>
      <c r="H356" s="2291"/>
      <c r="I356" s="2250"/>
      <c r="J356" s="2250"/>
      <c r="K356" s="1498" t="s">
        <v>1192</v>
      </c>
      <c r="L356" s="2821"/>
      <c r="M356" s="2245"/>
      <c r="N356" s="1250">
        <v>400</v>
      </c>
      <c r="O356" s="1250">
        <v>500</v>
      </c>
      <c r="P356" s="1502">
        <v>1300</v>
      </c>
      <c r="Q356" s="1502">
        <v>1522.846</v>
      </c>
      <c r="R356" s="1250">
        <v>1526.8409999999999</v>
      </c>
      <c r="S356" s="1455"/>
      <c r="T356" s="1500"/>
      <c r="U356" s="1497" t="s">
        <v>3918</v>
      </c>
      <c r="V356" s="1503">
        <v>8</v>
      </c>
      <c r="W356" s="1496"/>
      <c r="X356" s="611"/>
      <c r="Y356" s="611"/>
      <c r="Z356" s="611"/>
      <c r="AA356" s="611"/>
      <c r="AB356" s="611"/>
      <c r="AC356" s="611"/>
      <c r="AD356" s="611"/>
      <c r="AE356" s="611"/>
      <c r="AF356" s="611"/>
      <c r="AG356" s="611"/>
      <c r="AH356" s="611"/>
      <c r="AI356" s="611"/>
      <c r="AJ356" s="611"/>
      <c r="AK356" s="611"/>
      <c r="AL356" s="611"/>
      <c r="AM356" s="611"/>
      <c r="AN356" s="611"/>
      <c r="AO356" s="611"/>
      <c r="AP356" s="611"/>
      <c r="AQ356" s="611"/>
      <c r="AR356" s="611"/>
      <c r="AS356" s="611"/>
      <c r="AT356" s="611"/>
      <c r="AU356" s="611"/>
      <c r="AV356" s="611"/>
      <c r="AW356" s="611"/>
      <c r="AX356" s="611"/>
      <c r="AY356" s="611"/>
      <c r="AZ356" s="611"/>
      <c r="BA356" s="611"/>
      <c r="BB356" s="611"/>
      <c r="BC356" s="611"/>
      <c r="BD356" s="611"/>
      <c r="BE356" s="611"/>
      <c r="BF356" s="611"/>
      <c r="BG356" s="611"/>
      <c r="BH356" s="611"/>
      <c r="BI356" s="611"/>
      <c r="BJ356" s="611"/>
      <c r="BK356" s="611"/>
      <c r="BL356" s="611"/>
      <c r="BM356" s="611"/>
      <c r="BN356" s="611"/>
      <c r="BO356" s="611"/>
      <c r="BP356" s="611"/>
      <c r="BQ356" s="611"/>
      <c r="BR356" s="611"/>
      <c r="BS356" s="611"/>
      <c r="BT356" s="611"/>
      <c r="BU356" s="611"/>
      <c r="BV356" s="611"/>
      <c r="BW356" s="611"/>
      <c r="BX356" s="611"/>
      <c r="BY356" s="611"/>
      <c r="BZ356" s="611"/>
      <c r="CA356" s="611"/>
      <c r="CB356" s="611"/>
      <c r="CC356" s="611"/>
      <c r="CD356" s="611"/>
      <c r="CE356" s="611"/>
      <c r="CF356" s="611"/>
      <c r="CG356" s="611"/>
      <c r="CH356" s="611"/>
      <c r="CI356" s="611"/>
      <c r="CJ356" s="611"/>
      <c r="CK356" s="611"/>
      <c r="CL356" s="611"/>
      <c r="CM356" s="611"/>
      <c r="CN356" s="611"/>
      <c r="CO356" s="611"/>
      <c r="CP356" s="611"/>
      <c r="CQ356" s="611"/>
      <c r="CR356" s="611"/>
      <c r="CS356" s="611"/>
      <c r="CT356" s="611"/>
      <c r="CU356" s="611"/>
      <c r="CV356" s="611"/>
      <c r="CW356" s="611"/>
      <c r="CX356" s="611"/>
      <c r="CY356" s="611"/>
      <c r="CZ356" s="611"/>
      <c r="DA356" s="611"/>
      <c r="DB356" s="611"/>
      <c r="DC356" s="611"/>
      <c r="DD356" s="611"/>
      <c r="DE356" s="611"/>
      <c r="DF356" s="611"/>
      <c r="DG356" s="611"/>
      <c r="DH356" s="611"/>
      <c r="DI356" s="611"/>
      <c r="DJ356" s="611"/>
    </row>
    <row r="357" spans="1:114" s="1501" customFormat="1" ht="45" outlineLevel="1" x14ac:dyDescent="0.25">
      <c r="A357" s="2828"/>
      <c r="B357" s="2290" t="s">
        <v>3501</v>
      </c>
      <c r="C357" s="2838" t="s">
        <v>3497</v>
      </c>
      <c r="D357" s="2838" t="s">
        <v>3497</v>
      </c>
      <c r="E357" s="1806" t="s">
        <v>3945</v>
      </c>
      <c r="F357" s="2452" t="s">
        <v>2958</v>
      </c>
      <c r="G357" s="2286" t="s">
        <v>542</v>
      </c>
      <c r="H357" s="2290" t="s">
        <v>3472</v>
      </c>
      <c r="I357" s="2249" t="s">
        <v>1053</v>
      </c>
      <c r="J357" s="2249" t="s">
        <v>1053</v>
      </c>
      <c r="K357" s="1498" t="s">
        <v>3477</v>
      </c>
      <c r="L357" s="2820" t="s">
        <v>3483</v>
      </c>
      <c r="M357" s="2245" t="s">
        <v>3883</v>
      </c>
      <c r="N357" s="1817" t="s">
        <v>3956</v>
      </c>
      <c r="O357" s="1820" t="s">
        <v>3957</v>
      </c>
      <c r="P357" s="1818" t="s">
        <v>3958</v>
      </c>
      <c r="Q357" s="1818" t="s">
        <v>3959</v>
      </c>
      <c r="R357" s="1818" t="s">
        <v>3960</v>
      </c>
      <c r="S357" s="1455"/>
      <c r="T357" s="1500"/>
      <c r="U357" s="1497"/>
      <c r="V357" s="1503"/>
      <c r="W357" s="1496"/>
      <c r="X357" s="611"/>
      <c r="Y357" s="611"/>
      <c r="Z357" s="611"/>
      <c r="AA357" s="611"/>
      <c r="AB357" s="611"/>
      <c r="AC357" s="611"/>
      <c r="AD357" s="611"/>
      <c r="AE357" s="611"/>
      <c r="AF357" s="611"/>
      <c r="AG357" s="611"/>
      <c r="AH357" s="611"/>
      <c r="AI357" s="611"/>
      <c r="AJ357" s="611"/>
      <c r="AK357" s="611"/>
      <c r="AL357" s="611"/>
      <c r="AM357" s="611"/>
      <c r="AN357" s="611"/>
      <c r="AO357" s="611"/>
      <c r="AP357" s="611"/>
      <c r="AQ357" s="611"/>
      <c r="AR357" s="611"/>
      <c r="AS357" s="611"/>
      <c r="AT357" s="611"/>
      <c r="AU357" s="611"/>
      <c r="AV357" s="611"/>
      <c r="AW357" s="611"/>
      <c r="AX357" s="611"/>
      <c r="AY357" s="611"/>
      <c r="AZ357" s="611"/>
      <c r="BA357" s="611"/>
      <c r="BB357" s="611"/>
      <c r="BC357" s="611"/>
      <c r="BD357" s="611"/>
      <c r="BE357" s="611"/>
      <c r="BF357" s="611"/>
      <c r="BG357" s="611"/>
      <c r="BH357" s="611"/>
      <c r="BI357" s="611"/>
      <c r="BJ357" s="611"/>
      <c r="BK357" s="611"/>
      <c r="BL357" s="611"/>
      <c r="BM357" s="611"/>
      <c r="BN357" s="611"/>
      <c r="BO357" s="611"/>
      <c r="BP357" s="611"/>
      <c r="BQ357" s="611"/>
      <c r="BR357" s="611"/>
      <c r="BS357" s="611"/>
      <c r="BT357" s="611"/>
      <c r="BU357" s="611"/>
      <c r="BV357" s="611"/>
      <c r="BW357" s="611"/>
      <c r="BX357" s="611"/>
      <c r="BY357" s="611"/>
      <c r="BZ357" s="611"/>
      <c r="CA357" s="611"/>
      <c r="CB357" s="611"/>
      <c r="CC357" s="611"/>
      <c r="CD357" s="611"/>
      <c r="CE357" s="611"/>
      <c r="CF357" s="611"/>
      <c r="CG357" s="611"/>
      <c r="CH357" s="611"/>
      <c r="CI357" s="611"/>
      <c r="CJ357" s="611"/>
      <c r="CK357" s="611"/>
      <c r="CL357" s="611"/>
      <c r="CM357" s="611"/>
      <c r="CN357" s="611"/>
      <c r="CO357" s="611"/>
      <c r="CP357" s="611"/>
      <c r="CQ357" s="611"/>
      <c r="CR357" s="611"/>
      <c r="CS357" s="611"/>
      <c r="CT357" s="611"/>
      <c r="CU357" s="611"/>
      <c r="CV357" s="611"/>
      <c r="CW357" s="611"/>
      <c r="CX357" s="611"/>
      <c r="CY357" s="611"/>
      <c r="CZ357" s="611"/>
      <c r="DA357" s="611"/>
      <c r="DB357" s="611"/>
      <c r="DC357" s="611"/>
      <c r="DD357" s="611"/>
      <c r="DE357" s="611"/>
      <c r="DF357" s="611"/>
      <c r="DG357" s="611"/>
      <c r="DH357" s="611"/>
      <c r="DI357" s="611"/>
      <c r="DJ357" s="611"/>
    </row>
    <row r="358" spans="1:114" s="1501" customFormat="1" ht="18.75" outlineLevel="1" x14ac:dyDescent="0.25">
      <c r="A358" s="2829"/>
      <c r="B358" s="2291"/>
      <c r="C358" s="2839"/>
      <c r="D358" s="2839"/>
      <c r="E358" s="1806" t="s">
        <v>458</v>
      </c>
      <c r="F358" s="2453"/>
      <c r="G358" s="2286"/>
      <c r="H358" s="2291"/>
      <c r="I358" s="2250"/>
      <c r="J358" s="2250"/>
      <c r="K358" s="1498" t="s">
        <v>1192</v>
      </c>
      <c r="L358" s="2821"/>
      <c r="M358" s="2245"/>
      <c r="N358" s="1250">
        <v>0</v>
      </c>
      <c r="O358" s="1250">
        <v>3171.3679999999999</v>
      </c>
      <c r="P358" s="1502">
        <v>6000</v>
      </c>
      <c r="Q358" s="1502">
        <v>17200</v>
      </c>
      <c r="R358" s="1250">
        <v>17544</v>
      </c>
      <c r="S358" s="1455"/>
      <c r="T358" s="1500"/>
      <c r="U358" s="1497" t="s">
        <v>3919</v>
      </c>
      <c r="V358" s="1503">
        <v>47</v>
      </c>
      <c r="W358" s="1496"/>
      <c r="X358" s="611"/>
      <c r="Y358" s="611"/>
      <c r="Z358" s="611"/>
      <c r="AA358" s="611"/>
      <c r="AB358" s="611"/>
      <c r="AC358" s="611"/>
      <c r="AD358" s="611"/>
      <c r="AE358" s="611"/>
      <c r="AF358" s="611"/>
      <c r="AG358" s="611"/>
      <c r="AH358" s="611"/>
      <c r="AI358" s="611"/>
      <c r="AJ358" s="611"/>
      <c r="AK358" s="611"/>
      <c r="AL358" s="611"/>
      <c r="AM358" s="611"/>
      <c r="AN358" s="611"/>
      <c r="AO358" s="611"/>
      <c r="AP358" s="611"/>
      <c r="AQ358" s="611"/>
      <c r="AR358" s="611"/>
      <c r="AS358" s="611"/>
      <c r="AT358" s="611"/>
      <c r="AU358" s="611"/>
      <c r="AV358" s="611"/>
      <c r="AW358" s="611"/>
      <c r="AX358" s="611"/>
      <c r="AY358" s="611"/>
      <c r="AZ358" s="611"/>
      <c r="BA358" s="611"/>
      <c r="BB358" s="611"/>
      <c r="BC358" s="611"/>
      <c r="BD358" s="611"/>
      <c r="BE358" s="611"/>
      <c r="BF358" s="611"/>
      <c r="BG358" s="611"/>
      <c r="BH358" s="611"/>
      <c r="BI358" s="611"/>
      <c r="BJ358" s="611"/>
      <c r="BK358" s="611"/>
      <c r="BL358" s="611"/>
      <c r="BM358" s="611"/>
      <c r="BN358" s="611"/>
      <c r="BO358" s="611"/>
      <c r="BP358" s="611"/>
      <c r="BQ358" s="611"/>
      <c r="BR358" s="611"/>
      <c r="BS358" s="611"/>
      <c r="BT358" s="611"/>
      <c r="BU358" s="611"/>
      <c r="BV358" s="611"/>
      <c r="BW358" s="611"/>
      <c r="BX358" s="611"/>
      <c r="BY358" s="611"/>
      <c r="BZ358" s="611"/>
      <c r="CA358" s="611"/>
      <c r="CB358" s="611"/>
      <c r="CC358" s="611"/>
      <c r="CD358" s="611"/>
      <c r="CE358" s="611"/>
      <c r="CF358" s="611"/>
      <c r="CG358" s="611"/>
      <c r="CH358" s="611"/>
      <c r="CI358" s="611"/>
      <c r="CJ358" s="611"/>
      <c r="CK358" s="611"/>
      <c r="CL358" s="611"/>
      <c r="CM358" s="611"/>
      <c r="CN358" s="611"/>
      <c r="CO358" s="611"/>
      <c r="CP358" s="611"/>
      <c r="CQ358" s="611"/>
      <c r="CR358" s="611"/>
      <c r="CS358" s="611"/>
      <c r="CT358" s="611"/>
      <c r="CU358" s="611"/>
      <c r="CV358" s="611"/>
      <c r="CW358" s="611"/>
      <c r="CX358" s="611"/>
      <c r="CY358" s="611"/>
      <c r="CZ358" s="611"/>
      <c r="DA358" s="611"/>
      <c r="DB358" s="611"/>
      <c r="DC358" s="611"/>
      <c r="DD358" s="611"/>
      <c r="DE358" s="611"/>
      <c r="DF358" s="611"/>
      <c r="DG358" s="611"/>
      <c r="DH358" s="611"/>
      <c r="DI358" s="611"/>
      <c r="DJ358" s="611"/>
    </row>
    <row r="359" spans="1:114" s="1501" customFormat="1" ht="45" outlineLevel="1" x14ac:dyDescent="0.25">
      <c r="A359" s="2828"/>
      <c r="B359" s="2290" t="s">
        <v>3502</v>
      </c>
      <c r="C359" s="2838" t="s">
        <v>3497</v>
      </c>
      <c r="D359" s="2838" t="s">
        <v>3497</v>
      </c>
      <c r="E359" s="1806" t="s">
        <v>3945</v>
      </c>
      <c r="F359" s="2452" t="s">
        <v>2958</v>
      </c>
      <c r="G359" s="2286" t="s">
        <v>542</v>
      </c>
      <c r="H359" s="2290" t="s">
        <v>3473</v>
      </c>
      <c r="I359" s="2249" t="s">
        <v>1053</v>
      </c>
      <c r="J359" s="2249" t="s">
        <v>1053</v>
      </c>
      <c r="K359" s="1498" t="s">
        <v>3477</v>
      </c>
      <c r="L359" s="2820" t="s">
        <v>3484</v>
      </c>
      <c r="M359" s="2245" t="s">
        <v>3883</v>
      </c>
      <c r="N359" s="1817" t="s">
        <v>3961</v>
      </c>
      <c r="O359" s="1820" t="s">
        <v>3962</v>
      </c>
      <c r="P359" s="1819" t="s">
        <v>3963</v>
      </c>
      <c r="Q359" s="1819" t="s">
        <v>3964</v>
      </c>
      <c r="R359" s="1819" t="s">
        <v>3965</v>
      </c>
      <c r="S359" s="1455"/>
      <c r="T359" s="1500"/>
      <c r="U359" s="1497"/>
      <c r="V359" s="1503"/>
      <c r="W359" s="1496"/>
      <c r="X359" s="611"/>
      <c r="Y359" s="611"/>
      <c r="Z359" s="611"/>
      <c r="AA359" s="611"/>
      <c r="AB359" s="611"/>
      <c r="AC359" s="611"/>
      <c r="AD359" s="611"/>
      <c r="AE359" s="611"/>
      <c r="AF359" s="611"/>
      <c r="AG359" s="611"/>
      <c r="AH359" s="611"/>
      <c r="AI359" s="611"/>
      <c r="AJ359" s="611"/>
      <c r="AK359" s="611"/>
      <c r="AL359" s="611"/>
      <c r="AM359" s="611"/>
      <c r="AN359" s="611"/>
      <c r="AO359" s="611"/>
      <c r="AP359" s="611"/>
      <c r="AQ359" s="611"/>
      <c r="AR359" s="611"/>
      <c r="AS359" s="611"/>
      <c r="AT359" s="611"/>
      <c r="AU359" s="611"/>
      <c r="AV359" s="611"/>
      <c r="AW359" s="611"/>
      <c r="AX359" s="611"/>
      <c r="AY359" s="611"/>
      <c r="AZ359" s="611"/>
      <c r="BA359" s="611"/>
      <c r="BB359" s="611"/>
      <c r="BC359" s="611"/>
      <c r="BD359" s="611"/>
      <c r="BE359" s="611"/>
      <c r="BF359" s="611"/>
      <c r="BG359" s="611"/>
      <c r="BH359" s="611"/>
      <c r="BI359" s="611"/>
      <c r="BJ359" s="611"/>
      <c r="BK359" s="611"/>
      <c r="BL359" s="611"/>
      <c r="BM359" s="611"/>
      <c r="BN359" s="611"/>
      <c r="BO359" s="611"/>
      <c r="BP359" s="611"/>
      <c r="BQ359" s="611"/>
      <c r="BR359" s="611"/>
      <c r="BS359" s="611"/>
      <c r="BT359" s="611"/>
      <c r="BU359" s="611"/>
      <c r="BV359" s="611"/>
      <c r="BW359" s="611"/>
      <c r="BX359" s="611"/>
      <c r="BY359" s="611"/>
      <c r="BZ359" s="611"/>
      <c r="CA359" s="611"/>
      <c r="CB359" s="611"/>
      <c r="CC359" s="611"/>
      <c r="CD359" s="611"/>
      <c r="CE359" s="611"/>
      <c r="CF359" s="611"/>
      <c r="CG359" s="611"/>
      <c r="CH359" s="611"/>
      <c r="CI359" s="611"/>
      <c r="CJ359" s="611"/>
      <c r="CK359" s="611"/>
      <c r="CL359" s="611"/>
      <c r="CM359" s="611"/>
      <c r="CN359" s="611"/>
      <c r="CO359" s="611"/>
      <c r="CP359" s="611"/>
      <c r="CQ359" s="611"/>
      <c r="CR359" s="611"/>
      <c r="CS359" s="611"/>
      <c r="CT359" s="611"/>
      <c r="CU359" s="611"/>
      <c r="CV359" s="611"/>
      <c r="CW359" s="611"/>
      <c r="CX359" s="611"/>
      <c r="CY359" s="611"/>
      <c r="CZ359" s="611"/>
      <c r="DA359" s="611"/>
      <c r="DB359" s="611"/>
      <c r="DC359" s="611"/>
      <c r="DD359" s="611"/>
      <c r="DE359" s="611"/>
      <c r="DF359" s="611"/>
      <c r="DG359" s="611"/>
      <c r="DH359" s="611"/>
      <c r="DI359" s="611"/>
      <c r="DJ359" s="611"/>
    </row>
    <row r="360" spans="1:114" s="1501" customFormat="1" ht="18.75" outlineLevel="1" x14ac:dyDescent="0.25">
      <c r="A360" s="2829"/>
      <c r="B360" s="2291"/>
      <c r="C360" s="2839"/>
      <c r="D360" s="2839"/>
      <c r="E360" s="1806" t="s">
        <v>458</v>
      </c>
      <c r="F360" s="2453"/>
      <c r="G360" s="2286"/>
      <c r="H360" s="2291"/>
      <c r="I360" s="2250"/>
      <c r="J360" s="2250"/>
      <c r="K360" s="1498" t="s">
        <v>1192</v>
      </c>
      <c r="L360" s="2821"/>
      <c r="M360" s="2245"/>
      <c r="N360" s="1250">
        <v>15.916</v>
      </c>
      <c r="O360" s="1250">
        <v>21014.621999999999</v>
      </c>
      <c r="P360" s="1502">
        <v>17326.613000000001</v>
      </c>
      <c r="Q360" s="1502">
        <v>23178.865000000002</v>
      </c>
      <c r="R360" s="1250">
        <v>12450.316000000001</v>
      </c>
      <c r="S360" s="1455"/>
      <c r="T360" s="1500"/>
      <c r="U360" s="1497" t="s">
        <v>3920</v>
      </c>
      <c r="V360" s="1503">
        <v>50</v>
      </c>
      <c r="W360" s="1496"/>
      <c r="X360" s="611"/>
      <c r="Y360" s="611"/>
      <c r="Z360" s="611"/>
      <c r="AA360" s="611"/>
      <c r="AB360" s="611"/>
      <c r="AC360" s="611"/>
      <c r="AD360" s="611"/>
      <c r="AE360" s="611"/>
      <c r="AF360" s="611"/>
      <c r="AG360" s="611"/>
      <c r="AH360" s="611"/>
      <c r="AI360" s="611"/>
      <c r="AJ360" s="611"/>
      <c r="AK360" s="611"/>
      <c r="AL360" s="611"/>
      <c r="AM360" s="611"/>
      <c r="AN360" s="611"/>
      <c r="AO360" s="611"/>
      <c r="AP360" s="611"/>
      <c r="AQ360" s="611"/>
      <c r="AR360" s="611"/>
      <c r="AS360" s="611"/>
      <c r="AT360" s="611"/>
      <c r="AU360" s="611"/>
      <c r="AV360" s="611"/>
      <c r="AW360" s="611"/>
      <c r="AX360" s="611"/>
      <c r="AY360" s="611"/>
      <c r="AZ360" s="611"/>
      <c r="BA360" s="611"/>
      <c r="BB360" s="611"/>
      <c r="BC360" s="611"/>
      <c r="BD360" s="611"/>
      <c r="BE360" s="611"/>
      <c r="BF360" s="611"/>
      <c r="BG360" s="611"/>
      <c r="BH360" s="611"/>
      <c r="BI360" s="611"/>
      <c r="BJ360" s="611"/>
      <c r="BK360" s="611"/>
      <c r="BL360" s="611"/>
      <c r="BM360" s="611"/>
      <c r="BN360" s="611"/>
      <c r="BO360" s="611"/>
      <c r="BP360" s="611"/>
      <c r="BQ360" s="611"/>
      <c r="BR360" s="611"/>
      <c r="BS360" s="611"/>
      <c r="BT360" s="611"/>
      <c r="BU360" s="611"/>
      <c r="BV360" s="611"/>
      <c r="BW360" s="611"/>
      <c r="BX360" s="611"/>
      <c r="BY360" s="611"/>
      <c r="BZ360" s="611"/>
      <c r="CA360" s="611"/>
      <c r="CB360" s="611"/>
      <c r="CC360" s="611"/>
      <c r="CD360" s="611"/>
      <c r="CE360" s="611"/>
      <c r="CF360" s="611"/>
      <c r="CG360" s="611"/>
      <c r="CH360" s="611"/>
      <c r="CI360" s="611"/>
      <c r="CJ360" s="611"/>
      <c r="CK360" s="611"/>
      <c r="CL360" s="611"/>
      <c r="CM360" s="611"/>
      <c r="CN360" s="611"/>
      <c r="CO360" s="611"/>
      <c r="CP360" s="611"/>
      <c r="CQ360" s="611"/>
      <c r="CR360" s="611"/>
      <c r="CS360" s="611"/>
      <c r="CT360" s="611"/>
      <c r="CU360" s="611"/>
      <c r="CV360" s="611"/>
      <c r="CW360" s="611"/>
      <c r="CX360" s="611"/>
      <c r="CY360" s="611"/>
      <c r="CZ360" s="611"/>
      <c r="DA360" s="611"/>
      <c r="DB360" s="611"/>
      <c r="DC360" s="611"/>
      <c r="DD360" s="611"/>
      <c r="DE360" s="611"/>
      <c r="DF360" s="611"/>
      <c r="DG360" s="611"/>
      <c r="DH360" s="611"/>
      <c r="DI360" s="611"/>
      <c r="DJ360" s="611"/>
    </row>
    <row r="361" spans="1:114" s="1501" customFormat="1" ht="45" outlineLevel="1" x14ac:dyDescent="0.25">
      <c r="A361" s="2828"/>
      <c r="B361" s="2290" t="s">
        <v>3506</v>
      </c>
      <c r="C361" s="2838" t="s">
        <v>3497</v>
      </c>
      <c r="D361" s="2838" t="s">
        <v>3497</v>
      </c>
      <c r="E361" s="1806" t="s">
        <v>3945</v>
      </c>
      <c r="F361" s="2452" t="s">
        <v>2958</v>
      </c>
      <c r="G361" s="2286" t="s">
        <v>542</v>
      </c>
      <c r="H361" s="2290" t="s">
        <v>3479</v>
      </c>
      <c r="I361" s="2249" t="s">
        <v>1053</v>
      </c>
      <c r="J361" s="2249" t="s">
        <v>1053</v>
      </c>
      <c r="K361" s="1498" t="s">
        <v>3477</v>
      </c>
      <c r="L361" s="2820" t="s">
        <v>3485</v>
      </c>
      <c r="M361" s="2245" t="s">
        <v>3883</v>
      </c>
      <c r="N361" s="1499"/>
      <c r="O361" s="1499">
        <v>0</v>
      </c>
      <c r="P361" s="1502"/>
      <c r="Q361" s="1819" t="s">
        <v>3966</v>
      </c>
      <c r="R361" s="1819" t="s">
        <v>3967</v>
      </c>
      <c r="S361" s="1455"/>
      <c r="T361" s="1500"/>
      <c r="U361" s="1497"/>
      <c r="V361" s="1503"/>
      <c r="W361" s="1496"/>
      <c r="X361" s="611"/>
      <c r="Y361" s="611"/>
      <c r="Z361" s="611"/>
      <c r="AA361" s="611"/>
      <c r="AB361" s="611"/>
      <c r="AC361" s="611"/>
      <c r="AD361" s="611"/>
      <c r="AE361" s="611"/>
      <c r="AF361" s="611"/>
      <c r="AG361" s="611"/>
      <c r="AH361" s="611"/>
      <c r="AI361" s="611"/>
      <c r="AJ361" s="611"/>
      <c r="AK361" s="611"/>
      <c r="AL361" s="611"/>
      <c r="AM361" s="611"/>
      <c r="AN361" s="611"/>
      <c r="AO361" s="611"/>
      <c r="AP361" s="611"/>
      <c r="AQ361" s="611"/>
      <c r="AR361" s="611"/>
      <c r="AS361" s="611"/>
      <c r="AT361" s="611"/>
      <c r="AU361" s="611"/>
      <c r="AV361" s="611"/>
      <c r="AW361" s="611"/>
      <c r="AX361" s="611"/>
      <c r="AY361" s="611"/>
      <c r="AZ361" s="611"/>
      <c r="BA361" s="611"/>
      <c r="BB361" s="611"/>
      <c r="BC361" s="611"/>
      <c r="BD361" s="611"/>
      <c r="BE361" s="611"/>
      <c r="BF361" s="611"/>
      <c r="BG361" s="611"/>
      <c r="BH361" s="611"/>
      <c r="BI361" s="611"/>
      <c r="BJ361" s="611"/>
      <c r="BK361" s="611"/>
      <c r="BL361" s="611"/>
      <c r="BM361" s="611"/>
      <c r="BN361" s="611"/>
      <c r="BO361" s="611"/>
      <c r="BP361" s="611"/>
      <c r="BQ361" s="611"/>
      <c r="BR361" s="611"/>
      <c r="BS361" s="611"/>
      <c r="BT361" s="611"/>
      <c r="BU361" s="611"/>
      <c r="BV361" s="611"/>
      <c r="BW361" s="611"/>
      <c r="BX361" s="611"/>
      <c r="BY361" s="611"/>
      <c r="BZ361" s="611"/>
      <c r="CA361" s="611"/>
      <c r="CB361" s="611"/>
      <c r="CC361" s="611"/>
      <c r="CD361" s="611"/>
      <c r="CE361" s="611"/>
      <c r="CF361" s="611"/>
      <c r="CG361" s="611"/>
      <c r="CH361" s="611"/>
      <c r="CI361" s="611"/>
      <c r="CJ361" s="611"/>
      <c r="CK361" s="611"/>
      <c r="CL361" s="611"/>
      <c r="CM361" s="611"/>
      <c r="CN361" s="611"/>
      <c r="CO361" s="611"/>
      <c r="CP361" s="611"/>
      <c r="CQ361" s="611"/>
      <c r="CR361" s="611"/>
      <c r="CS361" s="611"/>
      <c r="CT361" s="611"/>
      <c r="CU361" s="611"/>
      <c r="CV361" s="611"/>
      <c r="CW361" s="611"/>
      <c r="CX361" s="611"/>
      <c r="CY361" s="611"/>
      <c r="CZ361" s="611"/>
      <c r="DA361" s="611"/>
      <c r="DB361" s="611"/>
      <c r="DC361" s="611"/>
      <c r="DD361" s="611"/>
      <c r="DE361" s="611"/>
      <c r="DF361" s="611"/>
      <c r="DG361" s="611"/>
      <c r="DH361" s="611"/>
      <c r="DI361" s="611"/>
      <c r="DJ361" s="611"/>
    </row>
    <row r="362" spans="1:114" s="1501" customFormat="1" ht="18.75" outlineLevel="1" x14ac:dyDescent="0.25">
      <c r="A362" s="2829"/>
      <c r="B362" s="2291"/>
      <c r="C362" s="2839"/>
      <c r="D362" s="2839"/>
      <c r="E362" s="1806" t="s">
        <v>458</v>
      </c>
      <c r="F362" s="2453"/>
      <c r="G362" s="2286"/>
      <c r="H362" s="2291"/>
      <c r="I362" s="2250"/>
      <c r="J362" s="2250"/>
      <c r="K362" s="1498" t="s">
        <v>1192</v>
      </c>
      <c r="L362" s="2821"/>
      <c r="M362" s="2245"/>
      <c r="N362" s="1250">
        <v>0</v>
      </c>
      <c r="O362" s="1250">
        <v>86.76</v>
      </c>
      <c r="P362" s="1502">
        <v>0</v>
      </c>
      <c r="Q362" s="1502">
        <v>1500</v>
      </c>
      <c r="R362" s="1250">
        <v>2000</v>
      </c>
      <c r="S362" s="1455"/>
      <c r="T362" s="1500"/>
      <c r="U362" s="1497" t="s">
        <v>3921</v>
      </c>
      <c r="V362" s="1503">
        <v>51</v>
      </c>
      <c r="W362" s="1496"/>
      <c r="X362" s="611"/>
      <c r="Y362" s="611"/>
      <c r="Z362" s="611"/>
      <c r="AA362" s="611"/>
      <c r="AB362" s="611"/>
      <c r="AC362" s="611"/>
      <c r="AD362" s="611"/>
      <c r="AE362" s="611"/>
      <c r="AF362" s="611"/>
      <c r="AG362" s="611"/>
      <c r="AH362" s="611"/>
      <c r="AI362" s="611"/>
      <c r="AJ362" s="611"/>
      <c r="AK362" s="611"/>
      <c r="AL362" s="611"/>
      <c r="AM362" s="611"/>
      <c r="AN362" s="611"/>
      <c r="AO362" s="611"/>
      <c r="AP362" s="611"/>
      <c r="AQ362" s="611"/>
      <c r="AR362" s="611"/>
      <c r="AS362" s="611"/>
      <c r="AT362" s="611"/>
      <c r="AU362" s="611"/>
      <c r="AV362" s="611"/>
      <c r="AW362" s="611"/>
      <c r="AX362" s="611"/>
      <c r="AY362" s="611"/>
      <c r="AZ362" s="611"/>
      <c r="BA362" s="611"/>
      <c r="BB362" s="611"/>
      <c r="BC362" s="611"/>
      <c r="BD362" s="611"/>
      <c r="BE362" s="611"/>
      <c r="BF362" s="611"/>
      <c r="BG362" s="611"/>
      <c r="BH362" s="611"/>
      <c r="BI362" s="611"/>
      <c r="BJ362" s="611"/>
      <c r="BK362" s="611"/>
      <c r="BL362" s="611"/>
      <c r="BM362" s="611"/>
      <c r="BN362" s="611"/>
      <c r="BO362" s="611"/>
      <c r="BP362" s="611"/>
      <c r="BQ362" s="611"/>
      <c r="BR362" s="611"/>
      <c r="BS362" s="611"/>
      <c r="BT362" s="611"/>
      <c r="BU362" s="611"/>
      <c r="BV362" s="611"/>
      <c r="BW362" s="611"/>
      <c r="BX362" s="611"/>
      <c r="BY362" s="611"/>
      <c r="BZ362" s="611"/>
      <c r="CA362" s="611"/>
      <c r="CB362" s="611"/>
      <c r="CC362" s="611"/>
      <c r="CD362" s="611"/>
      <c r="CE362" s="611"/>
      <c r="CF362" s="611"/>
      <c r="CG362" s="611"/>
      <c r="CH362" s="611"/>
      <c r="CI362" s="611"/>
      <c r="CJ362" s="611"/>
      <c r="CK362" s="611"/>
      <c r="CL362" s="611"/>
      <c r="CM362" s="611"/>
      <c r="CN362" s="611"/>
      <c r="CO362" s="611"/>
      <c r="CP362" s="611"/>
      <c r="CQ362" s="611"/>
      <c r="CR362" s="611"/>
      <c r="CS362" s="611"/>
      <c r="CT362" s="611"/>
      <c r="CU362" s="611"/>
      <c r="CV362" s="611"/>
      <c r="CW362" s="611"/>
      <c r="CX362" s="611"/>
      <c r="CY362" s="611"/>
      <c r="CZ362" s="611"/>
      <c r="DA362" s="611"/>
      <c r="DB362" s="611"/>
      <c r="DC362" s="611"/>
      <c r="DD362" s="611"/>
      <c r="DE362" s="611"/>
      <c r="DF362" s="611"/>
      <c r="DG362" s="611"/>
      <c r="DH362" s="611"/>
      <c r="DI362" s="611"/>
      <c r="DJ362" s="611"/>
    </row>
    <row r="363" spans="1:114" s="1501" customFormat="1" ht="45" outlineLevel="1" x14ac:dyDescent="0.25">
      <c r="A363" s="2828"/>
      <c r="B363" s="2290" t="s">
        <v>3503</v>
      </c>
      <c r="C363" s="2838" t="s">
        <v>3497</v>
      </c>
      <c r="D363" s="2838" t="s">
        <v>3497</v>
      </c>
      <c r="E363" s="1806" t="s">
        <v>3945</v>
      </c>
      <c r="F363" s="2452" t="s">
        <v>2958</v>
      </c>
      <c r="G363" s="2286" t="s">
        <v>542</v>
      </c>
      <c r="H363" s="2290" t="s">
        <v>3474</v>
      </c>
      <c r="I363" s="2249" t="s">
        <v>1053</v>
      </c>
      <c r="J363" s="2249" t="s">
        <v>1053</v>
      </c>
      <c r="K363" s="1498" t="s">
        <v>3477</v>
      </c>
      <c r="L363" s="2820" t="s">
        <v>3486</v>
      </c>
      <c r="M363" s="2245" t="s">
        <v>3883</v>
      </c>
      <c r="N363" s="1817" t="s">
        <v>3968</v>
      </c>
      <c r="O363" s="1820" t="s">
        <v>3969</v>
      </c>
      <c r="P363" s="1819" t="s">
        <v>3970</v>
      </c>
      <c r="Q363" s="1819" t="s">
        <v>3971</v>
      </c>
      <c r="R363" s="1819" t="s">
        <v>3958</v>
      </c>
      <c r="S363" s="1455"/>
      <c r="T363" s="1500"/>
      <c r="U363" s="1497"/>
      <c r="V363" s="1503"/>
      <c r="W363" s="1496"/>
      <c r="X363" s="611"/>
      <c r="Y363" s="611"/>
      <c r="Z363" s="611"/>
      <c r="AA363" s="611"/>
      <c r="AB363" s="611"/>
      <c r="AC363" s="611"/>
      <c r="AD363" s="611"/>
      <c r="AE363" s="611"/>
      <c r="AF363" s="611"/>
      <c r="AG363" s="611"/>
      <c r="AH363" s="611"/>
      <c r="AI363" s="611"/>
      <c r="AJ363" s="611"/>
      <c r="AK363" s="611"/>
      <c r="AL363" s="611"/>
      <c r="AM363" s="611"/>
      <c r="AN363" s="611"/>
      <c r="AO363" s="611"/>
      <c r="AP363" s="611"/>
      <c r="AQ363" s="611"/>
      <c r="AR363" s="611"/>
      <c r="AS363" s="611"/>
      <c r="AT363" s="611"/>
      <c r="AU363" s="611"/>
      <c r="AV363" s="611"/>
      <c r="AW363" s="611"/>
      <c r="AX363" s="611"/>
      <c r="AY363" s="611"/>
      <c r="AZ363" s="611"/>
      <c r="BA363" s="611"/>
      <c r="BB363" s="611"/>
      <c r="BC363" s="611"/>
      <c r="BD363" s="611"/>
      <c r="BE363" s="611"/>
      <c r="BF363" s="611"/>
      <c r="BG363" s="611"/>
      <c r="BH363" s="611"/>
      <c r="BI363" s="611"/>
      <c r="BJ363" s="611"/>
      <c r="BK363" s="611"/>
      <c r="BL363" s="611"/>
      <c r="BM363" s="611"/>
      <c r="BN363" s="611"/>
      <c r="BO363" s="611"/>
      <c r="BP363" s="611"/>
      <c r="BQ363" s="611"/>
      <c r="BR363" s="611"/>
      <c r="BS363" s="611"/>
      <c r="BT363" s="611"/>
      <c r="BU363" s="611"/>
      <c r="BV363" s="611"/>
      <c r="BW363" s="611"/>
      <c r="BX363" s="611"/>
      <c r="BY363" s="611"/>
      <c r="BZ363" s="611"/>
      <c r="CA363" s="611"/>
      <c r="CB363" s="611"/>
      <c r="CC363" s="611"/>
      <c r="CD363" s="611"/>
      <c r="CE363" s="611"/>
      <c r="CF363" s="611"/>
      <c r="CG363" s="611"/>
      <c r="CH363" s="611"/>
      <c r="CI363" s="611"/>
      <c r="CJ363" s="611"/>
      <c r="CK363" s="611"/>
      <c r="CL363" s="611"/>
      <c r="CM363" s="611"/>
      <c r="CN363" s="611"/>
      <c r="CO363" s="611"/>
      <c r="CP363" s="611"/>
      <c r="CQ363" s="611"/>
      <c r="CR363" s="611"/>
      <c r="CS363" s="611"/>
      <c r="CT363" s="611"/>
      <c r="CU363" s="611"/>
      <c r="CV363" s="611"/>
      <c r="CW363" s="611"/>
      <c r="CX363" s="611"/>
      <c r="CY363" s="611"/>
      <c r="CZ363" s="611"/>
      <c r="DA363" s="611"/>
      <c r="DB363" s="611"/>
      <c r="DC363" s="611"/>
      <c r="DD363" s="611"/>
      <c r="DE363" s="611"/>
      <c r="DF363" s="611"/>
      <c r="DG363" s="611"/>
      <c r="DH363" s="611"/>
      <c r="DI363" s="611"/>
      <c r="DJ363" s="611"/>
    </row>
    <row r="364" spans="1:114" s="1501" customFormat="1" ht="18.75" outlineLevel="1" x14ac:dyDescent="0.25">
      <c r="A364" s="2829"/>
      <c r="B364" s="2291"/>
      <c r="C364" s="2839"/>
      <c r="D364" s="2839"/>
      <c r="E364" s="1806" t="s">
        <v>458</v>
      </c>
      <c r="F364" s="2453"/>
      <c r="G364" s="2286"/>
      <c r="H364" s="2291"/>
      <c r="I364" s="2250"/>
      <c r="J364" s="2250"/>
      <c r="K364" s="1498" t="s">
        <v>1192</v>
      </c>
      <c r="L364" s="2821"/>
      <c r="M364" s="2245"/>
      <c r="N364" s="1250">
        <v>5427.6419999999998</v>
      </c>
      <c r="O364" s="1250">
        <v>5727.6419999999998</v>
      </c>
      <c r="P364" s="1502">
        <v>12800</v>
      </c>
      <c r="Q364" s="1502">
        <v>10239.439</v>
      </c>
      <c r="R364" s="1250">
        <v>10332.457</v>
      </c>
      <c r="S364" s="1455"/>
      <c r="T364" s="1500"/>
      <c r="U364" s="1497" t="s">
        <v>3922</v>
      </c>
      <c r="V364" s="1503">
        <v>53</v>
      </c>
      <c r="W364" s="1496"/>
      <c r="X364" s="611"/>
      <c r="Y364" s="611"/>
      <c r="Z364" s="611"/>
      <c r="AA364" s="611"/>
      <c r="AB364" s="611"/>
      <c r="AC364" s="611"/>
      <c r="AD364" s="611"/>
      <c r="AE364" s="611"/>
      <c r="AF364" s="611"/>
      <c r="AG364" s="611"/>
      <c r="AH364" s="611"/>
      <c r="AI364" s="611"/>
      <c r="AJ364" s="611"/>
      <c r="AK364" s="611"/>
      <c r="AL364" s="611"/>
      <c r="AM364" s="611"/>
      <c r="AN364" s="611"/>
      <c r="AO364" s="611"/>
      <c r="AP364" s="611"/>
      <c r="AQ364" s="611"/>
      <c r="AR364" s="611"/>
      <c r="AS364" s="611"/>
      <c r="AT364" s="611"/>
      <c r="AU364" s="611"/>
      <c r="AV364" s="611"/>
      <c r="AW364" s="611"/>
      <c r="AX364" s="611"/>
      <c r="AY364" s="611"/>
      <c r="AZ364" s="611"/>
      <c r="BA364" s="611"/>
      <c r="BB364" s="611"/>
      <c r="BC364" s="611"/>
      <c r="BD364" s="611"/>
      <c r="BE364" s="611"/>
      <c r="BF364" s="611"/>
      <c r="BG364" s="611"/>
      <c r="BH364" s="611"/>
      <c r="BI364" s="611"/>
      <c r="BJ364" s="611"/>
      <c r="BK364" s="611"/>
      <c r="BL364" s="611"/>
      <c r="BM364" s="611"/>
      <c r="BN364" s="611"/>
      <c r="BO364" s="611"/>
      <c r="BP364" s="611"/>
      <c r="BQ364" s="611"/>
      <c r="BR364" s="611"/>
      <c r="BS364" s="611"/>
      <c r="BT364" s="611"/>
      <c r="BU364" s="611"/>
      <c r="BV364" s="611"/>
      <c r="BW364" s="611"/>
      <c r="BX364" s="611"/>
      <c r="BY364" s="611"/>
      <c r="BZ364" s="611"/>
      <c r="CA364" s="611"/>
      <c r="CB364" s="611"/>
      <c r="CC364" s="611"/>
      <c r="CD364" s="611"/>
      <c r="CE364" s="611"/>
      <c r="CF364" s="611"/>
      <c r="CG364" s="611"/>
      <c r="CH364" s="611"/>
      <c r="CI364" s="611"/>
      <c r="CJ364" s="611"/>
      <c r="CK364" s="611"/>
      <c r="CL364" s="611"/>
      <c r="CM364" s="611"/>
      <c r="CN364" s="611"/>
      <c r="CO364" s="611"/>
      <c r="CP364" s="611"/>
      <c r="CQ364" s="611"/>
      <c r="CR364" s="611"/>
      <c r="CS364" s="611"/>
      <c r="CT364" s="611"/>
      <c r="CU364" s="611"/>
      <c r="CV364" s="611"/>
      <c r="CW364" s="611"/>
      <c r="CX364" s="611"/>
      <c r="CY364" s="611"/>
      <c r="CZ364" s="611"/>
      <c r="DA364" s="611"/>
      <c r="DB364" s="611"/>
      <c r="DC364" s="611"/>
      <c r="DD364" s="611"/>
      <c r="DE364" s="611"/>
      <c r="DF364" s="611"/>
      <c r="DG364" s="611"/>
      <c r="DH364" s="611"/>
      <c r="DI364" s="611"/>
      <c r="DJ364" s="611"/>
    </row>
    <row r="365" spans="1:114" s="1501" customFormat="1" ht="45" outlineLevel="1" x14ac:dyDescent="0.25">
      <c r="A365" s="2828"/>
      <c r="B365" s="2290" t="s">
        <v>3504</v>
      </c>
      <c r="C365" s="2838" t="s">
        <v>3497</v>
      </c>
      <c r="D365" s="2838" t="s">
        <v>3497</v>
      </c>
      <c r="E365" s="1806" t="s">
        <v>3945</v>
      </c>
      <c r="F365" s="2452" t="s">
        <v>2958</v>
      </c>
      <c r="G365" s="2286" t="s">
        <v>542</v>
      </c>
      <c r="H365" s="2290" t="s">
        <v>3475</v>
      </c>
      <c r="I365" s="2249" t="s">
        <v>1053</v>
      </c>
      <c r="J365" s="2249" t="s">
        <v>1053</v>
      </c>
      <c r="K365" s="1498" t="s">
        <v>3477</v>
      </c>
      <c r="L365" s="2820" t="s">
        <v>3487</v>
      </c>
      <c r="M365" s="2245" t="s">
        <v>3883</v>
      </c>
      <c r="N365" s="1499" t="s">
        <v>34</v>
      </c>
      <c r="O365" s="1820" t="s">
        <v>4050</v>
      </c>
      <c r="P365" s="1819" t="s">
        <v>3972</v>
      </c>
      <c r="Q365" s="1819" t="s">
        <v>3973</v>
      </c>
      <c r="R365" s="1819" t="s">
        <v>3974</v>
      </c>
      <c r="S365" s="1455"/>
      <c r="T365" s="1500"/>
      <c r="U365" s="1497"/>
      <c r="V365" s="1503"/>
      <c r="W365" s="1496"/>
      <c r="X365" s="611"/>
      <c r="Y365" s="611"/>
      <c r="Z365" s="611"/>
      <c r="AA365" s="611"/>
      <c r="AB365" s="611"/>
      <c r="AC365" s="611"/>
      <c r="AD365" s="611"/>
      <c r="AE365" s="611"/>
      <c r="AF365" s="611"/>
      <c r="AG365" s="611"/>
      <c r="AH365" s="611"/>
      <c r="AI365" s="611"/>
      <c r="AJ365" s="611"/>
      <c r="AK365" s="611"/>
      <c r="AL365" s="611"/>
      <c r="AM365" s="611"/>
      <c r="AN365" s="611"/>
      <c r="AO365" s="611"/>
      <c r="AP365" s="611"/>
      <c r="AQ365" s="611"/>
      <c r="AR365" s="611"/>
      <c r="AS365" s="611"/>
      <c r="AT365" s="611"/>
      <c r="AU365" s="611"/>
      <c r="AV365" s="611"/>
      <c r="AW365" s="611"/>
      <c r="AX365" s="611"/>
      <c r="AY365" s="611"/>
      <c r="AZ365" s="611"/>
      <c r="BA365" s="611"/>
      <c r="BB365" s="611"/>
      <c r="BC365" s="611"/>
      <c r="BD365" s="611"/>
      <c r="BE365" s="611"/>
      <c r="BF365" s="611"/>
      <c r="BG365" s="611"/>
      <c r="BH365" s="611"/>
      <c r="BI365" s="611"/>
      <c r="BJ365" s="611"/>
      <c r="BK365" s="611"/>
      <c r="BL365" s="611"/>
      <c r="BM365" s="611"/>
      <c r="BN365" s="611"/>
      <c r="BO365" s="611"/>
      <c r="BP365" s="611"/>
      <c r="BQ365" s="611"/>
      <c r="BR365" s="611"/>
      <c r="BS365" s="611"/>
      <c r="BT365" s="611"/>
      <c r="BU365" s="611"/>
      <c r="BV365" s="611"/>
      <c r="BW365" s="611"/>
      <c r="BX365" s="611"/>
      <c r="BY365" s="611"/>
      <c r="BZ365" s="611"/>
      <c r="CA365" s="611"/>
      <c r="CB365" s="611"/>
      <c r="CC365" s="611"/>
      <c r="CD365" s="611"/>
      <c r="CE365" s="611"/>
      <c r="CF365" s="611"/>
      <c r="CG365" s="611"/>
      <c r="CH365" s="611"/>
      <c r="CI365" s="611"/>
      <c r="CJ365" s="611"/>
      <c r="CK365" s="611"/>
      <c r="CL365" s="611"/>
      <c r="CM365" s="611"/>
      <c r="CN365" s="611"/>
      <c r="CO365" s="611"/>
      <c r="CP365" s="611"/>
      <c r="CQ365" s="611"/>
      <c r="CR365" s="611"/>
      <c r="CS365" s="611"/>
      <c r="CT365" s="611"/>
      <c r="CU365" s="611"/>
      <c r="CV365" s="611"/>
      <c r="CW365" s="611"/>
      <c r="CX365" s="611"/>
      <c r="CY365" s="611"/>
      <c r="CZ365" s="611"/>
      <c r="DA365" s="611"/>
      <c r="DB365" s="611"/>
      <c r="DC365" s="611"/>
      <c r="DD365" s="611"/>
      <c r="DE365" s="611"/>
      <c r="DF365" s="611"/>
      <c r="DG365" s="611"/>
      <c r="DH365" s="611"/>
      <c r="DI365" s="611"/>
      <c r="DJ365" s="611"/>
    </row>
    <row r="366" spans="1:114" s="1501" customFormat="1" ht="30.75" customHeight="1" outlineLevel="1" x14ac:dyDescent="0.25">
      <c r="A366" s="2829"/>
      <c r="B366" s="2291"/>
      <c r="C366" s="2839"/>
      <c r="D366" s="2839"/>
      <c r="E366" s="1806" t="s">
        <v>458</v>
      </c>
      <c r="F366" s="2453"/>
      <c r="G366" s="2286"/>
      <c r="H366" s="2291"/>
      <c r="I366" s="2250"/>
      <c r="J366" s="2250"/>
      <c r="K366" s="1498" t="s">
        <v>1192</v>
      </c>
      <c r="L366" s="2821"/>
      <c r="M366" s="2245"/>
      <c r="N366" s="1250">
        <v>8667.2029999999995</v>
      </c>
      <c r="O366" s="1250">
        <v>9245.3279999999995</v>
      </c>
      <c r="P366" s="1502">
        <v>23433.506000000001</v>
      </c>
      <c r="Q366" s="1502">
        <v>5604.26</v>
      </c>
      <c r="R366" s="1250">
        <v>17079.951000000001</v>
      </c>
      <c r="S366" s="1455"/>
      <c r="T366" s="1500"/>
      <c r="U366" s="1497" t="s">
        <v>3923</v>
      </c>
      <c r="V366" s="1503">
        <v>56</v>
      </c>
      <c r="W366" s="1496"/>
      <c r="X366" s="611"/>
      <c r="Y366" s="611"/>
      <c r="Z366" s="611"/>
      <c r="AA366" s="611"/>
      <c r="AB366" s="611"/>
      <c r="AC366" s="611"/>
      <c r="AD366" s="611"/>
      <c r="AE366" s="611"/>
      <c r="AF366" s="611"/>
      <c r="AG366" s="611"/>
      <c r="AH366" s="611"/>
      <c r="AI366" s="611"/>
      <c r="AJ366" s="611"/>
      <c r="AK366" s="611"/>
      <c r="AL366" s="611"/>
      <c r="AM366" s="611"/>
      <c r="AN366" s="611"/>
      <c r="AO366" s="611"/>
      <c r="AP366" s="611"/>
      <c r="AQ366" s="611"/>
      <c r="AR366" s="611"/>
      <c r="AS366" s="611"/>
      <c r="AT366" s="611"/>
      <c r="AU366" s="611"/>
      <c r="AV366" s="611"/>
      <c r="AW366" s="611"/>
      <c r="AX366" s="611"/>
      <c r="AY366" s="611"/>
      <c r="AZ366" s="611"/>
      <c r="BA366" s="611"/>
      <c r="BB366" s="611"/>
      <c r="BC366" s="611"/>
      <c r="BD366" s="611"/>
      <c r="BE366" s="611"/>
      <c r="BF366" s="611"/>
      <c r="BG366" s="611"/>
      <c r="BH366" s="611"/>
      <c r="BI366" s="611"/>
      <c r="BJ366" s="611"/>
      <c r="BK366" s="611"/>
      <c r="BL366" s="611"/>
      <c r="BM366" s="611"/>
      <c r="BN366" s="611"/>
      <c r="BO366" s="611"/>
      <c r="BP366" s="611"/>
      <c r="BQ366" s="611"/>
      <c r="BR366" s="611"/>
      <c r="BS366" s="611"/>
      <c r="BT366" s="611"/>
      <c r="BU366" s="611"/>
      <c r="BV366" s="611"/>
      <c r="BW366" s="611"/>
      <c r="BX366" s="611"/>
      <c r="BY366" s="611"/>
      <c r="BZ366" s="611"/>
      <c r="CA366" s="611"/>
      <c r="CB366" s="611"/>
      <c r="CC366" s="611"/>
      <c r="CD366" s="611"/>
      <c r="CE366" s="611"/>
      <c r="CF366" s="611"/>
      <c r="CG366" s="611"/>
      <c r="CH366" s="611"/>
      <c r="CI366" s="611"/>
      <c r="CJ366" s="611"/>
      <c r="CK366" s="611"/>
      <c r="CL366" s="611"/>
      <c r="CM366" s="611"/>
      <c r="CN366" s="611"/>
      <c r="CO366" s="611"/>
      <c r="CP366" s="611"/>
      <c r="CQ366" s="611"/>
      <c r="CR366" s="611"/>
      <c r="CS366" s="611"/>
      <c r="CT366" s="611"/>
      <c r="CU366" s="611"/>
      <c r="CV366" s="611"/>
      <c r="CW366" s="611"/>
      <c r="CX366" s="611"/>
      <c r="CY366" s="611"/>
      <c r="CZ366" s="611"/>
      <c r="DA366" s="611"/>
      <c r="DB366" s="611"/>
      <c r="DC366" s="611"/>
      <c r="DD366" s="611"/>
      <c r="DE366" s="611"/>
      <c r="DF366" s="611"/>
      <c r="DG366" s="611"/>
      <c r="DH366" s="611"/>
      <c r="DI366" s="611"/>
      <c r="DJ366" s="611"/>
    </row>
    <row r="367" spans="1:114" s="1501" customFormat="1" ht="45" outlineLevel="1" x14ac:dyDescent="0.25">
      <c r="A367" s="2828"/>
      <c r="B367" s="2290" t="s">
        <v>3505</v>
      </c>
      <c r="C367" s="2838" t="s">
        <v>3497</v>
      </c>
      <c r="D367" s="2838" t="s">
        <v>3497</v>
      </c>
      <c r="E367" s="1806" t="s">
        <v>3945</v>
      </c>
      <c r="F367" s="2452" t="s">
        <v>2958</v>
      </c>
      <c r="G367" s="2286" t="s">
        <v>542</v>
      </c>
      <c r="H367" s="2290" t="s">
        <v>3476</v>
      </c>
      <c r="I367" s="2249" t="s">
        <v>1053</v>
      </c>
      <c r="J367" s="2249" t="s">
        <v>1053</v>
      </c>
      <c r="K367" s="1498" t="s">
        <v>3477</v>
      </c>
      <c r="L367" s="2820" t="s">
        <v>3488</v>
      </c>
      <c r="M367" s="2245" t="s">
        <v>3883</v>
      </c>
      <c r="N367" s="1821" t="s">
        <v>3967</v>
      </c>
      <c r="O367" s="1821" t="s">
        <v>3952</v>
      </c>
      <c r="P367" s="1822" t="s">
        <v>3951</v>
      </c>
      <c r="Q367" s="1822" t="s">
        <v>3975</v>
      </c>
      <c r="R367" s="1822" t="s">
        <v>3975</v>
      </c>
      <c r="S367" s="1455"/>
      <c r="T367" s="1500"/>
      <c r="U367" s="1497"/>
      <c r="V367" s="1503"/>
      <c r="W367" s="1496"/>
      <c r="X367" s="611"/>
      <c r="Y367" s="611"/>
      <c r="Z367" s="611"/>
      <c r="AA367" s="611"/>
      <c r="AB367" s="611"/>
      <c r="AC367" s="611"/>
      <c r="AD367" s="611"/>
      <c r="AE367" s="611"/>
      <c r="AF367" s="611"/>
      <c r="AG367" s="611"/>
      <c r="AH367" s="611"/>
      <c r="AI367" s="611"/>
      <c r="AJ367" s="611"/>
      <c r="AK367" s="611"/>
      <c r="AL367" s="611"/>
      <c r="AM367" s="611"/>
      <c r="AN367" s="611"/>
      <c r="AO367" s="611"/>
      <c r="AP367" s="611"/>
      <c r="AQ367" s="611"/>
      <c r="AR367" s="611"/>
      <c r="AS367" s="611"/>
      <c r="AT367" s="611"/>
      <c r="AU367" s="611"/>
      <c r="AV367" s="611"/>
      <c r="AW367" s="611"/>
      <c r="AX367" s="611"/>
      <c r="AY367" s="611"/>
      <c r="AZ367" s="611"/>
      <c r="BA367" s="611"/>
      <c r="BB367" s="611"/>
      <c r="BC367" s="611"/>
      <c r="BD367" s="611"/>
      <c r="BE367" s="611"/>
      <c r="BF367" s="611"/>
      <c r="BG367" s="611"/>
      <c r="BH367" s="611"/>
      <c r="BI367" s="611"/>
      <c r="BJ367" s="611"/>
      <c r="BK367" s="611"/>
      <c r="BL367" s="611"/>
      <c r="BM367" s="611"/>
      <c r="BN367" s="611"/>
      <c r="BO367" s="611"/>
      <c r="BP367" s="611"/>
      <c r="BQ367" s="611"/>
      <c r="BR367" s="611"/>
      <c r="BS367" s="611"/>
      <c r="BT367" s="611"/>
      <c r="BU367" s="611"/>
      <c r="BV367" s="611"/>
      <c r="BW367" s="611"/>
      <c r="BX367" s="611"/>
      <c r="BY367" s="611"/>
      <c r="BZ367" s="611"/>
      <c r="CA367" s="611"/>
      <c r="CB367" s="611"/>
      <c r="CC367" s="611"/>
      <c r="CD367" s="611"/>
      <c r="CE367" s="611"/>
      <c r="CF367" s="611"/>
      <c r="CG367" s="611"/>
      <c r="CH367" s="611"/>
      <c r="CI367" s="611"/>
      <c r="CJ367" s="611"/>
      <c r="CK367" s="611"/>
      <c r="CL367" s="611"/>
      <c r="CM367" s="611"/>
      <c r="CN367" s="611"/>
      <c r="CO367" s="611"/>
      <c r="CP367" s="611"/>
      <c r="CQ367" s="611"/>
      <c r="CR367" s="611"/>
      <c r="CS367" s="611"/>
      <c r="CT367" s="611"/>
      <c r="CU367" s="611"/>
      <c r="CV367" s="611"/>
      <c r="CW367" s="611"/>
      <c r="CX367" s="611"/>
      <c r="CY367" s="611"/>
      <c r="CZ367" s="611"/>
      <c r="DA367" s="611"/>
      <c r="DB367" s="611"/>
      <c r="DC367" s="611"/>
      <c r="DD367" s="611"/>
      <c r="DE367" s="611"/>
      <c r="DF367" s="611"/>
      <c r="DG367" s="611"/>
      <c r="DH367" s="611"/>
      <c r="DI367" s="611"/>
      <c r="DJ367" s="611"/>
    </row>
    <row r="368" spans="1:114" s="1501" customFormat="1" ht="33.75" customHeight="1" outlineLevel="1" x14ac:dyDescent="0.25">
      <c r="A368" s="2829"/>
      <c r="B368" s="2291"/>
      <c r="C368" s="2839"/>
      <c r="D368" s="2839"/>
      <c r="E368" s="1806" t="s">
        <v>458</v>
      </c>
      <c r="F368" s="2453"/>
      <c r="G368" s="2286"/>
      <c r="H368" s="2291"/>
      <c r="I368" s="2250"/>
      <c r="J368" s="2250"/>
      <c r="K368" s="1498" t="s">
        <v>1192</v>
      </c>
      <c r="L368" s="2821"/>
      <c r="M368" s="2245"/>
      <c r="N368" s="1250">
        <v>925.87400000000002</v>
      </c>
      <c r="O368" s="1250">
        <v>615.33500000000004</v>
      </c>
      <c r="P368" s="1502">
        <v>1726.204</v>
      </c>
      <c r="Q368" s="1502">
        <v>5692.0720000000001</v>
      </c>
      <c r="R368" s="1250">
        <v>5692.0720000000001</v>
      </c>
      <c r="S368" s="1455"/>
      <c r="T368" s="1500"/>
      <c r="U368" s="1497" t="s">
        <v>3924</v>
      </c>
      <c r="V368" s="1503">
        <v>57</v>
      </c>
      <c r="W368" s="1496"/>
      <c r="X368" s="611"/>
      <c r="Y368" s="611"/>
      <c r="Z368" s="611"/>
      <c r="AA368" s="611"/>
      <c r="AB368" s="611"/>
      <c r="AC368" s="611"/>
      <c r="AD368" s="611"/>
      <c r="AE368" s="611"/>
      <c r="AF368" s="611"/>
      <c r="AG368" s="611"/>
      <c r="AH368" s="611"/>
      <c r="AI368" s="611"/>
      <c r="AJ368" s="611"/>
      <c r="AK368" s="611"/>
      <c r="AL368" s="611"/>
      <c r="AM368" s="611"/>
      <c r="AN368" s="611"/>
      <c r="AO368" s="611"/>
      <c r="AP368" s="611"/>
      <c r="AQ368" s="611"/>
      <c r="AR368" s="611"/>
      <c r="AS368" s="611"/>
      <c r="AT368" s="611"/>
      <c r="AU368" s="611"/>
      <c r="AV368" s="611"/>
      <c r="AW368" s="611"/>
      <c r="AX368" s="611"/>
      <c r="AY368" s="611"/>
      <c r="AZ368" s="611"/>
      <c r="BA368" s="611"/>
      <c r="BB368" s="611"/>
      <c r="BC368" s="611"/>
      <c r="BD368" s="611"/>
      <c r="BE368" s="611"/>
      <c r="BF368" s="611"/>
      <c r="BG368" s="611"/>
      <c r="BH368" s="611"/>
      <c r="BI368" s="611"/>
      <c r="BJ368" s="611"/>
      <c r="BK368" s="611"/>
      <c r="BL368" s="611"/>
      <c r="BM368" s="611"/>
      <c r="BN368" s="611"/>
      <c r="BO368" s="611"/>
      <c r="BP368" s="611"/>
      <c r="BQ368" s="611"/>
      <c r="BR368" s="611"/>
      <c r="BS368" s="611"/>
      <c r="BT368" s="611"/>
      <c r="BU368" s="611"/>
      <c r="BV368" s="611"/>
      <c r="BW368" s="611"/>
      <c r="BX368" s="611"/>
      <c r="BY368" s="611"/>
      <c r="BZ368" s="611"/>
      <c r="CA368" s="611"/>
      <c r="CB368" s="611"/>
      <c r="CC368" s="611"/>
      <c r="CD368" s="611"/>
      <c r="CE368" s="611"/>
      <c r="CF368" s="611"/>
      <c r="CG368" s="611"/>
      <c r="CH368" s="611"/>
      <c r="CI368" s="611"/>
      <c r="CJ368" s="611"/>
      <c r="CK368" s="611"/>
      <c r="CL368" s="611"/>
      <c r="CM368" s="611"/>
      <c r="CN368" s="611"/>
      <c r="CO368" s="611"/>
      <c r="CP368" s="611"/>
      <c r="CQ368" s="611"/>
      <c r="CR368" s="611"/>
      <c r="CS368" s="611"/>
      <c r="CT368" s="611"/>
      <c r="CU368" s="611"/>
      <c r="CV368" s="611"/>
      <c r="CW368" s="611"/>
      <c r="CX368" s="611"/>
      <c r="CY368" s="611"/>
      <c r="CZ368" s="611"/>
      <c r="DA368" s="611"/>
      <c r="DB368" s="611"/>
      <c r="DC368" s="611"/>
      <c r="DD368" s="611"/>
      <c r="DE368" s="611"/>
      <c r="DF368" s="611"/>
      <c r="DG368" s="611"/>
      <c r="DH368" s="611"/>
      <c r="DI368" s="611"/>
      <c r="DJ368" s="611"/>
    </row>
    <row r="369" spans="1:114" s="289" customFormat="1" ht="16.5" customHeight="1" outlineLevel="1" x14ac:dyDescent="0.25">
      <c r="A369" s="2599"/>
      <c r="B369" s="1542" t="s">
        <v>233</v>
      </c>
      <c r="C369" s="2511" t="s">
        <v>242</v>
      </c>
      <c r="D369" s="2449" t="s">
        <v>2140</v>
      </c>
      <c r="E369" s="1152" t="s">
        <v>2141</v>
      </c>
      <c r="F369" s="2788"/>
      <c r="G369" s="2788"/>
      <c r="H369" s="973" t="s">
        <v>2122</v>
      </c>
      <c r="I369" s="2234" t="s">
        <v>2042</v>
      </c>
      <c r="J369" s="2234" t="s">
        <v>1564</v>
      </c>
      <c r="K369" s="2234" t="s">
        <v>114</v>
      </c>
      <c r="L369" s="2822"/>
      <c r="M369" s="2822"/>
      <c r="N369" s="429" t="s">
        <v>4003</v>
      </c>
      <c r="O369" s="463" t="s">
        <v>4004</v>
      </c>
      <c r="P369" s="86" t="s">
        <v>4005</v>
      </c>
      <c r="Q369" s="86" t="s">
        <v>4006</v>
      </c>
      <c r="R369" s="86" t="s">
        <v>4007</v>
      </c>
      <c r="S369" s="87" t="s">
        <v>4008</v>
      </c>
      <c r="T369" s="87" t="s">
        <v>34</v>
      </c>
      <c r="U369" s="83"/>
      <c r="V369" s="83"/>
      <c r="W369" s="83"/>
      <c r="X369" s="294"/>
      <c r="Y369" s="294"/>
      <c r="Z369" s="294"/>
      <c r="AA369" s="294"/>
      <c r="AB369" s="294"/>
      <c r="AC369" s="294"/>
      <c r="AD369" s="294"/>
      <c r="AE369" s="294"/>
      <c r="AF369" s="294"/>
      <c r="AG369" s="294"/>
      <c r="AH369" s="294"/>
      <c r="AI369" s="294"/>
      <c r="AJ369" s="294"/>
      <c r="AK369" s="294"/>
      <c r="AL369" s="294"/>
      <c r="AM369" s="294"/>
      <c r="AN369" s="294"/>
      <c r="AO369" s="294"/>
      <c r="AP369" s="294"/>
      <c r="AQ369" s="294"/>
      <c r="AR369" s="294"/>
      <c r="AS369" s="294"/>
      <c r="AT369" s="294"/>
      <c r="AU369" s="294"/>
      <c r="AV369" s="294"/>
      <c r="AW369" s="294"/>
      <c r="AX369" s="294"/>
      <c r="AY369" s="294"/>
      <c r="AZ369" s="294"/>
      <c r="BA369" s="294"/>
      <c r="BB369" s="294"/>
      <c r="BC369" s="294"/>
      <c r="BD369" s="294"/>
      <c r="BE369" s="294"/>
      <c r="BF369" s="294"/>
      <c r="BG369" s="294"/>
      <c r="BH369" s="294"/>
      <c r="BI369" s="294"/>
      <c r="BJ369" s="294"/>
      <c r="BK369" s="294"/>
      <c r="BL369" s="294"/>
      <c r="BM369" s="294"/>
      <c r="BN369" s="294"/>
      <c r="BO369" s="294"/>
      <c r="BP369" s="294"/>
      <c r="BQ369" s="294"/>
      <c r="BR369" s="294"/>
      <c r="BS369" s="294"/>
      <c r="BT369" s="294"/>
      <c r="BU369" s="294"/>
      <c r="BV369" s="294"/>
      <c r="BW369" s="294"/>
      <c r="BX369" s="294"/>
      <c r="BY369" s="294"/>
      <c r="BZ369" s="294"/>
      <c r="CA369" s="294"/>
      <c r="CB369" s="294"/>
      <c r="CC369" s="294"/>
      <c r="CD369" s="294"/>
      <c r="CE369" s="294"/>
      <c r="CF369" s="294"/>
      <c r="CG369" s="294"/>
      <c r="CH369" s="294"/>
      <c r="CI369" s="294"/>
      <c r="CJ369" s="294"/>
      <c r="CK369" s="294"/>
      <c r="CL369" s="294"/>
      <c r="CM369" s="294"/>
      <c r="CN369" s="294"/>
      <c r="CO369" s="294"/>
      <c r="CP369" s="294"/>
      <c r="CQ369" s="294"/>
      <c r="CR369" s="294"/>
      <c r="CS369" s="294"/>
      <c r="CT369" s="294"/>
      <c r="CU369" s="294"/>
      <c r="CV369" s="294"/>
      <c r="CW369" s="294"/>
      <c r="CX369" s="294"/>
      <c r="CY369" s="294"/>
      <c r="CZ369" s="294"/>
      <c r="DA369" s="294"/>
      <c r="DB369" s="294"/>
      <c r="DC369" s="294"/>
      <c r="DD369" s="294"/>
      <c r="DE369" s="294"/>
      <c r="DF369" s="294"/>
      <c r="DG369" s="294"/>
      <c r="DH369" s="294"/>
      <c r="DI369" s="294"/>
      <c r="DJ369" s="294"/>
    </row>
    <row r="370" spans="1:114" s="282" customFormat="1" ht="45.75" customHeight="1" outlineLevel="1" x14ac:dyDescent="0.25">
      <c r="A370" s="2599"/>
      <c r="B370" s="1536" t="s">
        <v>2121</v>
      </c>
      <c r="C370" s="2511"/>
      <c r="D370" s="2450"/>
      <c r="E370" s="1153" t="s">
        <v>2142</v>
      </c>
      <c r="F370" s="2788"/>
      <c r="G370" s="2788"/>
      <c r="H370" s="922" t="s">
        <v>1563</v>
      </c>
      <c r="I370" s="2235"/>
      <c r="J370" s="2235"/>
      <c r="K370" s="2235"/>
      <c r="L370" s="2823"/>
      <c r="M370" s="2823"/>
      <c r="N370" s="765"/>
      <c r="O370" s="765"/>
      <c r="P370" s="785"/>
      <c r="Q370" s="785"/>
      <c r="R370" s="785"/>
      <c r="S370" s="785"/>
      <c r="T370" s="785">
        <v>0</v>
      </c>
      <c r="U370" s="1667"/>
      <c r="V370" s="360"/>
      <c r="W370" s="360"/>
      <c r="X370" s="294"/>
      <c r="Y370" s="294"/>
      <c r="Z370" s="294"/>
      <c r="AA370" s="294"/>
      <c r="AB370" s="294"/>
      <c r="AC370" s="294"/>
      <c r="AD370" s="294"/>
      <c r="AE370" s="294"/>
      <c r="AF370" s="294"/>
      <c r="AG370" s="294"/>
      <c r="AH370" s="294"/>
      <c r="AI370" s="294"/>
      <c r="AJ370" s="294"/>
      <c r="AK370" s="294"/>
      <c r="AL370" s="294"/>
      <c r="AM370" s="294"/>
      <c r="AN370" s="294"/>
      <c r="AO370" s="294"/>
      <c r="AP370" s="294"/>
      <c r="AQ370" s="294"/>
      <c r="AR370" s="294"/>
      <c r="AS370" s="294"/>
      <c r="AT370" s="294"/>
      <c r="AU370" s="294"/>
      <c r="AV370" s="294"/>
      <c r="AW370" s="294"/>
      <c r="AX370" s="294"/>
      <c r="AY370" s="294"/>
      <c r="AZ370" s="294"/>
      <c r="BA370" s="294"/>
      <c r="BB370" s="294"/>
      <c r="BC370" s="294"/>
      <c r="BD370" s="294"/>
      <c r="BE370" s="294"/>
      <c r="BF370" s="294"/>
      <c r="BG370" s="294"/>
      <c r="BH370" s="294"/>
      <c r="BI370" s="294"/>
      <c r="BJ370" s="294"/>
      <c r="BK370" s="294"/>
      <c r="BL370" s="294"/>
      <c r="BM370" s="294"/>
      <c r="BN370" s="294"/>
      <c r="BO370" s="294"/>
      <c r="BP370" s="294"/>
      <c r="BQ370" s="294"/>
      <c r="BR370" s="294"/>
      <c r="BS370" s="294"/>
      <c r="BT370" s="294"/>
      <c r="BU370" s="294"/>
      <c r="BV370" s="294"/>
      <c r="BW370" s="294"/>
      <c r="BX370" s="294"/>
      <c r="BY370" s="294"/>
      <c r="BZ370" s="294"/>
      <c r="CA370" s="294"/>
      <c r="CB370" s="294"/>
      <c r="CC370" s="294"/>
      <c r="CD370" s="294"/>
      <c r="CE370" s="294"/>
      <c r="CF370" s="294"/>
      <c r="CG370" s="294"/>
      <c r="CH370" s="294"/>
      <c r="CI370" s="294"/>
      <c r="CJ370" s="294"/>
      <c r="CK370" s="294"/>
      <c r="CL370" s="294"/>
      <c r="CM370" s="294"/>
      <c r="CN370" s="294"/>
      <c r="CO370" s="294"/>
      <c r="CP370" s="294"/>
      <c r="CQ370" s="294"/>
      <c r="CR370" s="294"/>
      <c r="CS370" s="294"/>
      <c r="CT370" s="294"/>
      <c r="CU370" s="294"/>
      <c r="CV370" s="294"/>
      <c r="CW370" s="294"/>
      <c r="CX370" s="294"/>
      <c r="CY370" s="294"/>
      <c r="CZ370" s="294"/>
      <c r="DA370" s="294"/>
      <c r="DB370" s="294"/>
      <c r="DC370" s="294"/>
      <c r="DD370" s="294"/>
      <c r="DE370" s="294"/>
      <c r="DF370" s="294"/>
      <c r="DG370" s="294"/>
      <c r="DH370" s="294"/>
      <c r="DI370" s="294"/>
      <c r="DJ370" s="294"/>
    </row>
    <row r="371" spans="1:114" s="282" customFormat="1" ht="29.25" customHeight="1" outlineLevel="1" x14ac:dyDescent="0.25">
      <c r="A371" s="1187"/>
      <c r="B371" s="1530" t="s">
        <v>547</v>
      </c>
      <c r="C371" s="14"/>
      <c r="D371" s="1059"/>
      <c r="E371" s="14"/>
      <c r="F371" s="14"/>
      <c r="G371" s="371"/>
      <c r="H371" s="910" t="s">
        <v>546</v>
      </c>
      <c r="I371" s="13"/>
      <c r="J371" s="363"/>
      <c r="K371" s="13"/>
      <c r="L371" s="14"/>
      <c r="M371" s="13"/>
      <c r="N371" s="9"/>
      <c r="O371" s="453"/>
      <c r="P371" s="13"/>
      <c r="Q371" s="13"/>
      <c r="R371" s="13"/>
      <c r="S371" s="14"/>
      <c r="T371" s="14"/>
      <c r="U371" s="14"/>
      <c r="V371" s="14"/>
      <c r="W371" s="14"/>
      <c r="X371" s="294"/>
      <c r="Y371" s="294"/>
      <c r="Z371" s="294"/>
      <c r="AA371" s="294"/>
      <c r="AB371" s="294"/>
      <c r="AC371" s="294"/>
      <c r="AD371" s="294"/>
      <c r="AE371" s="294"/>
      <c r="AF371" s="294"/>
      <c r="AG371" s="294"/>
      <c r="AH371" s="294"/>
      <c r="AI371" s="294"/>
      <c r="AJ371" s="294"/>
      <c r="AK371" s="294"/>
      <c r="AL371" s="294"/>
      <c r="AM371" s="294"/>
      <c r="AN371" s="294"/>
      <c r="AO371" s="294"/>
      <c r="AP371" s="294"/>
      <c r="AQ371" s="294"/>
      <c r="AR371" s="294"/>
      <c r="AS371" s="294"/>
      <c r="AT371" s="294"/>
      <c r="AU371" s="294"/>
      <c r="AV371" s="294"/>
      <c r="AW371" s="294"/>
      <c r="AX371" s="294"/>
      <c r="AY371" s="294"/>
      <c r="AZ371" s="294"/>
      <c r="BA371" s="294"/>
      <c r="BB371" s="294"/>
      <c r="BC371" s="294"/>
      <c r="BD371" s="294"/>
      <c r="BE371" s="294"/>
      <c r="BF371" s="294"/>
      <c r="BG371" s="294"/>
      <c r="BH371" s="294"/>
      <c r="BI371" s="294"/>
      <c r="BJ371" s="294"/>
      <c r="BK371" s="294"/>
      <c r="BL371" s="294"/>
      <c r="BM371" s="294"/>
      <c r="BN371" s="294"/>
      <c r="BO371" s="294"/>
      <c r="BP371" s="294"/>
      <c r="BQ371" s="294"/>
      <c r="BR371" s="294"/>
      <c r="BS371" s="294"/>
      <c r="BT371" s="294"/>
      <c r="BU371" s="294"/>
      <c r="BV371" s="294"/>
      <c r="BW371" s="294"/>
      <c r="BX371" s="294"/>
      <c r="BY371" s="294"/>
      <c r="BZ371" s="294"/>
      <c r="CA371" s="294"/>
      <c r="CB371" s="294"/>
      <c r="CC371" s="294"/>
      <c r="CD371" s="294"/>
      <c r="CE371" s="294"/>
      <c r="CF371" s="294"/>
      <c r="CG371" s="294"/>
      <c r="CH371" s="294"/>
      <c r="CI371" s="294"/>
      <c r="CJ371" s="294"/>
      <c r="CK371" s="294"/>
      <c r="CL371" s="294"/>
      <c r="CM371" s="294"/>
      <c r="CN371" s="294"/>
      <c r="CO371" s="294"/>
      <c r="CP371" s="294"/>
      <c r="CQ371" s="294"/>
      <c r="CR371" s="294"/>
      <c r="CS371" s="294"/>
      <c r="CT371" s="294"/>
      <c r="CU371" s="294"/>
      <c r="CV371" s="294"/>
      <c r="CW371" s="294"/>
      <c r="CX371" s="294"/>
      <c r="CY371" s="294"/>
      <c r="CZ371" s="294"/>
      <c r="DA371" s="294"/>
      <c r="DB371" s="294"/>
      <c r="DC371" s="294"/>
      <c r="DD371" s="294"/>
      <c r="DE371" s="294"/>
      <c r="DF371" s="294"/>
      <c r="DG371" s="294"/>
      <c r="DH371" s="294"/>
      <c r="DI371" s="294"/>
      <c r="DJ371" s="294"/>
    </row>
    <row r="372" spans="1:114" s="298" customFormat="1" ht="40.5" customHeight="1" outlineLevel="1" x14ac:dyDescent="0.25">
      <c r="A372" s="2356"/>
      <c r="B372" s="2329" t="s">
        <v>3532</v>
      </c>
      <c r="C372" s="2310" t="s">
        <v>242</v>
      </c>
      <c r="D372" s="2238" t="s">
        <v>452</v>
      </c>
      <c r="E372" s="1045" t="s">
        <v>550</v>
      </c>
      <c r="F372" s="2310" t="s">
        <v>320</v>
      </c>
      <c r="G372" s="2311" t="s">
        <v>549</v>
      </c>
      <c r="H372" s="2368" t="s">
        <v>796</v>
      </c>
      <c r="I372" s="2366" t="s">
        <v>1053</v>
      </c>
      <c r="J372" s="2366" t="s">
        <v>1565</v>
      </c>
      <c r="K372" s="1812" t="s">
        <v>3477</v>
      </c>
      <c r="L372" s="2310" t="s">
        <v>320</v>
      </c>
      <c r="M372" s="2366" t="s">
        <v>548</v>
      </c>
      <c r="N372" s="40" t="s">
        <v>34</v>
      </c>
      <c r="O372" s="40" t="s">
        <v>34</v>
      </c>
      <c r="P372" s="1823" t="s">
        <v>3976</v>
      </c>
      <c r="Q372" s="1823" t="s">
        <v>3977</v>
      </c>
      <c r="R372" s="1824" t="s">
        <v>3978</v>
      </c>
      <c r="S372" s="42"/>
      <c r="T372" s="41"/>
      <c r="U372" s="1666"/>
      <c r="V372" s="752"/>
      <c r="W372" s="752"/>
    </row>
    <row r="373" spans="1:114" s="298" customFormat="1" ht="37.5" customHeight="1" outlineLevel="1" x14ac:dyDescent="0.25">
      <c r="A373" s="2356"/>
      <c r="B373" s="2329"/>
      <c r="C373" s="2310"/>
      <c r="D373" s="2239"/>
      <c r="E373" s="1045" t="s">
        <v>458</v>
      </c>
      <c r="F373" s="2310"/>
      <c r="G373" s="2311"/>
      <c r="H373" s="2369"/>
      <c r="I373" s="2366"/>
      <c r="J373" s="2366"/>
      <c r="K373" s="742" t="s">
        <v>465</v>
      </c>
      <c r="L373" s="2310"/>
      <c r="M373" s="2366"/>
      <c r="N373" s="43"/>
      <c r="O373" s="477"/>
      <c r="P373" s="477">
        <v>22000</v>
      </c>
      <c r="Q373" s="477">
        <v>700</v>
      </c>
      <c r="R373" s="477">
        <v>700</v>
      </c>
      <c r="S373" s="477"/>
      <c r="T373" s="41"/>
      <c r="U373" s="1654" t="s">
        <v>3925</v>
      </c>
      <c r="V373" s="752"/>
      <c r="W373" s="752"/>
    </row>
    <row r="374" spans="1:114" s="1501" customFormat="1" ht="45" outlineLevel="1" x14ac:dyDescent="0.25">
      <c r="A374" s="2828"/>
      <c r="B374" s="2290" t="s">
        <v>3725</v>
      </c>
      <c r="C374" s="2838" t="s">
        <v>3497</v>
      </c>
      <c r="D374" s="2838" t="s">
        <v>3497</v>
      </c>
      <c r="E374" s="1806" t="s">
        <v>550</v>
      </c>
      <c r="F374" s="2452" t="s">
        <v>3478</v>
      </c>
      <c r="G374" s="2286" t="s">
        <v>542</v>
      </c>
      <c r="H374" s="2290" t="s">
        <v>3471</v>
      </c>
      <c r="I374" s="2249" t="s">
        <v>1053</v>
      </c>
      <c r="J374" s="2249" t="s">
        <v>1053</v>
      </c>
      <c r="K374" s="1803" t="s">
        <v>1566</v>
      </c>
      <c r="L374" s="2820" t="s">
        <v>3482</v>
      </c>
      <c r="M374" s="1472"/>
      <c r="N374" s="1499"/>
      <c r="O374" s="1499"/>
      <c r="P374" s="1818"/>
      <c r="Q374" s="1818"/>
      <c r="R374" s="1819"/>
      <c r="S374" s="1455"/>
      <c r="T374" s="1500"/>
      <c r="U374" s="1497"/>
      <c r="V374" s="1503"/>
      <c r="W374" s="1496"/>
      <c r="X374" s="611"/>
      <c r="Y374" s="611"/>
      <c r="Z374" s="611"/>
      <c r="AA374" s="611"/>
      <c r="AB374" s="611"/>
      <c r="AC374" s="611"/>
      <c r="AD374" s="611"/>
      <c r="AE374" s="611"/>
      <c r="AF374" s="611"/>
      <c r="AG374" s="611"/>
      <c r="AH374" s="611"/>
      <c r="AI374" s="611"/>
      <c r="AJ374" s="611"/>
      <c r="AK374" s="611"/>
      <c r="AL374" s="611"/>
      <c r="AM374" s="611"/>
      <c r="AN374" s="611"/>
      <c r="AO374" s="611"/>
      <c r="AP374" s="611"/>
      <c r="AQ374" s="611"/>
      <c r="AR374" s="611"/>
      <c r="AS374" s="611"/>
      <c r="AT374" s="611"/>
      <c r="AU374" s="611"/>
      <c r="AV374" s="611"/>
      <c r="AW374" s="611"/>
      <c r="AX374" s="611"/>
      <c r="AY374" s="611"/>
      <c r="AZ374" s="611"/>
      <c r="BA374" s="611"/>
      <c r="BB374" s="611"/>
      <c r="BC374" s="611"/>
      <c r="BD374" s="611"/>
      <c r="BE374" s="611"/>
      <c r="BF374" s="611"/>
      <c r="BG374" s="611"/>
      <c r="BH374" s="611"/>
      <c r="BI374" s="611"/>
      <c r="BJ374" s="611"/>
      <c r="BK374" s="611"/>
      <c r="BL374" s="611"/>
      <c r="BM374" s="611"/>
      <c r="BN374" s="611"/>
      <c r="BO374" s="611"/>
      <c r="BP374" s="611"/>
      <c r="BQ374" s="611"/>
      <c r="BR374" s="611"/>
      <c r="BS374" s="611"/>
      <c r="BT374" s="611"/>
      <c r="BU374" s="611"/>
      <c r="BV374" s="611"/>
      <c r="BW374" s="611"/>
      <c r="BX374" s="611"/>
      <c r="BY374" s="611"/>
      <c r="BZ374" s="611"/>
      <c r="CA374" s="611"/>
      <c r="CB374" s="611"/>
      <c r="CC374" s="611"/>
      <c r="CD374" s="611"/>
      <c r="CE374" s="611"/>
      <c r="CF374" s="611"/>
      <c r="CG374" s="611"/>
      <c r="CH374" s="611"/>
      <c r="CI374" s="611"/>
      <c r="CJ374" s="611"/>
      <c r="CK374" s="611"/>
      <c r="CL374" s="611"/>
      <c r="CM374" s="611"/>
      <c r="CN374" s="611"/>
      <c r="CO374" s="611"/>
      <c r="CP374" s="611"/>
      <c r="CQ374" s="611"/>
      <c r="CR374" s="611"/>
      <c r="CS374" s="611"/>
      <c r="CT374" s="611"/>
      <c r="CU374" s="611"/>
      <c r="CV374" s="611"/>
      <c r="CW374" s="611"/>
      <c r="CX374" s="611"/>
      <c r="CY374" s="611"/>
      <c r="CZ374" s="611"/>
      <c r="DA374" s="611"/>
      <c r="DB374" s="611"/>
      <c r="DC374" s="611"/>
      <c r="DD374" s="611"/>
      <c r="DE374" s="611"/>
      <c r="DF374" s="611"/>
      <c r="DG374" s="611"/>
      <c r="DH374" s="611"/>
      <c r="DI374" s="611"/>
      <c r="DJ374" s="611"/>
    </row>
    <row r="375" spans="1:114" s="1501" customFormat="1" ht="36" customHeight="1" outlineLevel="1" x14ac:dyDescent="0.25">
      <c r="A375" s="2829"/>
      <c r="B375" s="2291"/>
      <c r="C375" s="2839"/>
      <c r="D375" s="2839"/>
      <c r="E375" s="1510" t="s">
        <v>458</v>
      </c>
      <c r="F375" s="2453"/>
      <c r="G375" s="2286"/>
      <c r="H375" s="2291"/>
      <c r="I375" s="2250"/>
      <c r="J375" s="2250"/>
      <c r="K375" s="1498" t="s">
        <v>1192</v>
      </c>
      <c r="L375" s="2821"/>
      <c r="M375" s="1472"/>
      <c r="N375" s="1499"/>
      <c r="O375" s="1499"/>
      <c r="P375" s="1502">
        <v>22</v>
      </c>
      <c r="Q375" s="1502">
        <v>700</v>
      </c>
      <c r="R375" s="1250">
        <v>700</v>
      </c>
      <c r="S375" s="1455"/>
      <c r="T375" s="1500"/>
      <c r="U375" s="1497" t="s">
        <v>3925</v>
      </c>
      <c r="V375" s="1503">
        <v>43</v>
      </c>
      <c r="W375" s="1496"/>
      <c r="X375" s="611"/>
      <c r="Y375" s="611"/>
      <c r="Z375" s="611"/>
      <c r="AA375" s="611"/>
      <c r="AB375" s="611"/>
      <c r="AC375" s="611"/>
      <c r="AD375" s="611"/>
      <c r="AE375" s="611"/>
      <c r="AF375" s="611"/>
      <c r="AG375" s="611"/>
      <c r="AH375" s="611"/>
      <c r="AI375" s="611"/>
      <c r="AJ375" s="611"/>
      <c r="AK375" s="611"/>
      <c r="AL375" s="611"/>
      <c r="AM375" s="611"/>
      <c r="AN375" s="611"/>
      <c r="AO375" s="611"/>
      <c r="AP375" s="611"/>
      <c r="AQ375" s="611"/>
      <c r="AR375" s="611"/>
      <c r="AS375" s="611"/>
      <c r="AT375" s="611"/>
      <c r="AU375" s="611"/>
      <c r="AV375" s="611"/>
      <c r="AW375" s="611"/>
      <c r="AX375" s="611"/>
      <c r="AY375" s="611"/>
      <c r="AZ375" s="611"/>
      <c r="BA375" s="611"/>
      <c r="BB375" s="611"/>
      <c r="BC375" s="611"/>
      <c r="BD375" s="611"/>
      <c r="BE375" s="611"/>
      <c r="BF375" s="611"/>
      <c r="BG375" s="611"/>
      <c r="BH375" s="611"/>
      <c r="BI375" s="611"/>
      <c r="BJ375" s="611"/>
      <c r="BK375" s="611"/>
      <c r="BL375" s="611"/>
      <c r="BM375" s="611"/>
      <c r="BN375" s="611"/>
      <c r="BO375" s="611"/>
      <c r="BP375" s="611"/>
      <c r="BQ375" s="611"/>
      <c r="BR375" s="611"/>
      <c r="BS375" s="611"/>
      <c r="BT375" s="611"/>
      <c r="BU375" s="611"/>
      <c r="BV375" s="611"/>
      <c r="BW375" s="611"/>
      <c r="BX375" s="611"/>
      <c r="BY375" s="611"/>
      <c r="BZ375" s="611"/>
      <c r="CA375" s="611"/>
      <c r="CB375" s="611"/>
      <c r="CC375" s="611"/>
      <c r="CD375" s="611"/>
      <c r="CE375" s="611"/>
      <c r="CF375" s="611"/>
      <c r="CG375" s="611"/>
      <c r="CH375" s="611"/>
      <c r="CI375" s="611"/>
      <c r="CJ375" s="611"/>
      <c r="CK375" s="611"/>
      <c r="CL375" s="611"/>
      <c r="CM375" s="611"/>
      <c r="CN375" s="611"/>
      <c r="CO375" s="611"/>
      <c r="CP375" s="611"/>
      <c r="CQ375" s="611"/>
      <c r="CR375" s="611"/>
      <c r="CS375" s="611"/>
      <c r="CT375" s="611"/>
      <c r="CU375" s="611"/>
      <c r="CV375" s="611"/>
      <c r="CW375" s="611"/>
      <c r="CX375" s="611"/>
      <c r="CY375" s="611"/>
      <c r="CZ375" s="611"/>
      <c r="DA375" s="611"/>
      <c r="DB375" s="611"/>
      <c r="DC375" s="611"/>
      <c r="DD375" s="611"/>
      <c r="DE375" s="611"/>
      <c r="DF375" s="611"/>
      <c r="DG375" s="611"/>
      <c r="DH375" s="611"/>
      <c r="DI375" s="611"/>
      <c r="DJ375" s="611"/>
    </row>
    <row r="376" spans="1:114" s="1704" customFormat="1" ht="26.25" customHeight="1" outlineLevel="1" x14ac:dyDescent="0.25">
      <c r="A376" s="1696"/>
      <c r="B376" s="1697"/>
      <c r="C376" s="1698"/>
      <c r="D376" s="1698"/>
      <c r="E376" s="1698"/>
      <c r="F376" s="1699"/>
      <c r="G376" s="1698"/>
      <c r="H376" s="1700" t="s">
        <v>3881</v>
      </c>
      <c r="I376" s="1701"/>
      <c r="J376" s="1701"/>
      <c r="K376" s="1701"/>
      <c r="L376" s="1699"/>
      <c r="M376" s="1701"/>
      <c r="N376" s="1762">
        <f>N377+N378</f>
        <v>25490.647000000001</v>
      </c>
      <c r="O376" s="1762">
        <f t="shared" ref="O376:T376" si="9">O377+O378</f>
        <v>51283.495999999999</v>
      </c>
      <c r="P376" s="1762">
        <f t="shared" si="9"/>
        <v>205013.29199999999</v>
      </c>
      <c r="Q376" s="1762">
        <f t="shared" si="9"/>
        <v>902268.48199999996</v>
      </c>
      <c r="R376" s="1762">
        <f t="shared" si="9"/>
        <v>97470.281000000003</v>
      </c>
      <c r="S376" s="1762">
        <f t="shared" si="9"/>
        <v>0</v>
      </c>
      <c r="T376" s="1762">
        <f t="shared" si="9"/>
        <v>0</v>
      </c>
      <c r="U376" s="1698"/>
      <c r="V376" s="1702"/>
      <c r="W376" s="1703"/>
    </row>
    <row r="377" spans="1:114" s="1704" customFormat="1" ht="26.25" customHeight="1" outlineLevel="1" x14ac:dyDescent="0.25">
      <c r="A377" s="1696"/>
      <c r="B377" s="1697"/>
      <c r="C377" s="1698"/>
      <c r="D377" s="1698"/>
      <c r="E377" s="1698"/>
      <c r="F377" s="1699"/>
      <c r="G377" s="1698"/>
      <c r="H377" s="1700" t="s">
        <v>3879</v>
      </c>
      <c r="I377" s="1701"/>
      <c r="J377" s="1701"/>
      <c r="K377" s="1701"/>
      <c r="L377" s="1699"/>
      <c r="M377" s="1701"/>
      <c r="N377" s="1762">
        <f>N350+N373</f>
        <v>25490.647000000001</v>
      </c>
      <c r="O377" s="1762">
        <f t="shared" ref="O377:T377" si="10">O350+O373</f>
        <v>51283.495999999999</v>
      </c>
      <c r="P377" s="1762">
        <f t="shared" si="10"/>
        <v>107525.89199999999</v>
      </c>
      <c r="Q377" s="1762">
        <f t="shared" si="10"/>
        <v>95637.482000000004</v>
      </c>
      <c r="R377" s="1762">
        <f t="shared" si="10"/>
        <v>97470.281000000003</v>
      </c>
      <c r="S377" s="1762">
        <f t="shared" si="10"/>
        <v>0</v>
      </c>
      <c r="T377" s="1762">
        <f t="shared" si="10"/>
        <v>0</v>
      </c>
      <c r="U377" s="1698"/>
      <c r="V377" s="1702"/>
      <c r="W377" s="1703"/>
    </row>
    <row r="378" spans="1:114" s="1704" customFormat="1" ht="26.25" customHeight="1" outlineLevel="1" x14ac:dyDescent="0.25">
      <c r="A378" s="1696"/>
      <c r="B378" s="1697"/>
      <c r="C378" s="1698"/>
      <c r="D378" s="1698"/>
      <c r="E378" s="1698"/>
      <c r="F378" s="1699"/>
      <c r="G378" s="1698"/>
      <c r="H378" s="1700" t="s">
        <v>3880</v>
      </c>
      <c r="I378" s="1701"/>
      <c r="J378" s="1701"/>
      <c r="K378" s="1701"/>
      <c r="L378" s="1699"/>
      <c r="M378" s="1701"/>
      <c r="N378" s="1762">
        <f t="shared" ref="N378:T378" si="11">N348</f>
        <v>0</v>
      </c>
      <c r="O378" s="1762">
        <f t="shared" si="11"/>
        <v>0</v>
      </c>
      <c r="P378" s="1762">
        <f t="shared" si="11"/>
        <v>97487.4</v>
      </c>
      <c r="Q378" s="1762">
        <f t="shared" si="11"/>
        <v>806631</v>
      </c>
      <c r="R378" s="1762">
        <f t="shared" si="11"/>
        <v>0</v>
      </c>
      <c r="S378" s="1762">
        <f t="shared" si="11"/>
        <v>0</v>
      </c>
      <c r="T378" s="1762">
        <f t="shared" si="11"/>
        <v>0</v>
      </c>
      <c r="U378" s="1698"/>
      <c r="V378" s="1702"/>
      <c r="W378" s="1703"/>
    </row>
    <row r="379" spans="1:114" s="290" customFormat="1" ht="18" customHeight="1" x14ac:dyDescent="0.25">
      <c r="A379" s="2620" t="s">
        <v>115</v>
      </c>
      <c r="B379" s="2621"/>
      <c r="C379" s="2621"/>
      <c r="D379" s="2621"/>
      <c r="E379" s="2621"/>
      <c r="F379" s="2621"/>
      <c r="G379" s="2621"/>
      <c r="H379" s="2621"/>
      <c r="I379" s="2621"/>
      <c r="J379" s="2621"/>
      <c r="K379" s="2621"/>
      <c r="L379" s="2621"/>
      <c r="M379" s="2621"/>
      <c r="N379" s="2621"/>
      <c r="O379" s="2621"/>
      <c r="P379" s="2621"/>
      <c r="Q379" s="2621"/>
      <c r="R379" s="2621"/>
      <c r="S379" s="2621"/>
      <c r="T379" s="2621"/>
      <c r="U379" s="2621"/>
      <c r="V379" s="2621"/>
      <c r="W379" s="2622"/>
      <c r="X379" s="294"/>
      <c r="Y379" s="294"/>
      <c r="Z379" s="294"/>
      <c r="AA379" s="294"/>
      <c r="AB379" s="294"/>
      <c r="AC379" s="294"/>
      <c r="AD379" s="294"/>
      <c r="AE379" s="294"/>
      <c r="AF379" s="294"/>
      <c r="AG379" s="294"/>
      <c r="AH379" s="294"/>
      <c r="AI379" s="294"/>
      <c r="AJ379" s="294"/>
      <c r="AK379" s="294"/>
      <c r="AL379" s="294"/>
      <c r="AM379" s="294"/>
      <c r="AN379" s="294"/>
      <c r="AO379" s="294"/>
      <c r="AP379" s="294"/>
      <c r="AQ379" s="294"/>
      <c r="AR379" s="294"/>
      <c r="AS379" s="294"/>
      <c r="AT379" s="294"/>
      <c r="AU379" s="294"/>
      <c r="AV379" s="294"/>
      <c r="AW379" s="294"/>
      <c r="AX379" s="294"/>
      <c r="AY379" s="294"/>
      <c r="AZ379" s="294"/>
      <c r="BA379" s="294"/>
      <c r="BB379" s="294"/>
      <c r="BC379" s="294"/>
      <c r="BD379" s="294"/>
      <c r="BE379" s="294"/>
      <c r="BF379" s="294"/>
      <c r="BG379" s="294"/>
      <c r="BH379" s="294"/>
      <c r="BI379" s="294"/>
      <c r="BJ379" s="294"/>
      <c r="BK379" s="294"/>
      <c r="BL379" s="294"/>
      <c r="BM379" s="294"/>
      <c r="BN379" s="294"/>
      <c r="BO379" s="294"/>
      <c r="BP379" s="294"/>
      <c r="BQ379" s="294"/>
      <c r="BR379" s="294"/>
      <c r="BS379" s="294"/>
      <c r="BT379" s="294"/>
      <c r="BU379" s="294"/>
      <c r="BV379" s="294"/>
      <c r="BW379" s="294"/>
      <c r="BX379" s="294"/>
      <c r="BY379" s="294"/>
      <c r="BZ379" s="294"/>
      <c r="CA379" s="294"/>
      <c r="CB379" s="294"/>
      <c r="CC379" s="294"/>
      <c r="CD379" s="294"/>
      <c r="CE379" s="294"/>
      <c r="CF379" s="294"/>
      <c r="CG379" s="294"/>
      <c r="CH379" s="294"/>
      <c r="CI379" s="294"/>
      <c r="CJ379" s="294"/>
      <c r="CK379" s="294"/>
      <c r="CL379" s="294"/>
      <c r="CM379" s="294"/>
      <c r="CN379" s="294"/>
      <c r="CO379" s="294"/>
      <c r="CP379" s="294"/>
      <c r="CQ379" s="294"/>
      <c r="CR379" s="294"/>
      <c r="CS379" s="294"/>
      <c r="CT379" s="294"/>
      <c r="CU379" s="294"/>
      <c r="CV379" s="294"/>
      <c r="CW379" s="294"/>
      <c r="CX379" s="294"/>
      <c r="CY379" s="294"/>
      <c r="CZ379" s="294"/>
      <c r="DA379" s="294"/>
      <c r="DB379" s="294"/>
      <c r="DC379" s="294"/>
      <c r="DD379" s="294"/>
      <c r="DE379" s="294"/>
      <c r="DF379" s="294"/>
      <c r="DG379" s="294"/>
      <c r="DH379" s="294"/>
      <c r="DI379" s="294"/>
      <c r="DJ379" s="294"/>
    </row>
    <row r="380" spans="1:114" s="288" customFormat="1" ht="18" customHeight="1" x14ac:dyDescent="0.25">
      <c r="A380" s="2600" t="s">
        <v>282</v>
      </c>
      <c r="B380" s="2601"/>
      <c r="C380" s="2601"/>
      <c r="D380" s="2601"/>
      <c r="E380" s="2601"/>
      <c r="F380" s="2601"/>
      <c r="G380" s="2601"/>
      <c r="H380" s="2601"/>
      <c r="I380" s="2601"/>
      <c r="J380" s="2601"/>
      <c r="K380" s="2601"/>
      <c r="L380" s="2601"/>
      <c r="M380" s="2601"/>
      <c r="N380" s="2601"/>
      <c r="O380" s="2601"/>
      <c r="P380" s="2601"/>
      <c r="Q380" s="2601"/>
      <c r="R380" s="2601"/>
      <c r="S380" s="2601"/>
      <c r="T380" s="2601"/>
      <c r="U380" s="2601"/>
      <c r="V380" s="2601"/>
      <c r="W380" s="2602"/>
      <c r="X380" s="294"/>
      <c r="Y380" s="294"/>
      <c r="Z380" s="294"/>
      <c r="AA380" s="294"/>
      <c r="AB380" s="294"/>
      <c r="AC380" s="294"/>
      <c r="AD380" s="294"/>
      <c r="AE380" s="294"/>
      <c r="AF380" s="294"/>
      <c r="AG380" s="294"/>
      <c r="AH380" s="294"/>
      <c r="AI380" s="294"/>
      <c r="AJ380" s="294"/>
      <c r="AK380" s="294"/>
      <c r="AL380" s="294"/>
      <c r="AM380" s="294"/>
      <c r="AN380" s="294"/>
      <c r="AO380" s="294"/>
      <c r="AP380" s="294"/>
      <c r="AQ380" s="294"/>
      <c r="AR380" s="294"/>
      <c r="AS380" s="294"/>
      <c r="AT380" s="294"/>
      <c r="AU380" s="294"/>
      <c r="AV380" s="294"/>
      <c r="AW380" s="294"/>
      <c r="AX380" s="294"/>
      <c r="AY380" s="294"/>
      <c r="AZ380" s="294"/>
      <c r="BA380" s="294"/>
      <c r="BB380" s="294"/>
      <c r="BC380" s="294"/>
      <c r="BD380" s="294"/>
      <c r="BE380" s="294"/>
      <c r="BF380" s="294"/>
      <c r="BG380" s="294"/>
      <c r="BH380" s="294"/>
      <c r="BI380" s="294"/>
      <c r="BJ380" s="294"/>
      <c r="BK380" s="294"/>
      <c r="BL380" s="294"/>
      <c r="BM380" s="294"/>
      <c r="BN380" s="294"/>
      <c r="BO380" s="294"/>
      <c r="BP380" s="294"/>
      <c r="BQ380" s="294"/>
      <c r="BR380" s="294"/>
      <c r="BS380" s="294"/>
      <c r="BT380" s="294"/>
      <c r="BU380" s="294"/>
      <c r="BV380" s="294"/>
      <c r="BW380" s="294"/>
      <c r="BX380" s="294"/>
      <c r="BY380" s="294"/>
      <c r="BZ380" s="294"/>
      <c r="CA380" s="294"/>
      <c r="CB380" s="294"/>
      <c r="CC380" s="294"/>
      <c r="CD380" s="294"/>
      <c r="CE380" s="294"/>
      <c r="CF380" s="294"/>
      <c r="CG380" s="294"/>
      <c r="CH380" s="294"/>
      <c r="CI380" s="294"/>
      <c r="CJ380" s="294"/>
      <c r="CK380" s="294"/>
      <c r="CL380" s="294"/>
      <c r="CM380" s="294"/>
      <c r="CN380" s="294"/>
      <c r="CO380" s="294"/>
      <c r="CP380" s="294"/>
      <c r="CQ380" s="294"/>
      <c r="CR380" s="294"/>
      <c r="CS380" s="294"/>
      <c r="CT380" s="294"/>
      <c r="CU380" s="294"/>
      <c r="CV380" s="294"/>
      <c r="CW380" s="294"/>
      <c r="CX380" s="294"/>
      <c r="CY380" s="294"/>
      <c r="CZ380" s="294"/>
      <c r="DA380" s="294"/>
      <c r="DB380" s="294"/>
      <c r="DC380" s="294"/>
      <c r="DD380" s="294"/>
      <c r="DE380" s="294"/>
      <c r="DF380" s="294"/>
      <c r="DG380" s="294"/>
      <c r="DH380" s="294"/>
      <c r="DI380" s="294"/>
      <c r="DJ380" s="294"/>
    </row>
    <row r="381" spans="1:114" s="289" customFormat="1" ht="64.5" customHeight="1" outlineLevel="1" x14ac:dyDescent="0.25">
      <c r="A381" s="2599">
        <v>11</v>
      </c>
      <c r="B381" s="1542" t="s">
        <v>2143</v>
      </c>
      <c r="C381" s="844" t="s">
        <v>2144</v>
      </c>
      <c r="D381" s="2449" t="s">
        <v>236</v>
      </c>
      <c r="E381" s="2507" t="s">
        <v>254</v>
      </c>
      <c r="F381" s="85" t="s">
        <v>335</v>
      </c>
      <c r="G381" s="2583" t="s">
        <v>335</v>
      </c>
      <c r="H381" s="973" t="s">
        <v>2130</v>
      </c>
      <c r="I381" s="786" t="s">
        <v>2043</v>
      </c>
      <c r="J381" s="2549" t="s">
        <v>101</v>
      </c>
      <c r="K381" s="2549" t="s">
        <v>30</v>
      </c>
      <c r="L381" s="85" t="s">
        <v>335</v>
      </c>
      <c r="M381" s="85"/>
      <c r="N381" s="787" t="s">
        <v>4009</v>
      </c>
      <c r="O381" s="85" t="s">
        <v>4010</v>
      </c>
      <c r="P381" s="85" t="s">
        <v>4011</v>
      </c>
      <c r="Q381" s="788" t="s">
        <v>4012</v>
      </c>
      <c r="R381" s="85" t="s">
        <v>4013</v>
      </c>
      <c r="S381" s="789" t="s">
        <v>4014</v>
      </c>
      <c r="T381" s="790" t="s">
        <v>34</v>
      </c>
      <c r="U381" s="83"/>
      <c r="V381" s="83"/>
      <c r="W381" s="83"/>
      <c r="X381" s="294"/>
      <c r="Y381" s="294"/>
      <c r="Z381" s="294"/>
      <c r="AA381" s="294"/>
      <c r="AB381" s="294"/>
      <c r="AC381" s="294"/>
      <c r="AD381" s="294"/>
      <c r="AE381" s="294"/>
      <c r="AF381" s="294"/>
      <c r="AG381" s="294"/>
      <c r="AH381" s="294"/>
      <c r="AI381" s="294"/>
      <c r="AJ381" s="294"/>
      <c r="AK381" s="294"/>
      <c r="AL381" s="294"/>
      <c r="AM381" s="294"/>
      <c r="AN381" s="294"/>
      <c r="AO381" s="294"/>
      <c r="AP381" s="294"/>
      <c r="AQ381" s="294"/>
      <c r="AR381" s="294"/>
      <c r="AS381" s="294"/>
      <c r="AT381" s="294"/>
      <c r="AU381" s="294"/>
      <c r="AV381" s="294"/>
      <c r="AW381" s="294"/>
      <c r="AX381" s="294"/>
      <c r="AY381" s="294"/>
      <c r="AZ381" s="294"/>
      <c r="BA381" s="294"/>
      <c r="BB381" s="294"/>
      <c r="BC381" s="294"/>
      <c r="BD381" s="294"/>
      <c r="BE381" s="294"/>
      <c r="BF381" s="294"/>
      <c r="BG381" s="294"/>
      <c r="BH381" s="294"/>
      <c r="BI381" s="294"/>
      <c r="BJ381" s="294"/>
      <c r="BK381" s="294"/>
      <c r="BL381" s="294"/>
      <c r="BM381" s="294"/>
      <c r="BN381" s="294"/>
      <c r="BO381" s="294"/>
      <c r="BP381" s="294"/>
      <c r="BQ381" s="294"/>
      <c r="BR381" s="294"/>
      <c r="BS381" s="294"/>
      <c r="BT381" s="294"/>
      <c r="BU381" s="294"/>
      <c r="BV381" s="294"/>
      <c r="BW381" s="294"/>
      <c r="BX381" s="294"/>
      <c r="BY381" s="294"/>
      <c r="BZ381" s="294"/>
      <c r="CA381" s="294"/>
      <c r="CB381" s="294"/>
      <c r="CC381" s="294"/>
      <c r="CD381" s="294"/>
      <c r="CE381" s="294"/>
      <c r="CF381" s="294"/>
      <c r="CG381" s="294"/>
      <c r="CH381" s="294"/>
      <c r="CI381" s="294"/>
      <c r="CJ381" s="294"/>
      <c r="CK381" s="294"/>
      <c r="CL381" s="294"/>
      <c r="CM381" s="294"/>
      <c r="CN381" s="294"/>
      <c r="CO381" s="294"/>
      <c r="CP381" s="294"/>
      <c r="CQ381" s="294"/>
      <c r="CR381" s="294"/>
      <c r="CS381" s="294"/>
      <c r="CT381" s="294"/>
      <c r="CU381" s="294"/>
      <c r="CV381" s="294"/>
      <c r="CW381" s="294"/>
      <c r="CX381" s="294"/>
      <c r="CY381" s="294"/>
      <c r="CZ381" s="294"/>
      <c r="DA381" s="294"/>
      <c r="DB381" s="294"/>
      <c r="DC381" s="294"/>
      <c r="DD381" s="294"/>
      <c r="DE381" s="294"/>
      <c r="DF381" s="294"/>
      <c r="DG381" s="294"/>
      <c r="DH381" s="294"/>
      <c r="DI381" s="294"/>
      <c r="DJ381" s="294"/>
    </row>
    <row r="382" spans="1:114" s="282" customFormat="1" ht="90" outlineLevel="1" x14ac:dyDescent="0.25">
      <c r="A382" s="2599"/>
      <c r="B382" s="1536" t="s">
        <v>3533</v>
      </c>
      <c r="C382" s="845" t="s">
        <v>2145</v>
      </c>
      <c r="D382" s="2450"/>
      <c r="E382" s="2508"/>
      <c r="F382" s="361"/>
      <c r="G382" s="2583"/>
      <c r="H382" s="922" t="s">
        <v>797</v>
      </c>
      <c r="I382" s="373" t="s">
        <v>1592</v>
      </c>
      <c r="J382" s="2550"/>
      <c r="K382" s="2550"/>
      <c r="L382" s="361"/>
      <c r="M382" s="361"/>
      <c r="N382" s="380">
        <v>74.2</v>
      </c>
      <c r="O382" s="451">
        <v>76.2</v>
      </c>
      <c r="P382" s="413">
        <v>76.599999999999994</v>
      </c>
      <c r="Q382" s="434">
        <v>77</v>
      </c>
      <c r="R382" s="413">
        <v>77.2</v>
      </c>
      <c r="S382" s="433">
        <v>77.5</v>
      </c>
      <c r="T382" s="14">
        <v>77.7</v>
      </c>
      <c r="U382" s="1667"/>
      <c r="V382" s="360"/>
      <c r="W382" s="360"/>
      <c r="X382" s="294"/>
      <c r="Y382" s="294"/>
      <c r="Z382" s="294"/>
      <c r="AA382" s="294"/>
      <c r="AB382" s="294"/>
      <c r="AC382" s="294"/>
      <c r="AD382" s="294"/>
      <c r="AE382" s="294"/>
      <c r="AF382" s="294"/>
      <c r="AG382" s="294"/>
      <c r="AH382" s="294"/>
      <c r="AI382" s="294"/>
      <c r="AJ382" s="294"/>
      <c r="AK382" s="294"/>
      <c r="AL382" s="294"/>
      <c r="AM382" s="294"/>
      <c r="AN382" s="294"/>
      <c r="AO382" s="294"/>
      <c r="AP382" s="294"/>
      <c r="AQ382" s="294"/>
      <c r="AR382" s="294"/>
      <c r="AS382" s="294"/>
      <c r="AT382" s="294"/>
      <c r="AU382" s="294"/>
      <c r="AV382" s="294"/>
      <c r="AW382" s="294"/>
      <c r="AX382" s="294"/>
      <c r="AY382" s="294"/>
      <c r="AZ382" s="294"/>
      <c r="BA382" s="294"/>
      <c r="BB382" s="294"/>
      <c r="BC382" s="294"/>
      <c r="BD382" s="294"/>
      <c r="BE382" s="294"/>
      <c r="BF382" s="294"/>
      <c r="BG382" s="294"/>
      <c r="BH382" s="294"/>
      <c r="BI382" s="294"/>
      <c r="BJ382" s="294"/>
      <c r="BK382" s="294"/>
      <c r="BL382" s="294"/>
      <c r="BM382" s="294"/>
      <c r="BN382" s="294"/>
      <c r="BO382" s="294"/>
      <c r="BP382" s="294"/>
      <c r="BQ382" s="294"/>
      <c r="BR382" s="294"/>
      <c r="BS382" s="294"/>
      <c r="BT382" s="294"/>
      <c r="BU382" s="294"/>
      <c r="BV382" s="294"/>
      <c r="BW382" s="294"/>
      <c r="BX382" s="294"/>
      <c r="BY382" s="294"/>
      <c r="BZ382" s="294"/>
      <c r="CA382" s="294"/>
      <c r="CB382" s="294"/>
      <c r="CC382" s="294"/>
      <c r="CD382" s="294"/>
      <c r="CE382" s="294"/>
      <c r="CF382" s="294"/>
      <c r="CG382" s="294"/>
      <c r="CH382" s="294"/>
      <c r="CI382" s="294"/>
      <c r="CJ382" s="294"/>
      <c r="CK382" s="294"/>
      <c r="CL382" s="294"/>
      <c r="CM382" s="294"/>
      <c r="CN382" s="294"/>
      <c r="CO382" s="294"/>
      <c r="CP382" s="294"/>
      <c r="CQ382" s="294"/>
      <c r="CR382" s="294"/>
      <c r="CS382" s="294"/>
      <c r="CT382" s="294"/>
      <c r="CU382" s="294"/>
      <c r="CV382" s="294"/>
      <c r="CW382" s="294"/>
      <c r="CX382" s="294"/>
      <c r="CY382" s="294"/>
      <c r="CZ382" s="294"/>
      <c r="DA382" s="294"/>
      <c r="DB382" s="294"/>
      <c r="DC382" s="294"/>
      <c r="DD382" s="294"/>
      <c r="DE382" s="294"/>
      <c r="DF382" s="294"/>
      <c r="DG382" s="294"/>
      <c r="DH382" s="294"/>
      <c r="DI382" s="294"/>
      <c r="DJ382" s="294"/>
    </row>
    <row r="383" spans="1:114" s="282" customFormat="1" ht="18" customHeight="1" outlineLevel="1" x14ac:dyDescent="0.25">
      <c r="A383" s="1187"/>
      <c r="B383" s="1530" t="s">
        <v>116</v>
      </c>
      <c r="C383" s="14"/>
      <c r="D383" s="1059"/>
      <c r="E383" s="14"/>
      <c r="F383" s="839"/>
      <c r="G383" s="371"/>
      <c r="H383" s="2296" t="s">
        <v>117</v>
      </c>
      <c r="I383" s="2297"/>
      <c r="J383" s="2297"/>
      <c r="K383" s="2297"/>
      <c r="L383" s="2297"/>
      <c r="M383" s="2297"/>
      <c r="N383" s="2297"/>
      <c r="O383" s="2297"/>
      <c r="P383" s="2297"/>
      <c r="Q383" s="2297"/>
      <c r="R383" s="2297"/>
      <c r="S383" s="2297"/>
      <c r="T383" s="2297"/>
      <c r="U383" s="2297"/>
      <c r="V383" s="2297"/>
      <c r="W383" s="2298"/>
      <c r="X383" s="294"/>
      <c r="Y383" s="294"/>
      <c r="Z383" s="294"/>
      <c r="AA383" s="294"/>
      <c r="AB383" s="294"/>
      <c r="AC383" s="294"/>
      <c r="AD383" s="294"/>
      <c r="AE383" s="294"/>
      <c r="AF383" s="294"/>
      <c r="AG383" s="294"/>
      <c r="AH383" s="294"/>
      <c r="AI383" s="294"/>
      <c r="AJ383" s="294"/>
      <c r="AK383" s="294"/>
      <c r="AL383" s="294"/>
      <c r="AM383" s="294"/>
      <c r="AN383" s="294"/>
      <c r="AO383" s="294"/>
      <c r="AP383" s="294"/>
      <c r="AQ383" s="294"/>
      <c r="AR383" s="294"/>
      <c r="AS383" s="294"/>
      <c r="AT383" s="294"/>
      <c r="AU383" s="294"/>
      <c r="AV383" s="294"/>
      <c r="AW383" s="294"/>
      <c r="AX383" s="294"/>
      <c r="AY383" s="294"/>
      <c r="AZ383" s="294"/>
      <c r="BA383" s="294"/>
      <c r="BB383" s="294"/>
      <c r="BC383" s="294"/>
      <c r="BD383" s="294"/>
      <c r="BE383" s="294"/>
      <c r="BF383" s="294"/>
      <c r="BG383" s="294"/>
      <c r="BH383" s="294"/>
      <c r="BI383" s="294"/>
      <c r="BJ383" s="294"/>
      <c r="BK383" s="294"/>
      <c r="BL383" s="294"/>
      <c r="BM383" s="294"/>
      <c r="BN383" s="294"/>
      <c r="BO383" s="294"/>
      <c r="BP383" s="294"/>
      <c r="BQ383" s="294"/>
      <c r="BR383" s="294"/>
      <c r="BS383" s="294"/>
      <c r="BT383" s="294"/>
      <c r="BU383" s="294"/>
      <c r="BV383" s="294"/>
      <c r="BW383" s="294"/>
      <c r="BX383" s="294"/>
      <c r="BY383" s="294"/>
      <c r="BZ383" s="294"/>
      <c r="CA383" s="294"/>
      <c r="CB383" s="294"/>
      <c r="CC383" s="294"/>
      <c r="CD383" s="294"/>
      <c r="CE383" s="294"/>
      <c r="CF383" s="294"/>
      <c r="CG383" s="294"/>
      <c r="CH383" s="294"/>
      <c r="CI383" s="294"/>
      <c r="CJ383" s="294"/>
      <c r="CK383" s="294"/>
      <c r="CL383" s="294"/>
      <c r="CM383" s="294"/>
      <c r="CN383" s="294"/>
      <c r="CO383" s="294"/>
      <c r="CP383" s="294"/>
      <c r="CQ383" s="294"/>
      <c r="CR383" s="294"/>
      <c r="CS383" s="294"/>
      <c r="CT383" s="294"/>
      <c r="CU383" s="294"/>
      <c r="CV383" s="294"/>
      <c r="CW383" s="294"/>
      <c r="CX383" s="294"/>
      <c r="CY383" s="294"/>
      <c r="CZ383" s="294"/>
      <c r="DA383" s="294"/>
      <c r="DB383" s="294"/>
      <c r="DC383" s="294"/>
      <c r="DD383" s="294"/>
      <c r="DE383" s="294"/>
      <c r="DF383" s="294"/>
      <c r="DG383" s="294"/>
      <c r="DH383" s="294"/>
      <c r="DI383" s="294"/>
      <c r="DJ383" s="294"/>
    </row>
    <row r="384" spans="1:114" s="282" customFormat="1" ht="77.25" customHeight="1" outlineLevel="1" x14ac:dyDescent="0.25">
      <c r="A384" s="1187">
        <v>12</v>
      </c>
      <c r="B384" s="1530" t="s">
        <v>3534</v>
      </c>
      <c r="C384" s="842" t="s">
        <v>2145</v>
      </c>
      <c r="D384" s="1037" t="s">
        <v>84</v>
      </c>
      <c r="E384" s="1046" t="s">
        <v>3</v>
      </c>
      <c r="F384" s="128" t="s">
        <v>335</v>
      </c>
      <c r="G384" s="357" t="s">
        <v>335</v>
      </c>
      <c r="H384" s="910" t="s">
        <v>798</v>
      </c>
      <c r="I384" s="373" t="s">
        <v>1592</v>
      </c>
      <c r="J384" s="363" t="s">
        <v>57</v>
      </c>
      <c r="K384" s="363" t="s">
        <v>3</v>
      </c>
      <c r="L384" s="128" t="s">
        <v>335</v>
      </c>
      <c r="M384" s="363" t="s">
        <v>335</v>
      </c>
      <c r="N384" s="19">
        <v>31</v>
      </c>
      <c r="O384" s="19">
        <v>32</v>
      </c>
      <c r="P384" s="19">
        <v>33</v>
      </c>
      <c r="Q384" s="19">
        <v>34</v>
      </c>
      <c r="R384" s="19">
        <v>35</v>
      </c>
      <c r="S384" s="19">
        <v>36</v>
      </c>
      <c r="T384" s="19">
        <v>36.5</v>
      </c>
      <c r="U384" s="14"/>
      <c r="V384" s="14"/>
      <c r="W384" s="14"/>
      <c r="X384" s="294"/>
      <c r="Y384" s="294"/>
      <c r="Z384" s="294"/>
      <c r="AA384" s="294"/>
      <c r="AB384" s="294"/>
      <c r="AC384" s="294"/>
      <c r="AD384" s="294"/>
      <c r="AE384" s="294"/>
      <c r="AF384" s="294"/>
      <c r="AG384" s="294"/>
      <c r="AH384" s="294"/>
      <c r="AI384" s="294"/>
      <c r="AJ384" s="294"/>
      <c r="AK384" s="294"/>
      <c r="AL384" s="294"/>
      <c r="AM384" s="294"/>
      <c r="AN384" s="294"/>
      <c r="AO384" s="294"/>
      <c r="AP384" s="294"/>
      <c r="AQ384" s="294"/>
      <c r="AR384" s="294"/>
      <c r="AS384" s="294"/>
      <c r="AT384" s="294"/>
      <c r="AU384" s="294"/>
      <c r="AV384" s="294"/>
      <c r="AW384" s="294"/>
      <c r="AX384" s="294"/>
      <c r="AY384" s="294"/>
      <c r="AZ384" s="294"/>
      <c r="BA384" s="294"/>
      <c r="BB384" s="294"/>
      <c r="BC384" s="294"/>
      <c r="BD384" s="294"/>
      <c r="BE384" s="294"/>
      <c r="BF384" s="294"/>
      <c r="BG384" s="294"/>
      <c r="BH384" s="294"/>
      <c r="BI384" s="294"/>
      <c r="BJ384" s="294"/>
      <c r="BK384" s="294"/>
      <c r="BL384" s="294"/>
      <c r="BM384" s="294"/>
      <c r="BN384" s="294"/>
      <c r="BO384" s="294"/>
      <c r="BP384" s="294"/>
      <c r="BQ384" s="294"/>
      <c r="BR384" s="294"/>
      <c r="BS384" s="294"/>
      <c r="BT384" s="294"/>
      <c r="BU384" s="294"/>
      <c r="BV384" s="294"/>
      <c r="BW384" s="294"/>
      <c r="BX384" s="294"/>
      <c r="BY384" s="294"/>
      <c r="BZ384" s="294"/>
      <c r="CA384" s="294"/>
      <c r="CB384" s="294"/>
      <c r="CC384" s="294"/>
      <c r="CD384" s="294"/>
      <c r="CE384" s="294"/>
      <c r="CF384" s="294"/>
      <c r="CG384" s="294"/>
      <c r="CH384" s="294"/>
      <c r="CI384" s="294"/>
      <c r="CJ384" s="294"/>
      <c r="CK384" s="294"/>
      <c r="CL384" s="294"/>
      <c r="CM384" s="294"/>
      <c r="CN384" s="294"/>
      <c r="CO384" s="294"/>
      <c r="CP384" s="294"/>
      <c r="CQ384" s="294"/>
      <c r="CR384" s="294"/>
      <c r="CS384" s="294"/>
      <c r="CT384" s="294"/>
      <c r="CU384" s="294"/>
      <c r="CV384" s="294"/>
      <c r="CW384" s="294"/>
      <c r="CX384" s="294"/>
      <c r="CY384" s="294"/>
      <c r="CZ384" s="294"/>
      <c r="DA384" s="294"/>
      <c r="DB384" s="294"/>
      <c r="DC384" s="294"/>
      <c r="DD384" s="294"/>
      <c r="DE384" s="294"/>
      <c r="DF384" s="294"/>
      <c r="DG384" s="294"/>
      <c r="DH384" s="294"/>
      <c r="DI384" s="294"/>
      <c r="DJ384" s="294"/>
    </row>
    <row r="385" spans="1:114" s="282" customFormat="1" ht="30.75" customHeight="1" outlineLevel="1" x14ac:dyDescent="0.25">
      <c r="A385" s="1187"/>
      <c r="B385" s="1530" t="s">
        <v>118</v>
      </c>
      <c r="C385" s="14"/>
      <c r="D385" s="1059"/>
      <c r="E385" s="14"/>
      <c r="F385" s="839"/>
      <c r="G385" s="371"/>
      <c r="H385" s="2296" t="s">
        <v>119</v>
      </c>
      <c r="I385" s="2297"/>
      <c r="J385" s="2297"/>
      <c r="K385" s="2297"/>
      <c r="L385" s="2297"/>
      <c r="M385" s="2297"/>
      <c r="N385" s="2297"/>
      <c r="O385" s="2297"/>
      <c r="P385" s="2297"/>
      <c r="Q385" s="2297"/>
      <c r="R385" s="2297"/>
      <c r="S385" s="2297"/>
      <c r="T385" s="2297"/>
      <c r="U385" s="2297"/>
      <c r="V385" s="2297"/>
      <c r="W385" s="2298"/>
      <c r="X385" s="294"/>
      <c r="Y385" s="294"/>
      <c r="Z385" s="294"/>
      <c r="AA385" s="294"/>
      <c r="AB385" s="294"/>
      <c r="AC385" s="294"/>
      <c r="AD385" s="294"/>
      <c r="AE385" s="294"/>
      <c r="AF385" s="294"/>
      <c r="AG385" s="294"/>
      <c r="AH385" s="294"/>
      <c r="AI385" s="294"/>
      <c r="AJ385" s="294"/>
      <c r="AK385" s="294"/>
      <c r="AL385" s="294"/>
      <c r="AM385" s="294"/>
      <c r="AN385" s="294"/>
      <c r="AO385" s="294"/>
      <c r="AP385" s="294"/>
      <c r="AQ385" s="294"/>
      <c r="AR385" s="294"/>
      <c r="AS385" s="294"/>
      <c r="AT385" s="294"/>
      <c r="AU385" s="294"/>
      <c r="AV385" s="294"/>
      <c r="AW385" s="294"/>
      <c r="AX385" s="294"/>
      <c r="AY385" s="294"/>
      <c r="AZ385" s="294"/>
      <c r="BA385" s="294"/>
      <c r="BB385" s="294"/>
      <c r="BC385" s="294"/>
      <c r="BD385" s="294"/>
      <c r="BE385" s="294"/>
      <c r="BF385" s="294"/>
      <c r="BG385" s="294"/>
      <c r="BH385" s="294"/>
      <c r="BI385" s="294"/>
      <c r="BJ385" s="294"/>
      <c r="BK385" s="294"/>
      <c r="BL385" s="294"/>
      <c r="BM385" s="294"/>
      <c r="BN385" s="294"/>
      <c r="BO385" s="294"/>
      <c r="BP385" s="294"/>
      <c r="BQ385" s="294"/>
      <c r="BR385" s="294"/>
      <c r="BS385" s="294"/>
      <c r="BT385" s="294"/>
      <c r="BU385" s="294"/>
      <c r="BV385" s="294"/>
      <c r="BW385" s="294"/>
      <c r="BX385" s="294"/>
      <c r="BY385" s="294"/>
      <c r="BZ385" s="294"/>
      <c r="CA385" s="294"/>
      <c r="CB385" s="294"/>
      <c r="CC385" s="294"/>
      <c r="CD385" s="294"/>
      <c r="CE385" s="294"/>
      <c r="CF385" s="294"/>
      <c r="CG385" s="294"/>
      <c r="CH385" s="294"/>
      <c r="CI385" s="294"/>
      <c r="CJ385" s="294"/>
      <c r="CK385" s="294"/>
      <c r="CL385" s="294"/>
      <c r="CM385" s="294"/>
      <c r="CN385" s="294"/>
      <c r="CO385" s="294"/>
      <c r="CP385" s="294"/>
      <c r="CQ385" s="294"/>
      <c r="CR385" s="294"/>
      <c r="CS385" s="294"/>
      <c r="CT385" s="294"/>
      <c r="CU385" s="294"/>
      <c r="CV385" s="294"/>
      <c r="CW385" s="294"/>
      <c r="CX385" s="294"/>
      <c r="CY385" s="294"/>
      <c r="CZ385" s="294"/>
      <c r="DA385" s="294"/>
      <c r="DB385" s="294"/>
      <c r="DC385" s="294"/>
      <c r="DD385" s="294"/>
      <c r="DE385" s="294"/>
      <c r="DF385" s="294"/>
      <c r="DG385" s="294"/>
      <c r="DH385" s="294"/>
      <c r="DI385" s="294"/>
      <c r="DJ385" s="294"/>
    </row>
    <row r="386" spans="1:114" s="282" customFormat="1" ht="78.75" customHeight="1" outlineLevel="1" x14ac:dyDescent="0.25">
      <c r="A386" s="1187">
        <v>13</v>
      </c>
      <c r="B386" s="1530" t="s">
        <v>3535</v>
      </c>
      <c r="C386" s="843" t="s">
        <v>2145</v>
      </c>
      <c r="D386" s="1049" t="s">
        <v>84</v>
      </c>
      <c r="E386" s="1048" t="s">
        <v>3</v>
      </c>
      <c r="F386" s="129" t="s">
        <v>335</v>
      </c>
      <c r="G386" s="359" t="s">
        <v>335</v>
      </c>
      <c r="H386" s="910" t="s">
        <v>799</v>
      </c>
      <c r="I386" s="373" t="s">
        <v>1592</v>
      </c>
      <c r="J386" s="373" t="s">
        <v>57</v>
      </c>
      <c r="K386" s="373" t="s">
        <v>3</v>
      </c>
      <c r="L386" s="129" t="s">
        <v>335</v>
      </c>
      <c r="M386" s="373" t="s">
        <v>335</v>
      </c>
      <c r="N386" s="19">
        <v>19.7</v>
      </c>
      <c r="O386" s="19">
        <v>16.100000000000001</v>
      </c>
      <c r="P386" s="19">
        <v>16</v>
      </c>
      <c r="Q386" s="19">
        <v>15.9</v>
      </c>
      <c r="R386" s="19">
        <v>15.8</v>
      </c>
      <c r="S386" s="19">
        <v>15.7</v>
      </c>
      <c r="T386" s="19">
        <v>15.6</v>
      </c>
      <c r="U386" s="14"/>
      <c r="V386" s="14"/>
      <c r="W386" s="14"/>
      <c r="X386" s="294"/>
      <c r="Y386" s="294"/>
      <c r="Z386" s="294"/>
      <c r="AA386" s="294"/>
      <c r="AB386" s="294"/>
      <c r="AC386" s="294"/>
      <c r="AD386" s="294"/>
      <c r="AE386" s="294"/>
      <c r="AF386" s="294"/>
      <c r="AG386" s="294"/>
      <c r="AH386" s="294"/>
      <c r="AI386" s="294"/>
      <c r="AJ386" s="294"/>
      <c r="AK386" s="294"/>
      <c r="AL386" s="294"/>
      <c r="AM386" s="294"/>
      <c r="AN386" s="294"/>
      <c r="AO386" s="294"/>
      <c r="AP386" s="294"/>
      <c r="AQ386" s="294"/>
      <c r="AR386" s="294"/>
      <c r="AS386" s="294"/>
      <c r="AT386" s="294"/>
      <c r="AU386" s="294"/>
      <c r="AV386" s="294"/>
      <c r="AW386" s="294"/>
      <c r="AX386" s="294"/>
      <c r="AY386" s="294"/>
      <c r="AZ386" s="294"/>
      <c r="BA386" s="294"/>
      <c r="BB386" s="294"/>
      <c r="BC386" s="294"/>
      <c r="BD386" s="294"/>
      <c r="BE386" s="294"/>
      <c r="BF386" s="294"/>
      <c r="BG386" s="294"/>
      <c r="BH386" s="294"/>
      <c r="BI386" s="294"/>
      <c r="BJ386" s="294"/>
      <c r="BK386" s="294"/>
      <c r="BL386" s="294"/>
      <c r="BM386" s="294"/>
      <c r="BN386" s="294"/>
      <c r="BO386" s="294"/>
      <c r="BP386" s="294"/>
      <c r="BQ386" s="294"/>
      <c r="BR386" s="294"/>
      <c r="BS386" s="294"/>
      <c r="BT386" s="294"/>
      <c r="BU386" s="294"/>
      <c r="BV386" s="294"/>
      <c r="BW386" s="294"/>
      <c r="BX386" s="294"/>
      <c r="BY386" s="294"/>
      <c r="BZ386" s="294"/>
      <c r="CA386" s="294"/>
      <c r="CB386" s="294"/>
      <c r="CC386" s="294"/>
      <c r="CD386" s="294"/>
      <c r="CE386" s="294"/>
      <c r="CF386" s="294"/>
      <c r="CG386" s="294"/>
      <c r="CH386" s="294"/>
      <c r="CI386" s="294"/>
      <c r="CJ386" s="294"/>
      <c r="CK386" s="294"/>
      <c r="CL386" s="294"/>
      <c r="CM386" s="294"/>
      <c r="CN386" s="294"/>
      <c r="CO386" s="294"/>
      <c r="CP386" s="294"/>
      <c r="CQ386" s="294"/>
      <c r="CR386" s="294"/>
      <c r="CS386" s="294"/>
      <c r="CT386" s="294"/>
      <c r="CU386" s="294"/>
      <c r="CV386" s="294"/>
      <c r="CW386" s="294"/>
      <c r="CX386" s="294"/>
      <c r="CY386" s="294"/>
      <c r="CZ386" s="294"/>
      <c r="DA386" s="294"/>
      <c r="DB386" s="294"/>
      <c r="DC386" s="294"/>
      <c r="DD386" s="294"/>
      <c r="DE386" s="294"/>
      <c r="DF386" s="294"/>
      <c r="DG386" s="294"/>
      <c r="DH386" s="294"/>
      <c r="DI386" s="294"/>
      <c r="DJ386" s="294"/>
    </row>
    <row r="387" spans="1:114" s="298" customFormat="1" ht="56.25" customHeight="1" outlineLevel="1" x14ac:dyDescent="0.25">
      <c r="A387" s="2356"/>
      <c r="B387" s="2329" t="s">
        <v>3536</v>
      </c>
      <c r="C387" s="2310" t="s">
        <v>306</v>
      </c>
      <c r="D387" s="2238" t="s">
        <v>307</v>
      </c>
      <c r="E387" s="1045" t="s">
        <v>308</v>
      </c>
      <c r="F387" s="2330" t="s">
        <v>320</v>
      </c>
      <c r="G387" s="2311" t="s">
        <v>321</v>
      </c>
      <c r="H387" s="2368" t="s">
        <v>800</v>
      </c>
      <c r="I387" s="2366" t="s">
        <v>31</v>
      </c>
      <c r="J387" s="2366" t="s">
        <v>31</v>
      </c>
      <c r="K387" s="742" t="s">
        <v>1567</v>
      </c>
      <c r="L387" s="2330" t="s">
        <v>2962</v>
      </c>
      <c r="M387" s="2366" t="s">
        <v>318</v>
      </c>
      <c r="N387" s="1419">
        <v>3920000</v>
      </c>
      <c r="O387" s="1394">
        <v>3950000</v>
      </c>
      <c r="P387" s="1394">
        <v>4000000</v>
      </c>
      <c r="Q387" s="1394">
        <v>4100000</v>
      </c>
      <c r="R387" s="1394">
        <v>4150000</v>
      </c>
      <c r="S387" s="1394">
        <v>4200000</v>
      </c>
      <c r="T387" s="41"/>
      <c r="U387" s="1666"/>
      <c r="V387" s="752"/>
      <c r="W387" s="752"/>
    </row>
    <row r="388" spans="1:114" s="298" customFormat="1" ht="17.25" customHeight="1" outlineLevel="1" x14ac:dyDescent="0.25">
      <c r="A388" s="2356"/>
      <c r="B388" s="2329"/>
      <c r="C388" s="2310"/>
      <c r="D388" s="2239"/>
      <c r="E388" s="1045" t="s">
        <v>309</v>
      </c>
      <c r="F388" s="2331"/>
      <c r="G388" s="2311"/>
      <c r="H388" s="2369"/>
      <c r="I388" s="2366"/>
      <c r="J388" s="2366"/>
      <c r="K388" s="1160" t="s">
        <v>465</v>
      </c>
      <c r="L388" s="2331"/>
      <c r="M388" s="2366"/>
      <c r="N388" s="477"/>
      <c r="O388" s="477"/>
      <c r="P388" s="477"/>
      <c r="Q388" s="477"/>
      <c r="R388" s="477"/>
      <c r="S388" s="477"/>
      <c r="T388" s="41"/>
      <c r="U388" s="1666"/>
      <c r="V388" s="752"/>
      <c r="W388" s="752"/>
    </row>
    <row r="389" spans="1:114" s="298" customFormat="1" ht="90" outlineLevel="1" x14ac:dyDescent="0.25">
      <c r="A389" s="2356"/>
      <c r="B389" s="2329" t="s">
        <v>3537</v>
      </c>
      <c r="C389" s="2310" t="s">
        <v>306</v>
      </c>
      <c r="D389" s="2238" t="s">
        <v>307</v>
      </c>
      <c r="E389" s="1045" t="s">
        <v>310</v>
      </c>
      <c r="F389" s="2330" t="s">
        <v>320</v>
      </c>
      <c r="G389" s="2311" t="s">
        <v>321</v>
      </c>
      <c r="H389" s="2368" t="s">
        <v>801</v>
      </c>
      <c r="I389" s="2366" t="s">
        <v>31</v>
      </c>
      <c r="J389" s="2366" t="s">
        <v>31</v>
      </c>
      <c r="K389" s="742" t="s">
        <v>1568</v>
      </c>
      <c r="L389" s="2330" t="s">
        <v>2962</v>
      </c>
      <c r="M389" s="2366" t="s">
        <v>318</v>
      </c>
      <c r="N389" s="1775"/>
      <c r="O389" s="1775">
        <v>31200</v>
      </c>
      <c r="P389" s="1775">
        <v>31400</v>
      </c>
      <c r="Q389" s="1775">
        <v>31600</v>
      </c>
      <c r="R389" s="1775">
        <v>31800</v>
      </c>
      <c r="S389" s="1775">
        <v>32000</v>
      </c>
      <c r="T389" s="1775">
        <v>32200</v>
      </c>
      <c r="U389" s="1666"/>
      <c r="V389" s="752"/>
      <c r="W389" s="752"/>
    </row>
    <row r="390" spans="1:114" s="298" customFormat="1" ht="18" customHeight="1" outlineLevel="1" x14ac:dyDescent="0.25">
      <c r="A390" s="2356"/>
      <c r="B390" s="2329"/>
      <c r="C390" s="2310"/>
      <c r="D390" s="2239"/>
      <c r="E390" s="1045" t="s">
        <v>309</v>
      </c>
      <c r="F390" s="2331"/>
      <c r="G390" s="2311"/>
      <c r="H390" s="2369"/>
      <c r="I390" s="2366"/>
      <c r="J390" s="2366"/>
      <c r="K390" s="1160" t="s">
        <v>465</v>
      </c>
      <c r="L390" s="2331"/>
      <c r="M390" s="2366"/>
      <c r="N390" s="477"/>
      <c r="O390" s="477"/>
      <c r="P390" s="477"/>
      <c r="Q390" s="477"/>
      <c r="R390" s="477"/>
      <c r="S390" s="477"/>
      <c r="U390" s="41"/>
      <c r="V390" s="752"/>
      <c r="W390" s="752"/>
    </row>
    <row r="391" spans="1:114" s="298" customFormat="1" ht="60" outlineLevel="1" x14ac:dyDescent="0.25">
      <c r="A391" s="2356"/>
      <c r="B391" s="2329" t="s">
        <v>3538</v>
      </c>
      <c r="C391" s="2310" t="s">
        <v>306</v>
      </c>
      <c r="D391" s="2238" t="s">
        <v>307</v>
      </c>
      <c r="E391" s="1045" t="s">
        <v>312</v>
      </c>
      <c r="F391" s="2330" t="s">
        <v>320</v>
      </c>
      <c r="G391" s="2311" t="s">
        <v>321</v>
      </c>
      <c r="H391" s="2368" t="s">
        <v>802</v>
      </c>
      <c r="I391" s="2366" t="s">
        <v>31</v>
      </c>
      <c r="J391" s="2366" t="s">
        <v>31</v>
      </c>
      <c r="K391" s="742" t="s">
        <v>311</v>
      </c>
      <c r="L391" s="2330" t="s">
        <v>2962</v>
      </c>
      <c r="M391" s="2366" t="s">
        <v>318</v>
      </c>
      <c r="N391" s="1776">
        <v>39.1</v>
      </c>
      <c r="O391" s="1777">
        <v>39.200000000000003</v>
      </c>
      <c r="P391" s="1777">
        <v>39.299999999999997</v>
      </c>
      <c r="Q391" s="1777">
        <v>39.4</v>
      </c>
      <c r="R391" s="1777">
        <v>39.5</v>
      </c>
      <c r="S391" s="1777">
        <v>39.6</v>
      </c>
      <c r="T391" s="1777">
        <v>39.700000000000003</v>
      </c>
      <c r="U391" s="41"/>
      <c r="V391" s="752"/>
      <c r="W391" s="752"/>
    </row>
    <row r="392" spans="1:114" s="298" customFormat="1" ht="15.75" customHeight="1" outlineLevel="1" x14ac:dyDescent="0.25">
      <c r="A392" s="2356"/>
      <c r="B392" s="2329"/>
      <c r="C392" s="2310"/>
      <c r="D392" s="2239"/>
      <c r="E392" s="1045" t="s">
        <v>309</v>
      </c>
      <c r="F392" s="2331"/>
      <c r="G392" s="2311"/>
      <c r="H392" s="2369"/>
      <c r="I392" s="2366"/>
      <c r="J392" s="2366"/>
      <c r="K392" s="1160" t="s">
        <v>465</v>
      </c>
      <c r="L392" s="2331"/>
      <c r="M392" s="2366"/>
      <c r="N392" s="477"/>
      <c r="O392" s="477"/>
      <c r="P392" s="477"/>
      <c r="Q392" s="477"/>
      <c r="R392" s="477"/>
      <c r="S392" s="477"/>
      <c r="U392" s="41"/>
      <c r="V392" s="752"/>
      <c r="W392" s="752"/>
    </row>
    <row r="393" spans="1:114" s="298" customFormat="1" ht="24" customHeight="1" outlineLevel="1" x14ac:dyDescent="0.25">
      <c r="A393" s="2356"/>
      <c r="B393" s="2329" t="s">
        <v>3539</v>
      </c>
      <c r="C393" s="2310" t="s">
        <v>306</v>
      </c>
      <c r="D393" s="2238" t="s">
        <v>307</v>
      </c>
      <c r="E393" s="1045" t="s">
        <v>314</v>
      </c>
      <c r="F393" s="2330" t="s">
        <v>320</v>
      </c>
      <c r="G393" s="2311" t="s">
        <v>322</v>
      </c>
      <c r="H393" s="2368" t="s">
        <v>803</v>
      </c>
      <c r="I393" s="2366" t="s">
        <v>31</v>
      </c>
      <c r="J393" s="2366" t="s">
        <v>31</v>
      </c>
      <c r="K393" s="742" t="s">
        <v>313</v>
      </c>
      <c r="L393" s="2330" t="s">
        <v>2962</v>
      </c>
      <c r="M393" s="2366" t="s">
        <v>319</v>
      </c>
      <c r="N393" s="1775">
        <v>42468</v>
      </c>
      <c r="O393" s="1775">
        <v>37485</v>
      </c>
      <c r="P393" s="1775">
        <v>37487</v>
      </c>
      <c r="Q393" s="1775">
        <v>37489</v>
      </c>
      <c r="R393" s="1775">
        <v>37491</v>
      </c>
      <c r="S393" s="1775">
        <v>37493</v>
      </c>
      <c r="T393" s="1775">
        <v>37495</v>
      </c>
      <c r="U393" s="41"/>
      <c r="V393" s="752"/>
      <c r="W393" s="752"/>
    </row>
    <row r="394" spans="1:114" s="298" customFormat="1" ht="41.25" customHeight="1" outlineLevel="1" x14ac:dyDescent="0.25">
      <c r="A394" s="2356"/>
      <c r="B394" s="2329"/>
      <c r="C394" s="2310"/>
      <c r="D394" s="2239"/>
      <c r="E394" s="1045" t="s">
        <v>309</v>
      </c>
      <c r="F394" s="2331"/>
      <c r="G394" s="2311"/>
      <c r="H394" s="2369"/>
      <c r="I394" s="2366"/>
      <c r="J394" s="2366"/>
      <c r="K394" s="1160" t="s">
        <v>465</v>
      </c>
      <c r="L394" s="2331"/>
      <c r="M394" s="2366"/>
      <c r="N394" s="477"/>
      <c r="O394" s="477"/>
      <c r="P394" s="477"/>
      <c r="Q394" s="477"/>
      <c r="R394" s="477"/>
      <c r="S394" s="477"/>
      <c r="U394" s="41"/>
      <c r="V394" s="752"/>
      <c r="W394" s="752"/>
    </row>
    <row r="395" spans="1:114" s="282" customFormat="1" ht="60" customHeight="1" outlineLevel="1" x14ac:dyDescent="0.25">
      <c r="A395" s="1187">
        <v>14</v>
      </c>
      <c r="B395" s="1554" t="s">
        <v>3540</v>
      </c>
      <c r="C395" s="843" t="s">
        <v>2145</v>
      </c>
      <c r="D395" s="1049" t="s">
        <v>84</v>
      </c>
      <c r="E395" s="1048" t="s">
        <v>255</v>
      </c>
      <c r="F395" s="129" t="s">
        <v>335</v>
      </c>
      <c r="G395" s="359" t="s">
        <v>335</v>
      </c>
      <c r="H395" s="910" t="s">
        <v>804</v>
      </c>
      <c r="I395" s="373" t="s">
        <v>1593</v>
      </c>
      <c r="J395" s="373" t="s">
        <v>57</v>
      </c>
      <c r="K395" s="373" t="s">
        <v>120</v>
      </c>
      <c r="L395" s="129" t="s">
        <v>335</v>
      </c>
      <c r="M395" s="373" t="s">
        <v>335</v>
      </c>
      <c r="N395" s="1110">
        <v>17.899999999999999</v>
      </c>
      <c r="O395" s="1110">
        <v>39.700000000000003</v>
      </c>
      <c r="P395" s="1110">
        <v>38.200000000000003</v>
      </c>
      <c r="Q395" s="1110">
        <v>38.200000000000003</v>
      </c>
      <c r="R395" s="1110">
        <v>38</v>
      </c>
      <c r="S395" s="1110">
        <v>37.799999999999997</v>
      </c>
      <c r="T395" s="1110">
        <v>37.5</v>
      </c>
      <c r="U395" s="32"/>
      <c r="V395" s="32"/>
      <c r="W395" s="32"/>
      <c r="X395" s="294"/>
      <c r="Y395" s="294"/>
      <c r="Z395" s="294"/>
      <c r="AA395" s="294"/>
      <c r="AB395" s="294"/>
      <c r="AC395" s="294"/>
      <c r="AD395" s="294"/>
      <c r="AE395" s="294"/>
      <c r="AF395" s="294"/>
      <c r="AG395" s="294"/>
      <c r="AH395" s="294"/>
      <c r="AI395" s="294"/>
      <c r="AJ395" s="294"/>
      <c r="AK395" s="294"/>
      <c r="AL395" s="294"/>
      <c r="AM395" s="294"/>
      <c r="AN395" s="294"/>
      <c r="AO395" s="294"/>
      <c r="AP395" s="294"/>
      <c r="AQ395" s="294"/>
      <c r="AR395" s="294"/>
      <c r="AS395" s="294"/>
      <c r="AT395" s="294"/>
      <c r="AU395" s="294"/>
      <c r="AV395" s="294"/>
      <c r="AW395" s="294"/>
      <c r="AX395" s="294"/>
      <c r="AY395" s="294"/>
      <c r="AZ395" s="294"/>
      <c r="BA395" s="294"/>
      <c r="BB395" s="294"/>
      <c r="BC395" s="294"/>
      <c r="BD395" s="294"/>
      <c r="BE395" s="294"/>
      <c r="BF395" s="294"/>
      <c r="BG395" s="294"/>
      <c r="BH395" s="294"/>
      <c r="BI395" s="294"/>
      <c r="BJ395" s="294"/>
      <c r="BK395" s="294"/>
      <c r="BL395" s="294"/>
      <c r="BM395" s="294"/>
      <c r="BN395" s="294"/>
      <c r="BO395" s="294"/>
      <c r="BP395" s="294"/>
      <c r="BQ395" s="294"/>
      <c r="BR395" s="294"/>
      <c r="BS395" s="294"/>
      <c r="BT395" s="294"/>
      <c r="BU395" s="294"/>
      <c r="BV395" s="294"/>
      <c r="BW395" s="294"/>
      <c r="BX395" s="294"/>
      <c r="BY395" s="294"/>
      <c r="BZ395" s="294"/>
      <c r="CA395" s="294"/>
      <c r="CB395" s="294"/>
      <c r="CC395" s="294"/>
      <c r="CD395" s="294"/>
      <c r="CE395" s="294"/>
      <c r="CF395" s="294"/>
      <c r="CG395" s="294"/>
      <c r="CH395" s="294"/>
      <c r="CI395" s="294"/>
      <c r="CJ395" s="294"/>
      <c r="CK395" s="294"/>
      <c r="CL395" s="294"/>
      <c r="CM395" s="294"/>
      <c r="CN395" s="294"/>
      <c r="CO395" s="294"/>
      <c r="CP395" s="294"/>
      <c r="CQ395" s="294"/>
      <c r="CR395" s="294"/>
      <c r="CS395" s="294"/>
      <c r="CT395" s="294"/>
      <c r="CU395" s="294"/>
      <c r="CV395" s="294"/>
      <c r="CW395" s="294"/>
      <c r="CX395" s="294"/>
      <c r="CY395" s="294"/>
      <c r="CZ395" s="294"/>
      <c r="DA395" s="294"/>
      <c r="DB395" s="294"/>
      <c r="DC395" s="294"/>
      <c r="DD395" s="294"/>
      <c r="DE395" s="294"/>
      <c r="DF395" s="294"/>
      <c r="DG395" s="294"/>
      <c r="DH395" s="294"/>
      <c r="DI395" s="294"/>
      <c r="DJ395" s="294"/>
    </row>
    <row r="396" spans="1:114" s="298" customFormat="1" ht="42.75" customHeight="1" outlineLevel="1" x14ac:dyDescent="0.25">
      <c r="A396" s="2356"/>
      <c r="B396" s="2329" t="s">
        <v>3541</v>
      </c>
      <c r="C396" s="2310" t="s">
        <v>307</v>
      </c>
      <c r="D396" s="2238" t="s">
        <v>307</v>
      </c>
      <c r="E396" s="1045" t="s">
        <v>325</v>
      </c>
      <c r="F396" s="2330" t="s">
        <v>320</v>
      </c>
      <c r="G396" s="2311" t="s">
        <v>326</v>
      </c>
      <c r="H396" s="2368" t="s">
        <v>805</v>
      </c>
      <c r="I396" s="2366" t="s">
        <v>1569</v>
      </c>
      <c r="J396" s="2366" t="s">
        <v>1569</v>
      </c>
      <c r="K396" s="742" t="s">
        <v>323</v>
      </c>
      <c r="L396" s="2330" t="s">
        <v>2962</v>
      </c>
      <c r="M396" s="2366" t="s">
        <v>324</v>
      </c>
      <c r="N396" s="1775"/>
      <c r="O396" s="1775">
        <v>1</v>
      </c>
      <c r="P396" s="1775">
        <v>1</v>
      </c>
      <c r="Q396" s="1775">
        <v>1</v>
      </c>
      <c r="R396" s="1775">
        <v>1</v>
      </c>
      <c r="S396" s="1775">
        <v>1</v>
      </c>
      <c r="T396" s="1775">
        <v>1</v>
      </c>
      <c r="U396" s="1666"/>
      <c r="V396" s="752"/>
      <c r="W396" s="752"/>
    </row>
    <row r="397" spans="1:114" s="298" customFormat="1" ht="48" customHeight="1" outlineLevel="1" x14ac:dyDescent="0.25">
      <c r="A397" s="2356"/>
      <c r="B397" s="2329"/>
      <c r="C397" s="2310"/>
      <c r="D397" s="2239"/>
      <c r="E397" s="1045" t="s">
        <v>327</v>
      </c>
      <c r="F397" s="2331"/>
      <c r="G397" s="2311"/>
      <c r="H397" s="2369"/>
      <c r="I397" s="2366"/>
      <c r="J397" s="2366"/>
      <c r="K397" s="791" t="s">
        <v>328</v>
      </c>
      <c r="L397" s="2331"/>
      <c r="M397" s="2366"/>
      <c r="N397" s="44"/>
      <c r="O397" s="44"/>
      <c r="P397" s="44"/>
      <c r="Q397" s="44"/>
      <c r="R397" s="44"/>
      <c r="S397" s="1392"/>
      <c r="T397" s="42"/>
      <c r="U397" s="1666"/>
      <c r="V397" s="752"/>
      <c r="W397" s="752"/>
    </row>
    <row r="398" spans="1:114" s="298" customFormat="1" ht="22.5" customHeight="1" outlineLevel="1" x14ac:dyDescent="0.25">
      <c r="A398" s="2356"/>
      <c r="B398" s="2329" t="s">
        <v>3542</v>
      </c>
      <c r="C398" s="2310" t="s">
        <v>306</v>
      </c>
      <c r="D398" s="2238" t="s">
        <v>307</v>
      </c>
      <c r="E398" s="1045" t="s">
        <v>332</v>
      </c>
      <c r="F398" s="2330" t="s">
        <v>320</v>
      </c>
      <c r="G398" s="2311" t="s">
        <v>333</v>
      </c>
      <c r="H398" s="2368" t="s">
        <v>806</v>
      </c>
      <c r="I398" s="2366" t="s">
        <v>1570</v>
      </c>
      <c r="J398" s="2366" t="s">
        <v>1570</v>
      </c>
      <c r="K398" s="742" t="s">
        <v>329</v>
      </c>
      <c r="L398" s="2330" t="s">
        <v>2962</v>
      </c>
      <c r="M398" s="2366" t="s">
        <v>330</v>
      </c>
      <c r="N398" s="1775">
        <v>213</v>
      </c>
      <c r="O398" s="1775">
        <v>230</v>
      </c>
      <c r="P398" s="1775">
        <v>247</v>
      </c>
      <c r="Q398" s="1775">
        <v>264</v>
      </c>
      <c r="R398" s="1775">
        <v>281</v>
      </c>
      <c r="S398" s="1775">
        <v>298</v>
      </c>
      <c r="T398" s="1775">
        <v>315</v>
      </c>
      <c r="U398" s="1666"/>
      <c r="V398" s="752"/>
      <c r="W398" s="752"/>
    </row>
    <row r="399" spans="1:114" s="298" customFormat="1" ht="65.25" customHeight="1" outlineLevel="1" x14ac:dyDescent="0.25">
      <c r="A399" s="2356"/>
      <c r="B399" s="2329"/>
      <c r="C399" s="2310"/>
      <c r="D399" s="2239"/>
      <c r="E399" s="1045"/>
      <c r="F399" s="2331"/>
      <c r="G399" s="2311"/>
      <c r="H399" s="2369"/>
      <c r="I399" s="2366"/>
      <c r="J399" s="2366"/>
      <c r="K399" s="742"/>
      <c r="L399" s="2331"/>
      <c r="M399" s="2366"/>
      <c r="N399" s="44"/>
      <c r="O399" s="44"/>
      <c r="P399" s="44"/>
      <c r="Q399" s="44"/>
      <c r="R399" s="44"/>
      <c r="S399" s="42"/>
      <c r="T399" s="42"/>
      <c r="U399" s="1666"/>
      <c r="V399" s="752"/>
      <c r="W399" s="752"/>
    </row>
    <row r="400" spans="1:114" s="298" customFormat="1" ht="15" customHeight="1" outlineLevel="1" x14ac:dyDescent="0.25">
      <c r="A400" s="2356"/>
      <c r="B400" s="2329" t="s">
        <v>3543</v>
      </c>
      <c r="C400" s="2310" t="s">
        <v>306</v>
      </c>
      <c r="D400" s="2238" t="s">
        <v>307</v>
      </c>
      <c r="E400" s="1045" t="s">
        <v>332</v>
      </c>
      <c r="F400" s="2330" t="s">
        <v>320</v>
      </c>
      <c r="G400" s="2311" t="s">
        <v>334</v>
      </c>
      <c r="H400" s="2368" t="s">
        <v>807</v>
      </c>
      <c r="I400" s="2366" t="s">
        <v>31</v>
      </c>
      <c r="J400" s="2366" t="s">
        <v>31</v>
      </c>
      <c r="K400" s="742" t="s">
        <v>329</v>
      </c>
      <c r="L400" s="2330" t="s">
        <v>2962</v>
      </c>
      <c r="M400" s="2366" t="s">
        <v>331</v>
      </c>
      <c r="N400" s="1775">
        <v>21</v>
      </c>
      <c r="O400" s="1775">
        <v>23</v>
      </c>
      <c r="P400" s="1775">
        <v>25</v>
      </c>
      <c r="Q400" s="1775">
        <v>27</v>
      </c>
      <c r="R400" s="1775">
        <v>29</v>
      </c>
      <c r="S400" s="1775">
        <v>31</v>
      </c>
      <c r="T400" s="1775">
        <v>33</v>
      </c>
      <c r="U400" s="1666"/>
      <c r="V400" s="752"/>
      <c r="W400" s="752"/>
    </row>
    <row r="401" spans="1:114" s="298" customFormat="1" ht="110.25" customHeight="1" outlineLevel="1" x14ac:dyDescent="0.25">
      <c r="A401" s="2356"/>
      <c r="B401" s="2329"/>
      <c r="C401" s="2310"/>
      <c r="D401" s="2239"/>
      <c r="E401" s="1045"/>
      <c r="F401" s="2331"/>
      <c r="G401" s="2311"/>
      <c r="H401" s="2369"/>
      <c r="I401" s="2366"/>
      <c r="J401" s="2366"/>
      <c r="K401" s="742"/>
      <c r="L401" s="2331"/>
      <c r="M401" s="2366"/>
      <c r="N401" s="44"/>
      <c r="O401" s="44"/>
      <c r="P401" s="44"/>
      <c r="Q401" s="44"/>
      <c r="R401" s="44"/>
      <c r="S401" s="42"/>
      <c r="T401" s="42"/>
      <c r="U401" s="1666"/>
      <c r="V401" s="752"/>
      <c r="W401" s="752"/>
    </row>
    <row r="402" spans="1:114" s="282" customFormat="1" ht="105" customHeight="1" outlineLevel="1" x14ac:dyDescent="0.25">
      <c r="A402" s="1187">
        <v>15</v>
      </c>
      <c r="B402" s="1554" t="s">
        <v>3544</v>
      </c>
      <c r="C402" s="843" t="s">
        <v>2145</v>
      </c>
      <c r="D402" s="1049" t="s">
        <v>84</v>
      </c>
      <c r="E402" s="1048" t="s">
        <v>255</v>
      </c>
      <c r="F402" s="129" t="s">
        <v>335</v>
      </c>
      <c r="G402" s="359" t="s">
        <v>335</v>
      </c>
      <c r="H402" s="910" t="s">
        <v>808</v>
      </c>
      <c r="I402" s="373" t="s">
        <v>1593</v>
      </c>
      <c r="J402" s="373" t="s">
        <v>57</v>
      </c>
      <c r="K402" s="373" t="s">
        <v>120</v>
      </c>
      <c r="L402" s="129" t="s">
        <v>335</v>
      </c>
      <c r="M402" s="373" t="s">
        <v>335</v>
      </c>
      <c r="N402" s="415">
        <v>82.2</v>
      </c>
      <c r="O402" s="471">
        <v>84.25</v>
      </c>
      <c r="P402" s="436">
        <v>84.05</v>
      </c>
      <c r="Q402" s="443">
        <v>83.85</v>
      </c>
      <c r="R402" s="443">
        <v>83.65</v>
      </c>
      <c r="S402" s="769">
        <v>83.45</v>
      </c>
      <c r="T402" s="435">
        <v>83</v>
      </c>
      <c r="U402" s="32"/>
      <c r="V402" s="32"/>
      <c r="W402" s="32"/>
      <c r="X402" s="294"/>
      <c r="Y402" s="294"/>
      <c r="Z402" s="294"/>
      <c r="AA402" s="294"/>
      <c r="AB402" s="294"/>
      <c r="AC402" s="294"/>
      <c r="AD402" s="294"/>
      <c r="AE402" s="294"/>
      <c r="AF402" s="294"/>
      <c r="AG402" s="294"/>
      <c r="AH402" s="294"/>
      <c r="AI402" s="294"/>
      <c r="AJ402" s="294"/>
      <c r="AK402" s="294"/>
      <c r="AL402" s="294"/>
      <c r="AM402" s="294"/>
      <c r="AN402" s="294"/>
      <c r="AO402" s="294"/>
      <c r="AP402" s="294"/>
      <c r="AQ402" s="294"/>
      <c r="AR402" s="294"/>
      <c r="AS402" s="294"/>
      <c r="AT402" s="294"/>
      <c r="AU402" s="294"/>
      <c r="AV402" s="294"/>
      <c r="AW402" s="294"/>
      <c r="AX402" s="294"/>
      <c r="AY402" s="294"/>
      <c r="AZ402" s="294"/>
      <c r="BA402" s="294"/>
      <c r="BB402" s="294"/>
      <c r="BC402" s="294"/>
      <c r="BD402" s="294"/>
      <c r="BE402" s="294"/>
      <c r="BF402" s="294"/>
      <c r="BG402" s="294"/>
      <c r="BH402" s="294"/>
      <c r="BI402" s="294"/>
      <c r="BJ402" s="294"/>
      <c r="BK402" s="294"/>
      <c r="BL402" s="294"/>
      <c r="BM402" s="294"/>
      <c r="BN402" s="294"/>
      <c r="BO402" s="294"/>
      <c r="BP402" s="294"/>
      <c r="BQ402" s="294"/>
      <c r="BR402" s="294"/>
      <c r="BS402" s="294"/>
      <c r="BT402" s="294"/>
      <c r="BU402" s="294"/>
      <c r="BV402" s="294"/>
      <c r="BW402" s="294"/>
      <c r="BX402" s="294"/>
      <c r="BY402" s="294"/>
      <c r="BZ402" s="294"/>
      <c r="CA402" s="294"/>
      <c r="CB402" s="294"/>
      <c r="CC402" s="294"/>
      <c r="CD402" s="294"/>
      <c r="CE402" s="294"/>
      <c r="CF402" s="294"/>
      <c r="CG402" s="294"/>
      <c r="CH402" s="294"/>
      <c r="CI402" s="294"/>
      <c r="CJ402" s="294"/>
      <c r="CK402" s="294"/>
      <c r="CL402" s="294"/>
      <c r="CM402" s="294"/>
      <c r="CN402" s="294"/>
      <c r="CO402" s="294"/>
      <c r="CP402" s="294"/>
      <c r="CQ402" s="294"/>
      <c r="CR402" s="294"/>
      <c r="CS402" s="294"/>
      <c r="CT402" s="294"/>
      <c r="CU402" s="294"/>
      <c r="CV402" s="294"/>
      <c r="CW402" s="294"/>
      <c r="CX402" s="294"/>
      <c r="CY402" s="294"/>
      <c r="CZ402" s="294"/>
      <c r="DA402" s="294"/>
      <c r="DB402" s="294"/>
      <c r="DC402" s="294"/>
      <c r="DD402" s="294"/>
      <c r="DE402" s="294"/>
      <c r="DF402" s="294"/>
      <c r="DG402" s="294"/>
      <c r="DH402" s="294"/>
      <c r="DI402" s="294"/>
      <c r="DJ402" s="294"/>
    </row>
    <row r="403" spans="1:114" s="298" customFormat="1" ht="60" customHeight="1" outlineLevel="1" x14ac:dyDescent="0.25">
      <c r="A403" s="2356"/>
      <c r="B403" s="2329" t="s">
        <v>3545</v>
      </c>
      <c r="C403" s="2310" t="s">
        <v>306</v>
      </c>
      <c r="D403" s="2238" t="s">
        <v>307</v>
      </c>
      <c r="E403" s="1045" t="s">
        <v>338</v>
      </c>
      <c r="F403" s="2330" t="s">
        <v>990</v>
      </c>
      <c r="G403" s="2311" t="s">
        <v>339</v>
      </c>
      <c r="H403" s="2368" t="s">
        <v>809</v>
      </c>
      <c r="I403" s="2366" t="s">
        <v>31</v>
      </c>
      <c r="J403" s="2366" t="s">
        <v>31</v>
      </c>
      <c r="K403" s="742" t="s">
        <v>1571</v>
      </c>
      <c r="L403" s="2330" t="s">
        <v>3938</v>
      </c>
      <c r="M403" s="2366" t="s">
        <v>337</v>
      </c>
      <c r="N403" s="1775">
        <v>10</v>
      </c>
      <c r="O403" s="1775">
        <v>11</v>
      </c>
      <c r="P403" s="1775">
        <v>12</v>
      </c>
      <c r="Q403" s="1775">
        <v>13</v>
      </c>
      <c r="R403" s="1775">
        <v>14</v>
      </c>
      <c r="S403" s="1775">
        <v>15</v>
      </c>
      <c r="T403" s="1775">
        <v>16</v>
      </c>
      <c r="U403" s="1666"/>
      <c r="V403" s="752"/>
      <c r="W403" s="752"/>
    </row>
    <row r="404" spans="1:114" s="298" customFormat="1" ht="30" outlineLevel="1" x14ac:dyDescent="0.25">
      <c r="A404" s="2356"/>
      <c r="B404" s="2329"/>
      <c r="C404" s="2310"/>
      <c r="D404" s="2239"/>
      <c r="E404" s="1045" t="s">
        <v>309</v>
      </c>
      <c r="F404" s="2331"/>
      <c r="G404" s="2311"/>
      <c r="H404" s="2369"/>
      <c r="I404" s="2366"/>
      <c r="J404" s="2366"/>
      <c r="K404" s="742" t="s">
        <v>465</v>
      </c>
      <c r="L404" s="2331"/>
      <c r="M404" s="2366"/>
      <c r="N404" s="44"/>
      <c r="O404" s="44"/>
      <c r="P404" s="44"/>
      <c r="Q404" s="44"/>
      <c r="R404" s="44"/>
      <c r="S404" s="44"/>
      <c r="T404" s="42"/>
      <c r="U404" s="1666"/>
      <c r="V404" s="752"/>
      <c r="W404" s="752"/>
    </row>
    <row r="405" spans="1:114" s="298" customFormat="1" ht="45" customHeight="1" outlineLevel="1" x14ac:dyDescent="0.25">
      <c r="A405" s="2356"/>
      <c r="B405" s="2329" t="s">
        <v>3546</v>
      </c>
      <c r="C405" s="2310" t="s">
        <v>306</v>
      </c>
      <c r="D405" s="2238" t="s">
        <v>307</v>
      </c>
      <c r="E405" s="1045" t="s">
        <v>340</v>
      </c>
      <c r="F405" s="2330" t="s">
        <v>320</v>
      </c>
      <c r="G405" s="2311" t="s">
        <v>341</v>
      </c>
      <c r="H405" s="2368" t="s">
        <v>810</v>
      </c>
      <c r="I405" s="2366" t="s">
        <v>31</v>
      </c>
      <c r="J405" s="2366" t="s">
        <v>31</v>
      </c>
      <c r="K405" s="742" t="s">
        <v>342</v>
      </c>
      <c r="L405" s="2330" t="s">
        <v>2962</v>
      </c>
      <c r="M405" s="2366" t="s">
        <v>343</v>
      </c>
      <c r="N405" s="1775">
        <v>2</v>
      </c>
      <c r="O405" s="1775">
        <v>4</v>
      </c>
      <c r="P405" s="1775">
        <v>6</v>
      </c>
      <c r="Q405" s="1775">
        <v>8</v>
      </c>
      <c r="R405" s="1775">
        <v>10</v>
      </c>
      <c r="S405" s="1775">
        <v>12</v>
      </c>
      <c r="T405" s="1775">
        <v>14</v>
      </c>
      <c r="U405" s="1666"/>
      <c r="V405" s="752"/>
      <c r="W405" s="752"/>
    </row>
    <row r="406" spans="1:114" s="298" customFormat="1" outlineLevel="1" x14ac:dyDescent="0.25">
      <c r="A406" s="2356"/>
      <c r="B406" s="2329"/>
      <c r="C406" s="2310"/>
      <c r="D406" s="2239"/>
      <c r="E406" s="1045"/>
      <c r="F406" s="2331"/>
      <c r="G406" s="2311"/>
      <c r="H406" s="2369"/>
      <c r="I406" s="2366"/>
      <c r="J406" s="2366"/>
      <c r="K406" s="742"/>
      <c r="L406" s="2331"/>
      <c r="M406" s="2366"/>
      <c r="N406" s="44"/>
      <c r="O406" s="44"/>
      <c r="P406" s="44"/>
      <c r="Q406" s="44"/>
      <c r="R406" s="44"/>
      <c r="S406" s="42"/>
      <c r="T406" s="42"/>
      <c r="U406" s="1666"/>
      <c r="V406" s="752"/>
      <c r="W406" s="752"/>
    </row>
    <row r="407" spans="1:114" s="298" customFormat="1" ht="15" customHeight="1" outlineLevel="1" x14ac:dyDescent="0.25">
      <c r="A407" s="2356"/>
      <c r="B407" s="2329" t="s">
        <v>3547</v>
      </c>
      <c r="C407" s="2310" t="s">
        <v>344</v>
      </c>
      <c r="D407" s="2238" t="s">
        <v>307</v>
      </c>
      <c r="E407" s="1045" t="s">
        <v>332</v>
      </c>
      <c r="F407" s="2330" t="s">
        <v>320</v>
      </c>
      <c r="G407" s="2311" t="s">
        <v>345</v>
      </c>
      <c r="H407" s="2368" t="s">
        <v>811</v>
      </c>
      <c r="I407" s="2366" t="s">
        <v>1570</v>
      </c>
      <c r="J407" s="2366" t="s">
        <v>1570</v>
      </c>
      <c r="K407" s="742" t="s">
        <v>329</v>
      </c>
      <c r="L407" s="2330" t="s">
        <v>2962</v>
      </c>
      <c r="M407" s="2366" t="s">
        <v>1572</v>
      </c>
      <c r="N407" s="1775">
        <v>1</v>
      </c>
      <c r="O407" s="1775">
        <v>2</v>
      </c>
      <c r="P407" s="1775">
        <v>3</v>
      </c>
      <c r="Q407" s="1775">
        <v>4</v>
      </c>
      <c r="R407" s="1775">
        <v>5</v>
      </c>
      <c r="S407" s="1775">
        <v>6</v>
      </c>
      <c r="T407" s="1775">
        <v>7</v>
      </c>
      <c r="U407" s="1666"/>
      <c r="V407" s="752"/>
      <c r="W407" s="752"/>
    </row>
    <row r="408" spans="1:114" s="298" customFormat="1" ht="78" customHeight="1" outlineLevel="1" x14ac:dyDescent="0.25">
      <c r="A408" s="2356"/>
      <c r="B408" s="2329"/>
      <c r="C408" s="2310"/>
      <c r="D408" s="2239"/>
      <c r="E408" s="1045"/>
      <c r="F408" s="2331"/>
      <c r="G408" s="2311"/>
      <c r="H408" s="2369"/>
      <c r="I408" s="2366"/>
      <c r="J408" s="2366"/>
      <c r="K408" s="742"/>
      <c r="L408" s="2331"/>
      <c r="M408" s="2366"/>
      <c r="N408" s="44"/>
      <c r="O408" s="44"/>
      <c r="P408" s="44"/>
      <c r="Q408" s="44"/>
      <c r="R408" s="44"/>
      <c r="S408" s="42"/>
      <c r="T408" s="42"/>
      <c r="U408" s="1666"/>
      <c r="V408" s="752"/>
      <c r="W408" s="752"/>
    </row>
    <row r="409" spans="1:114" s="282" customFormat="1" outlineLevel="1" x14ac:dyDescent="0.25">
      <c r="A409" s="1199"/>
      <c r="B409" s="1555"/>
      <c r="C409" s="153"/>
      <c r="D409" s="5"/>
      <c r="E409" s="153"/>
      <c r="F409" s="5"/>
      <c r="G409" s="5"/>
      <c r="H409" s="978"/>
      <c r="I409" s="5"/>
      <c r="J409" s="5"/>
      <c r="K409" s="5"/>
      <c r="L409" s="5"/>
      <c r="M409" s="5"/>
      <c r="N409" s="153"/>
      <c r="O409" s="472"/>
      <c r="P409" s="33"/>
      <c r="Q409" s="33"/>
      <c r="R409" s="33"/>
      <c r="S409" s="34"/>
      <c r="T409" s="34"/>
      <c r="U409" s="153"/>
      <c r="V409" s="5"/>
      <c r="W409" s="5"/>
      <c r="X409" s="294"/>
      <c r="Y409" s="294"/>
      <c r="Z409" s="294"/>
      <c r="AA409" s="294"/>
      <c r="AB409" s="294"/>
      <c r="AC409" s="294"/>
      <c r="AD409" s="294"/>
      <c r="AE409" s="294"/>
      <c r="AF409" s="294"/>
      <c r="AG409" s="294"/>
      <c r="AH409" s="294"/>
      <c r="AI409" s="294"/>
      <c r="AJ409" s="294"/>
      <c r="AK409" s="294"/>
      <c r="AL409" s="294"/>
      <c r="AM409" s="294"/>
      <c r="AN409" s="294"/>
      <c r="AO409" s="294"/>
      <c r="AP409" s="294"/>
      <c r="AQ409" s="294"/>
      <c r="AR409" s="294"/>
      <c r="AS409" s="294"/>
      <c r="AT409" s="294"/>
      <c r="AU409" s="294"/>
      <c r="AV409" s="294"/>
      <c r="AW409" s="294"/>
      <c r="AX409" s="294"/>
      <c r="AY409" s="294"/>
      <c r="AZ409" s="294"/>
      <c r="BA409" s="294"/>
      <c r="BB409" s="294"/>
      <c r="BC409" s="294"/>
      <c r="BD409" s="294"/>
      <c r="BE409" s="294"/>
      <c r="BF409" s="294"/>
      <c r="BG409" s="294"/>
      <c r="BH409" s="294"/>
      <c r="BI409" s="294"/>
      <c r="BJ409" s="294"/>
      <c r="BK409" s="294"/>
      <c r="BL409" s="294"/>
      <c r="BM409" s="294"/>
      <c r="BN409" s="294"/>
      <c r="BO409" s="294"/>
      <c r="BP409" s="294"/>
      <c r="BQ409" s="294"/>
      <c r="BR409" s="294"/>
      <c r="BS409" s="294"/>
      <c r="BT409" s="294"/>
      <c r="BU409" s="294"/>
      <c r="BV409" s="294"/>
      <c r="BW409" s="294"/>
      <c r="BX409" s="294"/>
      <c r="BY409" s="294"/>
      <c r="BZ409" s="294"/>
      <c r="CA409" s="294"/>
      <c r="CB409" s="294"/>
      <c r="CC409" s="294"/>
      <c r="CD409" s="294"/>
      <c r="CE409" s="294"/>
      <c r="CF409" s="294"/>
      <c r="CG409" s="294"/>
      <c r="CH409" s="294"/>
      <c r="CI409" s="294"/>
      <c r="CJ409" s="294"/>
      <c r="CK409" s="294"/>
      <c r="CL409" s="294"/>
      <c r="CM409" s="294"/>
      <c r="CN409" s="294"/>
      <c r="CO409" s="294"/>
      <c r="CP409" s="294"/>
      <c r="CQ409" s="294"/>
      <c r="CR409" s="294"/>
      <c r="CS409" s="294"/>
      <c r="CT409" s="294"/>
      <c r="CU409" s="294"/>
      <c r="CV409" s="294"/>
      <c r="CW409" s="294"/>
      <c r="CX409" s="294"/>
      <c r="CY409" s="294"/>
      <c r="CZ409" s="294"/>
      <c r="DA409" s="294"/>
      <c r="DB409" s="294"/>
      <c r="DC409" s="294"/>
      <c r="DD409" s="294"/>
      <c r="DE409" s="294"/>
      <c r="DF409" s="294"/>
      <c r="DG409" s="294"/>
      <c r="DH409" s="294"/>
      <c r="DI409" s="294"/>
      <c r="DJ409" s="294"/>
    </row>
    <row r="410" spans="1:114" s="282" customFormat="1" ht="105" customHeight="1" outlineLevel="1" x14ac:dyDescent="0.25">
      <c r="A410" s="1187">
        <v>16</v>
      </c>
      <c r="B410" s="1554" t="s">
        <v>3548</v>
      </c>
      <c r="C410" s="843" t="s">
        <v>2145</v>
      </c>
      <c r="D410" s="1049" t="s">
        <v>236</v>
      </c>
      <c r="E410" s="1048" t="s">
        <v>255</v>
      </c>
      <c r="F410" s="129" t="s">
        <v>335</v>
      </c>
      <c r="G410" s="359" t="s">
        <v>335</v>
      </c>
      <c r="H410" s="910" t="s">
        <v>812</v>
      </c>
      <c r="I410" s="373" t="s">
        <v>1593</v>
      </c>
      <c r="J410" s="373" t="s">
        <v>101</v>
      </c>
      <c r="K410" s="373" t="s">
        <v>120</v>
      </c>
      <c r="L410" s="129" t="s">
        <v>335</v>
      </c>
      <c r="M410" s="373" t="s">
        <v>335</v>
      </c>
      <c r="N410" s="415">
        <v>2.5</v>
      </c>
      <c r="O410" s="471">
        <v>0.98</v>
      </c>
      <c r="P410" s="436">
        <v>0.97</v>
      </c>
      <c r="Q410" s="443">
        <v>0.96</v>
      </c>
      <c r="R410" s="443">
        <v>0.95</v>
      </c>
      <c r="S410" s="437">
        <v>0.94</v>
      </c>
      <c r="T410" s="36">
        <v>0.93</v>
      </c>
      <c r="U410" s="32"/>
      <c r="V410" s="32"/>
      <c r="W410" s="32"/>
      <c r="X410" s="294"/>
      <c r="Y410" s="294"/>
      <c r="Z410" s="294"/>
      <c r="AA410" s="294"/>
      <c r="AB410" s="294"/>
      <c r="AC410" s="294"/>
      <c r="AD410" s="294"/>
      <c r="AE410" s="294"/>
      <c r="AF410" s="294"/>
      <c r="AG410" s="294"/>
      <c r="AH410" s="294"/>
      <c r="AI410" s="294"/>
      <c r="AJ410" s="294"/>
      <c r="AK410" s="294"/>
      <c r="AL410" s="294"/>
      <c r="AM410" s="294"/>
      <c r="AN410" s="294"/>
      <c r="AO410" s="294"/>
      <c r="AP410" s="294"/>
      <c r="AQ410" s="294"/>
      <c r="AR410" s="294"/>
      <c r="AS410" s="294"/>
      <c r="AT410" s="294"/>
      <c r="AU410" s="294"/>
      <c r="AV410" s="294"/>
      <c r="AW410" s="294"/>
      <c r="AX410" s="294"/>
      <c r="AY410" s="294"/>
      <c r="AZ410" s="294"/>
      <c r="BA410" s="294"/>
      <c r="BB410" s="294"/>
      <c r="BC410" s="294"/>
      <c r="BD410" s="294"/>
      <c r="BE410" s="294"/>
      <c r="BF410" s="294"/>
      <c r="BG410" s="294"/>
      <c r="BH410" s="294"/>
      <c r="BI410" s="294"/>
      <c r="BJ410" s="294"/>
      <c r="BK410" s="294"/>
      <c r="BL410" s="294"/>
      <c r="BM410" s="294"/>
      <c r="BN410" s="294"/>
      <c r="BO410" s="294"/>
      <c r="BP410" s="294"/>
      <c r="BQ410" s="294"/>
      <c r="BR410" s="294"/>
      <c r="BS410" s="294"/>
      <c r="BT410" s="294"/>
      <c r="BU410" s="294"/>
      <c r="BV410" s="294"/>
      <c r="BW410" s="294"/>
      <c r="BX410" s="294"/>
      <c r="BY410" s="294"/>
      <c r="BZ410" s="294"/>
      <c r="CA410" s="294"/>
      <c r="CB410" s="294"/>
      <c r="CC410" s="294"/>
      <c r="CD410" s="294"/>
      <c r="CE410" s="294"/>
      <c r="CF410" s="294"/>
      <c r="CG410" s="294"/>
      <c r="CH410" s="294"/>
      <c r="CI410" s="294"/>
      <c r="CJ410" s="294"/>
      <c r="CK410" s="294"/>
      <c r="CL410" s="294"/>
      <c r="CM410" s="294"/>
      <c r="CN410" s="294"/>
      <c r="CO410" s="294"/>
      <c r="CP410" s="294"/>
      <c r="CQ410" s="294"/>
      <c r="CR410" s="294"/>
      <c r="CS410" s="294"/>
      <c r="CT410" s="294"/>
      <c r="CU410" s="294"/>
      <c r="CV410" s="294"/>
      <c r="CW410" s="294"/>
      <c r="CX410" s="294"/>
      <c r="CY410" s="294"/>
      <c r="CZ410" s="294"/>
      <c r="DA410" s="294"/>
      <c r="DB410" s="294"/>
      <c r="DC410" s="294"/>
      <c r="DD410" s="294"/>
      <c r="DE410" s="294"/>
      <c r="DF410" s="294"/>
      <c r="DG410" s="294"/>
      <c r="DH410" s="294"/>
      <c r="DI410" s="294"/>
      <c r="DJ410" s="294"/>
    </row>
    <row r="411" spans="1:114" s="298" customFormat="1" ht="15" customHeight="1" outlineLevel="1" x14ac:dyDescent="0.25">
      <c r="A411" s="2356"/>
      <c r="B411" s="2329" t="s">
        <v>3549</v>
      </c>
      <c r="C411" s="2310" t="s">
        <v>306</v>
      </c>
      <c r="D411" s="2238" t="s">
        <v>307</v>
      </c>
      <c r="E411" s="1045" t="s">
        <v>332</v>
      </c>
      <c r="F411" s="2330" t="s">
        <v>476</v>
      </c>
      <c r="G411" s="2311" t="s">
        <v>346</v>
      </c>
      <c r="H411" s="2368" t="s">
        <v>1573</v>
      </c>
      <c r="I411" s="2366" t="s">
        <v>31</v>
      </c>
      <c r="J411" s="2366" t="s">
        <v>31</v>
      </c>
      <c r="K411" s="742" t="s">
        <v>329</v>
      </c>
      <c r="L411" s="2330" t="s">
        <v>2958</v>
      </c>
      <c r="M411" s="2366" t="s">
        <v>347</v>
      </c>
      <c r="N411" s="1775">
        <v>40</v>
      </c>
      <c r="O411" s="1775">
        <v>45</v>
      </c>
      <c r="P411" s="1775">
        <v>50</v>
      </c>
      <c r="Q411" s="1775">
        <v>55</v>
      </c>
      <c r="R411" s="1775">
        <v>60</v>
      </c>
      <c r="S411" s="1775">
        <v>65</v>
      </c>
      <c r="T411" s="1775">
        <v>70</v>
      </c>
      <c r="U411" s="1666"/>
      <c r="V411" s="752"/>
      <c r="W411" s="752"/>
    </row>
    <row r="412" spans="1:114" s="298" customFormat="1" ht="63" customHeight="1" outlineLevel="1" x14ac:dyDescent="0.25">
      <c r="A412" s="2356"/>
      <c r="B412" s="2329"/>
      <c r="C412" s="2310"/>
      <c r="D412" s="2239"/>
      <c r="E412" s="1045"/>
      <c r="F412" s="2331"/>
      <c r="G412" s="2311"/>
      <c r="H412" s="2369"/>
      <c r="I412" s="2366"/>
      <c r="J412" s="2366"/>
      <c r="K412" s="742"/>
      <c r="L412" s="2331"/>
      <c r="M412" s="2366"/>
      <c r="N412" s="44"/>
      <c r="O412" s="44"/>
      <c r="P412" s="44"/>
      <c r="Q412" s="44"/>
      <c r="R412" s="44"/>
      <c r="S412" s="42"/>
      <c r="T412" s="42"/>
      <c r="U412" s="1666"/>
      <c r="V412" s="752"/>
      <c r="W412" s="752"/>
    </row>
    <row r="413" spans="1:114" s="282" customFormat="1" outlineLevel="1" x14ac:dyDescent="0.25">
      <c r="A413" s="1199"/>
      <c r="B413" s="1555"/>
      <c r="C413" s="153"/>
      <c r="D413" s="5"/>
      <c r="E413" s="153"/>
      <c r="F413" s="5"/>
      <c r="G413" s="5"/>
      <c r="H413" s="978"/>
      <c r="I413" s="5"/>
      <c r="J413" s="5"/>
      <c r="K413" s="5"/>
      <c r="L413" s="5"/>
      <c r="M413" s="5"/>
      <c r="N413" s="153"/>
      <c r="O413" s="472"/>
      <c r="P413" s="33"/>
      <c r="Q413" s="33"/>
      <c r="R413" s="33"/>
      <c r="S413" s="34"/>
      <c r="T413" s="34"/>
      <c r="U413" s="153"/>
      <c r="V413" s="5"/>
      <c r="W413" s="5"/>
      <c r="X413" s="294"/>
      <c r="Y413" s="294"/>
      <c r="Z413" s="294"/>
      <c r="AA413" s="294"/>
      <c r="AB413" s="294"/>
      <c r="AC413" s="294"/>
      <c r="AD413" s="294"/>
      <c r="AE413" s="294"/>
      <c r="AF413" s="294"/>
      <c r="AG413" s="294"/>
      <c r="AH413" s="294"/>
      <c r="AI413" s="294"/>
      <c r="AJ413" s="294"/>
      <c r="AK413" s="294"/>
      <c r="AL413" s="294"/>
      <c r="AM413" s="294"/>
      <c r="AN413" s="294"/>
      <c r="AO413" s="294"/>
      <c r="AP413" s="294"/>
      <c r="AQ413" s="294"/>
      <c r="AR413" s="294"/>
      <c r="AS413" s="294"/>
      <c r="AT413" s="294"/>
      <c r="AU413" s="294"/>
      <c r="AV413" s="294"/>
      <c r="AW413" s="294"/>
      <c r="AX413" s="294"/>
      <c r="AY413" s="294"/>
      <c r="AZ413" s="294"/>
      <c r="BA413" s="294"/>
      <c r="BB413" s="294"/>
      <c r="BC413" s="294"/>
      <c r="BD413" s="294"/>
      <c r="BE413" s="294"/>
      <c r="BF413" s="294"/>
      <c r="BG413" s="294"/>
      <c r="BH413" s="294"/>
      <c r="BI413" s="294"/>
      <c r="BJ413" s="294"/>
      <c r="BK413" s="294"/>
      <c r="BL413" s="294"/>
      <c r="BM413" s="294"/>
      <c r="BN413" s="294"/>
      <c r="BO413" s="294"/>
      <c r="BP413" s="294"/>
      <c r="BQ413" s="294"/>
      <c r="BR413" s="294"/>
      <c r="BS413" s="294"/>
      <c r="BT413" s="294"/>
      <c r="BU413" s="294"/>
      <c r="BV413" s="294"/>
      <c r="BW413" s="294"/>
      <c r="BX413" s="294"/>
      <c r="BY413" s="294"/>
      <c r="BZ413" s="294"/>
      <c r="CA413" s="294"/>
      <c r="CB413" s="294"/>
      <c r="CC413" s="294"/>
      <c r="CD413" s="294"/>
      <c r="CE413" s="294"/>
      <c r="CF413" s="294"/>
      <c r="CG413" s="294"/>
      <c r="CH413" s="294"/>
      <c r="CI413" s="294"/>
      <c r="CJ413" s="294"/>
      <c r="CK413" s="294"/>
      <c r="CL413" s="294"/>
      <c r="CM413" s="294"/>
      <c r="CN413" s="294"/>
      <c r="CO413" s="294"/>
      <c r="CP413" s="294"/>
      <c r="CQ413" s="294"/>
      <c r="CR413" s="294"/>
      <c r="CS413" s="294"/>
      <c r="CT413" s="294"/>
      <c r="CU413" s="294"/>
      <c r="CV413" s="294"/>
      <c r="CW413" s="294"/>
      <c r="CX413" s="294"/>
      <c r="CY413" s="294"/>
      <c r="CZ413" s="294"/>
      <c r="DA413" s="294"/>
      <c r="DB413" s="294"/>
      <c r="DC413" s="294"/>
      <c r="DD413" s="294"/>
      <c r="DE413" s="294"/>
      <c r="DF413" s="294"/>
      <c r="DG413" s="294"/>
      <c r="DH413" s="294"/>
      <c r="DI413" s="294"/>
      <c r="DJ413" s="294"/>
    </row>
    <row r="414" spans="1:114" s="282" customFormat="1" ht="93" customHeight="1" outlineLevel="1" x14ac:dyDescent="0.25">
      <c r="A414" s="1187">
        <v>17</v>
      </c>
      <c r="B414" s="1556" t="s">
        <v>3550</v>
      </c>
      <c r="C414" s="843" t="s">
        <v>2145</v>
      </c>
      <c r="D414" s="1049" t="s">
        <v>86</v>
      </c>
      <c r="E414" s="1048" t="s">
        <v>255</v>
      </c>
      <c r="F414" s="128" t="s">
        <v>335</v>
      </c>
      <c r="G414" s="359" t="s">
        <v>335</v>
      </c>
      <c r="H414" s="922" t="s">
        <v>813</v>
      </c>
      <c r="I414" s="373" t="s">
        <v>1594</v>
      </c>
      <c r="J414" s="373" t="s">
        <v>59</v>
      </c>
      <c r="K414" s="373" t="s">
        <v>120</v>
      </c>
      <c r="L414" s="128" t="s">
        <v>335</v>
      </c>
      <c r="M414" s="363" t="s">
        <v>335</v>
      </c>
      <c r="N414" s="415">
        <v>3.8</v>
      </c>
      <c r="O414" s="454">
        <v>4.3</v>
      </c>
      <c r="P414" s="415">
        <v>4.2</v>
      </c>
      <c r="Q414" s="415">
        <v>4.0999999999999996</v>
      </c>
      <c r="R414" s="430">
        <v>4</v>
      </c>
      <c r="S414" s="36">
        <v>3.9</v>
      </c>
      <c r="T414" s="36">
        <v>3.8</v>
      </c>
      <c r="U414" s="1663"/>
      <c r="V414" s="366"/>
      <c r="W414" s="366"/>
      <c r="X414" s="294"/>
      <c r="Y414" s="294"/>
      <c r="Z414" s="294"/>
      <c r="AA414" s="294"/>
      <c r="AB414" s="294"/>
      <c r="AC414" s="294"/>
      <c r="AD414" s="294"/>
      <c r="AE414" s="294"/>
      <c r="AF414" s="294"/>
      <c r="AG414" s="294"/>
      <c r="AH414" s="294"/>
      <c r="AI414" s="294"/>
      <c r="AJ414" s="294"/>
      <c r="AK414" s="294"/>
      <c r="AL414" s="294"/>
      <c r="AM414" s="294"/>
      <c r="AN414" s="294"/>
      <c r="AO414" s="294"/>
      <c r="AP414" s="294"/>
      <c r="AQ414" s="294"/>
      <c r="AR414" s="294"/>
      <c r="AS414" s="294"/>
      <c r="AT414" s="294"/>
      <c r="AU414" s="294"/>
      <c r="AV414" s="294"/>
      <c r="AW414" s="294"/>
      <c r="AX414" s="294"/>
      <c r="AY414" s="294"/>
      <c r="AZ414" s="294"/>
      <c r="BA414" s="294"/>
      <c r="BB414" s="294"/>
      <c r="BC414" s="294"/>
      <c r="BD414" s="294"/>
      <c r="BE414" s="294"/>
      <c r="BF414" s="294"/>
      <c r="BG414" s="294"/>
      <c r="BH414" s="294"/>
      <c r="BI414" s="294"/>
      <c r="BJ414" s="294"/>
      <c r="BK414" s="294"/>
      <c r="BL414" s="294"/>
      <c r="BM414" s="294"/>
      <c r="BN414" s="294"/>
      <c r="BO414" s="294"/>
      <c r="BP414" s="294"/>
      <c r="BQ414" s="294"/>
      <c r="BR414" s="294"/>
      <c r="BS414" s="294"/>
      <c r="BT414" s="294"/>
      <c r="BU414" s="294"/>
      <c r="BV414" s="294"/>
      <c r="BW414" s="294"/>
      <c r="BX414" s="294"/>
      <c r="BY414" s="294"/>
      <c r="BZ414" s="294"/>
      <c r="CA414" s="294"/>
      <c r="CB414" s="294"/>
      <c r="CC414" s="294"/>
      <c r="CD414" s="294"/>
      <c r="CE414" s="294"/>
      <c r="CF414" s="294"/>
      <c r="CG414" s="294"/>
      <c r="CH414" s="294"/>
      <c r="CI414" s="294"/>
      <c r="CJ414" s="294"/>
      <c r="CK414" s="294"/>
      <c r="CL414" s="294"/>
      <c r="CM414" s="294"/>
      <c r="CN414" s="294"/>
      <c r="CO414" s="294"/>
      <c r="CP414" s="294"/>
      <c r="CQ414" s="294"/>
      <c r="CR414" s="294"/>
      <c r="CS414" s="294"/>
      <c r="CT414" s="294"/>
      <c r="CU414" s="294"/>
      <c r="CV414" s="294"/>
      <c r="CW414" s="294"/>
      <c r="CX414" s="294"/>
      <c r="CY414" s="294"/>
      <c r="CZ414" s="294"/>
      <c r="DA414" s="294"/>
      <c r="DB414" s="294"/>
      <c r="DC414" s="294"/>
      <c r="DD414" s="294"/>
      <c r="DE414" s="294"/>
      <c r="DF414" s="294"/>
      <c r="DG414" s="294"/>
      <c r="DH414" s="294"/>
      <c r="DI414" s="294"/>
      <c r="DJ414" s="294"/>
    </row>
    <row r="415" spans="1:114" s="298" customFormat="1" ht="30" outlineLevel="1" x14ac:dyDescent="0.25">
      <c r="A415" s="2356"/>
      <c r="B415" s="2329" t="s">
        <v>3551</v>
      </c>
      <c r="C415" s="2310" t="s">
        <v>397</v>
      </c>
      <c r="D415" s="2238" t="s">
        <v>86</v>
      </c>
      <c r="E415" s="1045" t="s">
        <v>398</v>
      </c>
      <c r="F415" s="832" t="s">
        <v>476</v>
      </c>
      <c r="G415" s="2311" t="s">
        <v>560</v>
      </c>
      <c r="H415" s="2368" t="s">
        <v>814</v>
      </c>
      <c r="I415" s="2702" t="s">
        <v>1574</v>
      </c>
      <c r="J415" s="2702" t="s">
        <v>1574</v>
      </c>
      <c r="K415" s="748" t="s">
        <v>348</v>
      </c>
      <c r="L415" s="748" t="s">
        <v>476</v>
      </c>
      <c r="M415" s="748" t="s">
        <v>318</v>
      </c>
      <c r="N415" s="44" t="s">
        <v>34</v>
      </c>
      <c r="O415" s="477" t="s">
        <v>34</v>
      </c>
      <c r="P415" s="42">
        <v>1</v>
      </c>
      <c r="Q415" s="42">
        <v>1</v>
      </c>
      <c r="R415" s="42">
        <v>1</v>
      </c>
      <c r="S415" s="42">
        <v>1</v>
      </c>
      <c r="T415" s="41"/>
      <c r="U415" s="1666"/>
      <c r="V415" s="752"/>
      <c r="W415" s="752"/>
    </row>
    <row r="416" spans="1:114" s="298" customFormat="1" ht="49.5" customHeight="1" outlineLevel="1" x14ac:dyDescent="0.25">
      <c r="A416" s="2356"/>
      <c r="B416" s="2329"/>
      <c r="C416" s="2310"/>
      <c r="D416" s="2239"/>
      <c r="E416" s="1045" t="s">
        <v>559</v>
      </c>
      <c r="F416" s="832"/>
      <c r="G416" s="2311"/>
      <c r="H416" s="2369"/>
      <c r="I416" s="2703"/>
      <c r="J416" s="2703"/>
      <c r="K416" s="748" t="s">
        <v>1575</v>
      </c>
      <c r="L416" s="748"/>
      <c r="M416" s="748"/>
      <c r="N416" s="40"/>
      <c r="O416" s="475"/>
      <c r="P416" s="40"/>
      <c r="Q416" s="40"/>
      <c r="R416" s="40"/>
      <c r="S416" s="41"/>
      <c r="T416" s="41"/>
      <c r="U416" s="1666"/>
      <c r="V416" s="752"/>
      <c r="W416" s="752"/>
    </row>
    <row r="417" spans="1:114" s="282" customFormat="1" ht="21" customHeight="1" outlineLevel="1" x14ac:dyDescent="0.25">
      <c r="A417" s="1187"/>
      <c r="B417" s="1530" t="s">
        <v>121</v>
      </c>
      <c r="C417" s="14"/>
      <c r="D417" s="1059"/>
      <c r="E417" s="14"/>
      <c r="F417" s="839"/>
      <c r="G417" s="371"/>
      <c r="H417" s="2296" t="s">
        <v>122</v>
      </c>
      <c r="I417" s="2297"/>
      <c r="J417" s="2297"/>
      <c r="K417" s="2297"/>
      <c r="L417" s="2297"/>
      <c r="M417" s="2297"/>
      <c r="N417" s="2297"/>
      <c r="O417" s="2297"/>
      <c r="P417" s="2297"/>
      <c r="Q417" s="2297"/>
      <c r="R417" s="2297"/>
      <c r="S417" s="2297"/>
      <c r="T417" s="2297"/>
      <c r="U417" s="2297"/>
      <c r="V417" s="2297"/>
      <c r="W417" s="2298"/>
      <c r="X417" s="294"/>
      <c r="Y417" s="294"/>
      <c r="Z417" s="294"/>
      <c r="AA417" s="294"/>
      <c r="AB417" s="294"/>
      <c r="AC417" s="294"/>
      <c r="AD417" s="294"/>
      <c r="AE417" s="294"/>
      <c r="AF417" s="294"/>
      <c r="AG417" s="294"/>
      <c r="AH417" s="294"/>
      <c r="AI417" s="294"/>
      <c r="AJ417" s="294"/>
      <c r="AK417" s="294"/>
      <c r="AL417" s="294"/>
      <c r="AM417" s="294"/>
      <c r="AN417" s="294"/>
      <c r="AO417" s="294"/>
      <c r="AP417" s="294"/>
      <c r="AQ417" s="294"/>
      <c r="AR417" s="294"/>
      <c r="AS417" s="294"/>
      <c r="AT417" s="294"/>
      <c r="AU417" s="294"/>
      <c r="AV417" s="294"/>
      <c r="AW417" s="294"/>
      <c r="AX417" s="294"/>
      <c r="AY417" s="294"/>
      <c r="AZ417" s="294"/>
      <c r="BA417" s="294"/>
      <c r="BB417" s="294"/>
      <c r="BC417" s="294"/>
      <c r="BD417" s="294"/>
      <c r="BE417" s="294"/>
      <c r="BF417" s="294"/>
      <c r="BG417" s="294"/>
      <c r="BH417" s="294"/>
      <c r="BI417" s="294"/>
      <c r="BJ417" s="294"/>
      <c r="BK417" s="294"/>
      <c r="BL417" s="294"/>
      <c r="BM417" s="294"/>
      <c r="BN417" s="294"/>
      <c r="BO417" s="294"/>
      <c r="BP417" s="294"/>
      <c r="BQ417" s="294"/>
      <c r="BR417" s="294"/>
      <c r="BS417" s="294"/>
      <c r="BT417" s="294"/>
      <c r="BU417" s="294"/>
      <c r="BV417" s="294"/>
      <c r="BW417" s="294"/>
      <c r="BX417" s="294"/>
      <c r="BY417" s="294"/>
      <c r="BZ417" s="294"/>
      <c r="CA417" s="294"/>
      <c r="CB417" s="294"/>
      <c r="CC417" s="294"/>
      <c r="CD417" s="294"/>
      <c r="CE417" s="294"/>
      <c r="CF417" s="294"/>
      <c r="CG417" s="294"/>
      <c r="CH417" s="294"/>
      <c r="CI417" s="294"/>
      <c r="CJ417" s="294"/>
      <c r="CK417" s="294"/>
      <c r="CL417" s="294"/>
      <c r="CM417" s="294"/>
      <c r="CN417" s="294"/>
      <c r="CO417" s="294"/>
      <c r="CP417" s="294"/>
      <c r="CQ417" s="294"/>
      <c r="CR417" s="294"/>
      <c r="CS417" s="294"/>
      <c r="CT417" s="294"/>
      <c r="CU417" s="294"/>
      <c r="CV417" s="294"/>
      <c r="CW417" s="294"/>
      <c r="CX417" s="294"/>
      <c r="CY417" s="294"/>
      <c r="CZ417" s="294"/>
      <c r="DA417" s="294"/>
      <c r="DB417" s="294"/>
      <c r="DC417" s="294"/>
      <c r="DD417" s="294"/>
      <c r="DE417" s="294"/>
      <c r="DF417" s="294"/>
      <c r="DG417" s="294"/>
      <c r="DH417" s="294"/>
      <c r="DI417" s="294"/>
      <c r="DJ417" s="294"/>
    </row>
    <row r="418" spans="1:114" s="282" customFormat="1" ht="105" customHeight="1" outlineLevel="1" x14ac:dyDescent="0.25">
      <c r="A418" s="1187">
        <v>18</v>
      </c>
      <c r="B418" s="1554" t="s">
        <v>3552</v>
      </c>
      <c r="C418" s="843" t="s">
        <v>2145</v>
      </c>
      <c r="D418" s="1049" t="s">
        <v>84</v>
      </c>
      <c r="E418" s="1048" t="s">
        <v>256</v>
      </c>
      <c r="F418" s="128" t="s">
        <v>335</v>
      </c>
      <c r="G418" s="359" t="s">
        <v>335</v>
      </c>
      <c r="H418" s="910" t="s">
        <v>815</v>
      </c>
      <c r="I418" s="373" t="s">
        <v>1593</v>
      </c>
      <c r="J418" s="373" t="s">
        <v>57</v>
      </c>
      <c r="K418" s="373" t="s">
        <v>123</v>
      </c>
      <c r="L418" s="128" t="s">
        <v>335</v>
      </c>
      <c r="M418" s="363" t="s">
        <v>335</v>
      </c>
      <c r="N418" s="443">
        <v>0.16</v>
      </c>
      <c r="O418" s="471">
        <v>0.17</v>
      </c>
      <c r="P418" s="436">
        <v>0.18</v>
      </c>
      <c r="Q418" s="443">
        <v>0.19</v>
      </c>
      <c r="R418" s="443">
        <v>0.2</v>
      </c>
      <c r="S418" s="437">
        <v>0.2</v>
      </c>
      <c r="T418" s="792">
        <v>0.2</v>
      </c>
      <c r="U418" s="32"/>
      <c r="V418" s="32"/>
      <c r="W418" s="32"/>
      <c r="X418" s="294"/>
      <c r="Y418" s="294"/>
      <c r="Z418" s="294"/>
      <c r="AA418" s="294"/>
      <c r="AB418" s="294"/>
      <c r="AC418" s="294"/>
      <c r="AD418" s="294"/>
      <c r="AE418" s="294"/>
      <c r="AF418" s="294"/>
      <c r="AG418" s="294"/>
      <c r="AH418" s="294"/>
      <c r="AI418" s="294"/>
      <c r="AJ418" s="294"/>
      <c r="AK418" s="294"/>
      <c r="AL418" s="294"/>
      <c r="AM418" s="294"/>
      <c r="AN418" s="294"/>
      <c r="AO418" s="294"/>
      <c r="AP418" s="294"/>
      <c r="AQ418" s="294"/>
      <c r="AR418" s="294"/>
      <c r="AS418" s="294"/>
      <c r="AT418" s="294"/>
      <c r="AU418" s="294"/>
      <c r="AV418" s="294"/>
      <c r="AW418" s="294"/>
      <c r="AX418" s="294"/>
      <c r="AY418" s="294"/>
      <c r="AZ418" s="294"/>
      <c r="BA418" s="294"/>
      <c r="BB418" s="294"/>
      <c r="BC418" s="294"/>
      <c r="BD418" s="294"/>
      <c r="BE418" s="294"/>
      <c r="BF418" s="294"/>
      <c r="BG418" s="294"/>
      <c r="BH418" s="294"/>
      <c r="BI418" s="294"/>
      <c r="BJ418" s="294"/>
      <c r="BK418" s="294"/>
      <c r="BL418" s="294"/>
      <c r="BM418" s="294"/>
      <c r="BN418" s="294"/>
      <c r="BO418" s="294"/>
      <c r="BP418" s="294"/>
      <c r="BQ418" s="294"/>
      <c r="BR418" s="294"/>
      <c r="BS418" s="294"/>
      <c r="BT418" s="294"/>
      <c r="BU418" s="294"/>
      <c r="BV418" s="294"/>
      <c r="BW418" s="294"/>
      <c r="BX418" s="294"/>
      <c r="BY418" s="294"/>
      <c r="BZ418" s="294"/>
      <c r="CA418" s="294"/>
      <c r="CB418" s="294"/>
      <c r="CC418" s="294"/>
      <c r="CD418" s="294"/>
      <c r="CE418" s="294"/>
      <c r="CF418" s="294"/>
      <c r="CG418" s="294"/>
      <c r="CH418" s="294"/>
      <c r="CI418" s="294"/>
      <c r="CJ418" s="294"/>
      <c r="CK418" s="294"/>
      <c r="CL418" s="294"/>
      <c r="CM418" s="294"/>
      <c r="CN418" s="294"/>
      <c r="CO418" s="294"/>
      <c r="CP418" s="294"/>
      <c r="CQ418" s="294"/>
      <c r="CR418" s="294"/>
      <c r="CS418" s="294"/>
      <c r="CT418" s="294"/>
      <c r="CU418" s="294"/>
      <c r="CV418" s="294"/>
      <c r="CW418" s="294"/>
      <c r="CX418" s="294"/>
      <c r="CY418" s="294"/>
      <c r="CZ418" s="294"/>
      <c r="DA418" s="294"/>
      <c r="DB418" s="294"/>
      <c r="DC418" s="294"/>
      <c r="DD418" s="294"/>
      <c r="DE418" s="294"/>
      <c r="DF418" s="294"/>
      <c r="DG418" s="294"/>
      <c r="DH418" s="294"/>
      <c r="DI418" s="294"/>
      <c r="DJ418" s="294"/>
    </row>
    <row r="419" spans="1:114" s="298" customFormat="1" ht="15" customHeight="1" outlineLevel="1" x14ac:dyDescent="0.25">
      <c r="A419" s="2356"/>
      <c r="B419" s="2329" t="s">
        <v>3553</v>
      </c>
      <c r="C419" s="2310" t="s">
        <v>306</v>
      </c>
      <c r="D419" s="2238" t="s">
        <v>307</v>
      </c>
      <c r="E419" s="1045" t="s">
        <v>3</v>
      </c>
      <c r="F419" s="2330" t="s">
        <v>320</v>
      </c>
      <c r="G419" s="2311" t="s">
        <v>399</v>
      </c>
      <c r="H419" s="2368" t="s">
        <v>816</v>
      </c>
      <c r="I419" s="2366" t="s">
        <v>31</v>
      </c>
      <c r="J419" s="2366" t="s">
        <v>31</v>
      </c>
      <c r="K419" s="742" t="s">
        <v>3</v>
      </c>
      <c r="L419" s="2330" t="s">
        <v>2962</v>
      </c>
      <c r="M419" s="2366" t="s">
        <v>349</v>
      </c>
      <c r="N419" s="1775">
        <v>60</v>
      </c>
      <c r="O419" s="1775">
        <v>62</v>
      </c>
      <c r="P419" s="1775">
        <v>64</v>
      </c>
      <c r="Q419" s="1775">
        <v>66</v>
      </c>
      <c r="R419" s="1775">
        <v>68</v>
      </c>
      <c r="S419" s="1775">
        <v>70</v>
      </c>
      <c r="T419" s="1775">
        <v>72</v>
      </c>
      <c r="U419" s="1666"/>
      <c r="V419" s="752"/>
      <c r="W419" s="752"/>
    </row>
    <row r="420" spans="1:114" s="298" customFormat="1" ht="14.25" customHeight="1" outlineLevel="1" x14ac:dyDescent="0.25">
      <c r="A420" s="2356"/>
      <c r="B420" s="2329"/>
      <c r="C420" s="2310"/>
      <c r="D420" s="2239"/>
      <c r="E420" s="1045" t="s">
        <v>309</v>
      </c>
      <c r="F420" s="2331"/>
      <c r="G420" s="2311"/>
      <c r="H420" s="2369"/>
      <c r="I420" s="2366"/>
      <c r="J420" s="2366"/>
      <c r="K420" s="1160" t="s">
        <v>465</v>
      </c>
      <c r="L420" s="2331"/>
      <c r="M420" s="2366"/>
      <c r="N420" s="1778">
        <f>9200095/1000</f>
        <v>9200.0949999999993</v>
      </c>
      <c r="O420" s="1778">
        <f>10120104/1000</f>
        <v>10120.103999999999</v>
      </c>
      <c r="P420" s="1779">
        <f>11040113/1000</f>
        <v>11040.112999999999</v>
      </c>
      <c r="Q420" s="1778">
        <f>11960122/1000</f>
        <v>11960.121999999999</v>
      </c>
      <c r="R420" s="1778">
        <f>12880131/1000</f>
        <v>12880.130999999999</v>
      </c>
      <c r="S420" s="1780">
        <f>13800140/1000</f>
        <v>13800.14</v>
      </c>
      <c r="T420" s="1780"/>
      <c r="U420" s="1388"/>
      <c r="V420" s="752"/>
      <c r="W420" s="752"/>
    </row>
    <row r="421" spans="1:114" s="298" customFormat="1" ht="15" customHeight="1" outlineLevel="1" x14ac:dyDescent="0.25">
      <c r="A421" s="2356"/>
      <c r="B421" s="2329" t="s">
        <v>3554</v>
      </c>
      <c r="C421" s="2310" t="s">
        <v>306</v>
      </c>
      <c r="D421" s="2238" t="s">
        <v>307</v>
      </c>
      <c r="E421" s="1045" t="s">
        <v>3</v>
      </c>
      <c r="F421" s="2330" t="s">
        <v>320</v>
      </c>
      <c r="G421" s="2311" t="s">
        <v>399</v>
      </c>
      <c r="H421" s="2368" t="s">
        <v>817</v>
      </c>
      <c r="I421" s="2366" t="s">
        <v>31</v>
      </c>
      <c r="J421" s="2366" t="s">
        <v>31</v>
      </c>
      <c r="K421" s="742" t="s">
        <v>3</v>
      </c>
      <c r="L421" s="2330" t="s">
        <v>2958</v>
      </c>
      <c r="M421" s="2366" t="s">
        <v>349</v>
      </c>
      <c r="N421" s="1778" t="s">
        <v>2951</v>
      </c>
      <c r="O421" s="1778" t="s">
        <v>2951</v>
      </c>
      <c r="P421" s="1779" t="s">
        <v>2951</v>
      </c>
      <c r="Q421" s="1778" t="s">
        <v>2951</v>
      </c>
      <c r="R421" s="1778" t="s">
        <v>2951</v>
      </c>
      <c r="S421" s="1780" t="s">
        <v>2951</v>
      </c>
      <c r="T421" s="1780"/>
      <c r="U421" s="1388"/>
      <c r="V421" s="752"/>
      <c r="W421" s="752"/>
    </row>
    <row r="422" spans="1:114" s="298" customFormat="1" ht="30" outlineLevel="1" x14ac:dyDescent="0.25">
      <c r="A422" s="2356"/>
      <c r="B422" s="2329"/>
      <c r="C422" s="2310"/>
      <c r="D422" s="2239"/>
      <c r="E422" s="1045" t="s">
        <v>309</v>
      </c>
      <c r="F422" s="2331"/>
      <c r="G422" s="2311"/>
      <c r="H422" s="2369"/>
      <c r="I422" s="2366"/>
      <c r="J422" s="2366"/>
      <c r="K422" s="1160" t="s">
        <v>465</v>
      </c>
      <c r="L422" s="2331"/>
      <c r="M422" s="2366"/>
      <c r="N422" s="1778">
        <v>133.19999999999999</v>
      </c>
      <c r="O422" s="1778">
        <v>151.4</v>
      </c>
      <c r="P422" s="1779">
        <v>133.4</v>
      </c>
      <c r="Q422" s="1778">
        <v>133.4</v>
      </c>
      <c r="R422" s="1778">
        <v>133.4</v>
      </c>
      <c r="S422" s="1780">
        <v>133.4</v>
      </c>
      <c r="T422" s="1780">
        <v>133.4</v>
      </c>
      <c r="U422" s="1388"/>
      <c r="V422" s="752"/>
      <c r="W422" s="752"/>
    </row>
    <row r="423" spans="1:114" s="291" customFormat="1" outlineLevel="1" x14ac:dyDescent="0.25">
      <c r="A423" s="1200"/>
      <c r="B423" s="1557"/>
      <c r="C423" s="154"/>
      <c r="D423" s="88"/>
      <c r="E423" s="154"/>
      <c r="F423" s="90"/>
      <c r="G423" s="88"/>
      <c r="H423" s="89"/>
      <c r="I423" s="91"/>
      <c r="J423" s="91"/>
      <c r="K423" s="91"/>
      <c r="L423" s="90"/>
      <c r="M423" s="91"/>
      <c r="N423" s="92"/>
      <c r="O423" s="473"/>
      <c r="P423" s="439"/>
      <c r="Q423" s="92"/>
      <c r="R423" s="92"/>
      <c r="S423" s="93"/>
      <c r="T423" s="93"/>
      <c r="U423" s="90"/>
      <c r="V423" s="90"/>
      <c r="W423" s="90"/>
      <c r="X423" s="294"/>
      <c r="Y423" s="294"/>
      <c r="Z423" s="294"/>
      <c r="AA423" s="294"/>
      <c r="AB423" s="294"/>
      <c r="AC423" s="294"/>
      <c r="AD423" s="294"/>
      <c r="AE423" s="294"/>
      <c r="AF423" s="294"/>
      <c r="AG423" s="294"/>
      <c r="AH423" s="294"/>
      <c r="AI423" s="294"/>
      <c r="AJ423" s="294"/>
      <c r="AK423" s="294"/>
      <c r="AL423" s="294"/>
      <c r="AM423" s="294"/>
      <c r="AN423" s="294"/>
      <c r="AO423" s="294"/>
      <c r="AP423" s="294"/>
      <c r="AQ423" s="294"/>
      <c r="AR423" s="294"/>
      <c r="AS423" s="294"/>
      <c r="AT423" s="294"/>
      <c r="AU423" s="294"/>
      <c r="AV423" s="294"/>
      <c r="AW423" s="294"/>
      <c r="AX423" s="294"/>
      <c r="AY423" s="294"/>
      <c r="AZ423" s="294"/>
      <c r="BA423" s="294"/>
      <c r="BB423" s="294"/>
      <c r="BC423" s="294"/>
      <c r="BD423" s="294"/>
      <c r="BE423" s="294"/>
      <c r="BF423" s="294"/>
      <c r="BG423" s="294"/>
      <c r="BH423" s="294"/>
      <c r="BI423" s="294"/>
      <c r="BJ423" s="294"/>
      <c r="BK423" s="294"/>
      <c r="BL423" s="294"/>
      <c r="BM423" s="294"/>
      <c r="BN423" s="294"/>
      <c r="BO423" s="294"/>
      <c r="BP423" s="294"/>
      <c r="BQ423" s="294"/>
      <c r="BR423" s="294"/>
      <c r="BS423" s="294"/>
      <c r="BT423" s="294"/>
      <c r="BU423" s="294"/>
      <c r="BV423" s="294"/>
      <c r="BW423" s="294"/>
      <c r="BX423" s="294"/>
      <c r="BY423" s="294"/>
      <c r="BZ423" s="294"/>
      <c r="CA423" s="294"/>
      <c r="CB423" s="294"/>
      <c r="CC423" s="294"/>
      <c r="CD423" s="294"/>
      <c r="CE423" s="294"/>
      <c r="CF423" s="294"/>
      <c r="CG423" s="294"/>
      <c r="CH423" s="294"/>
      <c r="CI423" s="294"/>
      <c r="CJ423" s="294"/>
      <c r="CK423" s="294"/>
      <c r="CL423" s="294"/>
      <c r="CM423" s="294"/>
      <c r="CN423" s="294"/>
      <c r="CO423" s="294"/>
      <c r="CP423" s="294"/>
      <c r="CQ423" s="294"/>
      <c r="CR423" s="294"/>
      <c r="CS423" s="294"/>
      <c r="CT423" s="294"/>
      <c r="CU423" s="294"/>
      <c r="CV423" s="294"/>
      <c r="CW423" s="294"/>
      <c r="CX423" s="294"/>
      <c r="CY423" s="294"/>
      <c r="CZ423" s="294"/>
      <c r="DA423" s="294"/>
      <c r="DB423" s="294"/>
      <c r="DC423" s="294"/>
      <c r="DD423" s="294"/>
      <c r="DE423" s="294"/>
      <c r="DF423" s="294"/>
      <c r="DG423" s="294"/>
      <c r="DH423" s="294"/>
      <c r="DI423" s="294"/>
      <c r="DJ423" s="294"/>
    </row>
    <row r="424" spans="1:114" s="282" customFormat="1" ht="105" customHeight="1" outlineLevel="1" x14ac:dyDescent="0.25">
      <c r="A424" s="1187">
        <v>19</v>
      </c>
      <c r="B424" s="1554" t="s">
        <v>3555</v>
      </c>
      <c r="C424" s="843" t="s">
        <v>2145</v>
      </c>
      <c r="D424" s="1049" t="s">
        <v>84</v>
      </c>
      <c r="E424" s="1048" t="s">
        <v>255</v>
      </c>
      <c r="F424" s="128" t="s">
        <v>335</v>
      </c>
      <c r="G424" s="359" t="s">
        <v>335</v>
      </c>
      <c r="H424" s="910" t="s">
        <v>818</v>
      </c>
      <c r="I424" s="373" t="s">
        <v>1593</v>
      </c>
      <c r="J424" s="373" t="s">
        <v>57</v>
      </c>
      <c r="K424" s="373" t="s">
        <v>120</v>
      </c>
      <c r="L424" s="128" t="s">
        <v>335</v>
      </c>
      <c r="M424" s="363" t="s">
        <v>335</v>
      </c>
      <c r="N424" s="415">
        <v>16.600000000000001</v>
      </c>
      <c r="O424" s="471">
        <v>0.37</v>
      </c>
      <c r="P424" s="436">
        <v>0.37</v>
      </c>
      <c r="Q424" s="443">
        <v>0.37</v>
      </c>
      <c r="R424" s="443">
        <v>0.37</v>
      </c>
      <c r="S424" s="36">
        <v>0.37</v>
      </c>
      <c r="T424" s="31">
        <v>0.3</v>
      </c>
      <c r="U424" s="32"/>
      <c r="V424" s="32"/>
      <c r="W424" s="32"/>
      <c r="X424" s="294"/>
      <c r="Y424" s="294"/>
      <c r="Z424" s="294"/>
      <c r="AA424" s="294"/>
      <c r="AB424" s="294"/>
      <c r="AC424" s="294"/>
      <c r="AD424" s="294"/>
      <c r="AE424" s="294"/>
      <c r="AF424" s="294"/>
      <c r="AG424" s="294"/>
      <c r="AH424" s="294"/>
      <c r="AI424" s="294"/>
      <c r="AJ424" s="294"/>
      <c r="AK424" s="294"/>
      <c r="AL424" s="294"/>
      <c r="AM424" s="294"/>
      <c r="AN424" s="294"/>
      <c r="AO424" s="294"/>
      <c r="AP424" s="294"/>
      <c r="AQ424" s="294"/>
      <c r="AR424" s="294"/>
      <c r="AS424" s="294"/>
      <c r="AT424" s="294"/>
      <c r="AU424" s="294"/>
      <c r="AV424" s="294"/>
      <c r="AW424" s="294"/>
      <c r="AX424" s="294"/>
      <c r="AY424" s="294"/>
      <c r="AZ424" s="294"/>
      <c r="BA424" s="294"/>
      <c r="BB424" s="294"/>
      <c r="BC424" s="294"/>
      <c r="BD424" s="294"/>
      <c r="BE424" s="294"/>
      <c r="BF424" s="294"/>
      <c r="BG424" s="294"/>
      <c r="BH424" s="294"/>
      <c r="BI424" s="294"/>
      <c r="BJ424" s="294"/>
      <c r="BK424" s="294"/>
      <c r="BL424" s="294"/>
      <c r="BM424" s="294"/>
      <c r="BN424" s="294"/>
      <c r="BO424" s="294"/>
      <c r="BP424" s="294"/>
      <c r="BQ424" s="294"/>
      <c r="BR424" s="294"/>
      <c r="BS424" s="294"/>
      <c r="BT424" s="294"/>
      <c r="BU424" s="294"/>
      <c r="BV424" s="294"/>
      <c r="BW424" s="294"/>
      <c r="BX424" s="294"/>
      <c r="BY424" s="294"/>
      <c r="BZ424" s="294"/>
      <c r="CA424" s="294"/>
      <c r="CB424" s="294"/>
      <c r="CC424" s="294"/>
      <c r="CD424" s="294"/>
      <c r="CE424" s="294"/>
      <c r="CF424" s="294"/>
      <c r="CG424" s="294"/>
      <c r="CH424" s="294"/>
      <c r="CI424" s="294"/>
      <c r="CJ424" s="294"/>
      <c r="CK424" s="294"/>
      <c r="CL424" s="294"/>
      <c r="CM424" s="294"/>
      <c r="CN424" s="294"/>
      <c r="CO424" s="294"/>
      <c r="CP424" s="294"/>
      <c r="CQ424" s="294"/>
      <c r="CR424" s="294"/>
      <c r="CS424" s="294"/>
      <c r="CT424" s="294"/>
      <c r="CU424" s="294"/>
      <c r="CV424" s="294"/>
      <c r="CW424" s="294"/>
      <c r="CX424" s="294"/>
      <c r="CY424" s="294"/>
      <c r="CZ424" s="294"/>
      <c r="DA424" s="294"/>
      <c r="DB424" s="294"/>
      <c r="DC424" s="294"/>
      <c r="DD424" s="294"/>
      <c r="DE424" s="294"/>
      <c r="DF424" s="294"/>
      <c r="DG424" s="294"/>
      <c r="DH424" s="294"/>
      <c r="DI424" s="294"/>
      <c r="DJ424" s="294"/>
    </row>
    <row r="425" spans="1:114" s="298" customFormat="1" ht="15" customHeight="1" outlineLevel="1" x14ac:dyDescent="0.25">
      <c r="A425" s="2356"/>
      <c r="B425" s="2329" t="s">
        <v>3556</v>
      </c>
      <c r="C425" s="2310" t="s">
        <v>306</v>
      </c>
      <c r="D425" s="2238" t="s">
        <v>307</v>
      </c>
      <c r="E425" s="1045" t="s">
        <v>3</v>
      </c>
      <c r="F425" s="2330" t="s">
        <v>320</v>
      </c>
      <c r="G425" s="2311" t="s">
        <v>400</v>
      </c>
      <c r="H425" s="2368" t="s">
        <v>819</v>
      </c>
      <c r="I425" s="2366" t="s">
        <v>31</v>
      </c>
      <c r="J425" s="2366" t="s">
        <v>31</v>
      </c>
      <c r="K425" s="742" t="s">
        <v>3</v>
      </c>
      <c r="L425" s="2330" t="s">
        <v>2962</v>
      </c>
      <c r="M425" s="2366" t="s">
        <v>350</v>
      </c>
      <c r="N425" s="1775">
        <v>89</v>
      </c>
      <c r="O425" s="1775">
        <v>90</v>
      </c>
      <c r="P425" s="1775">
        <v>91</v>
      </c>
      <c r="Q425" s="1775">
        <v>92</v>
      </c>
      <c r="R425" s="1775">
        <v>93</v>
      </c>
      <c r="S425" s="1775">
        <v>94</v>
      </c>
      <c r="T425" s="1775">
        <v>95</v>
      </c>
      <c r="U425" s="1666"/>
      <c r="V425" s="752"/>
      <c r="W425" s="752"/>
    </row>
    <row r="426" spans="1:114" s="298" customFormat="1" outlineLevel="1" x14ac:dyDescent="0.25">
      <c r="A426" s="2356"/>
      <c r="B426" s="2329"/>
      <c r="C426" s="2310"/>
      <c r="D426" s="2239"/>
      <c r="E426" s="1045"/>
      <c r="F426" s="2331"/>
      <c r="G426" s="2311"/>
      <c r="H426" s="2369"/>
      <c r="I426" s="2366"/>
      <c r="J426" s="2366"/>
      <c r="K426" s="742"/>
      <c r="L426" s="2331"/>
      <c r="M426" s="2366"/>
      <c r="N426" s="1783"/>
      <c r="O426" s="1783"/>
      <c r="P426" s="1783"/>
      <c r="Q426" s="1783"/>
      <c r="R426" s="1783"/>
      <c r="S426" s="1784"/>
      <c r="T426" s="1784"/>
      <c r="U426" s="1388"/>
      <c r="V426" s="752"/>
      <c r="W426" s="752"/>
    </row>
    <row r="427" spans="1:114" s="298" customFormat="1" ht="15" customHeight="1" outlineLevel="1" x14ac:dyDescent="0.25">
      <c r="A427" s="2356"/>
      <c r="B427" s="2329" t="s">
        <v>3557</v>
      </c>
      <c r="C427" s="2310" t="s">
        <v>306</v>
      </c>
      <c r="D427" s="2238" t="s">
        <v>307</v>
      </c>
      <c r="E427" s="1045" t="s">
        <v>3</v>
      </c>
      <c r="F427" s="2330" t="s">
        <v>320</v>
      </c>
      <c r="G427" s="2311" t="s">
        <v>401</v>
      </c>
      <c r="H427" s="2368" t="s">
        <v>820</v>
      </c>
      <c r="I427" s="2366" t="s">
        <v>31</v>
      </c>
      <c r="J427" s="2366" t="s">
        <v>31</v>
      </c>
      <c r="K427" s="742" t="s">
        <v>3</v>
      </c>
      <c r="L427" s="2330" t="s">
        <v>2958</v>
      </c>
      <c r="M427" s="2366" t="s">
        <v>351</v>
      </c>
      <c r="N427" s="1775">
        <v>89</v>
      </c>
      <c r="O427" s="1775">
        <v>90</v>
      </c>
      <c r="P427" s="1775">
        <v>91</v>
      </c>
      <c r="Q427" s="1775">
        <v>92</v>
      </c>
      <c r="R427" s="1775">
        <v>93</v>
      </c>
      <c r="S427" s="1775">
        <v>94</v>
      </c>
      <c r="T427" s="1775">
        <v>95</v>
      </c>
      <c r="U427" s="1666"/>
      <c r="V427" s="752"/>
      <c r="W427" s="752"/>
    </row>
    <row r="428" spans="1:114" s="298" customFormat="1" outlineLevel="1" x14ac:dyDescent="0.25">
      <c r="A428" s="2356"/>
      <c r="B428" s="2329"/>
      <c r="C428" s="2310"/>
      <c r="D428" s="2239"/>
      <c r="E428" s="1045"/>
      <c r="F428" s="2331"/>
      <c r="G428" s="2311"/>
      <c r="H428" s="2369"/>
      <c r="I428" s="2366"/>
      <c r="J428" s="2366"/>
      <c r="K428" s="742"/>
      <c r="L428" s="2331"/>
      <c r="M428" s="2366"/>
      <c r="N428" s="1783"/>
      <c r="O428" s="1783"/>
      <c r="P428" s="1783"/>
      <c r="Q428" s="1783"/>
      <c r="R428" s="1783"/>
      <c r="S428" s="1784"/>
      <c r="T428" s="1784"/>
      <c r="U428" s="1388"/>
      <c r="V428" s="752"/>
      <c r="W428" s="752"/>
    </row>
    <row r="429" spans="1:114" s="298" customFormat="1" ht="15" customHeight="1" outlineLevel="1" x14ac:dyDescent="0.25">
      <c r="A429" s="2356"/>
      <c r="B429" s="2329" t="s">
        <v>3558</v>
      </c>
      <c r="C429" s="2310" t="s">
        <v>306</v>
      </c>
      <c r="D429" s="2238" t="s">
        <v>307</v>
      </c>
      <c r="E429" s="1045" t="s">
        <v>3</v>
      </c>
      <c r="F429" s="2330" t="s">
        <v>320</v>
      </c>
      <c r="G429" s="2311" t="s">
        <v>402</v>
      </c>
      <c r="H429" s="2368" t="s">
        <v>821</v>
      </c>
      <c r="I429" s="2366" t="s">
        <v>31</v>
      </c>
      <c r="J429" s="2366" t="s">
        <v>31</v>
      </c>
      <c r="K429" s="742" t="s">
        <v>3</v>
      </c>
      <c r="L429" s="2330" t="s">
        <v>2958</v>
      </c>
      <c r="M429" s="2366" t="s">
        <v>352</v>
      </c>
      <c r="N429" s="1775">
        <v>100</v>
      </c>
      <c r="O429" s="1775">
        <v>100</v>
      </c>
      <c r="P429" s="1775">
        <v>100</v>
      </c>
      <c r="Q429" s="1775">
        <v>100</v>
      </c>
      <c r="R429" s="1775">
        <v>100</v>
      </c>
      <c r="S429" s="1775">
        <v>100</v>
      </c>
      <c r="T429" s="1775">
        <v>100</v>
      </c>
      <c r="U429" s="1666"/>
      <c r="V429" s="752"/>
      <c r="W429" s="752"/>
    </row>
    <row r="430" spans="1:114" s="298" customFormat="1" outlineLevel="1" x14ac:dyDescent="0.25">
      <c r="A430" s="2356"/>
      <c r="B430" s="2329"/>
      <c r="C430" s="2310"/>
      <c r="D430" s="2239"/>
      <c r="E430" s="1045"/>
      <c r="F430" s="2331"/>
      <c r="G430" s="2311"/>
      <c r="H430" s="2369"/>
      <c r="I430" s="2366"/>
      <c r="J430" s="2366"/>
      <c r="K430" s="742"/>
      <c r="L430" s="2331"/>
      <c r="M430" s="2366"/>
      <c r="N430" s="1241"/>
      <c r="O430" s="1415"/>
      <c r="P430" s="1241"/>
      <c r="Q430" s="1241"/>
      <c r="R430" s="1241"/>
      <c r="S430" s="1244"/>
      <c r="T430" s="1244"/>
      <c r="U430" s="1388"/>
      <c r="V430" s="752"/>
      <c r="W430" s="752"/>
    </row>
    <row r="431" spans="1:114" s="282" customFormat="1" ht="26.25" customHeight="1" outlineLevel="1" x14ac:dyDescent="0.25">
      <c r="A431" s="1187"/>
      <c r="B431" s="1530" t="s">
        <v>124</v>
      </c>
      <c r="C431" s="14"/>
      <c r="D431" s="1059"/>
      <c r="E431" s="14"/>
      <c r="F431" s="839"/>
      <c r="G431" s="371"/>
      <c r="H431" s="2296" t="s">
        <v>125</v>
      </c>
      <c r="I431" s="2297"/>
      <c r="J431" s="2297"/>
      <c r="K431" s="2297"/>
      <c r="L431" s="2297"/>
      <c r="M431" s="2297"/>
      <c r="N431" s="2297"/>
      <c r="O431" s="2297"/>
      <c r="P431" s="2297"/>
      <c r="Q431" s="2297"/>
      <c r="R431" s="2297"/>
      <c r="S431" s="2297"/>
      <c r="T431" s="2297"/>
      <c r="U431" s="2297"/>
      <c r="V431" s="2297"/>
      <c r="W431" s="2298"/>
      <c r="X431" s="294"/>
      <c r="Y431" s="294"/>
      <c r="Z431" s="294"/>
      <c r="AA431" s="294"/>
      <c r="AB431" s="294"/>
      <c r="AC431" s="294"/>
      <c r="AD431" s="294"/>
      <c r="AE431" s="294"/>
      <c r="AF431" s="294"/>
      <c r="AG431" s="294"/>
      <c r="AH431" s="294"/>
      <c r="AI431" s="294"/>
      <c r="AJ431" s="294"/>
      <c r="AK431" s="294"/>
      <c r="AL431" s="294"/>
      <c r="AM431" s="294"/>
      <c r="AN431" s="294"/>
      <c r="AO431" s="294"/>
      <c r="AP431" s="294"/>
      <c r="AQ431" s="294"/>
      <c r="AR431" s="294"/>
      <c r="AS431" s="294"/>
      <c r="AT431" s="294"/>
      <c r="AU431" s="294"/>
      <c r="AV431" s="294"/>
      <c r="AW431" s="294"/>
      <c r="AX431" s="294"/>
      <c r="AY431" s="294"/>
      <c r="AZ431" s="294"/>
      <c r="BA431" s="294"/>
      <c r="BB431" s="294"/>
      <c r="BC431" s="294"/>
      <c r="BD431" s="294"/>
      <c r="BE431" s="294"/>
      <c r="BF431" s="294"/>
      <c r="BG431" s="294"/>
      <c r="BH431" s="294"/>
      <c r="BI431" s="294"/>
      <c r="BJ431" s="294"/>
      <c r="BK431" s="294"/>
      <c r="BL431" s="294"/>
      <c r="BM431" s="294"/>
      <c r="BN431" s="294"/>
      <c r="BO431" s="294"/>
      <c r="BP431" s="294"/>
      <c r="BQ431" s="294"/>
      <c r="BR431" s="294"/>
      <c r="BS431" s="294"/>
      <c r="BT431" s="294"/>
      <c r="BU431" s="294"/>
      <c r="BV431" s="294"/>
      <c r="BW431" s="294"/>
      <c r="BX431" s="294"/>
      <c r="BY431" s="294"/>
      <c r="BZ431" s="294"/>
      <c r="CA431" s="294"/>
      <c r="CB431" s="294"/>
      <c r="CC431" s="294"/>
      <c r="CD431" s="294"/>
      <c r="CE431" s="294"/>
      <c r="CF431" s="294"/>
      <c r="CG431" s="294"/>
      <c r="CH431" s="294"/>
      <c r="CI431" s="294"/>
      <c r="CJ431" s="294"/>
      <c r="CK431" s="294"/>
      <c r="CL431" s="294"/>
      <c r="CM431" s="294"/>
      <c r="CN431" s="294"/>
      <c r="CO431" s="294"/>
      <c r="CP431" s="294"/>
      <c r="CQ431" s="294"/>
      <c r="CR431" s="294"/>
      <c r="CS431" s="294"/>
      <c r="CT431" s="294"/>
      <c r="CU431" s="294"/>
      <c r="CV431" s="294"/>
      <c r="CW431" s="294"/>
      <c r="CX431" s="294"/>
      <c r="CY431" s="294"/>
      <c r="CZ431" s="294"/>
      <c r="DA431" s="294"/>
      <c r="DB431" s="294"/>
      <c r="DC431" s="294"/>
      <c r="DD431" s="294"/>
      <c r="DE431" s="294"/>
      <c r="DF431" s="294"/>
      <c r="DG431" s="294"/>
      <c r="DH431" s="294"/>
      <c r="DI431" s="294"/>
      <c r="DJ431" s="294"/>
    </row>
    <row r="432" spans="1:114" s="282" customFormat="1" ht="105" customHeight="1" outlineLevel="1" x14ac:dyDescent="0.25">
      <c r="A432" s="1187">
        <v>20</v>
      </c>
      <c r="B432" s="1530" t="s">
        <v>3559</v>
      </c>
      <c r="C432" s="842" t="s">
        <v>2145</v>
      </c>
      <c r="D432" s="1037" t="s">
        <v>236</v>
      </c>
      <c r="E432" s="1046" t="s">
        <v>257</v>
      </c>
      <c r="F432" s="128" t="s">
        <v>335</v>
      </c>
      <c r="G432" s="359" t="s">
        <v>335</v>
      </c>
      <c r="H432" s="910" t="s">
        <v>822</v>
      </c>
      <c r="I432" s="373" t="s">
        <v>1593</v>
      </c>
      <c r="J432" s="363" t="s">
        <v>101</v>
      </c>
      <c r="K432" s="363" t="s">
        <v>126</v>
      </c>
      <c r="L432" s="128" t="s">
        <v>335</v>
      </c>
      <c r="M432" s="363" t="s">
        <v>335</v>
      </c>
      <c r="N432" s="444">
        <v>8.92</v>
      </c>
      <c r="O432" s="462">
        <v>6.95</v>
      </c>
      <c r="P432" s="380">
        <v>6.9</v>
      </c>
      <c r="Q432" s="444">
        <v>6.85</v>
      </c>
      <c r="R432" s="380">
        <v>6.8</v>
      </c>
      <c r="S432" s="382">
        <v>6.75</v>
      </c>
      <c r="T432" s="14">
        <v>6.74</v>
      </c>
      <c r="U432" s="14"/>
      <c r="V432" s="14"/>
      <c r="W432" s="14"/>
      <c r="X432" s="294"/>
      <c r="Y432" s="294"/>
      <c r="Z432" s="294"/>
      <c r="AA432" s="294"/>
      <c r="AB432" s="294"/>
      <c r="AC432" s="294"/>
      <c r="AD432" s="294"/>
      <c r="AE432" s="294"/>
      <c r="AF432" s="294"/>
      <c r="AG432" s="294"/>
      <c r="AH432" s="294"/>
      <c r="AI432" s="294"/>
      <c r="AJ432" s="294"/>
      <c r="AK432" s="294"/>
      <c r="AL432" s="294"/>
      <c r="AM432" s="294"/>
      <c r="AN432" s="294"/>
      <c r="AO432" s="294"/>
      <c r="AP432" s="294"/>
      <c r="AQ432" s="294"/>
      <c r="AR432" s="294"/>
      <c r="AS432" s="294"/>
      <c r="AT432" s="294"/>
      <c r="AU432" s="294"/>
      <c r="AV432" s="294"/>
      <c r="AW432" s="294"/>
      <c r="AX432" s="294"/>
      <c r="AY432" s="294"/>
      <c r="AZ432" s="294"/>
      <c r="BA432" s="294"/>
      <c r="BB432" s="294"/>
      <c r="BC432" s="294"/>
      <c r="BD432" s="294"/>
      <c r="BE432" s="294"/>
      <c r="BF432" s="294"/>
      <c r="BG432" s="294"/>
      <c r="BH432" s="294"/>
      <c r="BI432" s="294"/>
      <c r="BJ432" s="294"/>
      <c r="BK432" s="294"/>
      <c r="BL432" s="294"/>
      <c r="BM432" s="294"/>
      <c r="BN432" s="294"/>
      <c r="BO432" s="294"/>
      <c r="BP432" s="294"/>
      <c r="BQ432" s="294"/>
      <c r="BR432" s="294"/>
      <c r="BS432" s="294"/>
      <c r="BT432" s="294"/>
      <c r="BU432" s="294"/>
      <c r="BV432" s="294"/>
      <c r="BW432" s="294"/>
      <c r="BX432" s="294"/>
      <c r="BY432" s="294"/>
      <c r="BZ432" s="294"/>
      <c r="CA432" s="294"/>
      <c r="CB432" s="294"/>
      <c r="CC432" s="294"/>
      <c r="CD432" s="294"/>
      <c r="CE432" s="294"/>
      <c r="CF432" s="294"/>
      <c r="CG432" s="294"/>
      <c r="CH432" s="294"/>
      <c r="CI432" s="294"/>
      <c r="CJ432" s="294"/>
      <c r="CK432" s="294"/>
      <c r="CL432" s="294"/>
      <c r="CM432" s="294"/>
      <c r="CN432" s="294"/>
      <c r="CO432" s="294"/>
      <c r="CP432" s="294"/>
      <c r="CQ432" s="294"/>
      <c r="CR432" s="294"/>
      <c r="CS432" s="294"/>
      <c r="CT432" s="294"/>
      <c r="CU432" s="294"/>
      <c r="CV432" s="294"/>
      <c r="CW432" s="294"/>
      <c r="CX432" s="294"/>
      <c r="CY432" s="294"/>
      <c r="CZ432" s="294"/>
      <c r="DA432" s="294"/>
      <c r="DB432" s="294"/>
      <c r="DC432" s="294"/>
      <c r="DD432" s="294"/>
      <c r="DE432" s="294"/>
      <c r="DF432" s="294"/>
      <c r="DG432" s="294"/>
      <c r="DH432" s="294"/>
      <c r="DI432" s="294"/>
      <c r="DJ432" s="294"/>
    </row>
    <row r="433" spans="1:114" s="282" customFormat="1" ht="21" customHeight="1" outlineLevel="1" x14ac:dyDescent="0.25">
      <c r="A433" s="1187"/>
      <c r="B433" s="1530" t="s">
        <v>127</v>
      </c>
      <c r="C433" s="14"/>
      <c r="D433" s="1059"/>
      <c r="E433" s="14"/>
      <c r="F433" s="839"/>
      <c r="G433" s="371"/>
      <c r="H433" s="2296" t="s">
        <v>128</v>
      </c>
      <c r="I433" s="2297"/>
      <c r="J433" s="2297"/>
      <c r="K433" s="2297"/>
      <c r="L433" s="2297"/>
      <c r="M433" s="2297"/>
      <c r="N433" s="2297"/>
      <c r="O433" s="2297"/>
      <c r="P433" s="2297"/>
      <c r="Q433" s="2297"/>
      <c r="R433" s="2297"/>
      <c r="S433" s="2297"/>
      <c r="T433" s="2297"/>
      <c r="U433" s="2297"/>
      <c r="V433" s="2297"/>
      <c r="W433" s="2298"/>
      <c r="X433" s="294"/>
      <c r="Y433" s="294"/>
      <c r="Z433" s="294"/>
      <c r="AA433" s="294"/>
      <c r="AB433" s="294"/>
      <c r="AC433" s="294"/>
      <c r="AD433" s="294"/>
      <c r="AE433" s="294"/>
      <c r="AF433" s="294"/>
      <c r="AG433" s="294"/>
      <c r="AH433" s="294"/>
      <c r="AI433" s="294"/>
      <c r="AJ433" s="294"/>
      <c r="AK433" s="294"/>
      <c r="AL433" s="294"/>
      <c r="AM433" s="294"/>
      <c r="AN433" s="294"/>
      <c r="AO433" s="294"/>
      <c r="AP433" s="294"/>
      <c r="AQ433" s="294"/>
      <c r="AR433" s="294"/>
      <c r="AS433" s="294"/>
      <c r="AT433" s="294"/>
      <c r="AU433" s="294"/>
      <c r="AV433" s="294"/>
      <c r="AW433" s="294"/>
      <c r="AX433" s="294"/>
      <c r="AY433" s="294"/>
      <c r="AZ433" s="294"/>
      <c r="BA433" s="294"/>
      <c r="BB433" s="294"/>
      <c r="BC433" s="294"/>
      <c r="BD433" s="294"/>
      <c r="BE433" s="294"/>
      <c r="BF433" s="294"/>
      <c r="BG433" s="294"/>
      <c r="BH433" s="294"/>
      <c r="BI433" s="294"/>
      <c r="BJ433" s="294"/>
      <c r="BK433" s="294"/>
      <c r="BL433" s="294"/>
      <c r="BM433" s="294"/>
      <c r="BN433" s="294"/>
      <c r="BO433" s="294"/>
      <c r="BP433" s="294"/>
      <c r="BQ433" s="294"/>
      <c r="BR433" s="294"/>
      <c r="BS433" s="294"/>
      <c r="BT433" s="294"/>
      <c r="BU433" s="294"/>
      <c r="BV433" s="294"/>
      <c r="BW433" s="294"/>
      <c r="BX433" s="294"/>
      <c r="BY433" s="294"/>
      <c r="BZ433" s="294"/>
      <c r="CA433" s="294"/>
      <c r="CB433" s="294"/>
      <c r="CC433" s="294"/>
      <c r="CD433" s="294"/>
      <c r="CE433" s="294"/>
      <c r="CF433" s="294"/>
      <c r="CG433" s="294"/>
      <c r="CH433" s="294"/>
      <c r="CI433" s="294"/>
      <c r="CJ433" s="294"/>
      <c r="CK433" s="294"/>
      <c r="CL433" s="294"/>
      <c r="CM433" s="294"/>
      <c r="CN433" s="294"/>
      <c r="CO433" s="294"/>
      <c r="CP433" s="294"/>
      <c r="CQ433" s="294"/>
      <c r="CR433" s="294"/>
      <c r="CS433" s="294"/>
      <c r="CT433" s="294"/>
      <c r="CU433" s="294"/>
      <c r="CV433" s="294"/>
      <c r="CW433" s="294"/>
      <c r="CX433" s="294"/>
      <c r="CY433" s="294"/>
      <c r="CZ433" s="294"/>
      <c r="DA433" s="294"/>
      <c r="DB433" s="294"/>
      <c r="DC433" s="294"/>
      <c r="DD433" s="294"/>
      <c r="DE433" s="294"/>
      <c r="DF433" s="294"/>
      <c r="DG433" s="294"/>
      <c r="DH433" s="294"/>
      <c r="DI433" s="294"/>
      <c r="DJ433" s="294"/>
    </row>
    <row r="434" spans="1:114" s="282" customFormat="1" ht="105" customHeight="1" outlineLevel="1" x14ac:dyDescent="0.25">
      <c r="A434" s="1187">
        <v>21</v>
      </c>
      <c r="B434" s="1554" t="s">
        <v>3560</v>
      </c>
      <c r="C434" s="843" t="s">
        <v>2145</v>
      </c>
      <c r="D434" s="1049" t="s">
        <v>236</v>
      </c>
      <c r="E434" s="1048" t="s">
        <v>255</v>
      </c>
      <c r="F434" s="128" t="s">
        <v>335</v>
      </c>
      <c r="G434" s="359" t="s">
        <v>335</v>
      </c>
      <c r="H434" s="910" t="s">
        <v>823</v>
      </c>
      <c r="I434" s="373" t="s">
        <v>1593</v>
      </c>
      <c r="J434" s="373" t="s">
        <v>101</v>
      </c>
      <c r="K434" s="373" t="s">
        <v>120</v>
      </c>
      <c r="L434" s="128" t="s">
        <v>335</v>
      </c>
      <c r="M434" s="363" t="s">
        <v>335</v>
      </c>
      <c r="N434" s="415">
        <v>184.9</v>
      </c>
      <c r="O434" s="454">
        <v>139.30000000000001</v>
      </c>
      <c r="P434" s="415">
        <v>138.80000000000001</v>
      </c>
      <c r="Q434" s="415">
        <v>138.30000000000001</v>
      </c>
      <c r="R434" s="415">
        <v>137.80000000000001</v>
      </c>
      <c r="S434" s="440">
        <v>137.30000000000001</v>
      </c>
      <c r="T434" s="19">
        <v>137.1</v>
      </c>
      <c r="U434" s="32"/>
      <c r="V434" s="32"/>
      <c r="W434" s="32"/>
      <c r="X434" s="294"/>
      <c r="Y434" s="294"/>
      <c r="Z434" s="294"/>
      <c r="AA434" s="294"/>
      <c r="AB434" s="294"/>
      <c r="AC434" s="294"/>
      <c r="AD434" s="294"/>
      <c r="AE434" s="294"/>
      <c r="AF434" s="294"/>
      <c r="AG434" s="294"/>
      <c r="AH434" s="294"/>
      <c r="AI434" s="294"/>
      <c r="AJ434" s="294"/>
      <c r="AK434" s="294"/>
      <c r="AL434" s="294"/>
      <c r="AM434" s="294"/>
      <c r="AN434" s="294"/>
      <c r="AO434" s="294"/>
      <c r="AP434" s="294"/>
      <c r="AQ434" s="294"/>
      <c r="AR434" s="294"/>
      <c r="AS434" s="294"/>
      <c r="AT434" s="294"/>
      <c r="AU434" s="294"/>
      <c r="AV434" s="294"/>
      <c r="AW434" s="294"/>
      <c r="AX434" s="294"/>
      <c r="AY434" s="294"/>
      <c r="AZ434" s="294"/>
      <c r="BA434" s="294"/>
      <c r="BB434" s="294"/>
      <c r="BC434" s="294"/>
      <c r="BD434" s="294"/>
      <c r="BE434" s="294"/>
      <c r="BF434" s="294"/>
      <c r="BG434" s="294"/>
      <c r="BH434" s="294"/>
      <c r="BI434" s="294"/>
      <c r="BJ434" s="294"/>
      <c r="BK434" s="294"/>
      <c r="BL434" s="294"/>
      <c r="BM434" s="294"/>
      <c r="BN434" s="294"/>
      <c r="BO434" s="294"/>
      <c r="BP434" s="294"/>
      <c r="BQ434" s="294"/>
      <c r="BR434" s="294"/>
      <c r="BS434" s="294"/>
      <c r="BT434" s="294"/>
      <c r="BU434" s="294"/>
      <c r="BV434" s="294"/>
      <c r="BW434" s="294"/>
      <c r="BX434" s="294"/>
      <c r="BY434" s="294"/>
      <c r="BZ434" s="294"/>
      <c r="CA434" s="294"/>
      <c r="CB434" s="294"/>
      <c r="CC434" s="294"/>
      <c r="CD434" s="294"/>
      <c r="CE434" s="294"/>
      <c r="CF434" s="294"/>
      <c r="CG434" s="294"/>
      <c r="CH434" s="294"/>
      <c r="CI434" s="294"/>
      <c r="CJ434" s="294"/>
      <c r="CK434" s="294"/>
      <c r="CL434" s="294"/>
      <c r="CM434" s="294"/>
      <c r="CN434" s="294"/>
      <c r="CO434" s="294"/>
      <c r="CP434" s="294"/>
      <c r="CQ434" s="294"/>
      <c r="CR434" s="294"/>
      <c r="CS434" s="294"/>
      <c r="CT434" s="294"/>
      <c r="CU434" s="294"/>
      <c r="CV434" s="294"/>
      <c r="CW434" s="294"/>
      <c r="CX434" s="294"/>
      <c r="CY434" s="294"/>
      <c r="CZ434" s="294"/>
      <c r="DA434" s="294"/>
      <c r="DB434" s="294"/>
      <c r="DC434" s="294"/>
      <c r="DD434" s="294"/>
      <c r="DE434" s="294"/>
      <c r="DF434" s="294"/>
      <c r="DG434" s="294"/>
      <c r="DH434" s="294"/>
      <c r="DI434" s="294"/>
      <c r="DJ434" s="294"/>
    </row>
    <row r="435" spans="1:114" s="298" customFormat="1" ht="15" customHeight="1" outlineLevel="1" x14ac:dyDescent="0.25">
      <c r="A435" s="2356"/>
      <c r="B435" s="2329" t="s">
        <v>3561</v>
      </c>
      <c r="C435" s="2310" t="s">
        <v>403</v>
      </c>
      <c r="D435" s="2238" t="s">
        <v>404</v>
      </c>
      <c r="E435" s="1045" t="s">
        <v>332</v>
      </c>
      <c r="F435" s="2330" t="s">
        <v>353</v>
      </c>
      <c r="G435" s="2311" t="s">
        <v>405</v>
      </c>
      <c r="H435" s="2368" t="s">
        <v>824</v>
      </c>
      <c r="I435" s="2366" t="s">
        <v>31</v>
      </c>
      <c r="J435" s="2366" t="s">
        <v>31</v>
      </c>
      <c r="K435" s="742" t="s">
        <v>329</v>
      </c>
      <c r="L435" s="2330" t="s">
        <v>2958</v>
      </c>
      <c r="M435" s="2366" t="s">
        <v>354</v>
      </c>
      <c r="N435" s="1775">
        <v>430</v>
      </c>
      <c r="O435" s="1775">
        <v>432</v>
      </c>
      <c r="P435" s="1775">
        <v>435</v>
      </c>
      <c r="Q435" s="1775">
        <v>437</v>
      </c>
      <c r="R435" s="1775">
        <v>439</v>
      </c>
      <c r="S435" s="1775">
        <v>441</v>
      </c>
      <c r="T435" s="1775">
        <v>442</v>
      </c>
      <c r="U435" s="1666"/>
      <c r="V435" s="752"/>
      <c r="W435" s="752"/>
    </row>
    <row r="436" spans="1:114" s="298" customFormat="1" ht="65.25" customHeight="1" outlineLevel="1" x14ac:dyDescent="0.25">
      <c r="A436" s="2356"/>
      <c r="B436" s="2329"/>
      <c r="C436" s="2310"/>
      <c r="D436" s="2239"/>
      <c r="E436" s="1045"/>
      <c r="F436" s="2331"/>
      <c r="G436" s="2311"/>
      <c r="H436" s="2369"/>
      <c r="I436" s="2366"/>
      <c r="J436" s="2366"/>
      <c r="K436" s="742"/>
      <c r="L436" s="2331"/>
      <c r="M436" s="2366"/>
      <c r="N436" s="539"/>
      <c r="O436" s="539"/>
      <c r="P436" s="539"/>
      <c r="Q436" s="539"/>
      <c r="R436" s="539"/>
      <c r="S436" s="541"/>
      <c r="T436" s="41"/>
      <c r="U436" s="1666"/>
      <c r="V436" s="752"/>
      <c r="W436" s="752"/>
    </row>
    <row r="437" spans="1:114" s="298" customFormat="1" ht="30" customHeight="1" outlineLevel="1" x14ac:dyDescent="0.25">
      <c r="A437" s="2356"/>
      <c r="B437" s="2329" t="s">
        <v>3562</v>
      </c>
      <c r="C437" s="2310" t="s">
        <v>306</v>
      </c>
      <c r="D437" s="2238" t="s">
        <v>307</v>
      </c>
      <c r="E437" s="1045" t="s">
        <v>408</v>
      </c>
      <c r="F437" s="2330" t="s">
        <v>320</v>
      </c>
      <c r="G437" s="2311" t="s">
        <v>406</v>
      </c>
      <c r="H437" s="2368" t="s">
        <v>825</v>
      </c>
      <c r="I437" s="2366" t="s">
        <v>31</v>
      </c>
      <c r="J437" s="2366" t="s">
        <v>31</v>
      </c>
      <c r="K437" s="742" t="s">
        <v>356</v>
      </c>
      <c r="L437" s="2330" t="s">
        <v>2962</v>
      </c>
      <c r="M437" s="2366" t="s">
        <v>355</v>
      </c>
      <c r="N437" s="1775">
        <v>1</v>
      </c>
      <c r="O437" s="1775">
        <v>2</v>
      </c>
      <c r="P437" s="1775">
        <v>3</v>
      </c>
      <c r="Q437" s="1775">
        <v>4</v>
      </c>
      <c r="R437" s="1775">
        <v>5</v>
      </c>
      <c r="S437" s="1775">
        <v>6</v>
      </c>
      <c r="T437" s="1775">
        <v>7</v>
      </c>
      <c r="U437" s="1666"/>
      <c r="V437" s="752"/>
      <c r="W437" s="752"/>
    </row>
    <row r="438" spans="1:114" s="298" customFormat="1" ht="38.25" customHeight="1" outlineLevel="1" x14ac:dyDescent="0.25">
      <c r="A438" s="2356"/>
      <c r="B438" s="2329"/>
      <c r="C438" s="2310"/>
      <c r="D438" s="2239"/>
      <c r="E438" s="1045"/>
      <c r="F438" s="2331"/>
      <c r="G438" s="2311"/>
      <c r="H438" s="2369"/>
      <c r="I438" s="2366"/>
      <c r="J438" s="2366"/>
      <c r="K438" s="742"/>
      <c r="L438" s="2331"/>
      <c r="M438" s="2366"/>
      <c r="N438" s="1417"/>
      <c r="O438" s="1417"/>
      <c r="P438" s="1417"/>
      <c r="Q438" s="1417"/>
      <c r="R438" s="1417"/>
      <c r="S438" s="1418"/>
      <c r="T438" s="41"/>
      <c r="U438" s="1666"/>
      <c r="V438" s="752"/>
      <c r="W438" s="752"/>
    </row>
    <row r="439" spans="1:114" s="298" customFormat="1" ht="15" customHeight="1" outlineLevel="1" x14ac:dyDescent="0.25">
      <c r="A439" s="2356"/>
      <c r="B439" s="2329" t="s">
        <v>3563</v>
      </c>
      <c r="C439" s="2310" t="s">
        <v>306</v>
      </c>
      <c r="D439" s="2238" t="s">
        <v>307</v>
      </c>
      <c r="E439" s="1045" t="s">
        <v>396</v>
      </c>
      <c r="F439" s="2330" t="s">
        <v>320</v>
      </c>
      <c r="G439" s="2311" t="s">
        <v>407</v>
      </c>
      <c r="H439" s="2368" t="s">
        <v>826</v>
      </c>
      <c r="I439" s="2366" t="s">
        <v>31</v>
      </c>
      <c r="J439" s="2366" t="s">
        <v>31</v>
      </c>
      <c r="K439" s="742" t="s">
        <v>359</v>
      </c>
      <c r="L439" s="2330" t="s">
        <v>2962</v>
      </c>
      <c r="M439" s="2366" t="s">
        <v>357</v>
      </c>
      <c r="N439" s="1775">
        <v>430</v>
      </c>
      <c r="O439" s="1775">
        <v>432</v>
      </c>
      <c r="P439" s="1775">
        <v>435</v>
      </c>
      <c r="Q439" s="1775">
        <v>437</v>
      </c>
      <c r="R439" s="1775">
        <v>439</v>
      </c>
      <c r="S439" s="1775">
        <v>441</v>
      </c>
      <c r="T439" s="1775">
        <v>442</v>
      </c>
      <c r="U439" s="1666"/>
      <c r="V439" s="752"/>
      <c r="W439" s="752"/>
    </row>
    <row r="440" spans="1:114" s="298" customFormat="1" ht="57.75" customHeight="1" outlineLevel="1" x14ac:dyDescent="0.25">
      <c r="A440" s="2356"/>
      <c r="B440" s="2329"/>
      <c r="C440" s="2310"/>
      <c r="D440" s="2239"/>
      <c r="E440" s="1045"/>
      <c r="F440" s="2331"/>
      <c r="G440" s="2311"/>
      <c r="H440" s="2369"/>
      <c r="I440" s="2366"/>
      <c r="J440" s="2366"/>
      <c r="K440" s="742"/>
      <c r="L440" s="2331"/>
      <c r="M440" s="2366"/>
      <c r="N440" s="1417"/>
      <c r="O440" s="1417"/>
      <c r="P440" s="1417"/>
      <c r="Q440" s="1417"/>
      <c r="R440" s="1417"/>
      <c r="S440" s="1418"/>
      <c r="T440" s="41"/>
      <c r="U440" s="1666"/>
      <c r="V440" s="752"/>
      <c r="W440" s="752"/>
    </row>
    <row r="441" spans="1:114" s="298" customFormat="1" ht="15" customHeight="1" outlineLevel="1" x14ac:dyDescent="0.25">
      <c r="A441" s="2356"/>
      <c r="B441" s="2329" t="s">
        <v>3564</v>
      </c>
      <c r="C441" s="2310" t="s">
        <v>306</v>
      </c>
      <c r="D441" s="2238" t="s">
        <v>307</v>
      </c>
      <c r="E441" s="1045" t="s">
        <v>3</v>
      </c>
      <c r="F441" s="2330" t="s">
        <v>320</v>
      </c>
      <c r="G441" s="2311" t="s">
        <v>401</v>
      </c>
      <c r="H441" s="2368" t="s">
        <v>827</v>
      </c>
      <c r="I441" s="2366" t="s">
        <v>31</v>
      </c>
      <c r="J441" s="2366" t="s">
        <v>31</v>
      </c>
      <c r="K441" s="742" t="s">
        <v>3</v>
      </c>
      <c r="L441" s="2330" t="s">
        <v>2962</v>
      </c>
      <c r="M441" s="2366" t="s">
        <v>351</v>
      </c>
      <c r="N441" s="1785">
        <v>99</v>
      </c>
      <c r="O441" s="1785">
        <v>99.1</v>
      </c>
      <c r="P441" s="1785">
        <v>99.2</v>
      </c>
      <c r="Q441" s="1785">
        <v>99.3</v>
      </c>
      <c r="R441" s="1785">
        <v>99.3</v>
      </c>
      <c r="S441" s="1785">
        <v>99.4</v>
      </c>
      <c r="T441" s="1785">
        <v>99.4</v>
      </c>
      <c r="U441" s="1666"/>
      <c r="V441" s="752"/>
      <c r="W441" s="752"/>
    </row>
    <row r="442" spans="1:114" s="298" customFormat="1" ht="63" customHeight="1" outlineLevel="1" x14ac:dyDescent="0.25">
      <c r="A442" s="2356"/>
      <c r="B442" s="2329"/>
      <c r="C442" s="2310"/>
      <c r="D442" s="2239"/>
      <c r="E442" s="1045"/>
      <c r="F442" s="2331"/>
      <c r="G442" s="2311"/>
      <c r="H442" s="2369"/>
      <c r="I442" s="2366"/>
      <c r="J442" s="2366"/>
      <c r="K442" s="742"/>
      <c r="L442" s="2331"/>
      <c r="M442" s="2366"/>
      <c r="N442" s="1417"/>
      <c r="O442" s="1417"/>
      <c r="P442" s="1417"/>
      <c r="Q442" s="1417"/>
      <c r="R442" s="1417"/>
      <c r="S442" s="1418"/>
      <c r="T442" s="41"/>
      <c r="U442" s="1666"/>
      <c r="V442" s="752"/>
      <c r="W442" s="752"/>
    </row>
    <row r="443" spans="1:114" s="298" customFormat="1" ht="15" customHeight="1" outlineLevel="1" x14ac:dyDescent="0.25">
      <c r="A443" s="2356"/>
      <c r="B443" s="2329" t="s">
        <v>3565</v>
      </c>
      <c r="C443" s="2310" t="s">
        <v>409</v>
      </c>
      <c r="D443" s="2238" t="s">
        <v>410</v>
      </c>
      <c r="E443" s="1045" t="s">
        <v>3</v>
      </c>
      <c r="F443" s="2330" t="s">
        <v>320</v>
      </c>
      <c r="G443" s="2311" t="s">
        <v>411</v>
      </c>
      <c r="H443" s="2368" t="s">
        <v>828</v>
      </c>
      <c r="I443" s="2366" t="s">
        <v>1576</v>
      </c>
      <c r="J443" s="2366" t="s">
        <v>31</v>
      </c>
      <c r="K443" s="742" t="s">
        <v>3</v>
      </c>
      <c r="L443" s="2330" t="s">
        <v>2962</v>
      </c>
      <c r="M443" s="2366" t="s">
        <v>358</v>
      </c>
      <c r="N443" s="1786">
        <v>10</v>
      </c>
      <c r="O443" s="1786">
        <v>11</v>
      </c>
      <c r="P443" s="1786">
        <v>12</v>
      </c>
      <c r="Q443" s="1786">
        <v>13</v>
      </c>
      <c r="R443" s="1786">
        <v>14</v>
      </c>
      <c r="S443" s="1786">
        <v>15</v>
      </c>
      <c r="T443" s="1786">
        <v>16</v>
      </c>
      <c r="U443" s="1666"/>
      <c r="V443" s="752"/>
      <c r="W443" s="752"/>
    </row>
    <row r="444" spans="1:114" s="298" customFormat="1" ht="55.5" customHeight="1" outlineLevel="1" x14ac:dyDescent="0.25">
      <c r="A444" s="2356"/>
      <c r="B444" s="2329"/>
      <c r="C444" s="2310"/>
      <c r="D444" s="2239"/>
      <c r="E444" s="1045"/>
      <c r="F444" s="2331"/>
      <c r="G444" s="2311"/>
      <c r="H444" s="2369"/>
      <c r="I444" s="2366"/>
      <c r="J444" s="2366"/>
      <c r="K444" s="742"/>
      <c r="L444" s="2331"/>
      <c r="M444" s="2366"/>
      <c r="N444" s="44"/>
      <c r="O444" s="44"/>
      <c r="P444" s="44"/>
      <c r="Q444" s="44"/>
      <c r="R444" s="44"/>
      <c r="S444" s="42"/>
      <c r="T444" s="41"/>
      <c r="U444" s="1666"/>
      <c r="V444" s="752"/>
      <c r="W444" s="752"/>
    </row>
    <row r="445" spans="1:114" s="282" customFormat="1" ht="105" customHeight="1" outlineLevel="1" x14ac:dyDescent="0.25">
      <c r="A445" s="1187">
        <v>22</v>
      </c>
      <c r="B445" s="1530" t="s">
        <v>3566</v>
      </c>
      <c r="C445" s="842" t="s">
        <v>2145</v>
      </c>
      <c r="D445" s="1037" t="s">
        <v>236</v>
      </c>
      <c r="E445" s="1046" t="s">
        <v>255</v>
      </c>
      <c r="F445" s="128" t="s">
        <v>335</v>
      </c>
      <c r="G445" s="359" t="s">
        <v>335</v>
      </c>
      <c r="H445" s="910" t="s">
        <v>829</v>
      </c>
      <c r="I445" s="373" t="s">
        <v>1593</v>
      </c>
      <c r="J445" s="363" t="s">
        <v>101</v>
      </c>
      <c r="K445" s="363" t="s">
        <v>120</v>
      </c>
      <c r="L445" s="128" t="s">
        <v>335</v>
      </c>
      <c r="M445" s="363" t="s">
        <v>335</v>
      </c>
      <c r="N445" s="36">
        <v>95</v>
      </c>
      <c r="O445" s="36">
        <v>71.72</v>
      </c>
      <c r="P445" s="36">
        <v>70.62</v>
      </c>
      <c r="Q445" s="36">
        <v>69.52</v>
      </c>
      <c r="R445" s="36">
        <v>67.52</v>
      </c>
      <c r="S445" s="36">
        <v>65.52</v>
      </c>
      <c r="T445" s="19">
        <v>64.52</v>
      </c>
      <c r="U445" s="14"/>
      <c r="V445" s="14"/>
      <c r="W445" s="14"/>
      <c r="X445" s="294"/>
      <c r="Y445" s="294"/>
      <c r="Z445" s="294"/>
      <c r="AA445" s="294"/>
      <c r="AB445" s="294"/>
      <c r="AC445" s="294"/>
      <c r="AD445" s="294"/>
      <c r="AE445" s="294"/>
      <c r="AF445" s="294"/>
      <c r="AG445" s="294"/>
      <c r="AH445" s="294"/>
      <c r="AI445" s="294"/>
      <c r="AJ445" s="294"/>
      <c r="AK445" s="294"/>
      <c r="AL445" s="294"/>
      <c r="AM445" s="294"/>
      <c r="AN445" s="294"/>
      <c r="AO445" s="294"/>
      <c r="AP445" s="294"/>
      <c r="AQ445" s="294"/>
      <c r="AR445" s="294"/>
      <c r="AS445" s="294"/>
      <c r="AT445" s="294"/>
      <c r="AU445" s="294"/>
      <c r="AV445" s="294"/>
      <c r="AW445" s="294"/>
      <c r="AX445" s="294"/>
      <c r="AY445" s="294"/>
      <c r="AZ445" s="294"/>
      <c r="BA445" s="294"/>
      <c r="BB445" s="294"/>
      <c r="BC445" s="294"/>
      <c r="BD445" s="294"/>
      <c r="BE445" s="294"/>
      <c r="BF445" s="294"/>
      <c r="BG445" s="294"/>
      <c r="BH445" s="294"/>
      <c r="BI445" s="294"/>
      <c r="BJ445" s="294"/>
      <c r="BK445" s="294"/>
      <c r="BL445" s="294"/>
      <c r="BM445" s="294"/>
      <c r="BN445" s="294"/>
      <c r="BO445" s="294"/>
      <c r="BP445" s="294"/>
      <c r="BQ445" s="294"/>
      <c r="BR445" s="294"/>
      <c r="BS445" s="294"/>
      <c r="BT445" s="294"/>
      <c r="BU445" s="294"/>
      <c r="BV445" s="294"/>
      <c r="BW445" s="294"/>
      <c r="BX445" s="294"/>
      <c r="BY445" s="294"/>
      <c r="BZ445" s="294"/>
      <c r="CA445" s="294"/>
      <c r="CB445" s="294"/>
      <c r="CC445" s="294"/>
      <c r="CD445" s="294"/>
      <c r="CE445" s="294"/>
      <c r="CF445" s="294"/>
      <c r="CG445" s="294"/>
      <c r="CH445" s="294"/>
      <c r="CI445" s="294"/>
      <c r="CJ445" s="294"/>
      <c r="CK445" s="294"/>
      <c r="CL445" s="294"/>
      <c r="CM445" s="294"/>
      <c r="CN445" s="294"/>
      <c r="CO445" s="294"/>
      <c r="CP445" s="294"/>
      <c r="CQ445" s="294"/>
      <c r="CR445" s="294"/>
      <c r="CS445" s="294"/>
      <c r="CT445" s="294"/>
      <c r="CU445" s="294"/>
      <c r="CV445" s="294"/>
      <c r="CW445" s="294"/>
      <c r="CX445" s="294"/>
      <c r="CY445" s="294"/>
      <c r="CZ445" s="294"/>
      <c r="DA445" s="294"/>
      <c r="DB445" s="294"/>
      <c r="DC445" s="294"/>
      <c r="DD445" s="294"/>
      <c r="DE445" s="294"/>
      <c r="DF445" s="294"/>
      <c r="DG445" s="294"/>
      <c r="DH445" s="294"/>
      <c r="DI445" s="294"/>
      <c r="DJ445" s="294"/>
    </row>
    <row r="446" spans="1:114" s="282" customFormat="1" ht="90" outlineLevel="1" x14ac:dyDescent="0.25">
      <c r="A446" s="1187">
        <v>23</v>
      </c>
      <c r="B446" s="1530" t="s">
        <v>3567</v>
      </c>
      <c r="C446" s="842" t="s">
        <v>2145</v>
      </c>
      <c r="D446" s="1037" t="s">
        <v>84</v>
      </c>
      <c r="E446" s="1046" t="s">
        <v>3</v>
      </c>
      <c r="F446" s="128" t="s">
        <v>335</v>
      </c>
      <c r="G446" s="359" t="s">
        <v>335</v>
      </c>
      <c r="H446" s="910" t="s">
        <v>830</v>
      </c>
      <c r="I446" s="373" t="s">
        <v>1593</v>
      </c>
      <c r="J446" s="363" t="s">
        <v>1577</v>
      </c>
      <c r="K446" s="363" t="s">
        <v>3</v>
      </c>
      <c r="L446" s="128" t="s">
        <v>335</v>
      </c>
      <c r="M446" s="363" t="s">
        <v>335</v>
      </c>
      <c r="N446" s="36">
        <v>27.2</v>
      </c>
      <c r="O446" s="36">
        <v>29.2</v>
      </c>
      <c r="P446" s="36">
        <v>31.2</v>
      </c>
      <c r="Q446" s="36">
        <v>33.200000000000003</v>
      </c>
      <c r="R446" s="36">
        <v>33.299999999999997</v>
      </c>
      <c r="S446" s="426">
        <v>33.4</v>
      </c>
      <c r="T446" s="446">
        <v>34</v>
      </c>
      <c r="U446" s="14"/>
      <c r="V446" s="14"/>
      <c r="W446" s="14"/>
      <c r="X446" s="294"/>
      <c r="Y446" s="294"/>
      <c r="Z446" s="294"/>
      <c r="AA446" s="294"/>
      <c r="AB446" s="294"/>
      <c r="AC446" s="294"/>
      <c r="AD446" s="294"/>
      <c r="AE446" s="294"/>
      <c r="AF446" s="294"/>
      <c r="AG446" s="294"/>
      <c r="AH446" s="294"/>
      <c r="AI446" s="294"/>
      <c r="AJ446" s="294"/>
      <c r="AK446" s="294"/>
      <c r="AL446" s="294"/>
      <c r="AM446" s="294"/>
      <c r="AN446" s="294"/>
      <c r="AO446" s="294"/>
      <c r="AP446" s="294"/>
      <c r="AQ446" s="294"/>
      <c r="AR446" s="294"/>
      <c r="AS446" s="294"/>
      <c r="AT446" s="294"/>
      <c r="AU446" s="294"/>
      <c r="AV446" s="294"/>
      <c r="AW446" s="294"/>
      <c r="AX446" s="294"/>
      <c r="AY446" s="294"/>
      <c r="AZ446" s="294"/>
      <c r="BA446" s="294"/>
      <c r="BB446" s="294"/>
      <c r="BC446" s="294"/>
      <c r="BD446" s="294"/>
      <c r="BE446" s="294"/>
      <c r="BF446" s="294"/>
      <c r="BG446" s="294"/>
      <c r="BH446" s="294"/>
      <c r="BI446" s="294"/>
      <c r="BJ446" s="294"/>
      <c r="BK446" s="294"/>
      <c r="BL446" s="294"/>
      <c r="BM446" s="294"/>
      <c r="BN446" s="294"/>
      <c r="BO446" s="294"/>
      <c r="BP446" s="294"/>
      <c r="BQ446" s="294"/>
      <c r="BR446" s="294"/>
      <c r="BS446" s="294"/>
      <c r="BT446" s="294"/>
      <c r="BU446" s="294"/>
      <c r="BV446" s="294"/>
      <c r="BW446" s="294"/>
      <c r="BX446" s="294"/>
      <c r="BY446" s="294"/>
      <c r="BZ446" s="294"/>
      <c r="CA446" s="294"/>
      <c r="CB446" s="294"/>
      <c r="CC446" s="294"/>
      <c r="CD446" s="294"/>
      <c r="CE446" s="294"/>
      <c r="CF446" s="294"/>
      <c r="CG446" s="294"/>
      <c r="CH446" s="294"/>
      <c r="CI446" s="294"/>
      <c r="CJ446" s="294"/>
      <c r="CK446" s="294"/>
      <c r="CL446" s="294"/>
      <c r="CM446" s="294"/>
      <c r="CN446" s="294"/>
      <c r="CO446" s="294"/>
      <c r="CP446" s="294"/>
      <c r="CQ446" s="294"/>
      <c r="CR446" s="294"/>
      <c r="CS446" s="294"/>
      <c r="CT446" s="294"/>
      <c r="CU446" s="294"/>
      <c r="CV446" s="294"/>
      <c r="CW446" s="294"/>
      <c r="CX446" s="294"/>
      <c r="CY446" s="294"/>
      <c r="CZ446" s="294"/>
      <c r="DA446" s="294"/>
      <c r="DB446" s="294"/>
      <c r="DC446" s="294"/>
      <c r="DD446" s="294"/>
      <c r="DE446" s="294"/>
      <c r="DF446" s="294"/>
      <c r="DG446" s="294"/>
      <c r="DH446" s="294"/>
      <c r="DI446" s="294"/>
      <c r="DJ446" s="294"/>
    </row>
    <row r="447" spans="1:114" s="298" customFormat="1" ht="27" customHeight="1" outlineLevel="1" x14ac:dyDescent="0.25">
      <c r="A447" s="2356"/>
      <c r="B447" s="2329" t="s">
        <v>3568</v>
      </c>
      <c r="C447" s="2310" t="s">
        <v>306</v>
      </c>
      <c r="D447" s="2238" t="s">
        <v>307</v>
      </c>
      <c r="E447" s="1045" t="s">
        <v>314</v>
      </c>
      <c r="F447" s="2330" t="s">
        <v>320</v>
      </c>
      <c r="G447" s="2311" t="s">
        <v>401</v>
      </c>
      <c r="H447" s="2368" t="s">
        <v>831</v>
      </c>
      <c r="I447" s="2366" t="s">
        <v>31</v>
      </c>
      <c r="J447" s="2366" t="s">
        <v>31</v>
      </c>
      <c r="K447" s="742" t="s">
        <v>3</v>
      </c>
      <c r="L447" s="2330" t="s">
        <v>2962</v>
      </c>
      <c r="M447" s="2366" t="s">
        <v>351</v>
      </c>
      <c r="N447" s="1786">
        <v>95.1</v>
      </c>
      <c r="O447" s="1786">
        <v>95.2</v>
      </c>
      <c r="P447" s="1786">
        <v>95.3</v>
      </c>
      <c r="Q447" s="1786">
        <v>95.4</v>
      </c>
      <c r="R447" s="1786">
        <v>95.5</v>
      </c>
      <c r="S447" s="1786">
        <v>95.6</v>
      </c>
      <c r="T447" s="1786">
        <v>95.7</v>
      </c>
      <c r="U447" s="1666"/>
      <c r="V447" s="752"/>
      <c r="W447" s="752"/>
    </row>
    <row r="448" spans="1:114" s="298" customFormat="1" ht="30.75" customHeight="1" outlineLevel="1" x14ac:dyDescent="0.25">
      <c r="A448" s="2356"/>
      <c r="B448" s="2329"/>
      <c r="C448" s="2310"/>
      <c r="D448" s="2239"/>
      <c r="E448" s="1045"/>
      <c r="F448" s="2331"/>
      <c r="G448" s="2311"/>
      <c r="H448" s="2369"/>
      <c r="I448" s="2366"/>
      <c r="J448" s="2366"/>
      <c r="K448" s="742"/>
      <c r="L448" s="2331"/>
      <c r="M448" s="2366"/>
      <c r="N448" s="40"/>
      <c r="O448" s="475"/>
      <c r="P448" s="40"/>
      <c r="Q448" s="40"/>
      <c r="R448" s="40"/>
      <c r="S448" s="41"/>
      <c r="T448" s="41"/>
      <c r="U448" s="1666"/>
      <c r="V448" s="752"/>
      <c r="W448" s="752"/>
    </row>
    <row r="449" spans="1:114" s="298" customFormat="1" ht="26.25" customHeight="1" outlineLevel="1" x14ac:dyDescent="0.25">
      <c r="A449" s="2356"/>
      <c r="B449" s="2329" t="s">
        <v>3569</v>
      </c>
      <c r="C449" s="2310" t="s">
        <v>306</v>
      </c>
      <c r="D449" s="2238" t="s">
        <v>307</v>
      </c>
      <c r="E449" s="1045" t="s">
        <v>396</v>
      </c>
      <c r="F449" s="2330" t="s">
        <v>320</v>
      </c>
      <c r="G449" s="2311" t="s">
        <v>274</v>
      </c>
      <c r="H449" s="2368" t="s">
        <v>832</v>
      </c>
      <c r="I449" s="2366" t="s">
        <v>31</v>
      </c>
      <c r="J449" s="2366" t="s">
        <v>31</v>
      </c>
      <c r="K449" s="742" t="s">
        <v>3</v>
      </c>
      <c r="L449" s="2330" t="s">
        <v>2962</v>
      </c>
      <c r="M449" s="2366" t="s">
        <v>272</v>
      </c>
      <c r="N449" s="1786">
        <v>95</v>
      </c>
      <c r="O449" s="1786">
        <v>100</v>
      </c>
      <c r="P449" s="1786">
        <v>105</v>
      </c>
      <c r="Q449" s="1786">
        <v>110</v>
      </c>
      <c r="R449" s="1786">
        <v>115</v>
      </c>
      <c r="S449" s="1786">
        <v>120</v>
      </c>
      <c r="T449" s="1786">
        <v>125</v>
      </c>
      <c r="U449" s="1666"/>
      <c r="V449" s="752"/>
      <c r="W449" s="752"/>
    </row>
    <row r="450" spans="1:114" s="298" customFormat="1" ht="55.5" customHeight="1" outlineLevel="1" x14ac:dyDescent="0.25">
      <c r="A450" s="2356"/>
      <c r="B450" s="2329"/>
      <c r="C450" s="2310"/>
      <c r="D450" s="2239"/>
      <c r="E450" s="1045" t="s">
        <v>309</v>
      </c>
      <c r="F450" s="2331"/>
      <c r="G450" s="2311"/>
      <c r="H450" s="2369"/>
      <c r="I450" s="2366"/>
      <c r="J450" s="2366"/>
      <c r="K450" s="742"/>
      <c r="L450" s="2331"/>
      <c r="M450" s="2366"/>
      <c r="N450" s="40"/>
      <c r="O450" s="475"/>
      <c r="P450" s="40"/>
      <c r="Q450" s="40"/>
      <c r="R450" s="40"/>
      <c r="S450" s="41"/>
      <c r="T450" s="41"/>
      <c r="U450" s="1666"/>
      <c r="V450" s="752"/>
      <c r="W450" s="752"/>
    </row>
    <row r="451" spans="1:114" s="298" customFormat="1" ht="31.5" customHeight="1" outlineLevel="1" x14ac:dyDescent="0.25">
      <c r="A451" s="2356"/>
      <c r="B451" s="2329" t="s">
        <v>3570</v>
      </c>
      <c r="C451" s="2310" t="s">
        <v>306</v>
      </c>
      <c r="D451" s="2238" t="s">
        <v>307</v>
      </c>
      <c r="E451" s="1045" t="s">
        <v>314</v>
      </c>
      <c r="F451" s="2330">
        <v>2024</v>
      </c>
      <c r="G451" s="2311" t="s">
        <v>401</v>
      </c>
      <c r="H451" s="2368" t="s">
        <v>833</v>
      </c>
      <c r="I451" s="2366" t="s">
        <v>31</v>
      </c>
      <c r="J451" s="2366" t="s">
        <v>31</v>
      </c>
      <c r="K451" s="742" t="s">
        <v>3</v>
      </c>
      <c r="L451" s="2330" t="s">
        <v>2958</v>
      </c>
      <c r="M451" s="2366" t="s">
        <v>351</v>
      </c>
      <c r="N451" s="1786">
        <v>100</v>
      </c>
      <c r="O451" s="1786">
        <v>105</v>
      </c>
      <c r="P451" s="1786">
        <v>110</v>
      </c>
      <c r="Q451" s="1786">
        <v>115</v>
      </c>
      <c r="R451" s="1786">
        <v>120</v>
      </c>
      <c r="S451" s="1786">
        <v>125</v>
      </c>
      <c r="T451" s="1786">
        <v>130</v>
      </c>
      <c r="U451" s="1666"/>
      <c r="V451" s="752"/>
      <c r="W451" s="752"/>
    </row>
    <row r="452" spans="1:114" s="298" customFormat="1" ht="71.25" customHeight="1" outlineLevel="1" x14ac:dyDescent="0.25">
      <c r="A452" s="2356"/>
      <c r="B452" s="2329"/>
      <c r="C452" s="2310"/>
      <c r="D452" s="2239"/>
      <c r="E452" s="1045" t="s">
        <v>309</v>
      </c>
      <c r="F452" s="2331"/>
      <c r="G452" s="2311"/>
      <c r="H452" s="2369"/>
      <c r="I452" s="2366"/>
      <c r="J452" s="2366"/>
      <c r="K452" s="742"/>
      <c r="L452" s="2331"/>
      <c r="M452" s="2366"/>
      <c r="N452" s="40"/>
      <c r="O452" s="475"/>
      <c r="P452" s="40"/>
      <c r="Q452" s="40"/>
      <c r="R452" s="40"/>
      <c r="S452" s="41"/>
      <c r="T452" s="41"/>
      <c r="U452" s="1666"/>
      <c r="V452" s="752"/>
      <c r="W452" s="752"/>
    </row>
    <row r="453" spans="1:114" s="292" customFormat="1" ht="42.75" outlineLevel="1" x14ac:dyDescent="0.25">
      <c r="A453" s="2599">
        <v>24</v>
      </c>
      <c r="B453" s="1558" t="s">
        <v>2147</v>
      </c>
      <c r="C453" s="101" t="s">
        <v>243</v>
      </c>
      <c r="D453" s="2589" t="s">
        <v>244</v>
      </c>
      <c r="E453" s="2558" t="s">
        <v>255</v>
      </c>
      <c r="F453" s="441"/>
      <c r="G453" s="2574" t="s">
        <v>335</v>
      </c>
      <c r="H453" s="979" t="s">
        <v>2131</v>
      </c>
      <c r="I453" s="100" t="s">
        <v>2044</v>
      </c>
      <c r="J453" s="2549" t="s">
        <v>129</v>
      </c>
      <c r="K453" s="2549" t="s">
        <v>120</v>
      </c>
      <c r="L453" s="441"/>
      <c r="M453" s="441"/>
      <c r="N453" s="793" t="s">
        <v>3353</v>
      </c>
      <c r="O453" s="794" t="s">
        <v>3281</v>
      </c>
      <c r="P453" s="793" t="s">
        <v>3354</v>
      </c>
      <c r="Q453" s="793" t="s">
        <v>3355</v>
      </c>
      <c r="R453" s="793" t="s">
        <v>3356</v>
      </c>
      <c r="S453" s="795" t="s">
        <v>3357</v>
      </c>
      <c r="T453" s="795" t="s">
        <v>34</v>
      </c>
      <c r="U453" s="99"/>
      <c r="V453" s="99"/>
      <c r="W453" s="99"/>
      <c r="X453" s="294"/>
      <c r="Y453" s="294"/>
      <c r="Z453" s="294"/>
      <c r="AA453" s="294"/>
      <c r="AB453" s="294"/>
      <c r="AC453" s="294"/>
      <c r="AD453" s="294"/>
      <c r="AE453" s="294"/>
      <c r="AF453" s="294"/>
      <c r="AG453" s="294"/>
      <c r="AH453" s="294"/>
      <c r="AI453" s="294"/>
      <c r="AJ453" s="294"/>
      <c r="AK453" s="294"/>
      <c r="AL453" s="294"/>
      <c r="AM453" s="294"/>
      <c r="AN453" s="294"/>
      <c r="AO453" s="294"/>
      <c r="AP453" s="294"/>
      <c r="AQ453" s="294"/>
      <c r="AR453" s="294"/>
      <c r="AS453" s="294"/>
      <c r="AT453" s="294"/>
      <c r="AU453" s="294"/>
      <c r="AV453" s="294"/>
      <c r="AW453" s="294"/>
      <c r="AX453" s="294"/>
      <c r="AY453" s="294"/>
      <c r="AZ453" s="294"/>
      <c r="BA453" s="294"/>
      <c r="BB453" s="294"/>
      <c r="BC453" s="294"/>
      <c r="BD453" s="294"/>
      <c r="BE453" s="294"/>
      <c r="BF453" s="294"/>
      <c r="BG453" s="294"/>
      <c r="BH453" s="294"/>
      <c r="BI453" s="294"/>
      <c r="BJ453" s="294"/>
      <c r="BK453" s="294"/>
      <c r="BL453" s="294"/>
      <c r="BM453" s="294"/>
      <c r="BN453" s="294"/>
      <c r="BO453" s="294"/>
      <c r="BP453" s="294"/>
      <c r="BQ453" s="294"/>
      <c r="BR453" s="294"/>
      <c r="BS453" s="294"/>
      <c r="BT453" s="294"/>
      <c r="BU453" s="294"/>
      <c r="BV453" s="294"/>
      <c r="BW453" s="294"/>
      <c r="BX453" s="294"/>
      <c r="BY453" s="294"/>
      <c r="BZ453" s="294"/>
      <c r="CA453" s="294"/>
      <c r="CB453" s="294"/>
      <c r="CC453" s="294"/>
      <c r="CD453" s="294"/>
      <c r="CE453" s="294"/>
      <c r="CF453" s="294"/>
      <c r="CG453" s="294"/>
      <c r="CH453" s="294"/>
      <c r="CI453" s="294"/>
      <c r="CJ453" s="294"/>
      <c r="CK453" s="294"/>
      <c r="CL453" s="294"/>
      <c r="CM453" s="294"/>
      <c r="CN453" s="294"/>
      <c r="CO453" s="294"/>
      <c r="CP453" s="294"/>
      <c r="CQ453" s="294"/>
      <c r="CR453" s="294"/>
      <c r="CS453" s="294"/>
      <c r="CT453" s="294"/>
      <c r="CU453" s="294"/>
      <c r="CV453" s="294"/>
      <c r="CW453" s="294"/>
      <c r="CX453" s="294"/>
      <c r="CY453" s="294"/>
      <c r="CZ453" s="294"/>
      <c r="DA453" s="294"/>
      <c r="DB453" s="294"/>
      <c r="DC453" s="294"/>
      <c r="DD453" s="294"/>
      <c r="DE453" s="294"/>
      <c r="DF453" s="294"/>
      <c r="DG453" s="294"/>
      <c r="DH453" s="294"/>
      <c r="DI453" s="294"/>
      <c r="DJ453" s="294"/>
    </row>
    <row r="454" spans="1:114" s="282" customFormat="1" ht="120" customHeight="1" outlineLevel="1" x14ac:dyDescent="0.25">
      <c r="A454" s="2599"/>
      <c r="B454" s="1556" t="s">
        <v>3571</v>
      </c>
      <c r="C454" s="358" t="s">
        <v>2146</v>
      </c>
      <c r="D454" s="2590"/>
      <c r="E454" s="2559"/>
      <c r="F454" s="361" t="s">
        <v>335</v>
      </c>
      <c r="G454" s="2574"/>
      <c r="H454" s="922" t="s">
        <v>834</v>
      </c>
      <c r="I454" s="373" t="s">
        <v>130</v>
      </c>
      <c r="J454" s="2550"/>
      <c r="K454" s="2550"/>
      <c r="L454" s="361" t="s">
        <v>335</v>
      </c>
      <c r="M454" s="361" t="s">
        <v>335</v>
      </c>
      <c r="N454" s="415">
        <v>13.3</v>
      </c>
      <c r="O454" s="454">
        <v>13.9</v>
      </c>
      <c r="P454" s="415">
        <v>13.8</v>
      </c>
      <c r="Q454" s="415">
        <v>13.7</v>
      </c>
      <c r="R454" s="415">
        <v>13.6</v>
      </c>
      <c r="S454" s="36">
        <v>13.5</v>
      </c>
      <c r="T454" s="19">
        <v>13.4</v>
      </c>
      <c r="U454" s="1668"/>
      <c r="V454" s="358"/>
      <c r="W454" s="358"/>
      <c r="X454" s="294"/>
      <c r="Y454" s="294"/>
      <c r="Z454" s="294"/>
      <c r="AA454" s="294"/>
      <c r="AB454" s="294"/>
      <c r="AC454" s="294"/>
      <c r="AD454" s="294"/>
      <c r="AE454" s="294"/>
      <c r="AF454" s="294"/>
      <c r="AG454" s="294"/>
      <c r="AH454" s="294"/>
      <c r="AI454" s="294"/>
      <c r="AJ454" s="294"/>
      <c r="AK454" s="294"/>
      <c r="AL454" s="294"/>
      <c r="AM454" s="294"/>
      <c r="AN454" s="294"/>
      <c r="AO454" s="294"/>
      <c r="AP454" s="294"/>
      <c r="AQ454" s="294"/>
      <c r="AR454" s="294"/>
      <c r="AS454" s="294"/>
      <c r="AT454" s="294"/>
      <c r="AU454" s="294"/>
      <c r="AV454" s="294"/>
      <c r="AW454" s="294"/>
      <c r="AX454" s="294"/>
      <c r="AY454" s="294"/>
      <c r="AZ454" s="294"/>
      <c r="BA454" s="294"/>
      <c r="BB454" s="294"/>
      <c r="BC454" s="294"/>
      <c r="BD454" s="294"/>
      <c r="BE454" s="294"/>
      <c r="BF454" s="294"/>
      <c r="BG454" s="294"/>
      <c r="BH454" s="294"/>
      <c r="BI454" s="294"/>
      <c r="BJ454" s="294"/>
      <c r="BK454" s="294"/>
      <c r="BL454" s="294"/>
      <c r="BM454" s="294"/>
      <c r="BN454" s="294"/>
      <c r="BO454" s="294"/>
      <c r="BP454" s="294"/>
      <c r="BQ454" s="294"/>
      <c r="BR454" s="294"/>
      <c r="BS454" s="294"/>
      <c r="BT454" s="294"/>
      <c r="BU454" s="294"/>
      <c r="BV454" s="294"/>
      <c r="BW454" s="294"/>
      <c r="BX454" s="294"/>
      <c r="BY454" s="294"/>
      <c r="BZ454" s="294"/>
      <c r="CA454" s="294"/>
      <c r="CB454" s="294"/>
      <c r="CC454" s="294"/>
      <c r="CD454" s="294"/>
      <c r="CE454" s="294"/>
      <c r="CF454" s="294"/>
      <c r="CG454" s="294"/>
      <c r="CH454" s="294"/>
      <c r="CI454" s="294"/>
      <c r="CJ454" s="294"/>
      <c r="CK454" s="294"/>
      <c r="CL454" s="294"/>
      <c r="CM454" s="294"/>
      <c r="CN454" s="294"/>
      <c r="CO454" s="294"/>
      <c r="CP454" s="294"/>
      <c r="CQ454" s="294"/>
      <c r="CR454" s="294"/>
      <c r="CS454" s="294"/>
      <c r="CT454" s="294"/>
      <c r="CU454" s="294"/>
      <c r="CV454" s="294"/>
      <c r="CW454" s="294"/>
      <c r="CX454" s="294"/>
      <c r="CY454" s="294"/>
      <c r="CZ454" s="294"/>
      <c r="DA454" s="294"/>
      <c r="DB454" s="294"/>
      <c r="DC454" s="294"/>
      <c r="DD454" s="294"/>
      <c r="DE454" s="294"/>
      <c r="DF454" s="294"/>
      <c r="DG454" s="294"/>
      <c r="DH454" s="294"/>
      <c r="DI454" s="294"/>
      <c r="DJ454" s="294"/>
    </row>
    <row r="455" spans="1:114" s="298" customFormat="1" ht="30" customHeight="1" outlineLevel="1" x14ac:dyDescent="0.25">
      <c r="A455" s="2356"/>
      <c r="B455" s="2329" t="s">
        <v>3572</v>
      </c>
      <c r="C455" s="2310" t="s">
        <v>306</v>
      </c>
      <c r="D455" s="2238" t="s">
        <v>307</v>
      </c>
      <c r="E455" s="1045" t="s">
        <v>412</v>
      </c>
      <c r="F455" s="2330" t="s">
        <v>320</v>
      </c>
      <c r="G455" s="2311" t="s">
        <v>413</v>
      </c>
      <c r="H455" s="2368" t="s">
        <v>835</v>
      </c>
      <c r="I455" s="2366" t="s">
        <v>1578</v>
      </c>
      <c r="J455" s="2366" t="s">
        <v>305</v>
      </c>
      <c r="K455" s="742" t="s">
        <v>361</v>
      </c>
      <c r="L455" s="2330" t="s">
        <v>3481</v>
      </c>
      <c r="M455" s="2366" t="s">
        <v>360</v>
      </c>
      <c r="N455" s="539" t="s">
        <v>34</v>
      </c>
      <c r="O455" s="1394" t="s">
        <v>34</v>
      </c>
      <c r="P455" s="539">
        <v>1</v>
      </c>
      <c r="Q455" s="539">
        <v>1</v>
      </c>
      <c r="R455" s="539">
        <v>1</v>
      </c>
      <c r="S455" s="541">
        <v>1</v>
      </c>
      <c r="T455" s="1239"/>
      <c r="U455" s="1666"/>
      <c r="V455" s="752"/>
      <c r="W455" s="752"/>
    </row>
    <row r="456" spans="1:114" s="298" customFormat="1" ht="75.75" customHeight="1" outlineLevel="1" x14ac:dyDescent="0.25">
      <c r="A456" s="2356"/>
      <c r="B456" s="2329"/>
      <c r="C456" s="2310"/>
      <c r="D456" s="2239"/>
      <c r="E456" s="1045" t="s">
        <v>561</v>
      </c>
      <c r="F456" s="2331"/>
      <c r="G456" s="2311"/>
      <c r="H456" s="2369"/>
      <c r="I456" s="2366"/>
      <c r="J456" s="2366"/>
      <c r="K456" s="742" t="s">
        <v>1579</v>
      </c>
      <c r="L456" s="2331"/>
      <c r="M456" s="2366"/>
      <c r="N456" s="40"/>
      <c r="O456" s="475"/>
      <c r="P456" s="40"/>
      <c r="Q456" s="40"/>
      <c r="R456" s="40"/>
      <c r="S456" s="41"/>
      <c r="T456" s="41"/>
      <c r="U456" s="1666"/>
      <c r="V456" s="752"/>
      <c r="W456" s="752"/>
    </row>
    <row r="457" spans="1:114" s="298" customFormat="1" ht="15" customHeight="1" outlineLevel="1" x14ac:dyDescent="0.25">
      <c r="A457" s="2356"/>
      <c r="B457" s="2329" t="s">
        <v>3573</v>
      </c>
      <c r="C457" s="2310" t="s">
        <v>306</v>
      </c>
      <c r="D457" s="2238" t="s">
        <v>307</v>
      </c>
      <c r="E457" s="1045" t="s">
        <v>3</v>
      </c>
      <c r="F457" s="2330" t="s">
        <v>320</v>
      </c>
      <c r="G457" s="2311" t="s">
        <v>414</v>
      </c>
      <c r="H457" s="2368" t="s">
        <v>836</v>
      </c>
      <c r="I457" s="2366" t="s">
        <v>31</v>
      </c>
      <c r="J457" s="2366" t="s">
        <v>31</v>
      </c>
      <c r="K457" s="742" t="s">
        <v>3</v>
      </c>
      <c r="L457" s="2330" t="s">
        <v>2962</v>
      </c>
      <c r="M457" s="2366" t="s">
        <v>362</v>
      </c>
      <c r="N457" s="1786">
        <v>1.1000000000000001</v>
      </c>
      <c r="O457" s="1786">
        <v>1</v>
      </c>
      <c r="P457" s="1786">
        <v>1</v>
      </c>
      <c r="Q457" s="1786">
        <v>0.9</v>
      </c>
      <c r="R457" s="1786">
        <v>0.9</v>
      </c>
      <c r="S457" s="1786">
        <v>0.8</v>
      </c>
      <c r="T457" s="1786">
        <v>0.8</v>
      </c>
      <c r="U457" s="1666"/>
      <c r="V457" s="752"/>
      <c r="W457" s="752"/>
    </row>
    <row r="458" spans="1:114" s="298" customFormat="1" ht="22.5" customHeight="1" outlineLevel="1" x14ac:dyDescent="0.25">
      <c r="A458" s="2356"/>
      <c r="B458" s="2329"/>
      <c r="C458" s="2310"/>
      <c r="D458" s="2239"/>
      <c r="E458" s="1045"/>
      <c r="F458" s="2331"/>
      <c r="G458" s="2311"/>
      <c r="H458" s="2369"/>
      <c r="I458" s="2366"/>
      <c r="J458" s="2366"/>
      <c r="K458" s="742"/>
      <c r="L458" s="2331"/>
      <c r="M458" s="2366"/>
      <c r="N458" s="1781"/>
      <c r="O458" s="1781"/>
      <c r="P458" s="1781"/>
      <c r="Q458" s="1781"/>
      <c r="R458" s="1781"/>
      <c r="S458" s="1782"/>
      <c r="T458" s="1782"/>
      <c r="U458" s="1666"/>
      <c r="V458" s="752"/>
      <c r="W458" s="752"/>
    </row>
    <row r="459" spans="1:114" s="298" customFormat="1" ht="15" customHeight="1" outlineLevel="1" x14ac:dyDescent="0.25">
      <c r="A459" s="2356"/>
      <c r="B459" s="2329" t="s">
        <v>3574</v>
      </c>
      <c r="C459" s="2310" t="s">
        <v>306</v>
      </c>
      <c r="D459" s="2238" t="s">
        <v>307</v>
      </c>
      <c r="E459" s="1045" t="s">
        <v>363</v>
      </c>
      <c r="F459" s="2330" t="s">
        <v>320</v>
      </c>
      <c r="G459" s="2311" t="s">
        <v>415</v>
      </c>
      <c r="H459" s="2368" t="s">
        <v>837</v>
      </c>
      <c r="I459" s="2366" t="s">
        <v>31</v>
      </c>
      <c r="J459" s="2366" t="s">
        <v>31</v>
      </c>
      <c r="K459" s="742" t="s">
        <v>363</v>
      </c>
      <c r="L459" s="2330" t="s">
        <v>2962</v>
      </c>
      <c r="M459" s="2366" t="s">
        <v>364</v>
      </c>
      <c r="N459" s="1787">
        <v>60</v>
      </c>
      <c r="O459" s="1787">
        <v>59</v>
      </c>
      <c r="P459" s="1787">
        <v>58</v>
      </c>
      <c r="Q459" s="1787">
        <v>57</v>
      </c>
      <c r="R459" s="1787">
        <v>56</v>
      </c>
      <c r="S459" s="1787">
        <v>55</v>
      </c>
      <c r="T459" s="1787">
        <v>54</v>
      </c>
      <c r="U459" s="1666"/>
      <c r="V459" s="752"/>
      <c r="W459" s="752"/>
    </row>
    <row r="460" spans="1:114" s="298" customFormat="1" ht="25.5" customHeight="1" outlineLevel="1" x14ac:dyDescent="0.25">
      <c r="A460" s="2356"/>
      <c r="B460" s="2329"/>
      <c r="C460" s="2310"/>
      <c r="D460" s="2239"/>
      <c r="E460" s="1045"/>
      <c r="F460" s="2331"/>
      <c r="G460" s="2311"/>
      <c r="H460" s="2369"/>
      <c r="I460" s="2366"/>
      <c r="J460" s="2366"/>
      <c r="K460" s="742"/>
      <c r="L460" s="2331"/>
      <c r="M460" s="2366"/>
      <c r="N460" s="40"/>
      <c r="O460" s="475"/>
      <c r="P460" s="40"/>
      <c r="Q460" s="40"/>
      <c r="R460" s="40"/>
      <c r="S460" s="41"/>
      <c r="T460" s="41"/>
      <c r="U460" s="1666"/>
      <c r="V460" s="752"/>
      <c r="W460" s="752"/>
    </row>
    <row r="461" spans="1:114" s="282" customFormat="1" ht="105" customHeight="1" outlineLevel="1" x14ac:dyDescent="0.25">
      <c r="A461" s="1187">
        <v>25</v>
      </c>
      <c r="B461" s="1530" t="s">
        <v>3575</v>
      </c>
      <c r="C461" s="842" t="s">
        <v>2145</v>
      </c>
      <c r="D461" s="1037" t="s">
        <v>84</v>
      </c>
      <c r="E461" s="1046" t="s">
        <v>255</v>
      </c>
      <c r="F461" s="128" t="s">
        <v>335</v>
      </c>
      <c r="G461" s="357" t="s">
        <v>335</v>
      </c>
      <c r="H461" s="910" t="s">
        <v>838</v>
      </c>
      <c r="I461" s="363" t="s">
        <v>1593</v>
      </c>
      <c r="J461" s="363" t="s">
        <v>1577</v>
      </c>
      <c r="K461" s="363" t="s">
        <v>120</v>
      </c>
      <c r="L461" s="128" t="s">
        <v>335</v>
      </c>
      <c r="M461" s="363" t="s">
        <v>335</v>
      </c>
      <c r="N461" s="36">
        <v>34.1</v>
      </c>
      <c r="O461" s="36">
        <v>39.4</v>
      </c>
      <c r="P461" s="36">
        <v>38.200000000000003</v>
      </c>
      <c r="Q461" s="36">
        <v>37.1</v>
      </c>
      <c r="R461" s="36">
        <v>35.200000000000003</v>
      </c>
      <c r="S461" s="36">
        <v>33.5</v>
      </c>
      <c r="T461" s="416">
        <v>30</v>
      </c>
      <c r="U461" s="14"/>
      <c r="V461" s="14"/>
      <c r="W461" s="14"/>
      <c r="X461" s="294"/>
      <c r="Y461" s="294"/>
      <c r="Z461" s="294"/>
      <c r="AA461" s="294"/>
      <c r="AB461" s="294"/>
      <c r="AC461" s="294"/>
      <c r="AD461" s="294"/>
      <c r="AE461" s="294"/>
      <c r="AF461" s="294"/>
      <c r="AG461" s="294"/>
      <c r="AH461" s="294"/>
      <c r="AI461" s="294"/>
      <c r="AJ461" s="294"/>
      <c r="AK461" s="294"/>
      <c r="AL461" s="294"/>
      <c r="AM461" s="294"/>
      <c r="AN461" s="294"/>
      <c r="AO461" s="294"/>
      <c r="AP461" s="294"/>
      <c r="AQ461" s="294"/>
      <c r="AR461" s="294"/>
      <c r="AS461" s="294"/>
      <c r="AT461" s="294"/>
      <c r="AU461" s="294"/>
      <c r="AV461" s="294"/>
      <c r="AW461" s="294"/>
      <c r="AX461" s="294"/>
      <c r="AY461" s="294"/>
      <c r="AZ461" s="294"/>
      <c r="BA461" s="294"/>
      <c r="BB461" s="294"/>
      <c r="BC461" s="294"/>
      <c r="BD461" s="294"/>
      <c r="BE461" s="294"/>
      <c r="BF461" s="294"/>
      <c r="BG461" s="294"/>
      <c r="BH461" s="294"/>
      <c r="BI461" s="294"/>
      <c r="BJ461" s="294"/>
      <c r="BK461" s="294"/>
      <c r="BL461" s="294"/>
      <c r="BM461" s="294"/>
      <c r="BN461" s="294"/>
      <c r="BO461" s="294"/>
      <c r="BP461" s="294"/>
      <c r="BQ461" s="294"/>
      <c r="BR461" s="294"/>
      <c r="BS461" s="294"/>
      <c r="BT461" s="294"/>
      <c r="BU461" s="294"/>
      <c r="BV461" s="294"/>
      <c r="BW461" s="294"/>
      <c r="BX461" s="294"/>
      <c r="BY461" s="294"/>
      <c r="BZ461" s="294"/>
      <c r="CA461" s="294"/>
      <c r="CB461" s="294"/>
      <c r="CC461" s="294"/>
      <c r="CD461" s="294"/>
      <c r="CE461" s="294"/>
      <c r="CF461" s="294"/>
      <c r="CG461" s="294"/>
      <c r="CH461" s="294"/>
      <c r="CI461" s="294"/>
      <c r="CJ461" s="294"/>
      <c r="CK461" s="294"/>
      <c r="CL461" s="294"/>
      <c r="CM461" s="294"/>
      <c r="CN461" s="294"/>
      <c r="CO461" s="294"/>
      <c r="CP461" s="294"/>
      <c r="CQ461" s="294"/>
      <c r="CR461" s="294"/>
      <c r="CS461" s="294"/>
      <c r="CT461" s="294"/>
      <c r="CU461" s="294"/>
      <c r="CV461" s="294"/>
      <c r="CW461" s="294"/>
      <c r="CX461" s="294"/>
      <c r="CY461" s="294"/>
      <c r="CZ461" s="294"/>
      <c r="DA461" s="294"/>
      <c r="DB461" s="294"/>
      <c r="DC461" s="294"/>
      <c r="DD461" s="294"/>
      <c r="DE461" s="294"/>
      <c r="DF461" s="294"/>
      <c r="DG461" s="294"/>
      <c r="DH461" s="294"/>
      <c r="DI461" s="294"/>
      <c r="DJ461" s="294"/>
    </row>
    <row r="462" spans="1:114" s="298" customFormat="1" ht="15" customHeight="1" outlineLevel="1" x14ac:dyDescent="0.25">
      <c r="A462" s="2356"/>
      <c r="B462" s="2329" t="s">
        <v>3576</v>
      </c>
      <c r="C462" s="2310" t="s">
        <v>306</v>
      </c>
      <c r="D462" s="2238" t="s">
        <v>307</v>
      </c>
      <c r="E462" s="1162" t="s">
        <v>396</v>
      </c>
      <c r="F462" s="2330" t="s">
        <v>320</v>
      </c>
      <c r="G462" s="2311" t="s">
        <v>416</v>
      </c>
      <c r="H462" s="2368" t="s">
        <v>839</v>
      </c>
      <c r="I462" s="2366" t="s">
        <v>31</v>
      </c>
      <c r="J462" s="2366" t="s">
        <v>31</v>
      </c>
      <c r="K462" s="1160" t="s">
        <v>359</v>
      </c>
      <c r="L462" s="2330" t="s">
        <v>2962</v>
      </c>
      <c r="M462" s="2366" t="s">
        <v>365</v>
      </c>
      <c r="N462" s="1241"/>
      <c r="O462" s="1415"/>
      <c r="P462" s="1241"/>
      <c r="Q462" s="1241"/>
      <c r="R462" s="1241"/>
      <c r="S462" s="1244"/>
      <c r="T462" s="1244"/>
      <c r="U462" s="1666"/>
      <c r="V462" s="1164"/>
      <c r="W462" s="1164"/>
    </row>
    <row r="463" spans="1:114" s="298" customFormat="1" ht="33.75" customHeight="1" outlineLevel="1" x14ac:dyDescent="0.25">
      <c r="A463" s="2356"/>
      <c r="B463" s="2329"/>
      <c r="C463" s="2310"/>
      <c r="D463" s="2239"/>
      <c r="E463" s="1162"/>
      <c r="F463" s="2331"/>
      <c r="G463" s="2311"/>
      <c r="H463" s="2369"/>
      <c r="I463" s="2366"/>
      <c r="J463" s="2366"/>
      <c r="K463" s="1160"/>
      <c r="L463" s="2331"/>
      <c r="M463" s="2366"/>
      <c r="N463" s="1241"/>
      <c r="O463" s="1415"/>
      <c r="P463" s="1241"/>
      <c r="Q463" s="1241"/>
      <c r="R463" s="1241"/>
      <c r="S463" s="1244"/>
      <c r="T463" s="1244"/>
      <c r="U463" s="1666"/>
      <c r="V463" s="1164"/>
      <c r="W463" s="1164"/>
    </row>
    <row r="464" spans="1:114" s="298" customFormat="1" ht="15" customHeight="1" outlineLevel="1" x14ac:dyDescent="0.25">
      <c r="A464" s="2356"/>
      <c r="B464" s="2329" t="s">
        <v>3577</v>
      </c>
      <c r="C464" s="2310" t="s">
        <v>306</v>
      </c>
      <c r="D464" s="2238" t="s">
        <v>307</v>
      </c>
      <c r="E464" s="1162" t="s">
        <v>3</v>
      </c>
      <c r="F464" s="2330" t="s">
        <v>320</v>
      </c>
      <c r="G464" s="2311" t="s">
        <v>417</v>
      </c>
      <c r="H464" s="2368" t="s">
        <v>840</v>
      </c>
      <c r="I464" s="2366" t="s">
        <v>31</v>
      </c>
      <c r="J464" s="2366" t="s">
        <v>31</v>
      </c>
      <c r="K464" s="1160" t="s">
        <v>3</v>
      </c>
      <c r="L464" s="2330" t="s">
        <v>2962</v>
      </c>
      <c r="M464" s="2366" t="s">
        <v>366</v>
      </c>
      <c r="N464" s="1241"/>
      <c r="O464" s="1415"/>
      <c r="P464" s="1241"/>
      <c r="Q464" s="1241"/>
      <c r="R464" s="1241"/>
      <c r="S464" s="1244"/>
      <c r="T464" s="1244"/>
      <c r="U464" s="1666"/>
      <c r="V464" s="1164"/>
      <c r="W464" s="1164"/>
    </row>
    <row r="465" spans="1:114" s="298" customFormat="1" outlineLevel="1" x14ac:dyDescent="0.25">
      <c r="A465" s="2356"/>
      <c r="B465" s="2329"/>
      <c r="C465" s="2310"/>
      <c r="D465" s="2239"/>
      <c r="E465" s="1162"/>
      <c r="F465" s="2331"/>
      <c r="G465" s="2311"/>
      <c r="H465" s="2369"/>
      <c r="I465" s="2366"/>
      <c r="J465" s="2366"/>
      <c r="K465" s="1160"/>
      <c r="L465" s="2331"/>
      <c r="M465" s="2366"/>
      <c r="N465" s="1241"/>
      <c r="O465" s="1415"/>
      <c r="P465" s="1241"/>
      <c r="Q465" s="1241"/>
      <c r="R465" s="1241"/>
      <c r="S465" s="1244"/>
      <c r="T465" s="1244"/>
      <c r="U465" s="1666"/>
      <c r="V465" s="1164"/>
      <c r="W465" s="1164"/>
    </row>
    <row r="466" spans="1:114" s="282" customFormat="1" ht="32.25" customHeight="1" outlineLevel="1" x14ac:dyDescent="0.25">
      <c r="A466" s="1187"/>
      <c r="B466" s="1530" t="s">
        <v>131</v>
      </c>
      <c r="C466" s="14"/>
      <c r="D466" s="1059"/>
      <c r="E466" s="14"/>
      <c r="F466" s="839"/>
      <c r="G466" s="371"/>
      <c r="H466" s="2296" t="s">
        <v>132</v>
      </c>
      <c r="I466" s="2297"/>
      <c r="J466" s="2297"/>
      <c r="K466" s="2297"/>
      <c r="L466" s="2297"/>
      <c r="M466" s="2297"/>
      <c r="N466" s="2297"/>
      <c r="O466" s="2297"/>
      <c r="P466" s="2297"/>
      <c r="Q466" s="2297"/>
      <c r="R466" s="2297"/>
      <c r="S466" s="2297"/>
      <c r="T466" s="2297"/>
      <c r="U466" s="2297"/>
      <c r="V466" s="2297"/>
      <c r="W466" s="2298"/>
      <c r="X466" s="294"/>
      <c r="Y466" s="294"/>
      <c r="Z466" s="294"/>
      <c r="AA466" s="294"/>
      <c r="AB466" s="294"/>
      <c r="AC466" s="294"/>
      <c r="AD466" s="294"/>
      <c r="AE466" s="294"/>
      <c r="AF466" s="294"/>
      <c r="AG466" s="294"/>
      <c r="AH466" s="294"/>
      <c r="AI466" s="294"/>
      <c r="AJ466" s="294"/>
      <c r="AK466" s="294"/>
      <c r="AL466" s="294"/>
      <c r="AM466" s="294"/>
      <c r="AN466" s="294"/>
      <c r="AO466" s="294"/>
      <c r="AP466" s="294"/>
      <c r="AQ466" s="294"/>
      <c r="AR466" s="294"/>
      <c r="AS466" s="294"/>
      <c r="AT466" s="294"/>
      <c r="AU466" s="294"/>
      <c r="AV466" s="294"/>
      <c r="AW466" s="294"/>
      <c r="AX466" s="294"/>
      <c r="AY466" s="294"/>
      <c r="AZ466" s="294"/>
      <c r="BA466" s="294"/>
      <c r="BB466" s="294"/>
      <c r="BC466" s="294"/>
      <c r="BD466" s="294"/>
      <c r="BE466" s="294"/>
      <c r="BF466" s="294"/>
      <c r="BG466" s="294"/>
      <c r="BH466" s="294"/>
      <c r="BI466" s="294"/>
      <c r="BJ466" s="294"/>
      <c r="BK466" s="294"/>
      <c r="BL466" s="294"/>
      <c r="BM466" s="294"/>
      <c r="BN466" s="294"/>
      <c r="BO466" s="294"/>
      <c r="BP466" s="294"/>
      <c r="BQ466" s="294"/>
      <c r="BR466" s="294"/>
      <c r="BS466" s="294"/>
      <c r="BT466" s="294"/>
      <c r="BU466" s="294"/>
      <c r="BV466" s="294"/>
      <c r="BW466" s="294"/>
      <c r="BX466" s="294"/>
      <c r="BY466" s="294"/>
      <c r="BZ466" s="294"/>
      <c r="CA466" s="294"/>
      <c r="CB466" s="294"/>
      <c r="CC466" s="294"/>
      <c r="CD466" s="294"/>
      <c r="CE466" s="294"/>
      <c r="CF466" s="294"/>
      <c r="CG466" s="294"/>
      <c r="CH466" s="294"/>
      <c r="CI466" s="294"/>
      <c r="CJ466" s="294"/>
      <c r="CK466" s="294"/>
      <c r="CL466" s="294"/>
      <c r="CM466" s="294"/>
      <c r="CN466" s="294"/>
      <c r="CO466" s="294"/>
      <c r="CP466" s="294"/>
      <c r="CQ466" s="294"/>
      <c r="CR466" s="294"/>
      <c r="CS466" s="294"/>
      <c r="CT466" s="294"/>
      <c r="CU466" s="294"/>
      <c r="CV466" s="294"/>
      <c r="CW466" s="294"/>
      <c r="CX466" s="294"/>
      <c r="CY466" s="294"/>
      <c r="CZ466" s="294"/>
      <c r="DA466" s="294"/>
      <c r="DB466" s="294"/>
      <c r="DC466" s="294"/>
      <c r="DD466" s="294"/>
      <c r="DE466" s="294"/>
      <c r="DF466" s="294"/>
      <c r="DG466" s="294"/>
      <c r="DH466" s="294"/>
      <c r="DI466" s="294"/>
      <c r="DJ466" s="294"/>
    </row>
    <row r="467" spans="1:114" s="282" customFormat="1" ht="105" customHeight="1" outlineLevel="1" x14ac:dyDescent="0.25">
      <c r="A467" s="1187">
        <v>26</v>
      </c>
      <c r="B467" s="1530" t="s">
        <v>3578</v>
      </c>
      <c r="C467" s="842" t="s">
        <v>2145</v>
      </c>
      <c r="D467" s="1037" t="s">
        <v>236</v>
      </c>
      <c r="E467" s="1046" t="s">
        <v>258</v>
      </c>
      <c r="F467" s="128" t="s">
        <v>335</v>
      </c>
      <c r="G467" s="357" t="s">
        <v>335</v>
      </c>
      <c r="H467" s="910" t="s">
        <v>841</v>
      </c>
      <c r="I467" s="363" t="s">
        <v>1593</v>
      </c>
      <c r="J467" s="363" t="s">
        <v>101</v>
      </c>
      <c r="K467" s="363" t="s">
        <v>133</v>
      </c>
      <c r="L467" s="128" t="s">
        <v>335</v>
      </c>
      <c r="M467" s="363" t="s">
        <v>335</v>
      </c>
      <c r="N467" s="444">
        <v>5.77</v>
      </c>
      <c r="O467" s="462">
        <v>4.1399999999999997</v>
      </c>
      <c r="P467" s="444">
        <v>4.1100000000000003</v>
      </c>
      <c r="Q467" s="380">
        <v>4.8</v>
      </c>
      <c r="R467" s="380">
        <v>4.5</v>
      </c>
      <c r="S467" s="487">
        <v>4.3</v>
      </c>
      <c r="T467" s="433">
        <v>4.0999999999999996</v>
      </c>
      <c r="U467" s="14"/>
      <c r="V467" s="14"/>
      <c r="W467" s="14"/>
      <c r="X467" s="294"/>
      <c r="Y467" s="294"/>
      <c r="Z467" s="294"/>
      <c r="AA467" s="294"/>
      <c r="AB467" s="294"/>
      <c r="AC467" s="294"/>
      <c r="AD467" s="294"/>
      <c r="AE467" s="294"/>
      <c r="AF467" s="294"/>
      <c r="AG467" s="294"/>
      <c r="AH467" s="294"/>
      <c r="AI467" s="294"/>
      <c r="AJ467" s="294"/>
      <c r="AK467" s="294"/>
      <c r="AL467" s="294"/>
      <c r="AM467" s="294"/>
      <c r="AN467" s="294"/>
      <c r="AO467" s="294"/>
      <c r="AP467" s="294"/>
      <c r="AQ467" s="294"/>
      <c r="AR467" s="294"/>
      <c r="AS467" s="294"/>
      <c r="AT467" s="294"/>
      <c r="AU467" s="294"/>
      <c r="AV467" s="294"/>
      <c r="AW467" s="294"/>
      <c r="AX467" s="294"/>
      <c r="AY467" s="294"/>
      <c r="AZ467" s="294"/>
      <c r="BA467" s="294"/>
      <c r="BB467" s="294"/>
      <c r="BC467" s="294"/>
      <c r="BD467" s="294"/>
      <c r="BE467" s="294"/>
      <c r="BF467" s="294"/>
      <c r="BG467" s="294"/>
      <c r="BH467" s="294"/>
      <c r="BI467" s="294"/>
      <c r="BJ467" s="294"/>
      <c r="BK467" s="294"/>
      <c r="BL467" s="294"/>
      <c r="BM467" s="294"/>
      <c r="BN467" s="294"/>
      <c r="BO467" s="294"/>
      <c r="BP467" s="294"/>
      <c r="BQ467" s="294"/>
      <c r="BR467" s="294"/>
      <c r="BS467" s="294"/>
      <c r="BT467" s="294"/>
      <c r="BU467" s="294"/>
      <c r="BV467" s="294"/>
      <c r="BW467" s="294"/>
      <c r="BX467" s="294"/>
      <c r="BY467" s="294"/>
      <c r="BZ467" s="294"/>
      <c r="CA467" s="294"/>
      <c r="CB467" s="294"/>
      <c r="CC467" s="294"/>
      <c r="CD467" s="294"/>
      <c r="CE467" s="294"/>
      <c r="CF467" s="294"/>
      <c r="CG467" s="294"/>
      <c r="CH467" s="294"/>
      <c r="CI467" s="294"/>
      <c r="CJ467" s="294"/>
      <c r="CK467" s="294"/>
      <c r="CL467" s="294"/>
      <c r="CM467" s="294"/>
      <c r="CN467" s="294"/>
      <c r="CO467" s="294"/>
      <c r="CP467" s="294"/>
      <c r="CQ467" s="294"/>
      <c r="CR467" s="294"/>
      <c r="CS467" s="294"/>
      <c r="CT467" s="294"/>
      <c r="CU467" s="294"/>
      <c r="CV467" s="294"/>
      <c r="CW467" s="294"/>
      <c r="CX467" s="294"/>
      <c r="CY467" s="294"/>
      <c r="CZ467" s="294"/>
      <c r="DA467" s="294"/>
      <c r="DB467" s="294"/>
      <c r="DC467" s="294"/>
      <c r="DD467" s="294"/>
      <c r="DE467" s="294"/>
      <c r="DF467" s="294"/>
      <c r="DG467" s="294"/>
      <c r="DH467" s="294"/>
      <c r="DI467" s="294"/>
      <c r="DJ467" s="294"/>
    </row>
    <row r="468" spans="1:114" s="282" customFormat="1" ht="90" outlineLevel="1" x14ac:dyDescent="0.25">
      <c r="A468" s="1187">
        <v>27</v>
      </c>
      <c r="B468" s="1530" t="s">
        <v>3579</v>
      </c>
      <c r="C468" s="842" t="s">
        <v>2145</v>
      </c>
      <c r="D468" s="1037" t="s">
        <v>84</v>
      </c>
      <c r="E468" s="1046" t="s">
        <v>258</v>
      </c>
      <c r="F468" s="128" t="s">
        <v>335</v>
      </c>
      <c r="G468" s="357" t="s">
        <v>335</v>
      </c>
      <c r="H468" s="910" t="s">
        <v>842</v>
      </c>
      <c r="I468" s="363" t="s">
        <v>1593</v>
      </c>
      <c r="J468" s="363" t="s">
        <v>57</v>
      </c>
      <c r="K468" s="363" t="s">
        <v>133</v>
      </c>
      <c r="L468" s="128" t="s">
        <v>335</v>
      </c>
      <c r="M468" s="363" t="s">
        <v>335</v>
      </c>
      <c r="N468" s="490">
        <v>2.2000000000000002</v>
      </c>
      <c r="O468" s="491">
        <v>2.88</v>
      </c>
      <c r="P468" s="492">
        <v>2.81</v>
      </c>
      <c r="Q468" s="492">
        <v>2.74</v>
      </c>
      <c r="R468" s="492">
        <v>2.67</v>
      </c>
      <c r="S468" s="493">
        <v>2.61</v>
      </c>
      <c r="T468" s="494">
        <v>2.5</v>
      </c>
      <c r="U468" s="14"/>
      <c r="V468" s="14"/>
      <c r="W468" s="14"/>
      <c r="X468" s="294"/>
      <c r="Y468" s="294"/>
      <c r="Z468" s="294"/>
      <c r="AA468" s="294"/>
      <c r="AB468" s="294"/>
      <c r="AC468" s="294"/>
      <c r="AD468" s="294"/>
      <c r="AE468" s="294"/>
      <c r="AF468" s="294"/>
      <c r="AG468" s="294"/>
      <c r="AH468" s="294"/>
      <c r="AI468" s="294"/>
      <c r="AJ468" s="294"/>
      <c r="AK468" s="294"/>
      <c r="AL468" s="294"/>
      <c r="AM468" s="294"/>
      <c r="AN468" s="294"/>
      <c r="AO468" s="294"/>
      <c r="AP468" s="294"/>
      <c r="AQ468" s="294"/>
      <c r="AR468" s="294"/>
      <c r="AS468" s="294"/>
      <c r="AT468" s="294"/>
      <c r="AU468" s="294"/>
      <c r="AV468" s="294"/>
      <c r="AW468" s="294"/>
      <c r="AX468" s="294"/>
      <c r="AY468" s="294"/>
      <c r="AZ468" s="294"/>
      <c r="BA468" s="294"/>
      <c r="BB468" s="294"/>
      <c r="BC468" s="294"/>
      <c r="BD468" s="294"/>
      <c r="BE468" s="294"/>
      <c r="BF468" s="294"/>
      <c r="BG468" s="294"/>
      <c r="BH468" s="294"/>
      <c r="BI468" s="294"/>
      <c r="BJ468" s="294"/>
      <c r="BK468" s="294"/>
      <c r="BL468" s="294"/>
      <c r="BM468" s="294"/>
      <c r="BN468" s="294"/>
      <c r="BO468" s="294"/>
      <c r="BP468" s="294"/>
      <c r="BQ468" s="294"/>
      <c r="BR468" s="294"/>
      <c r="BS468" s="294"/>
      <c r="BT468" s="294"/>
      <c r="BU468" s="294"/>
      <c r="BV468" s="294"/>
      <c r="BW468" s="294"/>
      <c r="BX468" s="294"/>
      <c r="BY468" s="294"/>
      <c r="BZ468" s="294"/>
      <c r="CA468" s="294"/>
      <c r="CB468" s="294"/>
      <c r="CC468" s="294"/>
      <c r="CD468" s="294"/>
      <c r="CE468" s="294"/>
      <c r="CF468" s="294"/>
      <c r="CG468" s="294"/>
      <c r="CH468" s="294"/>
      <c r="CI468" s="294"/>
      <c r="CJ468" s="294"/>
      <c r="CK468" s="294"/>
      <c r="CL468" s="294"/>
      <c r="CM468" s="294"/>
      <c r="CN468" s="294"/>
      <c r="CO468" s="294"/>
      <c r="CP468" s="294"/>
      <c r="CQ468" s="294"/>
      <c r="CR468" s="294"/>
      <c r="CS468" s="294"/>
      <c r="CT468" s="294"/>
      <c r="CU468" s="294"/>
      <c r="CV468" s="294"/>
      <c r="CW468" s="294"/>
      <c r="CX468" s="294"/>
      <c r="CY468" s="294"/>
      <c r="CZ468" s="294"/>
      <c r="DA468" s="294"/>
      <c r="DB468" s="294"/>
      <c r="DC468" s="294"/>
      <c r="DD468" s="294"/>
      <c r="DE468" s="294"/>
      <c r="DF468" s="294"/>
      <c r="DG468" s="294"/>
      <c r="DH468" s="294"/>
      <c r="DI468" s="294"/>
      <c r="DJ468" s="294"/>
    </row>
    <row r="469" spans="1:114" s="298" customFormat="1" ht="15" customHeight="1" outlineLevel="1" x14ac:dyDescent="0.25">
      <c r="A469" s="2356"/>
      <c r="B469" s="2329" t="s">
        <v>3580</v>
      </c>
      <c r="C469" s="2310" t="s">
        <v>306</v>
      </c>
      <c r="D469" s="2238" t="s">
        <v>307</v>
      </c>
      <c r="E469" s="1045"/>
      <c r="F469" s="2330" t="s">
        <v>476</v>
      </c>
      <c r="G469" s="2311"/>
      <c r="H469" s="2368" t="s">
        <v>843</v>
      </c>
      <c r="I469" s="2366" t="s">
        <v>31</v>
      </c>
      <c r="J469" s="2366" t="s">
        <v>31</v>
      </c>
      <c r="K469" s="742" t="s">
        <v>359</v>
      </c>
      <c r="L469" s="2330" t="s">
        <v>2958</v>
      </c>
      <c r="M469" s="2366" t="s">
        <v>367</v>
      </c>
      <c r="N469" s="1787">
        <v>1</v>
      </c>
      <c r="O469" s="1787">
        <v>1</v>
      </c>
      <c r="P469" s="1787">
        <v>1</v>
      </c>
      <c r="Q469" s="1787">
        <v>1</v>
      </c>
      <c r="R469" s="1787">
        <v>1</v>
      </c>
      <c r="S469" s="1787">
        <v>1</v>
      </c>
      <c r="T469" s="1787">
        <v>1</v>
      </c>
      <c r="U469" s="1666"/>
      <c r="V469" s="752"/>
      <c r="W469" s="752"/>
    </row>
    <row r="470" spans="1:114" s="298" customFormat="1" ht="94.5" customHeight="1" outlineLevel="1" x14ac:dyDescent="0.25">
      <c r="A470" s="2356"/>
      <c r="B470" s="2329"/>
      <c r="C470" s="2310"/>
      <c r="D470" s="2239"/>
      <c r="E470" s="1045"/>
      <c r="F470" s="2331"/>
      <c r="G470" s="2311"/>
      <c r="H470" s="2369"/>
      <c r="I470" s="2366"/>
      <c r="J470" s="2366"/>
      <c r="K470" s="742"/>
      <c r="L470" s="2331"/>
      <c r="M470" s="2366"/>
      <c r="N470" s="1778"/>
      <c r="O470" s="1778"/>
      <c r="P470" s="1778"/>
      <c r="Q470" s="1778"/>
      <c r="R470" s="1778"/>
      <c r="S470" s="1780"/>
      <c r="T470" s="1780"/>
      <c r="U470" s="1666"/>
      <c r="V470" s="752"/>
      <c r="W470" s="752"/>
    </row>
    <row r="471" spans="1:114" s="282" customFormat="1" ht="105" customHeight="1" outlineLevel="1" x14ac:dyDescent="0.25">
      <c r="A471" s="1187">
        <v>28</v>
      </c>
      <c r="B471" s="1530" t="s">
        <v>3581</v>
      </c>
      <c r="C471" s="842" t="s">
        <v>2145</v>
      </c>
      <c r="D471" s="1037" t="s">
        <v>84</v>
      </c>
      <c r="E471" s="1046" t="s">
        <v>3</v>
      </c>
      <c r="F471" s="128" t="s">
        <v>335</v>
      </c>
      <c r="G471" s="357" t="s">
        <v>335</v>
      </c>
      <c r="H471" s="910" t="s">
        <v>844</v>
      </c>
      <c r="I471" s="363" t="s">
        <v>1593</v>
      </c>
      <c r="J471" s="363" t="s">
        <v>57</v>
      </c>
      <c r="K471" s="363" t="s">
        <v>3</v>
      </c>
      <c r="L471" s="128" t="s">
        <v>335</v>
      </c>
      <c r="M471" s="363" t="s">
        <v>335</v>
      </c>
      <c r="N471" s="499">
        <v>97</v>
      </c>
      <c r="O471" s="498">
        <v>82</v>
      </c>
      <c r="P471" s="499">
        <v>85</v>
      </c>
      <c r="Q471" s="499">
        <v>86</v>
      </c>
      <c r="R471" s="499">
        <v>87</v>
      </c>
      <c r="S471" s="493">
        <v>88</v>
      </c>
      <c r="T471" s="494">
        <v>90</v>
      </c>
      <c r="U471" s="14"/>
      <c r="V471" s="14"/>
      <c r="W471" s="14"/>
      <c r="X471" s="294"/>
      <c r="Y471" s="294"/>
      <c r="Z471" s="294"/>
      <c r="AA471" s="294"/>
      <c r="AB471" s="294"/>
      <c r="AC471" s="294"/>
      <c r="AD471" s="294"/>
      <c r="AE471" s="294"/>
      <c r="AF471" s="294"/>
      <c r="AG471" s="294"/>
      <c r="AH471" s="294"/>
      <c r="AI471" s="294"/>
      <c r="AJ471" s="294"/>
      <c r="AK471" s="294"/>
      <c r="AL471" s="294"/>
      <c r="AM471" s="294"/>
      <c r="AN471" s="294"/>
      <c r="AO471" s="294"/>
      <c r="AP471" s="294"/>
      <c r="AQ471" s="294"/>
      <c r="AR471" s="294"/>
      <c r="AS471" s="294"/>
      <c r="AT471" s="294"/>
      <c r="AU471" s="294"/>
      <c r="AV471" s="294"/>
      <c r="AW471" s="294"/>
      <c r="AX471" s="294"/>
      <c r="AY471" s="294"/>
      <c r="AZ471" s="294"/>
      <c r="BA471" s="294"/>
      <c r="BB471" s="294"/>
      <c r="BC471" s="294"/>
      <c r="BD471" s="294"/>
      <c r="BE471" s="294"/>
      <c r="BF471" s="294"/>
      <c r="BG471" s="294"/>
      <c r="BH471" s="294"/>
      <c r="BI471" s="294"/>
      <c r="BJ471" s="294"/>
      <c r="BK471" s="294"/>
      <c r="BL471" s="294"/>
      <c r="BM471" s="294"/>
      <c r="BN471" s="294"/>
      <c r="BO471" s="294"/>
      <c r="BP471" s="294"/>
      <c r="BQ471" s="294"/>
      <c r="BR471" s="294"/>
      <c r="BS471" s="294"/>
      <c r="BT471" s="294"/>
      <c r="BU471" s="294"/>
      <c r="BV471" s="294"/>
      <c r="BW471" s="294"/>
      <c r="BX471" s="294"/>
      <c r="BY471" s="294"/>
      <c r="BZ471" s="294"/>
      <c r="CA471" s="294"/>
      <c r="CB471" s="294"/>
      <c r="CC471" s="294"/>
      <c r="CD471" s="294"/>
      <c r="CE471" s="294"/>
      <c r="CF471" s="294"/>
      <c r="CG471" s="294"/>
      <c r="CH471" s="294"/>
      <c r="CI471" s="294"/>
      <c r="CJ471" s="294"/>
      <c r="CK471" s="294"/>
      <c r="CL471" s="294"/>
      <c r="CM471" s="294"/>
      <c r="CN471" s="294"/>
      <c r="CO471" s="294"/>
      <c r="CP471" s="294"/>
      <c r="CQ471" s="294"/>
      <c r="CR471" s="294"/>
      <c r="CS471" s="294"/>
      <c r="CT471" s="294"/>
      <c r="CU471" s="294"/>
      <c r="CV471" s="294"/>
      <c r="CW471" s="294"/>
      <c r="CX471" s="294"/>
      <c r="CY471" s="294"/>
      <c r="CZ471" s="294"/>
      <c r="DA471" s="294"/>
      <c r="DB471" s="294"/>
      <c r="DC471" s="294"/>
      <c r="DD471" s="294"/>
      <c r="DE471" s="294"/>
      <c r="DF471" s="294"/>
      <c r="DG471" s="294"/>
      <c r="DH471" s="294"/>
      <c r="DI471" s="294"/>
      <c r="DJ471" s="294"/>
    </row>
    <row r="472" spans="1:114" s="298" customFormat="1" ht="15" customHeight="1" outlineLevel="1" x14ac:dyDescent="0.25">
      <c r="A472" s="2356"/>
      <c r="B472" s="2329" t="s">
        <v>3582</v>
      </c>
      <c r="C472" s="2310" t="s">
        <v>306</v>
      </c>
      <c r="D472" s="2238" t="s">
        <v>307</v>
      </c>
      <c r="E472" s="1045" t="s">
        <v>396</v>
      </c>
      <c r="F472" s="2330" t="s">
        <v>476</v>
      </c>
      <c r="G472" s="2311" t="s">
        <v>405</v>
      </c>
      <c r="H472" s="2368" t="s">
        <v>845</v>
      </c>
      <c r="I472" s="2366" t="s">
        <v>3939</v>
      </c>
      <c r="J472" s="2366" t="s">
        <v>31</v>
      </c>
      <c r="K472" s="742" t="s">
        <v>359</v>
      </c>
      <c r="L472" s="2330" t="s">
        <v>2958</v>
      </c>
      <c r="M472" s="2366" t="s">
        <v>354</v>
      </c>
      <c r="N472" s="1787">
        <v>30</v>
      </c>
      <c r="O472" s="1787">
        <v>32</v>
      </c>
      <c r="P472" s="1787">
        <v>34</v>
      </c>
      <c r="Q472" s="1787">
        <v>36</v>
      </c>
      <c r="R472" s="1787">
        <v>38</v>
      </c>
      <c r="S472" s="1787">
        <v>40</v>
      </c>
      <c r="T472" s="1787">
        <v>42</v>
      </c>
      <c r="U472" s="1666"/>
      <c r="V472" s="752"/>
      <c r="W472" s="752"/>
    </row>
    <row r="473" spans="1:114" s="298" customFormat="1" ht="45.75" customHeight="1" outlineLevel="1" x14ac:dyDescent="0.25">
      <c r="A473" s="2356"/>
      <c r="B473" s="2329"/>
      <c r="C473" s="2310"/>
      <c r="D473" s="2239"/>
      <c r="E473" s="1045"/>
      <c r="F473" s="2331"/>
      <c r="G473" s="2311"/>
      <c r="H473" s="2369"/>
      <c r="I473" s="2366"/>
      <c r="J473" s="2366"/>
      <c r="K473" s="742"/>
      <c r="L473" s="2331"/>
      <c r="M473" s="2366"/>
      <c r="N473" s="796"/>
      <c r="O473" s="797"/>
      <c r="P473" s="796"/>
      <c r="Q473" s="796"/>
      <c r="R473" s="796"/>
      <c r="S473" s="798"/>
      <c r="T473" s="798"/>
      <c r="U473" s="1666"/>
      <c r="V473" s="752"/>
      <c r="W473" s="752"/>
    </row>
    <row r="474" spans="1:114" s="282" customFormat="1" ht="105" customHeight="1" outlineLevel="1" x14ac:dyDescent="0.25">
      <c r="A474" s="1187">
        <v>29</v>
      </c>
      <c r="B474" s="1530" t="s">
        <v>3583</v>
      </c>
      <c r="C474" s="842" t="s">
        <v>2145</v>
      </c>
      <c r="D474" s="1037" t="s">
        <v>236</v>
      </c>
      <c r="E474" s="1046" t="s">
        <v>259</v>
      </c>
      <c r="F474" s="128" t="s">
        <v>335</v>
      </c>
      <c r="G474" s="357" t="s">
        <v>335</v>
      </c>
      <c r="H474" s="910" t="s">
        <v>846</v>
      </c>
      <c r="I474" s="363" t="s">
        <v>1593</v>
      </c>
      <c r="J474" s="363" t="s">
        <v>101</v>
      </c>
      <c r="K474" s="363" t="s">
        <v>134</v>
      </c>
      <c r="L474" s="128" t="s">
        <v>335</v>
      </c>
      <c r="M474" s="363" t="s">
        <v>335</v>
      </c>
      <c r="N474" s="490">
        <v>8.1</v>
      </c>
      <c r="O474" s="495">
        <v>8.1</v>
      </c>
      <c r="P474" s="492">
        <v>8.0500000000000007</v>
      </c>
      <c r="Q474" s="490">
        <v>8</v>
      </c>
      <c r="R474" s="490">
        <v>7.9</v>
      </c>
      <c r="S474" s="493">
        <v>7.8</v>
      </c>
      <c r="T474" s="496">
        <v>7.5</v>
      </c>
      <c r="U474" s="14"/>
      <c r="V474" s="14"/>
      <c r="W474" s="14"/>
      <c r="X474" s="294"/>
      <c r="Y474" s="294"/>
      <c r="Z474" s="294"/>
      <c r="AA474" s="294"/>
      <c r="AB474" s="294"/>
      <c r="AC474" s="294"/>
      <c r="AD474" s="294"/>
      <c r="AE474" s="294"/>
      <c r="AF474" s="294"/>
      <c r="AG474" s="294"/>
      <c r="AH474" s="294"/>
      <c r="AI474" s="294"/>
      <c r="AJ474" s="294"/>
      <c r="AK474" s="294"/>
      <c r="AL474" s="294"/>
      <c r="AM474" s="294"/>
      <c r="AN474" s="294"/>
      <c r="AO474" s="294"/>
      <c r="AP474" s="294"/>
      <c r="AQ474" s="294"/>
      <c r="AR474" s="294"/>
      <c r="AS474" s="294"/>
      <c r="AT474" s="294"/>
      <c r="AU474" s="294"/>
      <c r="AV474" s="294"/>
      <c r="AW474" s="294"/>
      <c r="AX474" s="294"/>
      <c r="AY474" s="294"/>
      <c r="AZ474" s="294"/>
      <c r="BA474" s="294"/>
      <c r="BB474" s="294"/>
      <c r="BC474" s="294"/>
      <c r="BD474" s="294"/>
      <c r="BE474" s="294"/>
      <c r="BF474" s="294"/>
      <c r="BG474" s="294"/>
      <c r="BH474" s="294"/>
      <c r="BI474" s="294"/>
      <c r="BJ474" s="294"/>
      <c r="BK474" s="294"/>
      <c r="BL474" s="294"/>
      <c r="BM474" s="294"/>
      <c r="BN474" s="294"/>
      <c r="BO474" s="294"/>
      <c r="BP474" s="294"/>
      <c r="BQ474" s="294"/>
      <c r="BR474" s="294"/>
      <c r="BS474" s="294"/>
      <c r="BT474" s="294"/>
      <c r="BU474" s="294"/>
      <c r="BV474" s="294"/>
      <c r="BW474" s="294"/>
      <c r="BX474" s="294"/>
      <c r="BY474" s="294"/>
      <c r="BZ474" s="294"/>
      <c r="CA474" s="294"/>
      <c r="CB474" s="294"/>
      <c r="CC474" s="294"/>
      <c r="CD474" s="294"/>
      <c r="CE474" s="294"/>
      <c r="CF474" s="294"/>
      <c r="CG474" s="294"/>
      <c r="CH474" s="294"/>
      <c r="CI474" s="294"/>
      <c r="CJ474" s="294"/>
      <c r="CK474" s="294"/>
      <c r="CL474" s="294"/>
      <c r="CM474" s="294"/>
      <c r="CN474" s="294"/>
      <c r="CO474" s="294"/>
      <c r="CP474" s="294"/>
      <c r="CQ474" s="294"/>
      <c r="CR474" s="294"/>
      <c r="CS474" s="294"/>
      <c r="CT474" s="294"/>
      <c r="CU474" s="294"/>
      <c r="CV474" s="294"/>
      <c r="CW474" s="294"/>
      <c r="CX474" s="294"/>
      <c r="CY474" s="294"/>
      <c r="CZ474" s="294"/>
      <c r="DA474" s="294"/>
      <c r="DB474" s="294"/>
      <c r="DC474" s="294"/>
      <c r="DD474" s="294"/>
      <c r="DE474" s="294"/>
      <c r="DF474" s="294"/>
      <c r="DG474" s="294"/>
      <c r="DH474" s="294"/>
      <c r="DI474" s="294"/>
      <c r="DJ474" s="294"/>
    </row>
    <row r="475" spans="1:114" s="298" customFormat="1" ht="15" customHeight="1" outlineLevel="1" x14ac:dyDescent="0.25">
      <c r="A475" s="2356"/>
      <c r="B475" s="2329" t="s">
        <v>3584</v>
      </c>
      <c r="C475" s="2310" t="s">
        <v>306</v>
      </c>
      <c r="D475" s="2238" t="s">
        <v>307</v>
      </c>
      <c r="E475" s="1045" t="s">
        <v>396</v>
      </c>
      <c r="F475" s="2330" t="s">
        <v>320</v>
      </c>
      <c r="G475" s="2311" t="s">
        <v>418</v>
      </c>
      <c r="H475" s="2368" t="s">
        <v>847</v>
      </c>
      <c r="I475" s="2366" t="s">
        <v>31</v>
      </c>
      <c r="J475" s="2366" t="s">
        <v>31</v>
      </c>
      <c r="K475" s="742" t="s">
        <v>359</v>
      </c>
      <c r="L475" s="2330" t="s">
        <v>2962</v>
      </c>
      <c r="M475" s="2366" t="s">
        <v>368</v>
      </c>
      <c r="N475" s="1787">
        <v>1</v>
      </c>
      <c r="O475" s="1787">
        <v>1</v>
      </c>
      <c r="P475" s="1787">
        <v>1</v>
      </c>
      <c r="Q475" s="1787">
        <v>1</v>
      </c>
      <c r="R475" s="1787">
        <v>1</v>
      </c>
      <c r="S475" s="1787">
        <v>1</v>
      </c>
      <c r="T475" s="1787">
        <v>1</v>
      </c>
      <c r="U475" s="1666"/>
      <c r="V475" s="752"/>
      <c r="W475" s="752"/>
    </row>
    <row r="476" spans="1:114" s="298" customFormat="1" ht="30.75" customHeight="1" outlineLevel="1" x14ac:dyDescent="0.25">
      <c r="A476" s="2356"/>
      <c r="B476" s="2329"/>
      <c r="C476" s="2310"/>
      <c r="D476" s="2239"/>
      <c r="E476" s="1045"/>
      <c r="F476" s="2331"/>
      <c r="G476" s="2311"/>
      <c r="H476" s="2369"/>
      <c r="I476" s="2366"/>
      <c r="J476" s="2366"/>
      <c r="K476" s="742"/>
      <c r="L476" s="2331"/>
      <c r="M476" s="2366"/>
      <c r="N476" s="44"/>
      <c r="O476" s="44"/>
      <c r="P476" s="44"/>
      <c r="Q476" s="44"/>
      <c r="R476" s="44"/>
      <c r="S476" s="42"/>
      <c r="T476" s="42"/>
      <c r="U476" s="1666"/>
      <c r="V476" s="752"/>
      <c r="W476" s="752"/>
    </row>
    <row r="477" spans="1:114" s="298" customFormat="1" ht="15" customHeight="1" outlineLevel="1" x14ac:dyDescent="0.25">
      <c r="A477" s="2356"/>
      <c r="B477" s="2329" t="s">
        <v>3585</v>
      </c>
      <c r="C477" s="2310" t="s">
        <v>306</v>
      </c>
      <c r="D477" s="2238" t="s">
        <v>307</v>
      </c>
      <c r="E477" s="1045" t="s">
        <v>396</v>
      </c>
      <c r="F477" s="2330" t="s">
        <v>320</v>
      </c>
      <c r="G477" s="2311" t="s">
        <v>405</v>
      </c>
      <c r="H477" s="2368" t="s">
        <v>848</v>
      </c>
      <c r="I477" s="2366" t="s">
        <v>31</v>
      </c>
      <c r="J477" s="2366" t="s">
        <v>31</v>
      </c>
      <c r="K477" s="742" t="s">
        <v>359</v>
      </c>
      <c r="L477" s="2330" t="s">
        <v>2962</v>
      </c>
      <c r="M477" s="2366" t="s">
        <v>369</v>
      </c>
      <c r="N477" s="1787">
        <v>2</v>
      </c>
      <c r="O477" s="1787">
        <v>3</v>
      </c>
      <c r="P477" s="1787">
        <v>4</v>
      </c>
      <c r="Q477" s="1787">
        <v>5</v>
      </c>
      <c r="R477" s="1787">
        <v>5</v>
      </c>
      <c r="S477" s="1787">
        <v>5</v>
      </c>
      <c r="T477" s="1787">
        <v>5</v>
      </c>
      <c r="U477" s="1666"/>
      <c r="V477" s="752"/>
      <c r="W477" s="752"/>
    </row>
    <row r="478" spans="1:114" s="298" customFormat="1" ht="76.5" customHeight="1" outlineLevel="1" x14ac:dyDescent="0.25">
      <c r="A478" s="2356"/>
      <c r="B478" s="2329"/>
      <c r="C478" s="2310"/>
      <c r="D478" s="2239"/>
      <c r="E478" s="1045"/>
      <c r="F478" s="2331"/>
      <c r="G478" s="2311"/>
      <c r="H478" s="2369"/>
      <c r="I478" s="2366"/>
      <c r="J478" s="2366"/>
      <c r="K478" s="742"/>
      <c r="L478" s="2331"/>
      <c r="M478" s="2366"/>
      <c r="N478" s="44"/>
      <c r="O478" s="44"/>
      <c r="P478" s="44"/>
      <c r="Q478" s="44"/>
      <c r="R478" s="44"/>
      <c r="S478" s="42"/>
      <c r="T478" s="42"/>
      <c r="U478" s="1666"/>
      <c r="V478" s="752"/>
      <c r="W478" s="752"/>
    </row>
    <row r="479" spans="1:114" s="282" customFormat="1" ht="105" customHeight="1" outlineLevel="1" x14ac:dyDescent="0.25">
      <c r="A479" s="1187">
        <v>30</v>
      </c>
      <c r="B479" s="1530" t="s">
        <v>3586</v>
      </c>
      <c r="C479" s="842" t="s">
        <v>2145</v>
      </c>
      <c r="D479" s="1037" t="s">
        <v>84</v>
      </c>
      <c r="E479" s="1046" t="s">
        <v>260</v>
      </c>
      <c r="F479" s="128" t="s">
        <v>335</v>
      </c>
      <c r="G479" s="357" t="s">
        <v>335</v>
      </c>
      <c r="H479" s="910" t="s">
        <v>849</v>
      </c>
      <c r="I479" s="363" t="s">
        <v>1593</v>
      </c>
      <c r="J479" s="363" t="s">
        <v>57</v>
      </c>
      <c r="K479" s="363" t="s">
        <v>135</v>
      </c>
      <c r="L479" s="128" t="s">
        <v>335</v>
      </c>
      <c r="M479" s="363" t="s">
        <v>335</v>
      </c>
      <c r="N479" s="501" t="s">
        <v>2045</v>
      </c>
      <c r="O479" s="500">
        <v>11.8</v>
      </c>
      <c r="P479" s="501">
        <v>11.6</v>
      </c>
      <c r="Q479" s="501">
        <v>11.4</v>
      </c>
      <c r="R479" s="501">
        <v>11.2</v>
      </c>
      <c r="S479" s="511">
        <v>11</v>
      </c>
      <c r="T479" s="502">
        <v>10.9</v>
      </c>
      <c r="U479" s="14"/>
      <c r="V479" s="14"/>
      <c r="W479" s="14"/>
      <c r="X479" s="294"/>
      <c r="Y479" s="294"/>
      <c r="Z479" s="294"/>
      <c r="AA479" s="294"/>
      <c r="AB479" s="294"/>
      <c r="AC479" s="294"/>
      <c r="AD479" s="294"/>
      <c r="AE479" s="294"/>
      <c r="AF479" s="294"/>
      <c r="AG479" s="294"/>
      <c r="AH479" s="294"/>
      <c r="AI479" s="294"/>
      <c r="AJ479" s="294"/>
      <c r="AK479" s="294"/>
      <c r="AL479" s="294"/>
      <c r="AM479" s="294"/>
      <c r="AN479" s="294"/>
      <c r="AO479" s="294"/>
      <c r="AP479" s="294"/>
      <c r="AQ479" s="294"/>
      <c r="AR479" s="294"/>
      <c r="AS479" s="294"/>
      <c r="AT479" s="294"/>
      <c r="AU479" s="294"/>
      <c r="AV479" s="294"/>
      <c r="AW479" s="294"/>
      <c r="AX479" s="294"/>
      <c r="AY479" s="294"/>
      <c r="AZ479" s="294"/>
      <c r="BA479" s="294"/>
      <c r="BB479" s="294"/>
      <c r="BC479" s="294"/>
      <c r="BD479" s="294"/>
      <c r="BE479" s="294"/>
      <c r="BF479" s="294"/>
      <c r="BG479" s="294"/>
      <c r="BH479" s="294"/>
      <c r="BI479" s="294"/>
      <c r="BJ479" s="294"/>
      <c r="BK479" s="294"/>
      <c r="BL479" s="294"/>
      <c r="BM479" s="294"/>
      <c r="BN479" s="294"/>
      <c r="BO479" s="294"/>
      <c r="BP479" s="294"/>
      <c r="BQ479" s="294"/>
      <c r="BR479" s="294"/>
      <c r="BS479" s="294"/>
      <c r="BT479" s="294"/>
      <c r="BU479" s="294"/>
      <c r="BV479" s="294"/>
      <c r="BW479" s="294"/>
      <c r="BX479" s="294"/>
      <c r="BY479" s="294"/>
      <c r="BZ479" s="294"/>
      <c r="CA479" s="294"/>
      <c r="CB479" s="294"/>
      <c r="CC479" s="294"/>
      <c r="CD479" s="294"/>
      <c r="CE479" s="294"/>
      <c r="CF479" s="294"/>
      <c r="CG479" s="294"/>
      <c r="CH479" s="294"/>
      <c r="CI479" s="294"/>
      <c r="CJ479" s="294"/>
      <c r="CK479" s="294"/>
      <c r="CL479" s="294"/>
      <c r="CM479" s="294"/>
      <c r="CN479" s="294"/>
      <c r="CO479" s="294"/>
      <c r="CP479" s="294"/>
      <c r="CQ479" s="294"/>
      <c r="CR479" s="294"/>
      <c r="CS479" s="294"/>
      <c r="CT479" s="294"/>
      <c r="CU479" s="294"/>
      <c r="CV479" s="294"/>
      <c r="CW479" s="294"/>
      <c r="CX479" s="294"/>
      <c r="CY479" s="294"/>
      <c r="CZ479" s="294"/>
      <c r="DA479" s="294"/>
      <c r="DB479" s="294"/>
      <c r="DC479" s="294"/>
      <c r="DD479" s="294"/>
      <c r="DE479" s="294"/>
      <c r="DF479" s="294"/>
      <c r="DG479" s="294"/>
      <c r="DH479" s="294"/>
      <c r="DI479" s="294"/>
      <c r="DJ479" s="294"/>
    </row>
    <row r="480" spans="1:114" s="298" customFormat="1" ht="15" customHeight="1" outlineLevel="1" x14ac:dyDescent="0.25">
      <c r="A480" s="2356"/>
      <c r="B480" s="2329" t="s">
        <v>3587</v>
      </c>
      <c r="C480" s="2310" t="s">
        <v>306</v>
      </c>
      <c r="D480" s="2238" t="s">
        <v>307</v>
      </c>
      <c r="E480" s="1045" t="s">
        <v>3</v>
      </c>
      <c r="F480" s="2330" t="s">
        <v>320</v>
      </c>
      <c r="G480" s="2311" t="s">
        <v>371</v>
      </c>
      <c r="H480" s="2368" t="s">
        <v>850</v>
      </c>
      <c r="I480" s="2366" t="s">
        <v>31</v>
      </c>
      <c r="J480" s="2366" t="s">
        <v>305</v>
      </c>
      <c r="K480" s="742" t="s">
        <v>3</v>
      </c>
      <c r="L480" s="2330" t="s">
        <v>2962</v>
      </c>
      <c r="M480" s="2366" t="s">
        <v>370</v>
      </c>
      <c r="N480" s="1788">
        <v>40</v>
      </c>
      <c r="O480" s="1788">
        <v>41</v>
      </c>
      <c r="P480" s="1788">
        <v>44</v>
      </c>
      <c r="Q480" s="1788">
        <v>47</v>
      </c>
      <c r="R480" s="1788">
        <v>50</v>
      </c>
      <c r="S480" s="1789">
        <v>53</v>
      </c>
      <c r="T480" s="1789">
        <v>55</v>
      </c>
      <c r="U480" s="1666"/>
      <c r="V480" s="752"/>
      <c r="W480" s="752"/>
    </row>
    <row r="481" spans="1:114" s="298" customFormat="1" ht="48" customHeight="1" outlineLevel="1" x14ac:dyDescent="0.25">
      <c r="A481" s="2356"/>
      <c r="B481" s="2329"/>
      <c r="C481" s="2310"/>
      <c r="D481" s="2239"/>
      <c r="E481" s="1045"/>
      <c r="F481" s="2331"/>
      <c r="G481" s="2311"/>
      <c r="H481" s="2369"/>
      <c r="I481" s="2366"/>
      <c r="J481" s="2366"/>
      <c r="K481" s="742"/>
      <c r="L481" s="2331"/>
      <c r="M481" s="2366"/>
      <c r="N481" s="40"/>
      <c r="O481" s="475"/>
      <c r="P481" s="40"/>
      <c r="Q481" s="40"/>
      <c r="R481" s="40"/>
      <c r="S481" s="41"/>
      <c r="T481" s="41"/>
      <c r="U481" s="1666"/>
      <c r="V481" s="752"/>
      <c r="W481" s="752"/>
    </row>
    <row r="482" spans="1:114" s="298" customFormat="1" ht="15" customHeight="1" outlineLevel="1" x14ac:dyDescent="0.25">
      <c r="A482" s="2356"/>
      <c r="B482" s="2329" t="s">
        <v>3588</v>
      </c>
      <c r="C482" s="2310" t="s">
        <v>306</v>
      </c>
      <c r="D482" s="2238" t="s">
        <v>307</v>
      </c>
      <c r="E482" s="1045" t="s">
        <v>3</v>
      </c>
      <c r="F482" s="2330" t="s">
        <v>320</v>
      </c>
      <c r="G482" s="2311" t="s">
        <v>419</v>
      </c>
      <c r="H482" s="2368" t="s">
        <v>851</v>
      </c>
      <c r="I482" s="2366" t="s">
        <v>31</v>
      </c>
      <c r="J482" s="2366" t="s">
        <v>305</v>
      </c>
      <c r="K482" s="742" t="s">
        <v>3</v>
      </c>
      <c r="L482" s="2330" t="s">
        <v>2962</v>
      </c>
      <c r="M482" s="2366" t="s">
        <v>420</v>
      </c>
      <c r="N482" s="1788">
        <v>99</v>
      </c>
      <c r="O482" s="1788">
        <v>99.1</v>
      </c>
      <c r="P482" s="1788">
        <v>99.2</v>
      </c>
      <c r="Q482" s="1788">
        <v>99.3</v>
      </c>
      <c r="R482" s="1788">
        <v>99.4</v>
      </c>
      <c r="S482" s="1789">
        <v>99.5</v>
      </c>
      <c r="T482" s="1789">
        <v>99.6</v>
      </c>
      <c r="U482" s="1666"/>
      <c r="V482" s="752"/>
      <c r="W482" s="752"/>
    </row>
    <row r="483" spans="1:114" s="298" customFormat="1" ht="50.25" customHeight="1" outlineLevel="1" x14ac:dyDescent="0.25">
      <c r="A483" s="2356"/>
      <c r="B483" s="2329"/>
      <c r="C483" s="2310"/>
      <c r="D483" s="2239"/>
      <c r="E483" s="1045"/>
      <c r="F483" s="2331"/>
      <c r="G483" s="2311"/>
      <c r="H483" s="2369"/>
      <c r="I483" s="2366"/>
      <c r="J483" s="2366"/>
      <c r="K483" s="742"/>
      <c r="L483" s="2331"/>
      <c r="M483" s="2366"/>
      <c r="N483" s="40"/>
      <c r="O483" s="475"/>
      <c r="P483" s="40"/>
      <c r="Q483" s="40"/>
      <c r="R483" s="40"/>
      <c r="S483" s="41"/>
      <c r="T483" s="41"/>
      <c r="U483" s="1666"/>
      <c r="V483" s="752"/>
      <c r="W483" s="752"/>
    </row>
    <row r="484" spans="1:114" s="282" customFormat="1" ht="105" customHeight="1" outlineLevel="1" x14ac:dyDescent="0.25">
      <c r="A484" s="1187">
        <v>31</v>
      </c>
      <c r="B484" s="1530" t="s">
        <v>3589</v>
      </c>
      <c r="C484" s="842" t="s">
        <v>2145</v>
      </c>
      <c r="D484" s="1037" t="s">
        <v>84</v>
      </c>
      <c r="E484" s="1046" t="s">
        <v>3</v>
      </c>
      <c r="F484" s="128" t="s">
        <v>335</v>
      </c>
      <c r="G484" s="357" t="s">
        <v>335</v>
      </c>
      <c r="H484" s="910" t="s">
        <v>852</v>
      </c>
      <c r="I484" s="363" t="s">
        <v>1593</v>
      </c>
      <c r="J484" s="363" t="s">
        <v>57</v>
      </c>
      <c r="K484" s="363" t="s">
        <v>3</v>
      </c>
      <c r="L484" s="128" t="s">
        <v>335</v>
      </c>
      <c r="M484" s="363" t="s">
        <v>335</v>
      </c>
      <c r="N484" s="490">
        <v>43.9</v>
      </c>
      <c r="O484" s="498">
        <v>45</v>
      </c>
      <c r="P484" s="499">
        <v>50</v>
      </c>
      <c r="Q484" s="499">
        <v>55</v>
      </c>
      <c r="R484" s="499">
        <v>60</v>
      </c>
      <c r="S484" s="493">
        <v>65</v>
      </c>
      <c r="T484" s="494">
        <v>67</v>
      </c>
      <c r="U484" s="14"/>
      <c r="V484" s="14"/>
      <c r="W484" s="14"/>
      <c r="X484" s="294"/>
      <c r="Y484" s="294"/>
      <c r="Z484" s="294"/>
      <c r="AA484" s="294"/>
      <c r="AB484" s="294"/>
      <c r="AC484" s="294"/>
      <c r="AD484" s="294"/>
      <c r="AE484" s="294"/>
      <c r="AF484" s="294"/>
      <c r="AG484" s="294"/>
      <c r="AH484" s="294"/>
      <c r="AI484" s="294"/>
      <c r="AJ484" s="294"/>
      <c r="AK484" s="294"/>
      <c r="AL484" s="294"/>
      <c r="AM484" s="294"/>
      <c r="AN484" s="294"/>
      <c r="AO484" s="294"/>
      <c r="AP484" s="294"/>
      <c r="AQ484" s="294"/>
      <c r="AR484" s="294"/>
      <c r="AS484" s="294"/>
      <c r="AT484" s="294"/>
      <c r="AU484" s="294"/>
      <c r="AV484" s="294"/>
      <c r="AW484" s="294"/>
      <c r="AX484" s="294"/>
      <c r="AY484" s="294"/>
      <c r="AZ484" s="294"/>
      <c r="BA484" s="294"/>
      <c r="BB484" s="294"/>
      <c r="BC484" s="294"/>
      <c r="BD484" s="294"/>
      <c r="BE484" s="294"/>
      <c r="BF484" s="294"/>
      <c r="BG484" s="294"/>
      <c r="BH484" s="294"/>
      <c r="BI484" s="294"/>
      <c r="BJ484" s="294"/>
      <c r="BK484" s="294"/>
      <c r="BL484" s="294"/>
      <c r="BM484" s="294"/>
      <c r="BN484" s="294"/>
      <c r="BO484" s="294"/>
      <c r="BP484" s="294"/>
      <c r="BQ484" s="294"/>
      <c r="BR484" s="294"/>
      <c r="BS484" s="294"/>
      <c r="BT484" s="294"/>
      <c r="BU484" s="294"/>
      <c r="BV484" s="294"/>
      <c r="BW484" s="294"/>
      <c r="BX484" s="294"/>
      <c r="BY484" s="294"/>
      <c r="BZ484" s="294"/>
      <c r="CA484" s="294"/>
      <c r="CB484" s="294"/>
      <c r="CC484" s="294"/>
      <c r="CD484" s="294"/>
      <c r="CE484" s="294"/>
      <c r="CF484" s="294"/>
      <c r="CG484" s="294"/>
      <c r="CH484" s="294"/>
      <c r="CI484" s="294"/>
      <c r="CJ484" s="294"/>
      <c r="CK484" s="294"/>
      <c r="CL484" s="294"/>
      <c r="CM484" s="294"/>
      <c r="CN484" s="294"/>
      <c r="CO484" s="294"/>
      <c r="CP484" s="294"/>
      <c r="CQ484" s="294"/>
      <c r="CR484" s="294"/>
      <c r="CS484" s="294"/>
      <c r="CT484" s="294"/>
      <c r="CU484" s="294"/>
      <c r="CV484" s="294"/>
      <c r="CW484" s="294"/>
      <c r="CX484" s="294"/>
      <c r="CY484" s="294"/>
      <c r="CZ484" s="294"/>
      <c r="DA484" s="294"/>
      <c r="DB484" s="294"/>
      <c r="DC484" s="294"/>
      <c r="DD484" s="294"/>
      <c r="DE484" s="294"/>
      <c r="DF484" s="294"/>
      <c r="DG484" s="294"/>
      <c r="DH484" s="294"/>
      <c r="DI484" s="294"/>
      <c r="DJ484" s="294"/>
    </row>
    <row r="485" spans="1:114" s="298" customFormat="1" ht="15" customHeight="1" outlineLevel="1" x14ac:dyDescent="0.25">
      <c r="A485" s="2356"/>
      <c r="B485" s="2329" t="s">
        <v>3590</v>
      </c>
      <c r="C485" s="2310" t="s">
        <v>306</v>
      </c>
      <c r="D485" s="2238" t="s">
        <v>307</v>
      </c>
      <c r="E485" s="1045" t="s">
        <v>332</v>
      </c>
      <c r="F485" s="2330" t="s">
        <v>476</v>
      </c>
      <c r="G485" s="2311" t="s">
        <v>405</v>
      </c>
      <c r="H485" s="2368" t="s">
        <v>853</v>
      </c>
      <c r="I485" s="2366" t="s">
        <v>31</v>
      </c>
      <c r="J485" s="2366" t="s">
        <v>31</v>
      </c>
      <c r="K485" s="742" t="s">
        <v>329</v>
      </c>
      <c r="L485" s="2330" t="s">
        <v>2958</v>
      </c>
      <c r="M485" s="2366" t="s">
        <v>354</v>
      </c>
      <c r="N485" s="1788">
        <v>60</v>
      </c>
      <c r="O485" s="1788">
        <v>64</v>
      </c>
      <c r="P485" s="1788">
        <v>65</v>
      </c>
      <c r="Q485" s="1788">
        <v>66</v>
      </c>
      <c r="R485" s="1788">
        <v>67</v>
      </c>
      <c r="S485" s="1789">
        <v>68</v>
      </c>
      <c r="T485" s="1789">
        <v>69</v>
      </c>
      <c r="U485" s="1666"/>
      <c r="V485" s="752"/>
      <c r="W485" s="752"/>
    </row>
    <row r="486" spans="1:114" s="298" customFormat="1" ht="56.25" customHeight="1" outlineLevel="1" x14ac:dyDescent="0.25">
      <c r="A486" s="2356"/>
      <c r="B486" s="2329"/>
      <c r="C486" s="2310"/>
      <c r="D486" s="2239"/>
      <c r="E486" s="1045"/>
      <c r="F486" s="2331"/>
      <c r="G486" s="2311"/>
      <c r="H486" s="2369"/>
      <c r="I486" s="2366"/>
      <c r="J486" s="2366"/>
      <c r="K486" s="742"/>
      <c r="L486" s="2331"/>
      <c r="M486" s="2366"/>
      <c r="N486" s="796"/>
      <c r="O486" s="797"/>
      <c r="P486" s="796"/>
      <c r="Q486" s="796"/>
      <c r="R486" s="796"/>
      <c r="S486" s="798"/>
      <c r="T486" s="798"/>
      <c r="U486" s="1666"/>
      <c r="V486" s="752"/>
      <c r="W486" s="752"/>
    </row>
    <row r="487" spans="1:114" s="282" customFormat="1" ht="105" customHeight="1" outlineLevel="1" x14ac:dyDescent="0.25">
      <c r="A487" s="1187">
        <v>32</v>
      </c>
      <c r="B487" s="1530" t="s">
        <v>3591</v>
      </c>
      <c r="C487" s="842" t="s">
        <v>2145</v>
      </c>
      <c r="D487" s="1037" t="s">
        <v>84</v>
      </c>
      <c r="E487" s="1046" t="s">
        <v>3</v>
      </c>
      <c r="F487" s="128" t="s">
        <v>335</v>
      </c>
      <c r="G487" s="357" t="s">
        <v>335</v>
      </c>
      <c r="H487" s="910" t="s">
        <v>854</v>
      </c>
      <c r="I487" s="363" t="s">
        <v>1593</v>
      </c>
      <c r="J487" s="363" t="s">
        <v>57</v>
      </c>
      <c r="K487" s="363" t="s">
        <v>3</v>
      </c>
      <c r="L487" s="128" t="s">
        <v>335</v>
      </c>
      <c r="M487" s="363" t="s">
        <v>335</v>
      </c>
      <c r="N487" s="490">
        <v>94.4</v>
      </c>
      <c r="O487" s="498">
        <v>35</v>
      </c>
      <c r="P487" s="499">
        <v>50</v>
      </c>
      <c r="Q487" s="499">
        <v>51</v>
      </c>
      <c r="R487" s="499">
        <v>52</v>
      </c>
      <c r="S487" s="493">
        <v>53</v>
      </c>
      <c r="T487" s="494">
        <v>50</v>
      </c>
      <c r="U487" s="14"/>
      <c r="V487" s="14"/>
      <c r="W487" s="14"/>
      <c r="X487" s="294"/>
      <c r="Y487" s="294"/>
      <c r="Z487" s="294"/>
      <c r="AA487" s="294"/>
      <c r="AB487" s="294"/>
      <c r="AC487" s="294"/>
      <c r="AD487" s="294"/>
      <c r="AE487" s="294"/>
      <c r="AF487" s="294"/>
      <c r="AG487" s="294"/>
      <c r="AH487" s="294"/>
      <c r="AI487" s="294"/>
      <c r="AJ487" s="294"/>
      <c r="AK487" s="294"/>
      <c r="AL487" s="294"/>
      <c r="AM487" s="294"/>
      <c r="AN487" s="294"/>
      <c r="AO487" s="294"/>
      <c r="AP487" s="294"/>
      <c r="AQ487" s="294"/>
      <c r="AR487" s="294"/>
      <c r="AS487" s="294"/>
      <c r="AT487" s="294"/>
      <c r="AU487" s="294"/>
      <c r="AV487" s="294"/>
      <c r="AW487" s="294"/>
      <c r="AX487" s="294"/>
      <c r="AY487" s="294"/>
      <c r="AZ487" s="294"/>
      <c r="BA487" s="294"/>
      <c r="BB487" s="294"/>
      <c r="BC487" s="294"/>
      <c r="BD487" s="294"/>
      <c r="BE487" s="294"/>
      <c r="BF487" s="294"/>
      <c r="BG487" s="294"/>
      <c r="BH487" s="294"/>
      <c r="BI487" s="294"/>
      <c r="BJ487" s="294"/>
      <c r="BK487" s="294"/>
      <c r="BL487" s="294"/>
      <c r="BM487" s="294"/>
      <c r="BN487" s="294"/>
      <c r="BO487" s="294"/>
      <c r="BP487" s="294"/>
      <c r="BQ487" s="294"/>
      <c r="BR487" s="294"/>
      <c r="BS487" s="294"/>
      <c r="BT487" s="294"/>
      <c r="BU487" s="294"/>
      <c r="BV487" s="294"/>
      <c r="BW487" s="294"/>
      <c r="BX487" s="294"/>
      <c r="BY487" s="294"/>
      <c r="BZ487" s="294"/>
      <c r="CA487" s="294"/>
      <c r="CB487" s="294"/>
      <c r="CC487" s="294"/>
      <c r="CD487" s="294"/>
      <c r="CE487" s="294"/>
      <c r="CF487" s="294"/>
      <c r="CG487" s="294"/>
      <c r="CH487" s="294"/>
      <c r="CI487" s="294"/>
      <c r="CJ487" s="294"/>
      <c r="CK487" s="294"/>
      <c r="CL487" s="294"/>
      <c r="CM487" s="294"/>
      <c r="CN487" s="294"/>
      <c r="CO487" s="294"/>
      <c r="CP487" s="294"/>
      <c r="CQ487" s="294"/>
      <c r="CR487" s="294"/>
      <c r="CS487" s="294"/>
      <c r="CT487" s="294"/>
      <c r="CU487" s="294"/>
      <c r="CV487" s="294"/>
      <c r="CW487" s="294"/>
      <c r="CX487" s="294"/>
      <c r="CY487" s="294"/>
      <c r="CZ487" s="294"/>
      <c r="DA487" s="294"/>
      <c r="DB487" s="294"/>
      <c r="DC487" s="294"/>
      <c r="DD487" s="294"/>
      <c r="DE487" s="294"/>
      <c r="DF487" s="294"/>
      <c r="DG487" s="294"/>
      <c r="DH487" s="294"/>
      <c r="DI487" s="294"/>
      <c r="DJ487" s="294"/>
    </row>
    <row r="488" spans="1:114" s="298" customFormat="1" ht="15" customHeight="1" outlineLevel="1" x14ac:dyDescent="0.25">
      <c r="A488" s="2356"/>
      <c r="B488" s="2329" t="s">
        <v>3592</v>
      </c>
      <c r="C488" s="2310" t="s">
        <v>421</v>
      </c>
      <c r="D488" s="2238" t="s">
        <v>422</v>
      </c>
      <c r="E488" s="1045" t="s">
        <v>332</v>
      </c>
      <c r="F488" s="2330" t="s">
        <v>476</v>
      </c>
      <c r="G488" s="2311" t="s">
        <v>405</v>
      </c>
      <c r="H488" s="2368" t="s">
        <v>855</v>
      </c>
      <c r="I488" s="2366" t="s">
        <v>31</v>
      </c>
      <c r="J488" s="2366" t="s">
        <v>31</v>
      </c>
      <c r="K488" s="742" t="s">
        <v>329</v>
      </c>
      <c r="L488" s="2330" t="s">
        <v>2958</v>
      </c>
      <c r="M488" s="2366" t="s">
        <v>355</v>
      </c>
      <c r="N488" s="1788">
        <v>70.2</v>
      </c>
      <c r="O488" s="1788">
        <v>81.5</v>
      </c>
      <c r="P488" s="1788">
        <v>82.3</v>
      </c>
      <c r="Q488" s="1788">
        <v>83</v>
      </c>
      <c r="R488" s="1788">
        <v>83.7</v>
      </c>
      <c r="S488" s="1788">
        <v>84</v>
      </c>
      <c r="T488" s="1788">
        <v>84.5</v>
      </c>
      <c r="U488" s="1666"/>
      <c r="V488" s="752"/>
      <c r="W488" s="752"/>
    </row>
    <row r="489" spans="1:114" s="298" customFormat="1" ht="45" customHeight="1" outlineLevel="1" x14ac:dyDescent="0.25">
      <c r="A489" s="2356"/>
      <c r="B489" s="2329"/>
      <c r="C489" s="2310"/>
      <c r="D489" s="2239"/>
      <c r="E489" s="1045"/>
      <c r="F489" s="2331"/>
      <c r="G489" s="2311"/>
      <c r="H489" s="2369"/>
      <c r="I489" s="2366"/>
      <c r="J489" s="2366"/>
      <c r="K489" s="742"/>
      <c r="L489" s="2331"/>
      <c r="M489" s="2366"/>
      <c r="N489" s="40"/>
      <c r="O489" s="475"/>
      <c r="P489" s="40"/>
      <c r="Q489" s="40"/>
      <c r="R489" s="40"/>
      <c r="S489" s="41"/>
      <c r="T489" s="41"/>
      <c r="U489" s="1666"/>
      <c r="V489" s="752"/>
      <c r="W489" s="752"/>
    </row>
    <row r="490" spans="1:114" s="282" customFormat="1" ht="76.5" customHeight="1" outlineLevel="1" x14ac:dyDescent="0.25">
      <c r="A490" s="1187">
        <v>33</v>
      </c>
      <c r="B490" s="1530" t="s">
        <v>3593</v>
      </c>
      <c r="C490" s="842" t="s">
        <v>2145</v>
      </c>
      <c r="D490" s="1037" t="s">
        <v>84</v>
      </c>
      <c r="E490" s="1046" t="s">
        <v>261</v>
      </c>
      <c r="F490" s="128" t="s">
        <v>335</v>
      </c>
      <c r="G490" s="357" t="s">
        <v>335</v>
      </c>
      <c r="H490" s="910" t="s">
        <v>856</v>
      </c>
      <c r="I490" s="363" t="s">
        <v>1593</v>
      </c>
      <c r="J490" s="363" t="s">
        <v>57</v>
      </c>
      <c r="K490" s="363" t="s">
        <v>136</v>
      </c>
      <c r="L490" s="128" t="s">
        <v>335</v>
      </c>
      <c r="M490" s="363" t="s">
        <v>335</v>
      </c>
      <c r="N490" s="490">
        <v>2.6</v>
      </c>
      <c r="O490" s="495">
        <v>3.1</v>
      </c>
      <c r="P490" s="490">
        <v>3</v>
      </c>
      <c r="Q490" s="490">
        <v>2.9</v>
      </c>
      <c r="R490" s="490">
        <v>2.8</v>
      </c>
      <c r="S490" s="493">
        <v>2.7</v>
      </c>
      <c r="T490" s="494">
        <v>2.6</v>
      </c>
      <c r="U490" s="14"/>
      <c r="V490" s="14"/>
      <c r="W490" s="14"/>
      <c r="X490" s="294"/>
      <c r="Y490" s="294"/>
      <c r="Z490" s="294"/>
      <c r="AA490" s="294"/>
      <c r="AB490" s="294"/>
      <c r="AC490" s="294"/>
      <c r="AD490" s="294"/>
      <c r="AE490" s="294"/>
      <c r="AF490" s="294"/>
      <c r="AG490" s="294"/>
      <c r="AH490" s="294"/>
      <c r="AI490" s="294"/>
      <c r="AJ490" s="294"/>
      <c r="AK490" s="294"/>
      <c r="AL490" s="294"/>
      <c r="AM490" s="294"/>
      <c r="AN490" s="294"/>
      <c r="AO490" s="294"/>
      <c r="AP490" s="294"/>
      <c r="AQ490" s="294"/>
      <c r="AR490" s="294"/>
      <c r="AS490" s="294"/>
      <c r="AT490" s="294"/>
      <c r="AU490" s="294"/>
      <c r="AV490" s="294"/>
      <c r="AW490" s="294"/>
      <c r="AX490" s="294"/>
      <c r="AY490" s="294"/>
      <c r="AZ490" s="294"/>
      <c r="BA490" s="294"/>
      <c r="BB490" s="294"/>
      <c r="BC490" s="294"/>
      <c r="BD490" s="294"/>
      <c r="BE490" s="294"/>
      <c r="BF490" s="294"/>
      <c r="BG490" s="294"/>
      <c r="BH490" s="294"/>
      <c r="BI490" s="294"/>
      <c r="BJ490" s="294"/>
      <c r="BK490" s="294"/>
      <c r="BL490" s="294"/>
      <c r="BM490" s="294"/>
      <c r="BN490" s="294"/>
      <c r="BO490" s="294"/>
      <c r="BP490" s="294"/>
      <c r="BQ490" s="294"/>
      <c r="BR490" s="294"/>
      <c r="BS490" s="294"/>
      <c r="BT490" s="294"/>
      <c r="BU490" s="294"/>
      <c r="BV490" s="294"/>
      <c r="BW490" s="294"/>
      <c r="BX490" s="294"/>
      <c r="BY490" s="294"/>
      <c r="BZ490" s="294"/>
      <c r="CA490" s="294"/>
      <c r="CB490" s="294"/>
      <c r="CC490" s="294"/>
      <c r="CD490" s="294"/>
      <c r="CE490" s="294"/>
      <c r="CF490" s="294"/>
      <c r="CG490" s="294"/>
      <c r="CH490" s="294"/>
      <c r="CI490" s="294"/>
      <c r="CJ490" s="294"/>
      <c r="CK490" s="294"/>
      <c r="CL490" s="294"/>
      <c r="CM490" s="294"/>
      <c r="CN490" s="294"/>
      <c r="CO490" s="294"/>
      <c r="CP490" s="294"/>
      <c r="CQ490" s="294"/>
      <c r="CR490" s="294"/>
      <c r="CS490" s="294"/>
      <c r="CT490" s="294"/>
      <c r="CU490" s="294"/>
      <c r="CV490" s="294"/>
      <c r="CW490" s="294"/>
      <c r="CX490" s="294"/>
      <c r="CY490" s="294"/>
      <c r="CZ490" s="294"/>
      <c r="DA490" s="294"/>
      <c r="DB490" s="294"/>
      <c r="DC490" s="294"/>
      <c r="DD490" s="294"/>
      <c r="DE490" s="294"/>
      <c r="DF490" s="294"/>
      <c r="DG490" s="294"/>
      <c r="DH490" s="294"/>
      <c r="DI490" s="294"/>
      <c r="DJ490" s="294"/>
    </row>
    <row r="491" spans="1:114" s="298" customFormat="1" ht="106.5" customHeight="1" outlineLevel="1" x14ac:dyDescent="0.25">
      <c r="A491" s="2356"/>
      <c r="B491" s="2805" t="s">
        <v>3594</v>
      </c>
      <c r="C491" s="2555" t="s">
        <v>306</v>
      </c>
      <c r="D491" s="2589" t="s">
        <v>307</v>
      </c>
      <c r="E491" s="1045" t="s">
        <v>373</v>
      </c>
      <c r="F491" s="2330" t="s">
        <v>423</v>
      </c>
      <c r="G491" s="2574" t="s">
        <v>374</v>
      </c>
      <c r="H491" s="2368" t="s">
        <v>857</v>
      </c>
      <c r="I491" s="2366" t="s">
        <v>31</v>
      </c>
      <c r="J491" s="2366" t="s">
        <v>31</v>
      </c>
      <c r="K491" s="742" t="s">
        <v>1580</v>
      </c>
      <c r="L491" s="2330" t="s">
        <v>2958</v>
      </c>
      <c r="M491" s="2366" t="s">
        <v>372</v>
      </c>
      <c r="N491" s="1790">
        <v>0.8</v>
      </c>
      <c r="O491" s="1790">
        <v>0.75</v>
      </c>
      <c r="P491" s="1790">
        <v>0.7</v>
      </c>
      <c r="Q491" s="1790">
        <v>0.65</v>
      </c>
      <c r="R491" s="1790">
        <v>0.6</v>
      </c>
      <c r="S491" s="1791">
        <v>0.5</v>
      </c>
      <c r="T491" s="1791">
        <v>0.5</v>
      </c>
      <c r="U491" s="1666"/>
      <c r="V491" s="752"/>
      <c r="W491" s="752"/>
    </row>
    <row r="492" spans="1:114" s="282" customFormat="1" outlineLevel="1" x14ac:dyDescent="0.25">
      <c r="A492" s="2356"/>
      <c r="B492" s="2805"/>
      <c r="C492" s="2555"/>
      <c r="D492" s="2590"/>
      <c r="E492" s="1048"/>
      <c r="F492" s="2331"/>
      <c r="G492" s="2574"/>
      <c r="H492" s="2369"/>
      <c r="I492" s="2366"/>
      <c r="J492" s="2366"/>
      <c r="K492" s="742"/>
      <c r="L492" s="2331"/>
      <c r="M492" s="2366"/>
      <c r="N492" s="40"/>
      <c r="O492" s="475"/>
      <c r="P492" s="40"/>
      <c r="Q492" s="40"/>
      <c r="R492" s="40"/>
      <c r="S492" s="41"/>
      <c r="T492" s="41"/>
      <c r="U492" s="1666"/>
      <c r="V492" s="752"/>
      <c r="W492" s="752"/>
      <c r="X492" s="298"/>
      <c r="Y492" s="294"/>
      <c r="Z492" s="294"/>
      <c r="AA492" s="294"/>
      <c r="AB492" s="294"/>
      <c r="AC492" s="294"/>
      <c r="AD492" s="294"/>
      <c r="AE492" s="294"/>
      <c r="AF492" s="294"/>
      <c r="AG492" s="294"/>
      <c r="AH492" s="294"/>
      <c r="AI492" s="294"/>
      <c r="AJ492" s="294"/>
      <c r="AK492" s="294"/>
      <c r="AL492" s="294"/>
      <c r="AM492" s="294"/>
      <c r="AN492" s="294"/>
      <c r="AO492" s="294"/>
      <c r="AP492" s="294"/>
      <c r="AQ492" s="294"/>
      <c r="AR492" s="294"/>
      <c r="AS492" s="294"/>
      <c r="AT492" s="294"/>
      <c r="AU492" s="294"/>
      <c r="AV492" s="294"/>
      <c r="AW492" s="294"/>
      <c r="AX492" s="294"/>
      <c r="AY492" s="294"/>
      <c r="AZ492" s="294"/>
      <c r="BA492" s="294"/>
      <c r="BB492" s="294"/>
      <c r="BC492" s="294"/>
      <c r="BD492" s="294"/>
      <c r="BE492" s="294"/>
      <c r="BF492" s="294"/>
      <c r="BG492" s="294"/>
      <c r="BH492" s="294"/>
      <c r="BI492" s="294"/>
      <c r="BJ492" s="294"/>
      <c r="BK492" s="294"/>
      <c r="BL492" s="294"/>
      <c r="BM492" s="294"/>
      <c r="BN492" s="294"/>
      <c r="BO492" s="294"/>
      <c r="BP492" s="294"/>
      <c r="BQ492" s="294"/>
      <c r="BR492" s="294"/>
      <c r="BS492" s="294"/>
      <c r="BT492" s="294"/>
      <c r="BU492" s="294"/>
      <c r="BV492" s="294"/>
      <c r="BW492" s="294"/>
      <c r="BX492" s="294"/>
      <c r="BY492" s="294"/>
      <c r="BZ492" s="294"/>
      <c r="CA492" s="294"/>
      <c r="CB492" s="294"/>
      <c r="CC492" s="294"/>
      <c r="CD492" s="294"/>
      <c r="CE492" s="294"/>
      <c r="CF492" s="294"/>
      <c r="CG492" s="294"/>
      <c r="CH492" s="294"/>
      <c r="CI492" s="294"/>
      <c r="CJ492" s="294"/>
      <c r="CK492" s="294"/>
      <c r="CL492" s="294"/>
      <c r="CM492" s="294"/>
      <c r="CN492" s="294"/>
      <c r="CO492" s="294"/>
      <c r="CP492" s="294"/>
      <c r="CQ492" s="294"/>
      <c r="CR492" s="294"/>
      <c r="CS492" s="294"/>
      <c r="CT492" s="294"/>
      <c r="CU492" s="294"/>
      <c r="CV492" s="294"/>
      <c r="CW492" s="294"/>
      <c r="CX492" s="294"/>
      <c r="CY492" s="294"/>
      <c r="CZ492" s="294"/>
      <c r="DA492" s="294"/>
      <c r="DB492" s="294"/>
      <c r="DC492" s="294"/>
      <c r="DD492" s="294"/>
      <c r="DE492" s="294"/>
      <c r="DF492" s="294"/>
      <c r="DG492" s="294"/>
      <c r="DH492" s="294"/>
      <c r="DI492" s="294"/>
      <c r="DJ492" s="294"/>
    </row>
    <row r="493" spans="1:114" s="298" customFormat="1" ht="35.25" customHeight="1" outlineLevel="1" x14ac:dyDescent="0.25">
      <c r="A493" s="2356"/>
      <c r="B493" s="2329" t="s">
        <v>3595</v>
      </c>
      <c r="C493" s="2310" t="s">
        <v>424</v>
      </c>
      <c r="D493" s="2238" t="s">
        <v>425</v>
      </c>
      <c r="E493" s="1654" t="s">
        <v>314</v>
      </c>
      <c r="F493" s="2330" t="s">
        <v>320</v>
      </c>
      <c r="G493" s="2311" t="s">
        <v>426</v>
      </c>
      <c r="H493" s="2368" t="s">
        <v>858</v>
      </c>
      <c r="I493" s="2366" t="s">
        <v>31</v>
      </c>
      <c r="J493" s="2366" t="s">
        <v>31</v>
      </c>
      <c r="K493" s="1664" t="s">
        <v>313</v>
      </c>
      <c r="L493" s="2330" t="s">
        <v>2958</v>
      </c>
      <c r="M493" s="2366" t="s">
        <v>375</v>
      </c>
      <c r="N493" s="1792">
        <v>10</v>
      </c>
      <c r="O493" s="1792">
        <v>10</v>
      </c>
      <c r="P493" s="1792">
        <v>10</v>
      </c>
      <c r="Q493" s="1792">
        <v>10</v>
      </c>
      <c r="R493" s="1792">
        <v>10</v>
      </c>
      <c r="S493" s="1793">
        <v>10</v>
      </c>
      <c r="T493" s="1793">
        <v>10</v>
      </c>
      <c r="U493" s="1666"/>
      <c r="V493" s="1666"/>
      <c r="W493" s="1666"/>
    </row>
    <row r="494" spans="1:114" s="298" customFormat="1" ht="24.75" customHeight="1" outlineLevel="1" x14ac:dyDescent="0.25">
      <c r="A494" s="2356"/>
      <c r="B494" s="2329"/>
      <c r="C494" s="2310"/>
      <c r="D494" s="2239"/>
      <c r="E494" s="1654" t="s">
        <v>309</v>
      </c>
      <c r="F494" s="2331"/>
      <c r="G494" s="2311"/>
      <c r="H494" s="2369"/>
      <c r="I494" s="2366"/>
      <c r="J494" s="2366"/>
      <c r="K494" s="1664" t="s">
        <v>303</v>
      </c>
      <c r="L494" s="2331"/>
      <c r="M494" s="2366"/>
      <c r="N494" s="40"/>
      <c r="O494" s="475"/>
      <c r="P494" s="40"/>
      <c r="Q494" s="40"/>
      <c r="R494" s="40"/>
      <c r="S494" s="41"/>
      <c r="T494" s="41"/>
      <c r="U494" s="1666"/>
      <c r="V494" s="1666"/>
      <c r="W494" s="1666"/>
    </row>
    <row r="495" spans="1:114" s="282" customFormat="1" ht="105" customHeight="1" outlineLevel="1" x14ac:dyDescent="0.25">
      <c r="A495" s="1187">
        <v>34</v>
      </c>
      <c r="B495" s="1530" t="s">
        <v>3596</v>
      </c>
      <c r="C495" s="842" t="s">
        <v>2145</v>
      </c>
      <c r="D495" s="1037" t="s">
        <v>84</v>
      </c>
      <c r="E495" s="1046" t="s">
        <v>3</v>
      </c>
      <c r="F495" s="128" t="s">
        <v>335</v>
      </c>
      <c r="G495" s="357" t="s">
        <v>335</v>
      </c>
      <c r="H495" s="910" t="s">
        <v>859</v>
      </c>
      <c r="I495" s="363" t="s">
        <v>1593</v>
      </c>
      <c r="J495" s="363" t="s">
        <v>57</v>
      </c>
      <c r="K495" s="363" t="s">
        <v>3</v>
      </c>
      <c r="L495" s="128" t="s">
        <v>335</v>
      </c>
      <c r="M495" s="363" t="s">
        <v>335</v>
      </c>
      <c r="N495" s="490">
        <v>28</v>
      </c>
      <c r="O495" s="495">
        <v>26.5</v>
      </c>
      <c r="P495" s="490">
        <v>26</v>
      </c>
      <c r="Q495" s="490">
        <v>25.5</v>
      </c>
      <c r="R495" s="490">
        <v>25</v>
      </c>
      <c r="S495" s="503">
        <v>24.5</v>
      </c>
      <c r="T495" s="504">
        <v>24</v>
      </c>
      <c r="U495" s="14"/>
      <c r="V495" s="14"/>
      <c r="W495" s="14"/>
      <c r="X495" s="294"/>
      <c r="Y495" s="294"/>
      <c r="Z495" s="294"/>
      <c r="AA495" s="294"/>
      <c r="AB495" s="294"/>
      <c r="AC495" s="294"/>
      <c r="AD495" s="294"/>
      <c r="AE495" s="294"/>
      <c r="AF495" s="294"/>
      <c r="AG495" s="294"/>
      <c r="AH495" s="294"/>
      <c r="AI495" s="294"/>
      <c r="AJ495" s="294"/>
      <c r="AK495" s="294"/>
      <c r="AL495" s="294"/>
      <c r="AM495" s="294"/>
      <c r="AN495" s="294"/>
      <c r="AO495" s="294"/>
      <c r="AP495" s="294"/>
      <c r="AQ495" s="294"/>
      <c r="AR495" s="294"/>
      <c r="AS495" s="294"/>
      <c r="AT495" s="294"/>
      <c r="AU495" s="294"/>
      <c r="AV495" s="294"/>
      <c r="AW495" s="294"/>
      <c r="AX495" s="294"/>
      <c r="AY495" s="294"/>
      <c r="AZ495" s="294"/>
      <c r="BA495" s="294"/>
      <c r="BB495" s="294"/>
      <c r="BC495" s="294"/>
      <c r="BD495" s="294"/>
      <c r="BE495" s="294"/>
      <c r="BF495" s="294"/>
      <c r="BG495" s="294"/>
      <c r="BH495" s="294"/>
      <c r="BI495" s="294"/>
      <c r="BJ495" s="294"/>
      <c r="BK495" s="294"/>
      <c r="BL495" s="294"/>
      <c r="BM495" s="294"/>
      <c r="BN495" s="294"/>
      <c r="BO495" s="294"/>
      <c r="BP495" s="294"/>
      <c r="BQ495" s="294"/>
      <c r="BR495" s="294"/>
      <c r="BS495" s="294"/>
      <c r="BT495" s="294"/>
      <c r="BU495" s="294"/>
      <c r="BV495" s="294"/>
      <c r="BW495" s="294"/>
      <c r="BX495" s="294"/>
      <c r="BY495" s="294"/>
      <c r="BZ495" s="294"/>
      <c r="CA495" s="294"/>
      <c r="CB495" s="294"/>
      <c r="CC495" s="294"/>
      <c r="CD495" s="294"/>
      <c r="CE495" s="294"/>
      <c r="CF495" s="294"/>
      <c r="CG495" s="294"/>
      <c r="CH495" s="294"/>
      <c r="CI495" s="294"/>
      <c r="CJ495" s="294"/>
      <c r="CK495" s="294"/>
      <c r="CL495" s="294"/>
      <c r="CM495" s="294"/>
      <c r="CN495" s="294"/>
      <c r="CO495" s="294"/>
      <c r="CP495" s="294"/>
      <c r="CQ495" s="294"/>
      <c r="CR495" s="294"/>
      <c r="CS495" s="294"/>
      <c r="CT495" s="294"/>
      <c r="CU495" s="294"/>
      <c r="CV495" s="294"/>
      <c r="CW495" s="294"/>
      <c r="CX495" s="294"/>
      <c r="CY495" s="294"/>
      <c r="CZ495" s="294"/>
      <c r="DA495" s="294"/>
      <c r="DB495" s="294"/>
      <c r="DC495" s="294"/>
      <c r="DD495" s="294"/>
      <c r="DE495" s="294"/>
      <c r="DF495" s="294"/>
      <c r="DG495" s="294"/>
      <c r="DH495" s="294"/>
      <c r="DI495" s="294"/>
      <c r="DJ495" s="294"/>
    </row>
    <row r="496" spans="1:114" s="298" customFormat="1" ht="15" customHeight="1" outlineLevel="1" x14ac:dyDescent="0.25">
      <c r="A496" s="2356"/>
      <c r="B496" s="2329" t="s">
        <v>3597</v>
      </c>
      <c r="C496" s="2310" t="s">
        <v>306</v>
      </c>
      <c r="D496" s="2238" t="s">
        <v>307</v>
      </c>
      <c r="E496" s="1045" t="s">
        <v>396</v>
      </c>
      <c r="F496" s="2330" t="s">
        <v>472</v>
      </c>
      <c r="G496" s="2311" t="s">
        <v>405</v>
      </c>
      <c r="H496" s="2368" t="s">
        <v>860</v>
      </c>
      <c r="I496" s="2366" t="s">
        <v>31</v>
      </c>
      <c r="J496" s="2366" t="s">
        <v>305</v>
      </c>
      <c r="K496" s="1802" t="s">
        <v>359</v>
      </c>
      <c r="L496" s="2330" t="s">
        <v>472</v>
      </c>
      <c r="M496" s="2366" t="s">
        <v>354</v>
      </c>
      <c r="N496" s="1800">
        <v>50</v>
      </c>
      <c r="O496" s="1800">
        <v>52</v>
      </c>
      <c r="P496" s="1800">
        <v>54</v>
      </c>
      <c r="Q496" s="1800">
        <v>55</v>
      </c>
      <c r="R496" s="1800">
        <v>56</v>
      </c>
      <c r="S496" s="1801">
        <v>57</v>
      </c>
      <c r="T496" s="1801">
        <v>58</v>
      </c>
      <c r="U496" s="1666"/>
      <c r="V496" s="752"/>
      <c r="W496" s="752"/>
    </row>
    <row r="497" spans="1:114" s="298" customFormat="1" ht="64.5" customHeight="1" outlineLevel="1" x14ac:dyDescent="0.25">
      <c r="A497" s="2356"/>
      <c r="B497" s="2329"/>
      <c r="C497" s="2310"/>
      <c r="D497" s="2239"/>
      <c r="E497" s="1045"/>
      <c r="F497" s="2331"/>
      <c r="G497" s="2311"/>
      <c r="H497" s="2369"/>
      <c r="I497" s="2366"/>
      <c r="J497" s="2366"/>
      <c r="K497" s="742"/>
      <c r="L497" s="2331"/>
      <c r="M497" s="2366"/>
      <c r="N497" s="40"/>
      <c r="O497" s="475"/>
      <c r="P497" s="40"/>
      <c r="Q497" s="40"/>
      <c r="R497" s="40"/>
      <c r="S497" s="41"/>
      <c r="T497" s="41"/>
      <c r="U497" s="1666"/>
      <c r="V497" s="752"/>
      <c r="W497" s="752"/>
    </row>
    <row r="498" spans="1:114" s="282" customFormat="1" ht="30.75" customHeight="1" outlineLevel="1" x14ac:dyDescent="0.25">
      <c r="A498" s="1187"/>
      <c r="B498" s="1530" t="s">
        <v>137</v>
      </c>
      <c r="C498" s="14"/>
      <c r="D498" s="1059"/>
      <c r="E498" s="14"/>
      <c r="F498" s="130"/>
      <c r="G498" s="371"/>
      <c r="H498" s="910" t="s">
        <v>138</v>
      </c>
      <c r="I498" s="13"/>
      <c r="J498" s="363"/>
      <c r="K498" s="13"/>
      <c r="L498" s="130"/>
      <c r="M498" s="13"/>
      <c r="N498" s="379"/>
      <c r="O498" s="453"/>
      <c r="P498" s="13"/>
      <c r="Q498" s="13"/>
      <c r="R498" s="13"/>
      <c r="S498" s="14"/>
      <c r="T498" s="14"/>
      <c r="U498" s="14"/>
      <c r="V498" s="14"/>
      <c r="W498" s="14"/>
      <c r="X498" s="294"/>
      <c r="Y498" s="294"/>
      <c r="Z498" s="294"/>
      <c r="AA498" s="294"/>
      <c r="AB498" s="294"/>
      <c r="AC498" s="294"/>
      <c r="AD498" s="294"/>
      <c r="AE498" s="294"/>
      <c r="AF498" s="294"/>
      <c r="AG498" s="294"/>
      <c r="AH498" s="294"/>
      <c r="AI498" s="294"/>
      <c r="AJ498" s="294"/>
      <c r="AK498" s="294"/>
      <c r="AL498" s="294"/>
      <c r="AM498" s="294"/>
      <c r="AN498" s="294"/>
      <c r="AO498" s="294"/>
      <c r="AP498" s="294"/>
      <c r="AQ498" s="294"/>
      <c r="AR498" s="294"/>
      <c r="AS498" s="294"/>
      <c r="AT498" s="294"/>
      <c r="AU498" s="294"/>
      <c r="AV498" s="294"/>
      <c r="AW498" s="294"/>
      <c r="AX498" s="294"/>
      <c r="AY498" s="294"/>
      <c r="AZ498" s="294"/>
      <c r="BA498" s="294"/>
      <c r="BB498" s="294"/>
      <c r="BC498" s="294"/>
      <c r="BD498" s="294"/>
      <c r="BE498" s="294"/>
      <c r="BF498" s="294"/>
      <c r="BG498" s="294"/>
      <c r="BH498" s="294"/>
      <c r="BI498" s="294"/>
      <c r="BJ498" s="294"/>
      <c r="BK498" s="294"/>
      <c r="BL498" s="294"/>
      <c r="BM498" s="294"/>
      <c r="BN498" s="294"/>
      <c r="BO498" s="294"/>
      <c r="BP498" s="294"/>
      <c r="BQ498" s="294"/>
      <c r="BR498" s="294"/>
      <c r="BS498" s="294"/>
      <c r="BT498" s="294"/>
      <c r="BU498" s="294"/>
      <c r="BV498" s="294"/>
      <c r="BW498" s="294"/>
      <c r="BX498" s="294"/>
      <c r="BY498" s="294"/>
      <c r="BZ498" s="294"/>
      <c r="CA498" s="294"/>
      <c r="CB498" s="294"/>
      <c r="CC498" s="294"/>
      <c r="CD498" s="294"/>
      <c r="CE498" s="294"/>
      <c r="CF498" s="294"/>
      <c r="CG498" s="294"/>
      <c r="CH498" s="294"/>
      <c r="CI498" s="294"/>
      <c r="CJ498" s="294"/>
      <c r="CK498" s="294"/>
      <c r="CL498" s="294"/>
      <c r="CM498" s="294"/>
      <c r="CN498" s="294"/>
      <c r="CO498" s="294"/>
      <c r="CP498" s="294"/>
      <c r="CQ498" s="294"/>
      <c r="CR498" s="294"/>
      <c r="CS498" s="294"/>
      <c r="CT498" s="294"/>
      <c r="CU498" s="294"/>
      <c r="CV498" s="294"/>
      <c r="CW498" s="294"/>
      <c r="CX498" s="294"/>
      <c r="CY498" s="294"/>
      <c r="CZ498" s="294"/>
      <c r="DA498" s="294"/>
      <c r="DB498" s="294"/>
      <c r="DC498" s="294"/>
      <c r="DD498" s="294"/>
      <c r="DE498" s="294"/>
      <c r="DF498" s="294"/>
      <c r="DG498" s="294"/>
      <c r="DH498" s="294"/>
      <c r="DI498" s="294"/>
      <c r="DJ498" s="294"/>
    </row>
    <row r="499" spans="1:114" s="282" customFormat="1" ht="105" customHeight="1" outlineLevel="1" x14ac:dyDescent="0.25">
      <c r="A499" s="1187">
        <v>35</v>
      </c>
      <c r="B499" s="1530" t="s">
        <v>3598</v>
      </c>
      <c r="C499" s="842" t="s">
        <v>2145</v>
      </c>
      <c r="D499" s="1037" t="s">
        <v>84</v>
      </c>
      <c r="E499" s="1046" t="s">
        <v>3</v>
      </c>
      <c r="F499" s="128" t="s">
        <v>335</v>
      </c>
      <c r="G499" s="357" t="s">
        <v>335</v>
      </c>
      <c r="H499" s="910" t="s">
        <v>861</v>
      </c>
      <c r="I499" s="363" t="s">
        <v>1593</v>
      </c>
      <c r="J499" s="363" t="s">
        <v>57</v>
      </c>
      <c r="K499" s="363" t="s">
        <v>3</v>
      </c>
      <c r="L499" s="128" t="s">
        <v>335</v>
      </c>
      <c r="M499" s="363" t="s">
        <v>335</v>
      </c>
      <c r="N499" s="490">
        <v>96.5</v>
      </c>
      <c r="O499" s="498">
        <v>95</v>
      </c>
      <c r="P499" s="499">
        <v>95</v>
      </c>
      <c r="Q499" s="499">
        <v>95</v>
      </c>
      <c r="R499" s="499">
        <v>95</v>
      </c>
      <c r="S499" s="493">
        <v>95</v>
      </c>
      <c r="T499" s="494">
        <v>95</v>
      </c>
      <c r="U499" s="14"/>
      <c r="V499" s="14"/>
      <c r="W499" s="14"/>
      <c r="X499" s="294"/>
      <c r="Y499" s="294"/>
      <c r="Z499" s="294"/>
      <c r="AA499" s="294"/>
      <c r="AB499" s="294"/>
      <c r="AC499" s="294"/>
      <c r="AD499" s="294"/>
      <c r="AE499" s="294"/>
      <c r="AF499" s="294"/>
      <c r="AG499" s="294"/>
      <c r="AH499" s="294"/>
      <c r="AI499" s="294"/>
      <c r="AJ499" s="294"/>
      <c r="AK499" s="294"/>
      <c r="AL499" s="294"/>
      <c r="AM499" s="294"/>
      <c r="AN499" s="294"/>
      <c r="AO499" s="294"/>
      <c r="AP499" s="294"/>
      <c r="AQ499" s="294"/>
      <c r="AR499" s="294"/>
      <c r="AS499" s="294"/>
      <c r="AT499" s="294"/>
      <c r="AU499" s="294"/>
      <c r="AV499" s="294"/>
      <c r="AW499" s="294"/>
      <c r="AX499" s="294"/>
      <c r="AY499" s="294"/>
      <c r="AZ499" s="294"/>
      <c r="BA499" s="294"/>
      <c r="BB499" s="294"/>
      <c r="BC499" s="294"/>
      <c r="BD499" s="294"/>
      <c r="BE499" s="294"/>
      <c r="BF499" s="294"/>
      <c r="BG499" s="294"/>
      <c r="BH499" s="294"/>
      <c r="BI499" s="294"/>
      <c r="BJ499" s="294"/>
      <c r="BK499" s="294"/>
      <c r="BL499" s="294"/>
      <c r="BM499" s="294"/>
      <c r="BN499" s="294"/>
      <c r="BO499" s="294"/>
      <c r="BP499" s="294"/>
      <c r="BQ499" s="294"/>
      <c r="BR499" s="294"/>
      <c r="BS499" s="294"/>
      <c r="BT499" s="294"/>
      <c r="BU499" s="294"/>
      <c r="BV499" s="294"/>
      <c r="BW499" s="294"/>
      <c r="BX499" s="294"/>
      <c r="BY499" s="294"/>
      <c r="BZ499" s="294"/>
      <c r="CA499" s="294"/>
      <c r="CB499" s="294"/>
      <c r="CC499" s="294"/>
      <c r="CD499" s="294"/>
      <c r="CE499" s="294"/>
      <c r="CF499" s="294"/>
      <c r="CG499" s="294"/>
      <c r="CH499" s="294"/>
      <c r="CI499" s="294"/>
      <c r="CJ499" s="294"/>
      <c r="CK499" s="294"/>
      <c r="CL499" s="294"/>
      <c r="CM499" s="294"/>
      <c r="CN499" s="294"/>
      <c r="CO499" s="294"/>
      <c r="CP499" s="294"/>
      <c r="CQ499" s="294"/>
      <c r="CR499" s="294"/>
      <c r="CS499" s="294"/>
      <c r="CT499" s="294"/>
      <c r="CU499" s="294"/>
      <c r="CV499" s="294"/>
      <c r="CW499" s="294"/>
      <c r="CX499" s="294"/>
      <c r="CY499" s="294"/>
      <c r="CZ499" s="294"/>
      <c r="DA499" s="294"/>
      <c r="DB499" s="294"/>
      <c r="DC499" s="294"/>
      <c r="DD499" s="294"/>
      <c r="DE499" s="294"/>
      <c r="DF499" s="294"/>
      <c r="DG499" s="294"/>
      <c r="DH499" s="294"/>
      <c r="DI499" s="294"/>
      <c r="DJ499" s="294"/>
    </row>
    <row r="500" spans="1:114" s="298" customFormat="1" ht="15" customHeight="1" outlineLevel="1" x14ac:dyDescent="0.25">
      <c r="A500" s="2356"/>
      <c r="B500" s="2329" t="s">
        <v>3599</v>
      </c>
      <c r="C500" s="2310" t="s">
        <v>306</v>
      </c>
      <c r="D500" s="2238" t="s">
        <v>307</v>
      </c>
      <c r="E500" s="1045" t="s">
        <v>332</v>
      </c>
      <c r="F500" s="2330" t="s">
        <v>320</v>
      </c>
      <c r="G500" s="2311" t="s">
        <v>405</v>
      </c>
      <c r="H500" s="2368" t="s">
        <v>862</v>
      </c>
      <c r="I500" s="2366" t="s">
        <v>31</v>
      </c>
      <c r="J500" s="2366" t="s">
        <v>31</v>
      </c>
      <c r="K500" s="1802" t="s">
        <v>329</v>
      </c>
      <c r="L500" s="2330" t="s">
        <v>2962</v>
      </c>
      <c r="M500" s="2366" t="s">
        <v>354</v>
      </c>
      <c r="N500" s="1800">
        <v>50</v>
      </c>
      <c r="O500" s="1800">
        <v>52</v>
      </c>
      <c r="P500" s="1800">
        <v>54</v>
      </c>
      <c r="Q500" s="1800">
        <v>56</v>
      </c>
      <c r="R500" s="1800">
        <v>58</v>
      </c>
      <c r="S500" s="1801">
        <v>60</v>
      </c>
      <c r="T500" s="1801">
        <v>62</v>
      </c>
      <c r="U500" s="1666"/>
      <c r="V500" s="752"/>
      <c r="W500" s="752"/>
    </row>
    <row r="501" spans="1:114" s="298" customFormat="1" ht="31.5" customHeight="1" outlineLevel="1" x14ac:dyDescent="0.25">
      <c r="A501" s="2356"/>
      <c r="B501" s="2329"/>
      <c r="C501" s="2310"/>
      <c r="D501" s="2239"/>
      <c r="E501" s="1045"/>
      <c r="F501" s="2331"/>
      <c r="G501" s="2311"/>
      <c r="H501" s="2369"/>
      <c r="I501" s="2366"/>
      <c r="J501" s="2366"/>
      <c r="K501" s="742"/>
      <c r="L501" s="2331"/>
      <c r="M501" s="2366"/>
      <c r="N501" s="1781"/>
      <c r="O501" s="1781"/>
      <c r="P501" s="1781"/>
      <c r="Q501" s="1781"/>
      <c r="R501" s="1781"/>
      <c r="S501" s="1782"/>
      <c r="T501" s="1782"/>
      <c r="U501" s="1666"/>
      <c r="V501" s="752"/>
      <c r="W501" s="752"/>
    </row>
    <row r="502" spans="1:114" s="298" customFormat="1" ht="15" customHeight="1" outlineLevel="1" x14ac:dyDescent="0.25">
      <c r="A502" s="2356"/>
      <c r="B502" s="2329" t="s">
        <v>3600</v>
      </c>
      <c r="C502" s="2310" t="s">
        <v>427</v>
      </c>
      <c r="D502" s="2238" t="s">
        <v>428</v>
      </c>
      <c r="E502" s="1045" t="s">
        <v>396</v>
      </c>
      <c r="F502" s="2330" t="s">
        <v>320</v>
      </c>
      <c r="G502" s="2311" t="s">
        <v>429</v>
      </c>
      <c r="H502" s="2368" t="s">
        <v>863</v>
      </c>
      <c r="I502" s="2366" t="s">
        <v>1570</v>
      </c>
      <c r="J502" s="2366" t="s">
        <v>1570</v>
      </c>
      <c r="K502" s="1802" t="s">
        <v>359</v>
      </c>
      <c r="L502" s="2330" t="s">
        <v>2962</v>
      </c>
      <c r="M502" s="2366" t="s">
        <v>376</v>
      </c>
      <c r="N502" s="1800">
        <v>110</v>
      </c>
      <c r="O502" s="1800">
        <v>105</v>
      </c>
      <c r="P502" s="1800">
        <v>110</v>
      </c>
      <c r="Q502" s="1800">
        <v>115</v>
      </c>
      <c r="R502" s="1800">
        <v>120</v>
      </c>
      <c r="S502" s="1801">
        <v>125</v>
      </c>
      <c r="T502" s="1801">
        <v>130</v>
      </c>
      <c r="U502" s="1666"/>
      <c r="V502" s="752"/>
      <c r="W502" s="752"/>
    </row>
    <row r="503" spans="1:114" s="298" customFormat="1" ht="77.25" customHeight="1" outlineLevel="1" x14ac:dyDescent="0.25">
      <c r="A503" s="2356"/>
      <c r="B503" s="2329"/>
      <c r="C503" s="2310"/>
      <c r="D503" s="2239"/>
      <c r="E503" s="1045"/>
      <c r="F503" s="2331"/>
      <c r="G503" s="2311"/>
      <c r="H503" s="2369"/>
      <c r="I503" s="2366"/>
      <c r="J503" s="2366"/>
      <c r="K503" s="742"/>
      <c r="L503" s="2331"/>
      <c r="M503" s="2366"/>
      <c r="N503" s="40"/>
      <c r="O503" s="475"/>
      <c r="P503" s="40"/>
      <c r="Q503" s="40"/>
      <c r="R503" s="40"/>
      <c r="S503" s="41"/>
      <c r="T503" s="41"/>
      <c r="U503" s="1666"/>
      <c r="V503" s="752"/>
      <c r="W503" s="752"/>
    </row>
    <row r="504" spans="1:114" s="282" customFormat="1" ht="105" customHeight="1" outlineLevel="1" x14ac:dyDescent="0.25">
      <c r="A504" s="1187">
        <v>36</v>
      </c>
      <c r="B504" s="1530" t="s">
        <v>3601</v>
      </c>
      <c r="C504" s="842" t="s">
        <v>2145</v>
      </c>
      <c r="D504" s="1037" t="s">
        <v>84</v>
      </c>
      <c r="E504" s="1046" t="s">
        <v>3</v>
      </c>
      <c r="F504" s="14"/>
      <c r="G504" s="357" t="s">
        <v>335</v>
      </c>
      <c r="H504" s="910" t="s">
        <v>864</v>
      </c>
      <c r="I504" s="363" t="s">
        <v>1593</v>
      </c>
      <c r="J504" s="363" t="s">
        <v>57</v>
      </c>
      <c r="K504" s="363" t="s">
        <v>3</v>
      </c>
      <c r="L504" s="14"/>
      <c r="M504" s="363" t="s">
        <v>335</v>
      </c>
      <c r="N504" s="499">
        <v>75</v>
      </c>
      <c r="O504" s="498">
        <v>80</v>
      </c>
      <c r="P504" s="499">
        <v>80</v>
      </c>
      <c r="Q504" s="499">
        <v>85</v>
      </c>
      <c r="R504" s="499">
        <v>90</v>
      </c>
      <c r="S504" s="493">
        <v>95</v>
      </c>
      <c r="T504" s="494">
        <v>95</v>
      </c>
      <c r="U504" s="14"/>
      <c r="V504" s="14"/>
      <c r="W504" s="14"/>
      <c r="X504" s="294"/>
      <c r="Y504" s="294"/>
      <c r="Z504" s="294"/>
      <c r="AA504" s="294"/>
      <c r="AB504" s="294"/>
      <c r="AC504" s="294"/>
      <c r="AD504" s="294"/>
      <c r="AE504" s="294"/>
      <c r="AF504" s="294"/>
      <c r="AG504" s="294"/>
      <c r="AH504" s="294"/>
      <c r="AI504" s="294"/>
      <c r="AJ504" s="294"/>
      <c r="AK504" s="294"/>
      <c r="AL504" s="294"/>
      <c r="AM504" s="294"/>
      <c r="AN504" s="294"/>
      <c r="AO504" s="294"/>
      <c r="AP504" s="294"/>
      <c r="AQ504" s="294"/>
      <c r="AR504" s="294"/>
      <c r="AS504" s="294"/>
      <c r="AT504" s="294"/>
      <c r="AU504" s="294"/>
      <c r="AV504" s="294"/>
      <c r="AW504" s="294"/>
      <c r="AX504" s="294"/>
      <c r="AY504" s="294"/>
      <c r="AZ504" s="294"/>
      <c r="BA504" s="294"/>
      <c r="BB504" s="294"/>
      <c r="BC504" s="294"/>
      <c r="BD504" s="294"/>
      <c r="BE504" s="294"/>
      <c r="BF504" s="294"/>
      <c r="BG504" s="294"/>
      <c r="BH504" s="294"/>
      <c r="BI504" s="294"/>
      <c r="BJ504" s="294"/>
      <c r="BK504" s="294"/>
      <c r="BL504" s="294"/>
      <c r="BM504" s="294"/>
      <c r="BN504" s="294"/>
      <c r="BO504" s="294"/>
      <c r="BP504" s="294"/>
      <c r="BQ504" s="294"/>
      <c r="BR504" s="294"/>
      <c r="BS504" s="294"/>
      <c r="BT504" s="294"/>
      <c r="BU504" s="294"/>
      <c r="BV504" s="294"/>
      <c r="BW504" s="294"/>
      <c r="BX504" s="294"/>
      <c r="BY504" s="294"/>
      <c r="BZ504" s="294"/>
      <c r="CA504" s="294"/>
      <c r="CB504" s="294"/>
      <c r="CC504" s="294"/>
      <c r="CD504" s="294"/>
      <c r="CE504" s="294"/>
      <c r="CF504" s="294"/>
      <c r="CG504" s="294"/>
      <c r="CH504" s="294"/>
      <c r="CI504" s="294"/>
      <c r="CJ504" s="294"/>
      <c r="CK504" s="294"/>
      <c r="CL504" s="294"/>
      <c r="CM504" s="294"/>
      <c r="CN504" s="294"/>
      <c r="CO504" s="294"/>
      <c r="CP504" s="294"/>
      <c r="CQ504" s="294"/>
      <c r="CR504" s="294"/>
      <c r="CS504" s="294"/>
      <c r="CT504" s="294"/>
      <c r="CU504" s="294"/>
      <c r="CV504" s="294"/>
      <c r="CW504" s="294"/>
      <c r="CX504" s="294"/>
      <c r="CY504" s="294"/>
      <c r="CZ504" s="294"/>
      <c r="DA504" s="294"/>
      <c r="DB504" s="294"/>
      <c r="DC504" s="294"/>
      <c r="DD504" s="294"/>
      <c r="DE504" s="294"/>
      <c r="DF504" s="294"/>
      <c r="DG504" s="294"/>
      <c r="DH504" s="294"/>
      <c r="DI504" s="294"/>
      <c r="DJ504" s="294"/>
    </row>
    <row r="505" spans="1:114" s="298" customFormat="1" ht="30" customHeight="1" outlineLevel="1" x14ac:dyDescent="0.25">
      <c r="A505" s="2356"/>
      <c r="B505" s="2329" t="s">
        <v>3602</v>
      </c>
      <c r="C505" s="2310" t="s">
        <v>430</v>
      </c>
      <c r="D505" s="2238" t="s">
        <v>433</v>
      </c>
      <c r="E505" s="1045" t="s">
        <v>398</v>
      </c>
      <c r="F505" s="2330" t="s">
        <v>320</v>
      </c>
      <c r="G505" s="2311" t="s">
        <v>405</v>
      </c>
      <c r="H505" s="2368" t="s">
        <v>865</v>
      </c>
      <c r="I505" s="2366" t="s">
        <v>1581</v>
      </c>
      <c r="J505" s="2366" t="s">
        <v>435</v>
      </c>
      <c r="K505" s="742" t="s">
        <v>348</v>
      </c>
      <c r="L505" s="2330" t="s">
        <v>2962</v>
      </c>
      <c r="M505" s="2366" t="s">
        <v>354</v>
      </c>
      <c r="N505" s="1796">
        <v>12</v>
      </c>
      <c r="O505" s="1796">
        <v>12</v>
      </c>
      <c r="P505" s="1796">
        <v>12</v>
      </c>
      <c r="Q505" s="1796">
        <v>12</v>
      </c>
      <c r="R505" s="1796">
        <v>12</v>
      </c>
      <c r="S505" s="1796">
        <v>12</v>
      </c>
      <c r="T505" s="1797">
        <v>12</v>
      </c>
      <c r="U505" s="1666"/>
      <c r="V505" s="752"/>
      <c r="W505" s="752"/>
    </row>
    <row r="506" spans="1:114" s="298" customFormat="1" outlineLevel="1" x14ac:dyDescent="0.25">
      <c r="A506" s="2356"/>
      <c r="B506" s="2329"/>
      <c r="C506" s="2310"/>
      <c r="D506" s="2239"/>
      <c r="E506" s="1045"/>
      <c r="F506" s="2331"/>
      <c r="G506" s="2311"/>
      <c r="H506" s="2369"/>
      <c r="I506" s="2366"/>
      <c r="J506" s="2366"/>
      <c r="K506" s="742"/>
      <c r="L506" s="2331"/>
      <c r="M506" s="2366"/>
      <c r="N506" s="1798"/>
      <c r="O506" s="1798"/>
      <c r="P506" s="1798"/>
      <c r="Q506" s="1798"/>
      <c r="R506" s="1798"/>
      <c r="S506" s="1799"/>
      <c r="T506" s="1782"/>
      <c r="U506" s="1666"/>
      <c r="V506" s="752"/>
      <c r="W506" s="752"/>
    </row>
    <row r="507" spans="1:114" s="298" customFormat="1" ht="30" customHeight="1" outlineLevel="1" x14ac:dyDescent="0.25">
      <c r="A507" s="2356"/>
      <c r="B507" s="2329" t="s">
        <v>3603</v>
      </c>
      <c r="C507" s="2310" t="s">
        <v>431</v>
      </c>
      <c r="D507" s="2238" t="s">
        <v>307</v>
      </c>
      <c r="E507" s="1045" t="s">
        <v>398</v>
      </c>
      <c r="F507" s="2330" t="s">
        <v>320</v>
      </c>
      <c r="G507" s="2311" t="s">
        <v>405</v>
      </c>
      <c r="H507" s="2368" t="s">
        <v>866</v>
      </c>
      <c r="I507" s="2366" t="s">
        <v>1582</v>
      </c>
      <c r="J507" s="2366" t="s">
        <v>305</v>
      </c>
      <c r="K507" s="742" t="s">
        <v>348</v>
      </c>
      <c r="L507" s="2330" t="s">
        <v>2962</v>
      </c>
      <c r="M507" s="2366" t="s">
        <v>354</v>
      </c>
      <c r="N507" s="1794">
        <v>76</v>
      </c>
      <c r="O507" s="1794">
        <v>77</v>
      </c>
      <c r="P507" s="1794">
        <v>78</v>
      </c>
      <c r="Q507" s="1794">
        <v>79</v>
      </c>
      <c r="R507" s="1794">
        <v>80</v>
      </c>
      <c r="S507" s="1795">
        <v>81</v>
      </c>
      <c r="T507" s="1795">
        <v>82</v>
      </c>
      <c r="U507" s="1666"/>
      <c r="V507" s="752"/>
      <c r="W507" s="752"/>
    </row>
    <row r="508" spans="1:114" s="298" customFormat="1" ht="47.25" customHeight="1" outlineLevel="1" x14ac:dyDescent="0.25">
      <c r="A508" s="2356"/>
      <c r="B508" s="2329"/>
      <c r="C508" s="2310"/>
      <c r="D508" s="2239"/>
      <c r="E508" s="1045"/>
      <c r="F508" s="2331"/>
      <c r="G508" s="2311"/>
      <c r="H508" s="2369"/>
      <c r="I508" s="2366"/>
      <c r="J508" s="2366"/>
      <c r="K508" s="742"/>
      <c r="L508" s="2331"/>
      <c r="M508" s="2366"/>
      <c r="N508" s="1781"/>
      <c r="O508" s="1781"/>
      <c r="P508" s="1781"/>
      <c r="Q508" s="1781"/>
      <c r="R508" s="1781"/>
      <c r="S508" s="1782"/>
      <c r="T508" s="1782"/>
      <c r="U508" s="1666"/>
      <c r="V508" s="752"/>
      <c r="W508" s="752"/>
    </row>
    <row r="509" spans="1:114" s="298" customFormat="1" ht="25.5" customHeight="1" outlineLevel="1" x14ac:dyDescent="0.25">
      <c r="A509" s="2356"/>
      <c r="B509" s="2329" t="s">
        <v>3604</v>
      </c>
      <c r="C509" s="2310" t="s">
        <v>432</v>
      </c>
      <c r="D509" s="2238" t="s">
        <v>85</v>
      </c>
      <c r="E509" s="1045" t="s">
        <v>434</v>
      </c>
      <c r="F509" s="2330" t="s">
        <v>320</v>
      </c>
      <c r="G509" s="2311" t="s">
        <v>391</v>
      </c>
      <c r="H509" s="2368" t="s">
        <v>867</v>
      </c>
      <c r="I509" s="2366" t="s">
        <v>1582</v>
      </c>
      <c r="J509" s="2366" t="s">
        <v>58</v>
      </c>
      <c r="K509" s="742" t="s">
        <v>378</v>
      </c>
      <c r="L509" s="2330" t="s">
        <v>2962</v>
      </c>
      <c r="M509" s="2366" t="s">
        <v>377</v>
      </c>
      <c r="N509" s="1794">
        <v>50</v>
      </c>
      <c r="O509" s="1794">
        <v>51</v>
      </c>
      <c r="P509" s="1794">
        <v>52</v>
      </c>
      <c r="Q509" s="1794">
        <v>53</v>
      </c>
      <c r="R509" s="1794">
        <v>54</v>
      </c>
      <c r="S509" s="1795">
        <v>55</v>
      </c>
      <c r="T509" s="1795">
        <v>56</v>
      </c>
      <c r="U509" s="1666"/>
      <c r="V509" s="752"/>
      <c r="W509" s="752"/>
    </row>
    <row r="510" spans="1:114" s="298" customFormat="1" ht="37.5" customHeight="1" outlineLevel="1" x14ac:dyDescent="0.25">
      <c r="A510" s="2356"/>
      <c r="B510" s="2329"/>
      <c r="C510" s="2310"/>
      <c r="D510" s="2239"/>
      <c r="E510" s="1045" t="s">
        <v>309</v>
      </c>
      <c r="F510" s="2331"/>
      <c r="G510" s="2311"/>
      <c r="H510" s="2369"/>
      <c r="I510" s="2366"/>
      <c r="J510" s="2366"/>
      <c r="K510" s="742" t="s">
        <v>303</v>
      </c>
      <c r="L510" s="2331"/>
      <c r="M510" s="2366"/>
      <c r="N510" s="1240"/>
      <c r="O510" s="1240"/>
      <c r="P510" s="1240"/>
      <c r="Q510" s="1240"/>
      <c r="R510" s="1240"/>
      <c r="S510" s="1240"/>
      <c r="T510" s="1240"/>
      <c r="U510" s="1666"/>
      <c r="V510" s="752"/>
      <c r="W510" s="752"/>
    </row>
    <row r="511" spans="1:114" s="282" customFormat="1" ht="24.75" customHeight="1" outlineLevel="1" x14ac:dyDescent="0.25">
      <c r="A511" s="1187"/>
      <c r="B511" s="1530" t="s">
        <v>139</v>
      </c>
      <c r="C511" s="14"/>
      <c r="D511" s="1059"/>
      <c r="E511" s="14"/>
      <c r="F511" s="839"/>
      <c r="G511" s="371"/>
      <c r="H511" s="2296" t="s">
        <v>140</v>
      </c>
      <c r="I511" s="2297"/>
      <c r="J511" s="2297"/>
      <c r="K511" s="2297"/>
      <c r="L511" s="2297"/>
      <c r="M511" s="2297"/>
      <c r="N511" s="2297"/>
      <c r="O511" s="2297"/>
      <c r="P511" s="2297"/>
      <c r="Q511" s="2297"/>
      <c r="R511" s="2297"/>
      <c r="S511" s="2297"/>
      <c r="T511" s="2297"/>
      <c r="U511" s="2297"/>
      <c r="V511" s="2297"/>
      <c r="W511" s="2298"/>
      <c r="X511" s="294"/>
      <c r="Y511" s="294"/>
      <c r="Z511" s="294"/>
      <c r="AA511" s="294"/>
      <c r="AB511" s="294"/>
      <c r="AC511" s="294"/>
      <c r="AD511" s="294"/>
      <c r="AE511" s="294"/>
      <c r="AF511" s="294"/>
      <c r="AG511" s="294"/>
      <c r="AH511" s="294"/>
      <c r="AI511" s="294"/>
      <c r="AJ511" s="294"/>
      <c r="AK511" s="294"/>
      <c r="AL511" s="294"/>
      <c r="AM511" s="294"/>
      <c r="AN511" s="294"/>
      <c r="AO511" s="294"/>
      <c r="AP511" s="294"/>
      <c r="AQ511" s="294"/>
      <c r="AR511" s="294"/>
      <c r="AS511" s="294"/>
      <c r="AT511" s="294"/>
      <c r="AU511" s="294"/>
      <c r="AV511" s="294"/>
      <c r="AW511" s="294"/>
      <c r="AX511" s="294"/>
      <c r="AY511" s="294"/>
      <c r="AZ511" s="294"/>
      <c r="BA511" s="294"/>
      <c r="BB511" s="294"/>
      <c r="BC511" s="294"/>
      <c r="BD511" s="294"/>
      <c r="BE511" s="294"/>
      <c r="BF511" s="294"/>
      <c r="BG511" s="294"/>
      <c r="BH511" s="294"/>
      <c r="BI511" s="294"/>
      <c r="BJ511" s="294"/>
      <c r="BK511" s="294"/>
      <c r="BL511" s="294"/>
      <c r="BM511" s="294"/>
      <c r="BN511" s="294"/>
      <c r="BO511" s="294"/>
      <c r="BP511" s="294"/>
      <c r="BQ511" s="294"/>
      <c r="BR511" s="294"/>
      <c r="BS511" s="294"/>
      <c r="BT511" s="294"/>
      <c r="BU511" s="294"/>
      <c r="BV511" s="294"/>
      <c r="BW511" s="294"/>
      <c r="BX511" s="294"/>
      <c r="BY511" s="294"/>
      <c r="BZ511" s="294"/>
      <c r="CA511" s="294"/>
      <c r="CB511" s="294"/>
      <c r="CC511" s="294"/>
      <c r="CD511" s="294"/>
      <c r="CE511" s="294"/>
      <c r="CF511" s="294"/>
      <c r="CG511" s="294"/>
      <c r="CH511" s="294"/>
      <c r="CI511" s="294"/>
      <c r="CJ511" s="294"/>
      <c r="CK511" s="294"/>
      <c r="CL511" s="294"/>
      <c r="CM511" s="294"/>
      <c r="CN511" s="294"/>
      <c r="CO511" s="294"/>
      <c r="CP511" s="294"/>
      <c r="CQ511" s="294"/>
      <c r="CR511" s="294"/>
      <c r="CS511" s="294"/>
      <c r="CT511" s="294"/>
      <c r="CU511" s="294"/>
      <c r="CV511" s="294"/>
      <c r="CW511" s="294"/>
      <c r="CX511" s="294"/>
      <c r="CY511" s="294"/>
      <c r="CZ511" s="294"/>
      <c r="DA511" s="294"/>
      <c r="DB511" s="294"/>
      <c r="DC511" s="294"/>
      <c r="DD511" s="294"/>
      <c r="DE511" s="294"/>
      <c r="DF511" s="294"/>
      <c r="DG511" s="294"/>
      <c r="DH511" s="294"/>
      <c r="DI511" s="294"/>
      <c r="DJ511" s="294"/>
    </row>
    <row r="512" spans="1:114" s="282" customFormat="1" ht="78" customHeight="1" outlineLevel="1" x14ac:dyDescent="0.25">
      <c r="A512" s="1187">
        <v>37</v>
      </c>
      <c r="B512" s="1530" t="s">
        <v>3605</v>
      </c>
      <c r="C512" s="842" t="s">
        <v>2145</v>
      </c>
      <c r="D512" s="1037" t="s">
        <v>84</v>
      </c>
      <c r="E512" s="1046" t="s">
        <v>262</v>
      </c>
      <c r="F512" s="128" t="s">
        <v>335</v>
      </c>
      <c r="G512" s="357" t="s">
        <v>335</v>
      </c>
      <c r="H512" s="910" t="s">
        <v>868</v>
      </c>
      <c r="I512" s="363" t="s">
        <v>1593</v>
      </c>
      <c r="J512" s="363" t="s">
        <v>57</v>
      </c>
      <c r="K512" s="363" t="s">
        <v>141</v>
      </c>
      <c r="L512" s="128" t="s">
        <v>335</v>
      </c>
      <c r="M512" s="363" t="s">
        <v>335</v>
      </c>
      <c r="N512" s="490">
        <v>76.2</v>
      </c>
      <c r="O512" s="495">
        <v>77.900000000000006</v>
      </c>
      <c r="P512" s="490">
        <v>78</v>
      </c>
      <c r="Q512" s="490">
        <v>78.099999999999994</v>
      </c>
      <c r="R512" s="490">
        <v>78.099999999999994</v>
      </c>
      <c r="S512" s="493">
        <v>78.2</v>
      </c>
      <c r="T512" s="493">
        <v>79</v>
      </c>
      <c r="U512" s="14"/>
      <c r="V512" s="14"/>
      <c r="W512" s="14"/>
      <c r="X512" s="294"/>
      <c r="Y512" s="294"/>
      <c r="Z512" s="294"/>
      <c r="AA512" s="294"/>
      <c r="AB512" s="294"/>
      <c r="AC512" s="294"/>
      <c r="AD512" s="294"/>
      <c r="AE512" s="294"/>
      <c r="AF512" s="294"/>
      <c r="AG512" s="294"/>
      <c r="AH512" s="294"/>
      <c r="AI512" s="294"/>
      <c r="AJ512" s="294"/>
      <c r="AK512" s="294"/>
      <c r="AL512" s="294"/>
      <c r="AM512" s="294"/>
      <c r="AN512" s="294"/>
      <c r="AO512" s="294"/>
      <c r="AP512" s="294"/>
      <c r="AQ512" s="294"/>
      <c r="AR512" s="294"/>
      <c r="AS512" s="294"/>
      <c r="AT512" s="294"/>
      <c r="AU512" s="294"/>
      <c r="AV512" s="294"/>
      <c r="AW512" s="294"/>
      <c r="AX512" s="294"/>
      <c r="AY512" s="294"/>
      <c r="AZ512" s="294"/>
      <c r="BA512" s="294"/>
      <c r="BB512" s="294"/>
      <c r="BC512" s="294"/>
      <c r="BD512" s="294"/>
      <c r="BE512" s="294"/>
      <c r="BF512" s="294"/>
      <c r="BG512" s="294"/>
      <c r="BH512" s="294"/>
      <c r="BI512" s="294"/>
      <c r="BJ512" s="294"/>
      <c r="BK512" s="294"/>
      <c r="BL512" s="294"/>
      <c r="BM512" s="294"/>
      <c r="BN512" s="294"/>
      <c r="BO512" s="294"/>
      <c r="BP512" s="294"/>
      <c r="BQ512" s="294"/>
      <c r="BR512" s="294"/>
      <c r="BS512" s="294"/>
      <c r="BT512" s="294"/>
      <c r="BU512" s="294"/>
      <c r="BV512" s="294"/>
      <c r="BW512" s="294"/>
      <c r="BX512" s="294"/>
      <c r="BY512" s="294"/>
      <c r="BZ512" s="294"/>
      <c r="CA512" s="294"/>
      <c r="CB512" s="294"/>
      <c r="CC512" s="294"/>
      <c r="CD512" s="294"/>
      <c r="CE512" s="294"/>
      <c r="CF512" s="294"/>
      <c r="CG512" s="294"/>
      <c r="CH512" s="294"/>
      <c r="CI512" s="294"/>
      <c r="CJ512" s="294"/>
      <c r="CK512" s="294"/>
      <c r="CL512" s="294"/>
      <c r="CM512" s="294"/>
      <c r="CN512" s="294"/>
      <c r="CO512" s="294"/>
      <c r="CP512" s="294"/>
      <c r="CQ512" s="294"/>
      <c r="CR512" s="294"/>
      <c r="CS512" s="294"/>
      <c r="CT512" s="294"/>
      <c r="CU512" s="294"/>
      <c r="CV512" s="294"/>
      <c r="CW512" s="294"/>
      <c r="CX512" s="294"/>
      <c r="CY512" s="294"/>
      <c r="CZ512" s="294"/>
      <c r="DA512" s="294"/>
      <c r="DB512" s="294"/>
      <c r="DC512" s="294"/>
      <c r="DD512" s="294"/>
      <c r="DE512" s="294"/>
      <c r="DF512" s="294"/>
      <c r="DG512" s="294"/>
      <c r="DH512" s="294"/>
      <c r="DI512" s="294"/>
      <c r="DJ512" s="294"/>
    </row>
    <row r="513" spans="1:114" s="298" customFormat="1" ht="15" customHeight="1" outlineLevel="1" x14ac:dyDescent="0.25">
      <c r="A513" s="2356"/>
      <c r="B513" s="2329" t="s">
        <v>3606</v>
      </c>
      <c r="C513" s="2310" t="s">
        <v>306</v>
      </c>
      <c r="D513" s="2238" t="s">
        <v>306</v>
      </c>
      <c r="E513" s="1045" t="s">
        <v>396</v>
      </c>
      <c r="F513" s="2330" t="s">
        <v>320</v>
      </c>
      <c r="G513" s="2311" t="s">
        <v>436</v>
      </c>
      <c r="H513" s="2368" t="s">
        <v>869</v>
      </c>
      <c r="I513" s="2366" t="s">
        <v>1583</v>
      </c>
      <c r="J513" s="2366" t="s">
        <v>304</v>
      </c>
      <c r="K513" s="742" t="s">
        <v>359</v>
      </c>
      <c r="L513" s="2330" t="s">
        <v>2962</v>
      </c>
      <c r="M513" s="2366" t="s">
        <v>379</v>
      </c>
      <c r="N513" s="1825"/>
      <c r="O513" s="1826">
        <v>105</v>
      </c>
      <c r="P513" s="1826">
        <v>86</v>
      </c>
      <c r="Q513" s="1826">
        <v>86</v>
      </c>
      <c r="R513" s="1826">
        <v>86</v>
      </c>
      <c r="S513" s="1826">
        <v>86</v>
      </c>
      <c r="T513" s="1826">
        <v>86</v>
      </c>
      <c r="U513" s="44"/>
      <c r="V513" s="44"/>
      <c r="W513" s="752"/>
    </row>
    <row r="514" spans="1:114" s="298" customFormat="1" ht="30.75" customHeight="1" outlineLevel="1" x14ac:dyDescent="0.25">
      <c r="A514" s="2356"/>
      <c r="B514" s="2329"/>
      <c r="C514" s="2310"/>
      <c r="D514" s="2239"/>
      <c r="E514" s="1045" t="s">
        <v>309</v>
      </c>
      <c r="F514" s="2331"/>
      <c r="G514" s="2311"/>
      <c r="H514" s="2369"/>
      <c r="I514" s="2366"/>
      <c r="J514" s="2366"/>
      <c r="K514" s="1160" t="s">
        <v>465</v>
      </c>
      <c r="L514" s="2331"/>
      <c r="M514" s="2366"/>
      <c r="N514" s="1825"/>
      <c r="O514" s="1826">
        <v>280.59899999999999</v>
      </c>
      <c r="P514" s="1826">
        <v>178.77500000000001</v>
      </c>
      <c r="Q514" s="1826">
        <v>178.77500000000001</v>
      </c>
      <c r="R514" s="1826">
        <v>178.77500000000001</v>
      </c>
      <c r="S514" s="1826">
        <v>178.77500000000001</v>
      </c>
      <c r="T514" s="1826">
        <v>178.77500000000001</v>
      </c>
      <c r="U514" s="559" t="s">
        <v>3896</v>
      </c>
      <c r="V514" s="1414" t="s">
        <v>2952</v>
      </c>
      <c r="W514" s="752"/>
    </row>
    <row r="515" spans="1:114" s="298" customFormat="1" ht="15" customHeight="1" outlineLevel="1" x14ac:dyDescent="0.25">
      <c r="A515" s="2356"/>
      <c r="B515" s="2329" t="s">
        <v>3607</v>
      </c>
      <c r="C515" s="2310" t="s">
        <v>439</v>
      </c>
      <c r="D515" s="2238" t="s">
        <v>438</v>
      </c>
      <c r="E515" s="1045" t="s">
        <v>396</v>
      </c>
      <c r="F515" s="2330" t="s">
        <v>320</v>
      </c>
      <c r="G515" s="2311" t="s">
        <v>437</v>
      </c>
      <c r="H515" s="2368" t="s">
        <v>870</v>
      </c>
      <c r="I515" s="2366" t="s">
        <v>1583</v>
      </c>
      <c r="J515" s="2366" t="s">
        <v>442</v>
      </c>
      <c r="K515" s="742" t="s">
        <v>359</v>
      </c>
      <c r="L515" s="2330" t="s">
        <v>2962</v>
      </c>
      <c r="M515" s="2366" t="s">
        <v>380</v>
      </c>
      <c r="N515" s="1827">
        <v>94</v>
      </c>
      <c r="O515" s="1827">
        <v>94.7</v>
      </c>
      <c r="P515" s="1827">
        <v>95</v>
      </c>
      <c r="Q515" s="1827">
        <v>95.6</v>
      </c>
      <c r="R515" s="1827">
        <v>96</v>
      </c>
      <c r="S515" s="1828">
        <v>97</v>
      </c>
      <c r="T515" s="1828">
        <v>98</v>
      </c>
      <c r="U515" s="1416"/>
      <c r="V515" s="1371"/>
      <c r="W515" s="752"/>
    </row>
    <row r="516" spans="1:114" s="298" customFormat="1" outlineLevel="1" x14ac:dyDescent="0.25">
      <c r="A516" s="2356"/>
      <c r="B516" s="2329"/>
      <c r="C516" s="2310"/>
      <c r="D516" s="2239"/>
      <c r="E516" s="1045"/>
      <c r="F516" s="2331"/>
      <c r="G516" s="2311"/>
      <c r="H516" s="2369"/>
      <c r="I516" s="2366"/>
      <c r="J516" s="2366"/>
      <c r="K516" s="742"/>
      <c r="L516" s="2331"/>
      <c r="M516" s="2366"/>
      <c r="N516" s="1829"/>
      <c r="O516" s="1829"/>
      <c r="P516" s="1829"/>
      <c r="Q516" s="1829"/>
      <c r="R516" s="1829"/>
      <c r="S516" s="1830"/>
      <c r="T516" s="1830"/>
      <c r="U516" s="1416"/>
      <c r="V516" s="1371"/>
      <c r="W516" s="752"/>
    </row>
    <row r="517" spans="1:114" s="298" customFormat="1" ht="15" customHeight="1" outlineLevel="1" x14ac:dyDescent="0.25">
      <c r="A517" s="2356"/>
      <c r="B517" s="2329" t="s">
        <v>3608</v>
      </c>
      <c r="C517" s="2310" t="s">
        <v>440</v>
      </c>
      <c r="D517" s="2238" t="s">
        <v>84</v>
      </c>
      <c r="E517" s="1045" t="s">
        <v>332</v>
      </c>
      <c r="F517" s="2330" t="s">
        <v>320</v>
      </c>
      <c r="G517" s="2311" t="s">
        <v>441</v>
      </c>
      <c r="H517" s="2368" t="s">
        <v>871</v>
      </c>
      <c r="I517" s="2366" t="s">
        <v>1584</v>
      </c>
      <c r="J517" s="2366" t="s">
        <v>57</v>
      </c>
      <c r="K517" s="742" t="s">
        <v>329</v>
      </c>
      <c r="L517" s="2330" t="s">
        <v>2962</v>
      </c>
      <c r="M517" s="2366" t="s">
        <v>381</v>
      </c>
      <c r="N517" s="1829"/>
      <c r="O517" s="1826">
        <v>1</v>
      </c>
      <c r="P517" s="1826">
        <v>1</v>
      </c>
      <c r="Q517" s="1826">
        <v>1</v>
      </c>
      <c r="R517" s="1826">
        <v>1</v>
      </c>
      <c r="S517" s="1831">
        <v>1</v>
      </c>
      <c r="T517" s="1831"/>
      <c r="U517" s="1416"/>
      <c r="V517" s="1371"/>
      <c r="W517" s="752"/>
    </row>
    <row r="518" spans="1:114" s="298" customFormat="1" ht="45" customHeight="1" outlineLevel="1" x14ac:dyDescent="0.25">
      <c r="A518" s="2356"/>
      <c r="B518" s="2329"/>
      <c r="C518" s="2310"/>
      <c r="D518" s="2239"/>
      <c r="E518" s="1045"/>
      <c r="F518" s="2331"/>
      <c r="G518" s="2311"/>
      <c r="H518" s="2369"/>
      <c r="I518" s="2366"/>
      <c r="J518" s="2366"/>
      <c r="K518" s="742"/>
      <c r="L518" s="2331"/>
      <c r="M518" s="2366"/>
      <c r="N518" s="44"/>
      <c r="O518" s="44"/>
      <c r="P518" s="44"/>
      <c r="Q518" s="44"/>
      <c r="R518" s="44"/>
      <c r="S518" s="42"/>
      <c r="T518" s="42"/>
      <c r="U518" s="1654"/>
      <c r="V518" s="1371"/>
      <c r="W518" s="752"/>
    </row>
    <row r="519" spans="1:114" s="282" customFormat="1" ht="105" customHeight="1" outlineLevel="1" x14ac:dyDescent="0.25">
      <c r="A519" s="1187">
        <v>38</v>
      </c>
      <c r="B519" s="1530" t="s">
        <v>3609</v>
      </c>
      <c r="C519" s="842" t="s">
        <v>2145</v>
      </c>
      <c r="D519" s="1037" t="s">
        <v>84</v>
      </c>
      <c r="E519" s="1046" t="s">
        <v>3</v>
      </c>
      <c r="F519" s="128" t="s">
        <v>335</v>
      </c>
      <c r="G519" s="357" t="s">
        <v>335</v>
      </c>
      <c r="H519" s="910" t="s">
        <v>872</v>
      </c>
      <c r="I519" s="363" t="s">
        <v>1593</v>
      </c>
      <c r="J519" s="363" t="s">
        <v>57</v>
      </c>
      <c r="K519" s="363" t="s">
        <v>3</v>
      </c>
      <c r="L519" s="128" t="s">
        <v>335</v>
      </c>
      <c r="M519" s="363" t="s">
        <v>335</v>
      </c>
      <c r="N519" s="493">
        <v>100</v>
      </c>
      <c r="O519" s="493">
        <v>100</v>
      </c>
      <c r="P519" s="493">
        <v>100</v>
      </c>
      <c r="Q519" s="499">
        <v>100</v>
      </c>
      <c r="R519" s="499">
        <v>100</v>
      </c>
      <c r="S519" s="493">
        <v>100</v>
      </c>
      <c r="T519" s="493">
        <v>100</v>
      </c>
      <c r="U519" s="14"/>
      <c r="V519" s="14"/>
      <c r="W519" s="14"/>
      <c r="X519" s="294"/>
      <c r="Y519" s="294"/>
      <c r="Z519" s="294"/>
      <c r="AA519" s="294"/>
      <c r="AB519" s="294"/>
      <c r="AC519" s="294"/>
      <c r="AD519" s="294"/>
      <c r="AE519" s="294"/>
      <c r="AF519" s="294"/>
      <c r="AG519" s="294"/>
      <c r="AH519" s="294"/>
      <c r="AI519" s="294"/>
      <c r="AJ519" s="294"/>
      <c r="AK519" s="294"/>
      <c r="AL519" s="294"/>
      <c r="AM519" s="294"/>
      <c r="AN519" s="294"/>
      <c r="AO519" s="294"/>
      <c r="AP519" s="294"/>
      <c r="AQ519" s="294"/>
      <c r="AR519" s="294"/>
      <c r="AS519" s="294"/>
      <c r="AT519" s="294"/>
      <c r="AU519" s="294"/>
      <c r="AV519" s="294"/>
      <c r="AW519" s="294"/>
      <c r="AX519" s="294"/>
      <c r="AY519" s="294"/>
      <c r="AZ519" s="294"/>
      <c r="BA519" s="294"/>
      <c r="BB519" s="294"/>
      <c r="BC519" s="294"/>
      <c r="BD519" s="294"/>
      <c r="BE519" s="294"/>
      <c r="BF519" s="294"/>
      <c r="BG519" s="294"/>
      <c r="BH519" s="294"/>
      <c r="BI519" s="294"/>
      <c r="BJ519" s="294"/>
      <c r="BK519" s="294"/>
      <c r="BL519" s="294"/>
      <c r="BM519" s="294"/>
      <c r="BN519" s="294"/>
      <c r="BO519" s="294"/>
      <c r="BP519" s="294"/>
      <c r="BQ519" s="294"/>
      <c r="BR519" s="294"/>
      <c r="BS519" s="294"/>
      <c r="BT519" s="294"/>
      <c r="BU519" s="294"/>
      <c r="BV519" s="294"/>
      <c r="BW519" s="294"/>
      <c r="BX519" s="294"/>
      <c r="BY519" s="294"/>
      <c r="BZ519" s="294"/>
      <c r="CA519" s="294"/>
      <c r="CB519" s="294"/>
      <c r="CC519" s="294"/>
      <c r="CD519" s="294"/>
      <c r="CE519" s="294"/>
      <c r="CF519" s="294"/>
      <c r="CG519" s="294"/>
      <c r="CH519" s="294"/>
      <c r="CI519" s="294"/>
      <c r="CJ519" s="294"/>
      <c r="CK519" s="294"/>
      <c r="CL519" s="294"/>
      <c r="CM519" s="294"/>
      <c r="CN519" s="294"/>
      <c r="CO519" s="294"/>
      <c r="CP519" s="294"/>
      <c r="CQ519" s="294"/>
      <c r="CR519" s="294"/>
      <c r="CS519" s="294"/>
      <c r="CT519" s="294"/>
      <c r="CU519" s="294"/>
      <c r="CV519" s="294"/>
      <c r="CW519" s="294"/>
      <c r="CX519" s="294"/>
      <c r="CY519" s="294"/>
      <c r="CZ519" s="294"/>
      <c r="DA519" s="294"/>
      <c r="DB519" s="294"/>
      <c r="DC519" s="294"/>
      <c r="DD519" s="294"/>
      <c r="DE519" s="294"/>
      <c r="DF519" s="294"/>
      <c r="DG519" s="294"/>
      <c r="DH519" s="294"/>
      <c r="DI519" s="294"/>
      <c r="DJ519" s="294"/>
    </row>
    <row r="520" spans="1:114" s="298" customFormat="1" ht="15" customHeight="1" outlineLevel="1" x14ac:dyDescent="0.25">
      <c r="A520" s="2356"/>
      <c r="B520" s="2329" t="s">
        <v>3610</v>
      </c>
      <c r="C520" s="2310" t="s">
        <v>443</v>
      </c>
      <c r="D520" s="2238" t="s">
        <v>382</v>
      </c>
      <c r="E520" s="1045" t="s">
        <v>332</v>
      </c>
      <c r="F520" s="2330" t="s">
        <v>320</v>
      </c>
      <c r="G520" s="2311" t="s">
        <v>445</v>
      </c>
      <c r="H520" s="2368" t="s">
        <v>873</v>
      </c>
      <c r="I520" s="2366" t="s">
        <v>31</v>
      </c>
      <c r="J520" s="2366" t="s">
        <v>31</v>
      </c>
      <c r="K520" s="1802" t="s">
        <v>329</v>
      </c>
      <c r="L520" s="2330" t="s">
        <v>2962</v>
      </c>
      <c r="M520" s="2366" t="s">
        <v>383</v>
      </c>
      <c r="N520" s="1800">
        <v>100</v>
      </c>
      <c r="O520" s="1800">
        <v>100</v>
      </c>
      <c r="P520" s="1800">
        <v>100</v>
      </c>
      <c r="Q520" s="1800">
        <v>100</v>
      </c>
      <c r="R520" s="1800">
        <v>100</v>
      </c>
      <c r="S520" s="1801">
        <v>100</v>
      </c>
      <c r="T520" s="1801">
        <v>100</v>
      </c>
      <c r="U520" s="1666"/>
      <c r="V520" s="1375"/>
      <c r="W520" s="752"/>
    </row>
    <row r="521" spans="1:114" s="298" customFormat="1" ht="30" customHeight="1" outlineLevel="1" x14ac:dyDescent="0.25">
      <c r="A521" s="2356"/>
      <c r="B521" s="2329"/>
      <c r="C521" s="2310"/>
      <c r="D521" s="2239"/>
      <c r="E521" s="1045" t="s">
        <v>309</v>
      </c>
      <c r="F521" s="2331"/>
      <c r="G521" s="2311"/>
      <c r="H521" s="2369"/>
      <c r="I521" s="2366"/>
      <c r="J521" s="2366"/>
      <c r="K521" s="742" t="s">
        <v>465</v>
      </c>
      <c r="L521" s="2331"/>
      <c r="M521" s="2366"/>
      <c r="N521" s="1240"/>
      <c r="O521" s="1240"/>
      <c r="P521" s="1240"/>
      <c r="Q521" s="1240"/>
      <c r="R521" s="1240"/>
      <c r="S521" s="1240"/>
      <c r="T521" s="1240"/>
      <c r="U521" s="1770"/>
      <c r="V521" s="1375"/>
      <c r="W521" s="752"/>
    </row>
    <row r="522" spans="1:114" s="298" customFormat="1" ht="15" customHeight="1" outlineLevel="1" x14ac:dyDescent="0.25">
      <c r="A522" s="2356"/>
      <c r="B522" s="2329" t="s">
        <v>3611</v>
      </c>
      <c r="C522" s="2310" t="s">
        <v>443</v>
      </c>
      <c r="D522" s="2238" t="s">
        <v>444</v>
      </c>
      <c r="E522" s="1045" t="s">
        <v>332</v>
      </c>
      <c r="F522" s="2330" t="s">
        <v>320</v>
      </c>
      <c r="G522" s="2311" t="s">
        <v>446</v>
      </c>
      <c r="H522" s="2368" t="s">
        <v>874</v>
      </c>
      <c r="I522" s="2366" t="s">
        <v>31</v>
      </c>
      <c r="J522" s="2366" t="s">
        <v>31</v>
      </c>
      <c r="K522" s="1802" t="s">
        <v>329</v>
      </c>
      <c r="L522" s="2330" t="s">
        <v>2962</v>
      </c>
      <c r="M522" s="2366" t="s">
        <v>384</v>
      </c>
      <c r="N522" s="1800">
        <v>100</v>
      </c>
      <c r="O522" s="1800">
        <v>100</v>
      </c>
      <c r="P522" s="1800">
        <v>100</v>
      </c>
      <c r="Q522" s="1800">
        <v>100</v>
      </c>
      <c r="R522" s="1800">
        <v>100</v>
      </c>
      <c r="S522" s="1801">
        <v>100</v>
      </c>
      <c r="T522" s="1801">
        <v>100</v>
      </c>
      <c r="U522" s="1666"/>
      <c r="V522" s="1375"/>
      <c r="W522" s="752"/>
    </row>
    <row r="523" spans="1:114" s="298" customFormat="1" ht="32.25" customHeight="1" outlineLevel="1" x14ac:dyDescent="0.25">
      <c r="A523" s="2356"/>
      <c r="B523" s="2329"/>
      <c r="C523" s="2310"/>
      <c r="D523" s="2239"/>
      <c r="E523" s="1045"/>
      <c r="F523" s="2331"/>
      <c r="G523" s="2311"/>
      <c r="H523" s="2369"/>
      <c r="I523" s="2366"/>
      <c r="J523" s="2366"/>
      <c r="K523" s="742"/>
      <c r="L523" s="2331"/>
      <c r="M523" s="2366"/>
      <c r="N523" s="44"/>
      <c r="O523" s="44"/>
      <c r="P523" s="44"/>
      <c r="Q523" s="44"/>
      <c r="R523" s="44"/>
      <c r="S523" s="42"/>
      <c r="T523" s="42"/>
      <c r="U523" s="1666"/>
      <c r="V523" s="1375"/>
      <c r="W523" s="752"/>
    </row>
    <row r="524" spans="1:114" s="298" customFormat="1" ht="15" customHeight="1" outlineLevel="1" x14ac:dyDescent="0.25">
      <c r="A524" s="2356"/>
      <c r="B524" s="2329" t="s">
        <v>3612</v>
      </c>
      <c r="C524" s="2310" t="s">
        <v>306</v>
      </c>
      <c r="D524" s="2238" t="s">
        <v>307</v>
      </c>
      <c r="E524" s="1045" t="s">
        <v>396</v>
      </c>
      <c r="F524" s="2330" t="s">
        <v>992</v>
      </c>
      <c r="G524" s="2311" t="s">
        <v>447</v>
      </c>
      <c r="H524" s="2368" t="s">
        <v>875</v>
      </c>
      <c r="I524" s="2366" t="s">
        <v>31</v>
      </c>
      <c r="J524" s="2366" t="s">
        <v>31</v>
      </c>
      <c r="K524" s="742" t="s">
        <v>359</v>
      </c>
      <c r="L524" s="2330" t="s">
        <v>3938</v>
      </c>
      <c r="M524" s="2366" t="s">
        <v>385</v>
      </c>
      <c r="N524" s="1783"/>
      <c r="O524" s="1790">
        <v>615</v>
      </c>
      <c r="P524" s="1790">
        <v>507</v>
      </c>
      <c r="Q524" s="1790">
        <v>543</v>
      </c>
      <c r="R524" s="1790">
        <v>575</v>
      </c>
      <c r="S524" s="1790">
        <v>575</v>
      </c>
      <c r="T524" s="1790">
        <v>575</v>
      </c>
      <c r="U524" s="1666"/>
      <c r="V524" s="1375"/>
      <c r="W524" s="752"/>
    </row>
    <row r="525" spans="1:114" s="298" customFormat="1" ht="45" customHeight="1" outlineLevel="1" x14ac:dyDescent="0.25">
      <c r="A525" s="2356"/>
      <c r="B525" s="2329"/>
      <c r="C525" s="2310"/>
      <c r="D525" s="2239"/>
      <c r="E525" s="1045" t="s">
        <v>309</v>
      </c>
      <c r="F525" s="2331"/>
      <c r="G525" s="2311"/>
      <c r="H525" s="2369"/>
      <c r="I525" s="2366"/>
      <c r="J525" s="2366"/>
      <c r="K525" s="742" t="s">
        <v>303</v>
      </c>
      <c r="L525" s="2331"/>
      <c r="M525" s="2366"/>
      <c r="N525" s="1783"/>
      <c r="O525" s="1790">
        <v>155.52199999999999</v>
      </c>
      <c r="P525" s="1790">
        <v>129.32400000000001</v>
      </c>
      <c r="Q525" s="1790">
        <v>138.864</v>
      </c>
      <c r="R525" s="1790">
        <v>147.233</v>
      </c>
      <c r="S525" s="1790">
        <v>147.233</v>
      </c>
      <c r="T525" s="1790">
        <v>147.233</v>
      </c>
      <c r="U525" s="559" t="s">
        <v>3897</v>
      </c>
      <c r="V525" s="1414" t="s">
        <v>2953</v>
      </c>
      <c r="W525" s="752"/>
    </row>
    <row r="526" spans="1:114" s="282" customFormat="1" outlineLevel="1" x14ac:dyDescent="0.25">
      <c r="A526" s="1187"/>
      <c r="B526" s="2322" t="s">
        <v>142</v>
      </c>
      <c r="C526" s="2323"/>
      <c r="D526" s="2323"/>
      <c r="E526" s="2323"/>
      <c r="F526" s="2323"/>
      <c r="G526" s="2324"/>
      <c r="H526" s="2296" t="s">
        <v>143</v>
      </c>
      <c r="I526" s="2297"/>
      <c r="J526" s="2297"/>
      <c r="K526" s="2297"/>
      <c r="L526" s="2297"/>
      <c r="M526" s="2297"/>
      <c r="N526" s="2297"/>
      <c r="O526" s="2297"/>
      <c r="P526" s="2297"/>
      <c r="Q526" s="2297"/>
      <c r="R526" s="2297"/>
      <c r="S526" s="2297"/>
      <c r="T526" s="2297"/>
      <c r="U526" s="2297"/>
      <c r="V526" s="2297"/>
      <c r="W526" s="2298"/>
      <c r="X526" s="294"/>
      <c r="Y526" s="294"/>
      <c r="Z526" s="294"/>
      <c r="AA526" s="294"/>
      <c r="AB526" s="294"/>
      <c r="AC526" s="294"/>
      <c r="AD526" s="294"/>
      <c r="AE526" s="294"/>
      <c r="AF526" s="294"/>
      <c r="AG526" s="294"/>
      <c r="AH526" s="294"/>
      <c r="AI526" s="294"/>
      <c r="AJ526" s="294"/>
      <c r="AK526" s="294"/>
      <c r="AL526" s="294"/>
      <c r="AM526" s="294"/>
      <c r="AN526" s="294"/>
      <c r="AO526" s="294"/>
      <c r="AP526" s="294"/>
      <c r="AQ526" s="294"/>
      <c r="AR526" s="294"/>
      <c r="AS526" s="294"/>
      <c r="AT526" s="294"/>
      <c r="AU526" s="294"/>
      <c r="AV526" s="294"/>
      <c r="AW526" s="294"/>
      <c r="AX526" s="294"/>
      <c r="AY526" s="294"/>
      <c r="AZ526" s="294"/>
      <c r="BA526" s="294"/>
      <c r="BB526" s="294"/>
      <c r="BC526" s="294"/>
      <c r="BD526" s="294"/>
      <c r="BE526" s="294"/>
      <c r="BF526" s="294"/>
      <c r="BG526" s="294"/>
      <c r="BH526" s="294"/>
      <c r="BI526" s="294"/>
      <c r="BJ526" s="294"/>
      <c r="BK526" s="294"/>
      <c r="BL526" s="294"/>
      <c r="BM526" s="294"/>
      <c r="BN526" s="294"/>
      <c r="BO526" s="294"/>
      <c r="BP526" s="294"/>
      <c r="BQ526" s="294"/>
      <c r="BR526" s="294"/>
      <c r="BS526" s="294"/>
      <c r="BT526" s="294"/>
      <c r="BU526" s="294"/>
      <c r="BV526" s="294"/>
      <c r="BW526" s="294"/>
      <c r="BX526" s="294"/>
      <c r="BY526" s="294"/>
      <c r="BZ526" s="294"/>
      <c r="CA526" s="294"/>
      <c r="CB526" s="294"/>
      <c r="CC526" s="294"/>
      <c r="CD526" s="294"/>
      <c r="CE526" s="294"/>
      <c r="CF526" s="294"/>
      <c r="CG526" s="294"/>
      <c r="CH526" s="294"/>
      <c r="CI526" s="294"/>
      <c r="CJ526" s="294"/>
      <c r="CK526" s="294"/>
      <c r="CL526" s="294"/>
      <c r="CM526" s="294"/>
      <c r="CN526" s="294"/>
      <c r="CO526" s="294"/>
      <c r="CP526" s="294"/>
      <c r="CQ526" s="294"/>
      <c r="CR526" s="294"/>
      <c r="CS526" s="294"/>
      <c r="CT526" s="294"/>
      <c r="CU526" s="294"/>
      <c r="CV526" s="294"/>
      <c r="CW526" s="294"/>
      <c r="CX526" s="294"/>
      <c r="CY526" s="294"/>
      <c r="CZ526" s="294"/>
      <c r="DA526" s="294"/>
      <c r="DB526" s="294"/>
      <c r="DC526" s="294"/>
      <c r="DD526" s="294"/>
      <c r="DE526" s="294"/>
      <c r="DF526" s="294"/>
      <c r="DG526" s="294"/>
      <c r="DH526" s="294"/>
      <c r="DI526" s="294"/>
      <c r="DJ526" s="294"/>
    </row>
    <row r="527" spans="1:114" s="282" customFormat="1" ht="120" customHeight="1" outlineLevel="1" x14ac:dyDescent="0.25">
      <c r="A527" s="1187">
        <v>39</v>
      </c>
      <c r="B527" s="1530" t="s">
        <v>3613</v>
      </c>
      <c r="C527" s="842" t="s">
        <v>2145</v>
      </c>
      <c r="D527" s="1037" t="s">
        <v>84</v>
      </c>
      <c r="E527" s="1046" t="s">
        <v>263</v>
      </c>
      <c r="F527" s="128" t="s">
        <v>335</v>
      </c>
      <c r="G527" s="357" t="s">
        <v>335</v>
      </c>
      <c r="H527" s="910" t="s">
        <v>876</v>
      </c>
      <c r="I527" s="363" t="s">
        <v>1593</v>
      </c>
      <c r="J527" s="363" t="s">
        <v>57</v>
      </c>
      <c r="K527" s="363" t="s">
        <v>144</v>
      </c>
      <c r="L527" s="128" t="s">
        <v>335</v>
      </c>
      <c r="M527" s="363" t="s">
        <v>335</v>
      </c>
      <c r="N527" s="490">
        <v>2.8</v>
      </c>
      <c r="O527" s="495">
        <v>3</v>
      </c>
      <c r="P527" s="490">
        <v>3.5</v>
      </c>
      <c r="Q527" s="490">
        <v>3.9</v>
      </c>
      <c r="R527" s="490">
        <v>3.9</v>
      </c>
      <c r="S527" s="503">
        <v>3.9</v>
      </c>
      <c r="T527" s="504" t="s">
        <v>34</v>
      </c>
      <c r="U527" s="14"/>
      <c r="V527" s="14"/>
      <c r="W527" s="14"/>
      <c r="X527" s="294"/>
      <c r="Y527" s="294"/>
      <c r="Z527" s="294"/>
      <c r="AA527" s="294"/>
      <c r="AB527" s="294"/>
      <c r="AC527" s="294"/>
      <c r="AD527" s="294"/>
      <c r="AE527" s="294"/>
      <c r="AF527" s="294"/>
      <c r="AG527" s="294"/>
      <c r="AH527" s="294"/>
      <c r="AI527" s="294"/>
      <c r="AJ527" s="294"/>
      <c r="AK527" s="294"/>
      <c r="AL527" s="294"/>
      <c r="AM527" s="294"/>
      <c r="AN527" s="294"/>
      <c r="AO527" s="294"/>
      <c r="AP527" s="294"/>
      <c r="AQ527" s="294"/>
      <c r="AR527" s="294"/>
      <c r="AS527" s="294"/>
      <c r="AT527" s="294"/>
      <c r="AU527" s="294"/>
      <c r="AV527" s="294"/>
      <c r="AW527" s="294"/>
      <c r="AX527" s="294"/>
      <c r="AY527" s="294"/>
      <c r="AZ527" s="294"/>
      <c r="BA527" s="294"/>
      <c r="BB527" s="294"/>
      <c r="BC527" s="294"/>
      <c r="BD527" s="294"/>
      <c r="BE527" s="294"/>
      <c r="BF527" s="294"/>
      <c r="BG527" s="294"/>
      <c r="BH527" s="294"/>
      <c r="BI527" s="294"/>
      <c r="BJ527" s="294"/>
      <c r="BK527" s="294"/>
      <c r="BL527" s="294"/>
      <c r="BM527" s="294"/>
      <c r="BN527" s="294"/>
      <c r="BO527" s="294"/>
      <c r="BP527" s="294"/>
      <c r="BQ527" s="294"/>
      <c r="BR527" s="294"/>
      <c r="BS527" s="294"/>
      <c r="BT527" s="294"/>
      <c r="BU527" s="294"/>
      <c r="BV527" s="294"/>
      <c r="BW527" s="294"/>
      <c r="BX527" s="294"/>
      <c r="BY527" s="294"/>
      <c r="BZ527" s="294"/>
      <c r="CA527" s="294"/>
      <c r="CB527" s="294"/>
      <c r="CC527" s="294"/>
      <c r="CD527" s="294"/>
      <c r="CE527" s="294"/>
      <c r="CF527" s="294"/>
      <c r="CG527" s="294"/>
      <c r="CH527" s="294"/>
      <c r="CI527" s="294"/>
      <c r="CJ527" s="294"/>
      <c r="CK527" s="294"/>
      <c r="CL527" s="294"/>
      <c r="CM527" s="294"/>
      <c r="CN527" s="294"/>
      <c r="CO527" s="294"/>
      <c r="CP527" s="294"/>
      <c r="CQ527" s="294"/>
      <c r="CR527" s="294"/>
      <c r="CS527" s="294"/>
      <c r="CT527" s="294"/>
      <c r="CU527" s="294"/>
      <c r="CV527" s="294"/>
      <c r="CW527" s="294"/>
      <c r="CX527" s="294"/>
      <c r="CY527" s="294"/>
      <c r="CZ527" s="294"/>
      <c r="DA527" s="294"/>
      <c r="DB527" s="294"/>
      <c r="DC527" s="294"/>
      <c r="DD527" s="294"/>
      <c r="DE527" s="294"/>
      <c r="DF527" s="294"/>
      <c r="DG527" s="294"/>
      <c r="DH527" s="294"/>
      <c r="DI527" s="294"/>
      <c r="DJ527" s="294"/>
    </row>
    <row r="528" spans="1:114" s="282" customFormat="1" outlineLevel="1" x14ac:dyDescent="0.25">
      <c r="A528" s="1187"/>
      <c r="B528" s="2322" t="s">
        <v>145</v>
      </c>
      <c r="C528" s="2323"/>
      <c r="D528" s="2323"/>
      <c r="E528" s="2323"/>
      <c r="F528" s="2323"/>
      <c r="G528" s="2324"/>
      <c r="H528" s="2296" t="s">
        <v>146</v>
      </c>
      <c r="I528" s="2297"/>
      <c r="J528" s="2297"/>
      <c r="K528" s="2297"/>
      <c r="L528" s="2297"/>
      <c r="M528" s="2297"/>
      <c r="N528" s="2297"/>
      <c r="O528" s="2297"/>
      <c r="P528" s="2297"/>
      <c r="Q528" s="2297"/>
      <c r="R528" s="2297"/>
      <c r="S528" s="2297"/>
      <c r="T528" s="2297"/>
      <c r="U528" s="2297"/>
      <c r="V528" s="2297"/>
      <c r="W528" s="2298"/>
      <c r="X528" s="294"/>
      <c r="Y528" s="294"/>
      <c r="Z528" s="294"/>
      <c r="AA528" s="294"/>
      <c r="AB528" s="294"/>
      <c r="AC528" s="294"/>
      <c r="AD528" s="294"/>
      <c r="AE528" s="294"/>
      <c r="AF528" s="294"/>
      <c r="AG528" s="294"/>
      <c r="AH528" s="294"/>
      <c r="AI528" s="294"/>
      <c r="AJ528" s="294"/>
      <c r="AK528" s="294"/>
      <c r="AL528" s="294"/>
      <c r="AM528" s="294"/>
      <c r="AN528" s="294"/>
      <c r="AO528" s="294"/>
      <c r="AP528" s="294"/>
      <c r="AQ528" s="294"/>
      <c r="AR528" s="294"/>
      <c r="AS528" s="294"/>
      <c r="AT528" s="294"/>
      <c r="AU528" s="294"/>
      <c r="AV528" s="294"/>
      <c r="AW528" s="294"/>
      <c r="AX528" s="294"/>
      <c r="AY528" s="294"/>
      <c r="AZ528" s="294"/>
      <c r="BA528" s="294"/>
      <c r="BB528" s="294"/>
      <c r="BC528" s="294"/>
      <c r="BD528" s="294"/>
      <c r="BE528" s="294"/>
      <c r="BF528" s="294"/>
      <c r="BG528" s="294"/>
      <c r="BH528" s="294"/>
      <c r="BI528" s="294"/>
      <c r="BJ528" s="294"/>
      <c r="BK528" s="294"/>
      <c r="BL528" s="294"/>
      <c r="BM528" s="294"/>
      <c r="BN528" s="294"/>
      <c r="BO528" s="294"/>
      <c r="BP528" s="294"/>
      <c r="BQ528" s="294"/>
      <c r="BR528" s="294"/>
      <c r="BS528" s="294"/>
      <c r="BT528" s="294"/>
      <c r="BU528" s="294"/>
      <c r="BV528" s="294"/>
      <c r="BW528" s="294"/>
      <c r="BX528" s="294"/>
      <c r="BY528" s="294"/>
      <c r="BZ528" s="294"/>
      <c r="CA528" s="294"/>
      <c r="CB528" s="294"/>
      <c r="CC528" s="294"/>
      <c r="CD528" s="294"/>
      <c r="CE528" s="294"/>
      <c r="CF528" s="294"/>
      <c r="CG528" s="294"/>
      <c r="CH528" s="294"/>
      <c r="CI528" s="294"/>
      <c r="CJ528" s="294"/>
      <c r="CK528" s="294"/>
      <c r="CL528" s="294"/>
      <c r="CM528" s="294"/>
      <c r="CN528" s="294"/>
      <c r="CO528" s="294"/>
      <c r="CP528" s="294"/>
      <c r="CQ528" s="294"/>
      <c r="CR528" s="294"/>
      <c r="CS528" s="294"/>
      <c r="CT528" s="294"/>
      <c r="CU528" s="294"/>
      <c r="CV528" s="294"/>
      <c r="CW528" s="294"/>
      <c r="CX528" s="294"/>
      <c r="CY528" s="294"/>
      <c r="CZ528" s="294"/>
      <c r="DA528" s="294"/>
      <c r="DB528" s="294"/>
      <c r="DC528" s="294"/>
      <c r="DD528" s="294"/>
      <c r="DE528" s="294"/>
      <c r="DF528" s="294"/>
      <c r="DG528" s="294"/>
      <c r="DH528" s="294"/>
      <c r="DI528" s="294"/>
      <c r="DJ528" s="294"/>
    </row>
    <row r="529" spans="1:114" s="282" customFormat="1" ht="120" customHeight="1" outlineLevel="1" x14ac:dyDescent="0.25">
      <c r="A529" s="1187">
        <v>40</v>
      </c>
      <c r="B529" s="1530" t="s">
        <v>3614</v>
      </c>
      <c r="C529" s="842" t="s">
        <v>2148</v>
      </c>
      <c r="D529" s="1037" t="s">
        <v>84</v>
      </c>
      <c r="E529" s="1046" t="s">
        <v>3</v>
      </c>
      <c r="F529" s="128" t="s">
        <v>335</v>
      </c>
      <c r="G529" s="357" t="s">
        <v>335</v>
      </c>
      <c r="H529" s="910" t="s">
        <v>877</v>
      </c>
      <c r="I529" s="363" t="s">
        <v>1593</v>
      </c>
      <c r="J529" s="363" t="s">
        <v>57</v>
      </c>
      <c r="K529" s="363" t="s">
        <v>3</v>
      </c>
      <c r="L529" s="128" t="s">
        <v>335</v>
      </c>
      <c r="M529" s="363" t="s">
        <v>335</v>
      </c>
      <c r="N529" s="490">
        <v>82.1</v>
      </c>
      <c r="O529" s="495">
        <v>83.2</v>
      </c>
      <c r="P529" s="490">
        <v>83.7</v>
      </c>
      <c r="Q529" s="490">
        <v>84.2</v>
      </c>
      <c r="R529" s="490">
        <v>84.7</v>
      </c>
      <c r="S529" s="493">
        <v>85.2</v>
      </c>
      <c r="T529" s="493">
        <v>85.2</v>
      </c>
      <c r="U529" s="14"/>
      <c r="V529" s="14"/>
      <c r="W529" s="14"/>
      <c r="X529" s="294"/>
      <c r="Y529" s="294"/>
      <c r="Z529" s="294"/>
      <c r="AA529" s="294"/>
      <c r="AB529" s="294"/>
      <c r="AC529" s="294"/>
      <c r="AD529" s="294"/>
      <c r="AE529" s="294"/>
      <c r="AF529" s="294"/>
      <c r="AG529" s="294"/>
      <c r="AH529" s="294"/>
      <c r="AI529" s="294"/>
      <c r="AJ529" s="294"/>
      <c r="AK529" s="294"/>
      <c r="AL529" s="294"/>
      <c r="AM529" s="294"/>
      <c r="AN529" s="294"/>
      <c r="AO529" s="294"/>
      <c r="AP529" s="294"/>
      <c r="AQ529" s="294"/>
      <c r="AR529" s="294"/>
      <c r="AS529" s="294"/>
      <c r="AT529" s="294"/>
      <c r="AU529" s="294"/>
      <c r="AV529" s="294"/>
      <c r="AW529" s="294"/>
      <c r="AX529" s="294"/>
      <c r="AY529" s="294"/>
      <c r="AZ529" s="294"/>
      <c r="BA529" s="294"/>
      <c r="BB529" s="294"/>
      <c r="BC529" s="294"/>
      <c r="BD529" s="294"/>
      <c r="BE529" s="294"/>
      <c r="BF529" s="294"/>
      <c r="BG529" s="294"/>
      <c r="BH529" s="294"/>
      <c r="BI529" s="294"/>
      <c r="BJ529" s="294"/>
      <c r="BK529" s="294"/>
      <c r="BL529" s="294"/>
      <c r="BM529" s="294"/>
      <c r="BN529" s="294"/>
      <c r="BO529" s="294"/>
      <c r="BP529" s="294"/>
      <c r="BQ529" s="294"/>
      <c r="BR529" s="294"/>
      <c r="BS529" s="294"/>
      <c r="BT529" s="294"/>
      <c r="BU529" s="294"/>
      <c r="BV529" s="294"/>
      <c r="BW529" s="294"/>
      <c r="BX529" s="294"/>
      <c r="BY529" s="294"/>
      <c r="BZ529" s="294"/>
      <c r="CA529" s="294"/>
      <c r="CB529" s="294"/>
      <c r="CC529" s="294"/>
      <c r="CD529" s="294"/>
      <c r="CE529" s="294"/>
      <c r="CF529" s="294"/>
      <c r="CG529" s="294"/>
      <c r="CH529" s="294"/>
      <c r="CI529" s="294"/>
      <c r="CJ529" s="294"/>
      <c r="CK529" s="294"/>
      <c r="CL529" s="294"/>
      <c r="CM529" s="294"/>
      <c r="CN529" s="294"/>
      <c r="CO529" s="294"/>
      <c r="CP529" s="294"/>
      <c r="CQ529" s="294"/>
      <c r="CR529" s="294"/>
      <c r="CS529" s="294"/>
      <c r="CT529" s="294"/>
      <c r="CU529" s="294"/>
      <c r="CV529" s="294"/>
      <c r="CW529" s="294"/>
      <c r="CX529" s="294"/>
      <c r="CY529" s="294"/>
      <c r="CZ529" s="294"/>
      <c r="DA529" s="294"/>
      <c r="DB529" s="294"/>
      <c r="DC529" s="294"/>
      <c r="DD529" s="294"/>
      <c r="DE529" s="294"/>
      <c r="DF529" s="294"/>
      <c r="DG529" s="294"/>
      <c r="DH529" s="294"/>
      <c r="DI529" s="294"/>
      <c r="DJ529" s="294"/>
    </row>
    <row r="530" spans="1:114" s="298" customFormat="1" ht="15" customHeight="1" outlineLevel="1" x14ac:dyDescent="0.25">
      <c r="A530" s="2356"/>
      <c r="B530" s="2329" t="s">
        <v>3615</v>
      </c>
      <c r="C530" s="2310" t="s">
        <v>306</v>
      </c>
      <c r="D530" s="2238" t="s">
        <v>307</v>
      </c>
      <c r="E530" s="1045" t="s">
        <v>448</v>
      </c>
      <c r="F530" s="2330">
        <v>2025</v>
      </c>
      <c r="G530" s="2311" t="s">
        <v>449</v>
      </c>
      <c r="H530" s="2368" t="s">
        <v>878</v>
      </c>
      <c r="I530" s="2366" t="s">
        <v>31</v>
      </c>
      <c r="J530" s="2366" t="s">
        <v>57</v>
      </c>
      <c r="K530" s="742" t="s">
        <v>386</v>
      </c>
      <c r="L530" s="2330">
        <v>2025</v>
      </c>
      <c r="M530" s="2366" t="s">
        <v>387</v>
      </c>
      <c r="N530" s="800"/>
      <c r="O530" s="1238">
        <v>1</v>
      </c>
      <c r="P530" s="800"/>
      <c r="Q530" s="796"/>
      <c r="R530" s="796"/>
      <c r="S530" s="798"/>
      <c r="T530" s="798"/>
      <c r="U530" s="1666"/>
      <c r="V530" s="752"/>
      <c r="W530" s="752"/>
    </row>
    <row r="531" spans="1:114" s="298" customFormat="1" outlineLevel="1" x14ac:dyDescent="0.25">
      <c r="A531" s="2356"/>
      <c r="B531" s="2329"/>
      <c r="C531" s="2310"/>
      <c r="D531" s="2239"/>
      <c r="E531" s="1045"/>
      <c r="F531" s="2331"/>
      <c r="G531" s="2311"/>
      <c r="H531" s="2369"/>
      <c r="I531" s="2366"/>
      <c r="J531" s="2366"/>
      <c r="K531" s="742"/>
      <c r="L531" s="2331"/>
      <c r="M531" s="2366"/>
      <c r="N531" s="800"/>
      <c r="O531" s="799"/>
      <c r="P531" s="800"/>
      <c r="Q531" s="796"/>
      <c r="R531" s="796"/>
      <c r="S531" s="798"/>
      <c r="T531" s="798"/>
      <c r="U531" s="1666"/>
      <c r="V531" s="752"/>
      <c r="W531" s="752"/>
    </row>
    <row r="532" spans="1:114" s="282" customFormat="1" ht="94.5" customHeight="1" outlineLevel="1" x14ac:dyDescent="0.25">
      <c r="A532" s="1187">
        <v>41</v>
      </c>
      <c r="B532" s="1530" t="s">
        <v>3616</v>
      </c>
      <c r="C532" s="842" t="s">
        <v>2148</v>
      </c>
      <c r="D532" s="1037" t="s">
        <v>236</v>
      </c>
      <c r="E532" s="1046" t="s">
        <v>264</v>
      </c>
      <c r="F532" s="128" t="s">
        <v>335</v>
      </c>
      <c r="G532" s="357" t="s">
        <v>335</v>
      </c>
      <c r="H532" s="910" t="s">
        <v>879</v>
      </c>
      <c r="I532" s="363" t="s">
        <v>1593</v>
      </c>
      <c r="J532" s="363" t="s">
        <v>101</v>
      </c>
      <c r="K532" s="363" t="s">
        <v>147</v>
      </c>
      <c r="L532" s="128" t="s">
        <v>335</v>
      </c>
      <c r="M532" s="363" t="s">
        <v>335</v>
      </c>
      <c r="N532" s="490">
        <v>217.1</v>
      </c>
      <c r="O532" s="495">
        <v>139.6</v>
      </c>
      <c r="P532" s="490">
        <v>77</v>
      </c>
      <c r="Q532" s="490">
        <v>94.1</v>
      </c>
      <c r="R532" s="490">
        <v>115.3</v>
      </c>
      <c r="S532" s="503">
        <v>141</v>
      </c>
      <c r="T532" s="493" t="s">
        <v>34</v>
      </c>
      <c r="U532" s="382"/>
      <c r="V532" s="382"/>
      <c r="W532" s="382"/>
      <c r="X532" s="294"/>
      <c r="Y532" s="294"/>
      <c r="Z532" s="294"/>
      <c r="AA532" s="294"/>
      <c r="AB532" s="294"/>
      <c r="AC532" s="294"/>
      <c r="AD532" s="294"/>
      <c r="AE532" s="294"/>
      <c r="AF532" s="294"/>
      <c r="AG532" s="294"/>
      <c r="AH532" s="294"/>
      <c r="AI532" s="294"/>
      <c r="AJ532" s="294"/>
      <c r="AK532" s="294"/>
      <c r="AL532" s="294"/>
      <c r="AM532" s="294"/>
      <c r="AN532" s="294"/>
      <c r="AO532" s="294"/>
      <c r="AP532" s="294"/>
      <c r="AQ532" s="294"/>
      <c r="AR532" s="294"/>
      <c r="AS532" s="294"/>
      <c r="AT532" s="294"/>
      <c r="AU532" s="294"/>
      <c r="AV532" s="294"/>
      <c r="AW532" s="294"/>
      <c r="AX532" s="294"/>
      <c r="AY532" s="294"/>
      <c r="AZ532" s="294"/>
      <c r="BA532" s="294"/>
      <c r="BB532" s="294"/>
      <c r="BC532" s="294"/>
      <c r="BD532" s="294"/>
      <c r="BE532" s="294"/>
      <c r="BF532" s="294"/>
      <c r="BG532" s="294"/>
      <c r="BH532" s="294"/>
      <c r="BI532" s="294"/>
      <c r="BJ532" s="294"/>
      <c r="BK532" s="294"/>
      <c r="BL532" s="294"/>
      <c r="BM532" s="294"/>
      <c r="BN532" s="294"/>
      <c r="BO532" s="294"/>
      <c r="BP532" s="294"/>
      <c r="BQ532" s="294"/>
      <c r="BR532" s="294"/>
      <c r="BS532" s="294"/>
      <c r="BT532" s="294"/>
      <c r="BU532" s="294"/>
      <c r="BV532" s="294"/>
      <c r="BW532" s="294"/>
      <c r="BX532" s="294"/>
      <c r="BY532" s="294"/>
      <c r="BZ532" s="294"/>
      <c r="CA532" s="294"/>
      <c r="CB532" s="294"/>
      <c r="CC532" s="294"/>
      <c r="CD532" s="294"/>
      <c r="CE532" s="294"/>
      <c r="CF532" s="294"/>
      <c r="CG532" s="294"/>
      <c r="CH532" s="294"/>
      <c r="CI532" s="294"/>
      <c r="CJ532" s="294"/>
      <c r="CK532" s="294"/>
      <c r="CL532" s="294"/>
      <c r="CM532" s="294"/>
      <c r="CN532" s="294"/>
      <c r="CO532" s="294"/>
      <c r="CP532" s="294"/>
      <c r="CQ532" s="294"/>
      <c r="CR532" s="294"/>
      <c r="CS532" s="294"/>
      <c r="CT532" s="294"/>
      <c r="CU532" s="294"/>
      <c r="CV532" s="294"/>
      <c r="CW532" s="294"/>
      <c r="CX532" s="294"/>
      <c r="CY532" s="294"/>
      <c r="CZ532" s="294"/>
      <c r="DA532" s="294"/>
      <c r="DB532" s="294"/>
      <c r="DC532" s="294"/>
      <c r="DD532" s="294"/>
      <c r="DE532" s="294"/>
      <c r="DF532" s="294"/>
      <c r="DG532" s="294"/>
      <c r="DH532" s="294"/>
      <c r="DI532" s="294"/>
      <c r="DJ532" s="294"/>
    </row>
    <row r="533" spans="1:114" s="298" customFormat="1" ht="78" customHeight="1" outlineLevel="1" x14ac:dyDescent="0.25">
      <c r="A533" s="1189"/>
      <c r="B533" s="1511" t="s">
        <v>3617</v>
      </c>
      <c r="C533" s="748" t="s">
        <v>306</v>
      </c>
      <c r="D533" s="1038" t="s">
        <v>389</v>
      </c>
      <c r="E533" s="1045" t="s">
        <v>390</v>
      </c>
      <c r="F533" s="833" t="s">
        <v>476</v>
      </c>
      <c r="G533" s="739" t="s">
        <v>391</v>
      </c>
      <c r="H533" s="898" t="s">
        <v>880</v>
      </c>
      <c r="I533" s="742" t="s">
        <v>31</v>
      </c>
      <c r="J533" s="801" t="s">
        <v>388</v>
      </c>
      <c r="K533" s="742" t="s">
        <v>1585</v>
      </c>
      <c r="L533" s="744" t="s">
        <v>476</v>
      </c>
      <c r="M533" s="801" t="s">
        <v>377</v>
      </c>
      <c r="N533" s="1411">
        <v>55</v>
      </c>
      <c r="O533" s="1411">
        <v>35</v>
      </c>
      <c r="P533" s="1411">
        <v>37</v>
      </c>
      <c r="Q533" s="1411">
        <v>40</v>
      </c>
      <c r="R533" s="1411">
        <v>42</v>
      </c>
      <c r="S533" s="1412">
        <v>44</v>
      </c>
      <c r="T533" s="1413"/>
      <c r="U533" s="775"/>
      <c r="V533" s="752"/>
      <c r="W533" s="752"/>
    </row>
    <row r="534" spans="1:114" s="282" customFormat="1" outlineLevel="1" x14ac:dyDescent="0.25">
      <c r="A534" s="1187"/>
      <c r="B534" s="2322" t="s">
        <v>148</v>
      </c>
      <c r="C534" s="2323"/>
      <c r="D534" s="2323"/>
      <c r="E534" s="2323"/>
      <c r="F534" s="2323"/>
      <c r="G534" s="2324"/>
      <c r="H534" s="2296" t="s">
        <v>149</v>
      </c>
      <c r="I534" s="2297"/>
      <c r="J534" s="2297"/>
      <c r="K534" s="2297"/>
      <c r="L534" s="2297"/>
      <c r="M534" s="2297"/>
      <c r="N534" s="2297"/>
      <c r="O534" s="2297"/>
      <c r="P534" s="2297"/>
      <c r="Q534" s="2297"/>
      <c r="R534" s="2297"/>
      <c r="S534" s="2297"/>
      <c r="T534" s="2297"/>
      <c r="U534" s="2297"/>
      <c r="V534" s="2297"/>
      <c r="W534" s="2298"/>
      <c r="X534" s="294"/>
      <c r="Y534" s="294"/>
      <c r="Z534" s="294"/>
      <c r="AA534" s="294"/>
      <c r="AB534" s="294"/>
      <c r="AC534" s="294"/>
      <c r="AD534" s="294"/>
      <c r="AE534" s="294"/>
      <c r="AF534" s="294"/>
      <c r="AG534" s="294"/>
      <c r="AH534" s="294"/>
      <c r="AI534" s="294"/>
      <c r="AJ534" s="294"/>
      <c r="AK534" s="294"/>
      <c r="AL534" s="294"/>
      <c r="AM534" s="294"/>
      <c r="AN534" s="294"/>
      <c r="AO534" s="294"/>
      <c r="AP534" s="294"/>
      <c r="AQ534" s="294"/>
      <c r="AR534" s="294"/>
      <c r="AS534" s="294"/>
      <c r="AT534" s="294"/>
      <c r="AU534" s="294"/>
      <c r="AV534" s="294"/>
      <c r="AW534" s="294"/>
      <c r="AX534" s="294"/>
      <c r="AY534" s="294"/>
      <c r="AZ534" s="294"/>
      <c r="BA534" s="294"/>
      <c r="BB534" s="294"/>
      <c r="BC534" s="294"/>
      <c r="BD534" s="294"/>
      <c r="BE534" s="294"/>
      <c r="BF534" s="294"/>
      <c r="BG534" s="294"/>
      <c r="BH534" s="294"/>
      <c r="BI534" s="294"/>
      <c r="BJ534" s="294"/>
      <c r="BK534" s="294"/>
      <c r="BL534" s="294"/>
      <c r="BM534" s="294"/>
      <c r="BN534" s="294"/>
      <c r="BO534" s="294"/>
      <c r="BP534" s="294"/>
      <c r="BQ534" s="294"/>
      <c r="BR534" s="294"/>
      <c r="BS534" s="294"/>
      <c r="BT534" s="294"/>
      <c r="BU534" s="294"/>
      <c r="BV534" s="294"/>
      <c r="BW534" s="294"/>
      <c r="BX534" s="294"/>
      <c r="BY534" s="294"/>
      <c r="BZ534" s="294"/>
      <c r="CA534" s="294"/>
      <c r="CB534" s="294"/>
      <c r="CC534" s="294"/>
      <c r="CD534" s="294"/>
      <c r="CE534" s="294"/>
      <c r="CF534" s="294"/>
      <c r="CG534" s="294"/>
      <c r="CH534" s="294"/>
      <c r="CI534" s="294"/>
      <c r="CJ534" s="294"/>
      <c r="CK534" s="294"/>
      <c r="CL534" s="294"/>
      <c r="CM534" s="294"/>
      <c r="CN534" s="294"/>
      <c r="CO534" s="294"/>
      <c r="CP534" s="294"/>
      <c r="CQ534" s="294"/>
      <c r="CR534" s="294"/>
      <c r="CS534" s="294"/>
      <c r="CT534" s="294"/>
      <c r="CU534" s="294"/>
      <c r="CV534" s="294"/>
      <c r="CW534" s="294"/>
      <c r="CX534" s="294"/>
      <c r="CY534" s="294"/>
      <c r="CZ534" s="294"/>
      <c r="DA534" s="294"/>
      <c r="DB534" s="294"/>
      <c r="DC534" s="294"/>
      <c r="DD534" s="294"/>
      <c r="DE534" s="294"/>
      <c r="DF534" s="294"/>
      <c r="DG534" s="294"/>
      <c r="DH534" s="294"/>
      <c r="DI534" s="294"/>
      <c r="DJ534" s="294"/>
    </row>
    <row r="535" spans="1:114" s="282" customFormat="1" ht="90" outlineLevel="1" x14ac:dyDescent="0.25">
      <c r="A535" s="1187">
        <v>42</v>
      </c>
      <c r="B535" s="1554" t="s">
        <v>3618</v>
      </c>
      <c r="C535" s="843" t="s">
        <v>2148</v>
      </c>
      <c r="D535" s="1049" t="s">
        <v>84</v>
      </c>
      <c r="E535" s="1048" t="s">
        <v>3</v>
      </c>
      <c r="F535" s="128" t="s">
        <v>335</v>
      </c>
      <c r="G535" s="357" t="s">
        <v>335</v>
      </c>
      <c r="H535" s="910" t="s">
        <v>881</v>
      </c>
      <c r="I535" s="363" t="s">
        <v>1593</v>
      </c>
      <c r="J535" s="373" t="s">
        <v>57</v>
      </c>
      <c r="K535" s="373" t="s">
        <v>3</v>
      </c>
      <c r="L535" s="128" t="s">
        <v>335</v>
      </c>
      <c r="M535" s="363" t="s">
        <v>335</v>
      </c>
      <c r="N535" s="380">
        <v>66.8</v>
      </c>
      <c r="O535" s="462">
        <v>66.319999999999993</v>
      </c>
      <c r="P535" s="444">
        <v>66.22</v>
      </c>
      <c r="Q535" s="444">
        <v>66.12</v>
      </c>
      <c r="R535" s="444">
        <v>65.02</v>
      </c>
      <c r="S535" s="382">
        <v>64.52</v>
      </c>
      <c r="T535" s="382">
        <v>64.52</v>
      </c>
      <c r="U535" s="32"/>
      <c r="V535" s="32"/>
      <c r="W535" s="32"/>
      <c r="X535" s="294"/>
      <c r="Y535" s="294"/>
      <c r="Z535" s="294"/>
      <c r="AA535" s="294"/>
      <c r="AB535" s="294"/>
      <c r="AC535" s="294"/>
      <c r="AD535" s="294"/>
      <c r="AE535" s="294"/>
      <c r="AF535" s="294"/>
      <c r="AG535" s="294"/>
      <c r="AH535" s="294"/>
      <c r="AI535" s="294"/>
      <c r="AJ535" s="294"/>
      <c r="AK535" s="294"/>
      <c r="AL535" s="294"/>
      <c r="AM535" s="294"/>
      <c r="AN535" s="294"/>
      <c r="AO535" s="294"/>
      <c r="AP535" s="294"/>
      <c r="AQ535" s="294"/>
      <c r="AR535" s="294"/>
      <c r="AS535" s="294"/>
      <c r="AT535" s="294"/>
      <c r="AU535" s="294"/>
      <c r="AV535" s="294"/>
      <c r="AW535" s="294"/>
      <c r="AX535" s="294"/>
      <c r="AY535" s="294"/>
      <c r="AZ535" s="294"/>
      <c r="BA535" s="294"/>
      <c r="BB535" s="294"/>
      <c r="BC535" s="294"/>
      <c r="BD535" s="294"/>
      <c r="BE535" s="294"/>
      <c r="BF535" s="294"/>
      <c r="BG535" s="294"/>
      <c r="BH535" s="294"/>
      <c r="BI535" s="294"/>
      <c r="BJ535" s="294"/>
      <c r="BK535" s="294"/>
      <c r="BL535" s="294"/>
      <c r="BM535" s="294"/>
      <c r="BN535" s="294"/>
      <c r="BO535" s="294"/>
      <c r="BP535" s="294"/>
      <c r="BQ535" s="294"/>
      <c r="BR535" s="294"/>
      <c r="BS535" s="294"/>
      <c r="BT535" s="294"/>
      <c r="BU535" s="294"/>
      <c r="BV535" s="294"/>
      <c r="BW535" s="294"/>
      <c r="BX535" s="294"/>
      <c r="BY535" s="294"/>
      <c r="BZ535" s="294"/>
      <c r="CA535" s="294"/>
      <c r="CB535" s="294"/>
      <c r="CC535" s="294"/>
      <c r="CD535" s="294"/>
      <c r="CE535" s="294"/>
      <c r="CF535" s="294"/>
      <c r="CG535" s="294"/>
      <c r="CH535" s="294"/>
      <c r="CI535" s="294"/>
      <c r="CJ535" s="294"/>
      <c r="CK535" s="294"/>
      <c r="CL535" s="294"/>
      <c r="CM535" s="294"/>
      <c r="CN535" s="294"/>
      <c r="CO535" s="294"/>
      <c r="CP535" s="294"/>
      <c r="CQ535" s="294"/>
      <c r="CR535" s="294"/>
      <c r="CS535" s="294"/>
      <c r="CT535" s="294"/>
      <c r="CU535" s="294"/>
      <c r="CV535" s="294"/>
      <c r="CW535" s="294"/>
      <c r="CX535" s="294"/>
      <c r="CY535" s="294"/>
      <c r="CZ535" s="294"/>
      <c r="DA535" s="294"/>
      <c r="DB535" s="294"/>
      <c r="DC535" s="294"/>
      <c r="DD535" s="294"/>
      <c r="DE535" s="294"/>
      <c r="DF535" s="294"/>
      <c r="DG535" s="294"/>
      <c r="DH535" s="294"/>
      <c r="DI535" s="294"/>
      <c r="DJ535" s="294"/>
    </row>
    <row r="536" spans="1:114" s="293" customFormat="1" ht="30" outlineLevel="1" x14ac:dyDescent="0.25">
      <c r="A536" s="2356"/>
      <c r="B536" s="2329" t="s">
        <v>3619</v>
      </c>
      <c r="C536" s="2310" t="s">
        <v>307</v>
      </c>
      <c r="D536" s="2238" t="s">
        <v>307</v>
      </c>
      <c r="E536" s="1045" t="s">
        <v>394</v>
      </c>
      <c r="F536" s="2330" t="s">
        <v>320</v>
      </c>
      <c r="G536" s="2311" t="s">
        <v>395</v>
      </c>
      <c r="H536" s="2368" t="s">
        <v>882</v>
      </c>
      <c r="I536" s="2366" t="s">
        <v>305</v>
      </c>
      <c r="J536" s="2366" t="s">
        <v>305</v>
      </c>
      <c r="K536" s="742" t="s">
        <v>392</v>
      </c>
      <c r="L536" s="2330" t="s">
        <v>320</v>
      </c>
      <c r="M536" s="2366" t="s">
        <v>1531</v>
      </c>
      <c r="N536" s="1389"/>
      <c r="O536" s="1238"/>
      <c r="P536" s="824"/>
      <c r="Q536" s="824"/>
      <c r="R536" s="824"/>
      <c r="S536" s="1239"/>
      <c r="T536" s="798"/>
      <c r="U536" s="1666"/>
      <c r="V536" s="752"/>
      <c r="W536" s="752"/>
    </row>
    <row r="537" spans="1:114" s="293" customFormat="1" ht="30" outlineLevel="1" x14ac:dyDescent="0.25">
      <c r="A537" s="2356"/>
      <c r="B537" s="2329"/>
      <c r="C537" s="2310"/>
      <c r="D537" s="2239"/>
      <c r="E537" s="1045"/>
      <c r="F537" s="2331"/>
      <c r="G537" s="2311"/>
      <c r="H537" s="2369"/>
      <c r="I537" s="2366"/>
      <c r="J537" s="2366"/>
      <c r="K537" s="742" t="s">
        <v>465</v>
      </c>
      <c r="L537" s="2331"/>
      <c r="M537" s="2366"/>
      <c r="N537" s="1390"/>
      <c r="O537" s="1390"/>
      <c r="P537" s="1390"/>
      <c r="Q537" s="1390"/>
      <c r="R537" s="1390"/>
      <c r="S537" s="1390"/>
      <c r="T537" s="1390"/>
      <c r="U537" s="1666"/>
      <c r="V537" s="752"/>
      <c r="W537" s="752"/>
    </row>
    <row r="538" spans="1:114" s="293" customFormat="1" ht="30" outlineLevel="1" x14ac:dyDescent="0.25">
      <c r="A538" s="2301"/>
      <c r="B538" s="1511" t="s">
        <v>3620</v>
      </c>
      <c r="C538" s="748" t="s">
        <v>306</v>
      </c>
      <c r="D538" s="1038" t="s">
        <v>307</v>
      </c>
      <c r="E538" s="1045" t="s">
        <v>396</v>
      </c>
      <c r="F538" s="802" t="s">
        <v>320</v>
      </c>
      <c r="G538" s="739" t="s">
        <v>395</v>
      </c>
      <c r="H538" s="2368" t="s">
        <v>883</v>
      </c>
      <c r="I538" s="2607" t="s">
        <v>1586</v>
      </c>
      <c r="J538" s="2607" t="s">
        <v>305</v>
      </c>
      <c r="K538" s="742" t="s">
        <v>359</v>
      </c>
      <c r="L538" s="1242" t="s">
        <v>320</v>
      </c>
      <c r="M538" s="2607" t="s">
        <v>393</v>
      </c>
      <c r="N538" s="1389"/>
      <c r="O538" s="1238"/>
      <c r="P538" s="824"/>
      <c r="Q538" s="824"/>
      <c r="R538" s="824"/>
      <c r="S538" s="1239"/>
      <c r="T538" s="41"/>
      <c r="U538" s="1666"/>
      <c r="V538" s="752"/>
      <c r="W538" s="752"/>
    </row>
    <row r="539" spans="1:114" s="895" customFormat="1" ht="30" outlineLevel="1" x14ac:dyDescent="0.25">
      <c r="A539" s="2302"/>
      <c r="B539" s="1511"/>
      <c r="C539" s="1162"/>
      <c r="D539" s="1161"/>
      <c r="E539" s="1162"/>
      <c r="F539" s="802"/>
      <c r="G539" s="1161"/>
      <c r="H539" s="2369"/>
      <c r="I539" s="2608"/>
      <c r="J539" s="2608"/>
      <c r="K539" s="1160" t="s">
        <v>465</v>
      </c>
      <c r="L539" s="1243"/>
      <c r="M539" s="2608"/>
      <c r="N539" s="1372"/>
      <c r="O539" s="1372"/>
      <c r="P539" s="1372"/>
      <c r="Q539" s="1372"/>
      <c r="R539" s="1372"/>
      <c r="S539" s="1372"/>
      <c r="T539" s="1372"/>
      <c r="U539" s="1664"/>
      <c r="V539" s="1164"/>
      <c r="W539" s="1164"/>
    </row>
    <row r="540" spans="1:114" s="288" customFormat="1" x14ac:dyDescent="0.25">
      <c r="A540" s="1188"/>
      <c r="B540" s="1101" t="s">
        <v>286</v>
      </c>
      <c r="C540" s="386"/>
      <c r="D540" s="4"/>
      <c r="E540" s="386"/>
      <c r="F540" s="20"/>
      <c r="G540" s="4"/>
      <c r="H540" s="970" t="s">
        <v>285</v>
      </c>
      <c r="I540" s="117"/>
      <c r="J540" s="58"/>
      <c r="K540" s="117"/>
      <c r="L540" s="20"/>
      <c r="M540" s="117"/>
      <c r="N540" s="38"/>
      <c r="O540" s="455"/>
      <c r="P540" s="117"/>
      <c r="Q540" s="117"/>
      <c r="R540" s="117"/>
      <c r="S540" s="386"/>
      <c r="T540" s="386"/>
      <c r="U540" s="20"/>
      <c r="V540" s="20"/>
      <c r="W540" s="20"/>
      <c r="X540" s="294"/>
      <c r="Y540" s="294"/>
      <c r="Z540" s="294"/>
      <c r="AA540" s="294"/>
      <c r="AB540" s="294"/>
      <c r="AC540" s="294"/>
      <c r="AD540" s="294"/>
      <c r="AE540" s="294"/>
      <c r="AF540" s="294"/>
      <c r="AG540" s="294"/>
      <c r="AH540" s="294"/>
      <c r="AI540" s="294"/>
      <c r="AJ540" s="294"/>
      <c r="AK540" s="294"/>
      <c r="AL540" s="294"/>
      <c r="AM540" s="294"/>
      <c r="AN540" s="294"/>
      <c r="AO540" s="294"/>
      <c r="AP540" s="294"/>
      <c r="AQ540" s="294"/>
      <c r="AR540" s="294"/>
      <c r="AS540" s="294"/>
      <c r="AT540" s="294"/>
      <c r="AU540" s="294"/>
      <c r="AV540" s="294"/>
      <c r="AW540" s="294"/>
      <c r="AX540" s="294"/>
      <c r="AY540" s="294"/>
      <c r="AZ540" s="294"/>
      <c r="BA540" s="294"/>
      <c r="BB540" s="294"/>
      <c r="BC540" s="294"/>
      <c r="BD540" s="294"/>
      <c r="BE540" s="294"/>
      <c r="BF540" s="294"/>
      <c r="BG540" s="294"/>
      <c r="BH540" s="294"/>
      <c r="BI540" s="294"/>
      <c r="BJ540" s="294"/>
      <c r="BK540" s="294"/>
      <c r="BL540" s="294"/>
      <c r="BM540" s="294"/>
      <c r="BN540" s="294"/>
      <c r="BO540" s="294"/>
      <c r="BP540" s="294"/>
      <c r="BQ540" s="294"/>
      <c r="BR540" s="294"/>
      <c r="BS540" s="294"/>
      <c r="BT540" s="294"/>
      <c r="BU540" s="294"/>
      <c r="BV540" s="294"/>
      <c r="BW540" s="294"/>
      <c r="BX540" s="294"/>
      <c r="BY540" s="294"/>
      <c r="BZ540" s="294"/>
      <c r="CA540" s="294"/>
      <c r="CB540" s="294"/>
      <c r="CC540" s="294"/>
      <c r="CD540" s="294"/>
      <c r="CE540" s="294"/>
      <c r="CF540" s="294"/>
      <c r="CG540" s="294"/>
      <c r="CH540" s="294"/>
      <c r="CI540" s="294"/>
      <c r="CJ540" s="294"/>
      <c r="CK540" s="294"/>
      <c r="CL540" s="294"/>
      <c r="CM540" s="294"/>
      <c r="CN540" s="294"/>
      <c r="CO540" s="294"/>
      <c r="CP540" s="294"/>
      <c r="CQ540" s="294"/>
      <c r="CR540" s="294"/>
      <c r="CS540" s="294"/>
      <c r="CT540" s="294"/>
      <c r="CU540" s="294"/>
      <c r="CV540" s="294"/>
      <c r="CW540" s="294"/>
      <c r="CX540" s="294"/>
      <c r="CY540" s="294"/>
      <c r="CZ540" s="294"/>
      <c r="DA540" s="294"/>
      <c r="DB540" s="294"/>
      <c r="DC540" s="294"/>
      <c r="DD540" s="294"/>
      <c r="DE540" s="294"/>
      <c r="DF540" s="294"/>
      <c r="DG540" s="294"/>
      <c r="DH540" s="294"/>
      <c r="DI540" s="294"/>
      <c r="DJ540" s="294"/>
    </row>
    <row r="541" spans="1:114" s="296" customFormat="1" ht="60" outlineLevel="1" x14ac:dyDescent="0.25">
      <c r="A541" s="2599">
        <v>43</v>
      </c>
      <c r="B541" s="1559" t="s">
        <v>2149</v>
      </c>
      <c r="C541" s="98" t="s">
        <v>2150</v>
      </c>
      <c r="D541" s="2449" t="s">
        <v>236</v>
      </c>
      <c r="E541" s="98" t="s">
        <v>3</v>
      </c>
      <c r="F541" s="95"/>
      <c r="G541" s="96"/>
      <c r="H541" s="980" t="s">
        <v>2132</v>
      </c>
      <c r="I541" s="97" t="s">
        <v>2046</v>
      </c>
      <c r="J541" s="2443" t="s">
        <v>101</v>
      </c>
      <c r="K541" s="2443" t="s">
        <v>3</v>
      </c>
      <c r="L541" s="95"/>
      <c r="M541" s="97"/>
      <c r="N541" s="803" t="s">
        <v>3358</v>
      </c>
      <c r="O541" s="804" t="s">
        <v>3359</v>
      </c>
      <c r="P541" s="805" t="s">
        <v>3359</v>
      </c>
      <c r="Q541" s="805" t="s">
        <v>3359</v>
      </c>
      <c r="R541" s="805" t="s">
        <v>3359</v>
      </c>
      <c r="S541" s="806" t="s">
        <v>3359</v>
      </c>
      <c r="T541" s="806" t="s">
        <v>34</v>
      </c>
      <c r="U541" s="95"/>
      <c r="V541" s="95"/>
      <c r="W541" s="95"/>
      <c r="X541" s="294"/>
      <c r="Y541" s="294"/>
      <c r="Z541" s="294"/>
      <c r="AA541" s="294"/>
      <c r="AB541" s="294"/>
      <c r="AC541" s="294"/>
      <c r="AD541" s="294"/>
      <c r="AE541" s="294"/>
      <c r="AF541" s="294"/>
      <c r="AG541" s="294"/>
      <c r="AH541" s="294"/>
      <c r="AI541" s="294"/>
      <c r="AJ541" s="294"/>
      <c r="AK541" s="294"/>
      <c r="AL541" s="294"/>
      <c r="AM541" s="294"/>
      <c r="AN541" s="294"/>
      <c r="AO541" s="294"/>
      <c r="AP541" s="294"/>
      <c r="AQ541" s="294"/>
      <c r="AR541" s="294"/>
      <c r="AS541" s="294"/>
      <c r="AT541" s="294"/>
      <c r="AU541" s="294"/>
      <c r="AV541" s="294"/>
      <c r="AW541" s="294"/>
      <c r="AX541" s="294"/>
      <c r="AY541" s="294"/>
      <c r="AZ541" s="294"/>
      <c r="BA541" s="294"/>
      <c r="BB541" s="294"/>
      <c r="BC541" s="294"/>
      <c r="BD541" s="294"/>
      <c r="BE541" s="294"/>
      <c r="BF541" s="294"/>
      <c r="BG541" s="294"/>
      <c r="BH541" s="294"/>
      <c r="BI541" s="294"/>
      <c r="BJ541" s="294"/>
      <c r="BK541" s="294"/>
      <c r="BL541" s="294"/>
      <c r="BM541" s="294"/>
      <c r="BN541" s="294"/>
      <c r="BO541" s="294"/>
      <c r="BP541" s="294"/>
      <c r="BQ541" s="294"/>
      <c r="BR541" s="294"/>
      <c r="BS541" s="294"/>
      <c r="BT541" s="294"/>
      <c r="BU541" s="294"/>
      <c r="BV541" s="294"/>
      <c r="BW541" s="294"/>
      <c r="BX541" s="294"/>
      <c r="BY541" s="294"/>
      <c r="BZ541" s="294"/>
      <c r="CA541" s="294"/>
      <c r="CB541" s="294"/>
      <c r="CC541" s="294"/>
      <c r="CD541" s="294"/>
      <c r="CE541" s="294"/>
      <c r="CF541" s="294"/>
      <c r="CG541" s="294"/>
      <c r="CH541" s="294"/>
      <c r="CI541" s="294"/>
      <c r="CJ541" s="294"/>
      <c r="CK541" s="294"/>
      <c r="CL541" s="294"/>
      <c r="CM541" s="294"/>
      <c r="CN541" s="294"/>
      <c r="CO541" s="294"/>
      <c r="CP541" s="294"/>
      <c r="CQ541" s="294"/>
      <c r="CR541" s="294"/>
      <c r="CS541" s="294"/>
      <c r="CT541" s="294"/>
      <c r="CU541" s="294"/>
      <c r="CV541" s="294"/>
      <c r="CW541" s="294"/>
      <c r="CX541" s="294"/>
      <c r="CY541" s="294"/>
      <c r="CZ541" s="294"/>
      <c r="DA541" s="294"/>
      <c r="DB541" s="294"/>
      <c r="DC541" s="294"/>
      <c r="DD541" s="294"/>
      <c r="DE541" s="294"/>
      <c r="DF541" s="294"/>
      <c r="DG541" s="294"/>
      <c r="DH541" s="294"/>
      <c r="DI541" s="294"/>
      <c r="DJ541" s="294"/>
    </row>
    <row r="542" spans="1:114" s="282" customFormat="1" ht="105" customHeight="1" outlineLevel="1" x14ac:dyDescent="0.25">
      <c r="A542" s="2599"/>
      <c r="B542" s="1536" t="s">
        <v>3621</v>
      </c>
      <c r="C542" s="842" t="s">
        <v>2151</v>
      </c>
      <c r="D542" s="2450"/>
      <c r="E542" s="1046" t="s">
        <v>3</v>
      </c>
      <c r="F542" s="836"/>
      <c r="G542" s="357"/>
      <c r="H542" s="922" t="s">
        <v>884</v>
      </c>
      <c r="I542" s="414" t="s">
        <v>1593</v>
      </c>
      <c r="J542" s="2444"/>
      <c r="K542" s="2444"/>
      <c r="L542" s="360"/>
      <c r="M542" s="363"/>
      <c r="N542" s="415">
        <v>5</v>
      </c>
      <c r="O542" s="454">
        <v>5.5</v>
      </c>
      <c r="P542" s="416">
        <v>5.5</v>
      </c>
      <c r="Q542" s="416">
        <v>5.5</v>
      </c>
      <c r="R542" s="416">
        <v>5.5</v>
      </c>
      <c r="S542" s="1836">
        <v>5.5</v>
      </c>
      <c r="T542" s="16">
        <v>5.5</v>
      </c>
      <c r="U542" s="1667"/>
      <c r="V542" s="360"/>
      <c r="W542" s="360"/>
      <c r="X542" s="294"/>
      <c r="Y542" s="294"/>
      <c r="Z542" s="294"/>
      <c r="AA542" s="294"/>
      <c r="AB542" s="294"/>
      <c r="AC542" s="294"/>
      <c r="AD542" s="294"/>
      <c r="AE542" s="294"/>
      <c r="AF542" s="294"/>
      <c r="AG542" s="294"/>
      <c r="AH542" s="294"/>
      <c r="AI542" s="294"/>
      <c r="AJ542" s="294"/>
      <c r="AK542" s="294"/>
      <c r="AL542" s="294"/>
      <c r="AM542" s="294"/>
      <c r="AN542" s="294"/>
      <c r="AO542" s="294"/>
      <c r="AP542" s="294"/>
      <c r="AQ542" s="294"/>
      <c r="AR542" s="294"/>
      <c r="AS542" s="294"/>
      <c r="AT542" s="294"/>
      <c r="AU542" s="294"/>
      <c r="AV542" s="294"/>
      <c r="AW542" s="294"/>
      <c r="AX542" s="294"/>
      <c r="AY542" s="294"/>
      <c r="AZ542" s="294"/>
      <c r="BA542" s="294"/>
      <c r="BB542" s="294"/>
      <c r="BC542" s="294"/>
      <c r="BD542" s="294"/>
      <c r="BE542" s="294"/>
      <c r="BF542" s="294"/>
      <c r="BG542" s="294"/>
      <c r="BH542" s="294"/>
      <c r="BI542" s="294"/>
      <c r="BJ542" s="294"/>
      <c r="BK542" s="294"/>
      <c r="BL542" s="294"/>
      <c r="BM542" s="294"/>
      <c r="BN542" s="294"/>
      <c r="BO542" s="294"/>
      <c r="BP542" s="294"/>
      <c r="BQ542" s="294"/>
      <c r="BR542" s="294"/>
      <c r="BS542" s="294"/>
      <c r="BT542" s="294"/>
      <c r="BU542" s="294"/>
      <c r="BV542" s="294"/>
      <c r="BW542" s="294"/>
      <c r="BX542" s="294"/>
      <c r="BY542" s="294"/>
      <c r="BZ542" s="294"/>
      <c r="CA542" s="294"/>
      <c r="CB542" s="294"/>
      <c r="CC542" s="294"/>
      <c r="CD542" s="294"/>
      <c r="CE542" s="294"/>
      <c r="CF542" s="294"/>
      <c r="CG542" s="294"/>
      <c r="CH542" s="294"/>
      <c r="CI542" s="294"/>
      <c r="CJ542" s="294"/>
      <c r="CK542" s="294"/>
      <c r="CL542" s="294"/>
      <c r="CM542" s="294"/>
      <c r="CN542" s="294"/>
      <c r="CO542" s="294"/>
      <c r="CP542" s="294"/>
      <c r="CQ542" s="294"/>
      <c r="CR542" s="294"/>
      <c r="CS542" s="294"/>
      <c r="CT542" s="294"/>
      <c r="CU542" s="294"/>
      <c r="CV542" s="294"/>
      <c r="CW542" s="294"/>
      <c r="CX542" s="294"/>
      <c r="CY542" s="294"/>
      <c r="CZ542" s="294"/>
      <c r="DA542" s="294"/>
      <c r="DB542" s="294"/>
      <c r="DC542" s="294"/>
      <c r="DD542" s="294"/>
      <c r="DE542" s="294"/>
      <c r="DF542" s="294"/>
      <c r="DG542" s="294"/>
      <c r="DH542" s="294"/>
      <c r="DI542" s="294"/>
      <c r="DJ542" s="294"/>
    </row>
    <row r="543" spans="1:114" s="282" customFormat="1" ht="15.95" customHeight="1" outlineLevel="1" x14ac:dyDescent="0.25">
      <c r="A543" s="1187"/>
      <c r="B543" s="1530" t="s">
        <v>150</v>
      </c>
      <c r="C543" s="14"/>
      <c r="D543" s="1059"/>
      <c r="E543" s="14"/>
      <c r="F543" s="839"/>
      <c r="G543" s="371"/>
      <c r="H543" s="2296" t="s">
        <v>151</v>
      </c>
      <c r="I543" s="2297"/>
      <c r="J543" s="2297"/>
      <c r="K543" s="2297"/>
      <c r="L543" s="2297"/>
      <c r="M543" s="2297"/>
      <c r="N543" s="2297"/>
      <c r="O543" s="2297"/>
      <c r="P543" s="2297"/>
      <c r="Q543" s="2297"/>
      <c r="R543" s="2297"/>
      <c r="S543" s="2297"/>
      <c r="T543" s="2297"/>
      <c r="U543" s="2297"/>
      <c r="V543" s="2297"/>
      <c r="W543" s="2298"/>
      <c r="X543" s="294"/>
      <c r="Y543" s="294"/>
      <c r="Z543" s="294"/>
      <c r="AA543" s="294"/>
      <c r="AB543" s="294"/>
      <c r="AC543" s="294"/>
      <c r="AD543" s="294"/>
      <c r="AE543" s="294"/>
      <c r="AF543" s="294"/>
      <c r="AG543" s="294"/>
      <c r="AH543" s="294"/>
      <c r="AI543" s="294"/>
      <c r="AJ543" s="294"/>
      <c r="AK543" s="294"/>
      <c r="AL543" s="294"/>
      <c r="AM543" s="294"/>
      <c r="AN543" s="294"/>
      <c r="AO543" s="294"/>
      <c r="AP543" s="294"/>
      <c r="AQ543" s="294"/>
      <c r="AR543" s="294"/>
      <c r="AS543" s="294"/>
      <c r="AT543" s="294"/>
      <c r="AU543" s="294"/>
      <c r="AV543" s="294"/>
      <c r="AW543" s="294"/>
      <c r="AX543" s="294"/>
      <c r="AY543" s="294"/>
      <c r="AZ543" s="294"/>
      <c r="BA543" s="294"/>
      <c r="BB543" s="294"/>
      <c r="BC543" s="294"/>
      <c r="BD543" s="294"/>
      <c r="BE543" s="294"/>
      <c r="BF543" s="294"/>
      <c r="BG543" s="294"/>
      <c r="BH543" s="294"/>
      <c r="BI543" s="294"/>
      <c r="BJ543" s="294"/>
      <c r="BK543" s="294"/>
      <c r="BL543" s="294"/>
      <c r="BM543" s="294"/>
      <c r="BN543" s="294"/>
      <c r="BO543" s="294"/>
      <c r="BP543" s="294"/>
      <c r="BQ543" s="294"/>
      <c r="BR543" s="294"/>
      <c r="BS543" s="294"/>
      <c r="BT543" s="294"/>
      <c r="BU543" s="294"/>
      <c r="BV543" s="294"/>
      <c r="BW543" s="294"/>
      <c r="BX543" s="294"/>
      <c r="BY543" s="294"/>
      <c r="BZ543" s="294"/>
      <c r="CA543" s="294"/>
      <c r="CB543" s="294"/>
      <c r="CC543" s="294"/>
      <c r="CD543" s="294"/>
      <c r="CE543" s="294"/>
      <c r="CF543" s="294"/>
      <c r="CG543" s="294"/>
      <c r="CH543" s="294"/>
      <c r="CI543" s="294"/>
      <c r="CJ543" s="294"/>
      <c r="CK543" s="294"/>
      <c r="CL543" s="294"/>
      <c r="CM543" s="294"/>
      <c r="CN543" s="294"/>
      <c r="CO543" s="294"/>
      <c r="CP543" s="294"/>
      <c r="CQ543" s="294"/>
      <c r="CR543" s="294"/>
      <c r="CS543" s="294"/>
      <c r="CT543" s="294"/>
      <c r="CU543" s="294"/>
      <c r="CV543" s="294"/>
      <c r="CW543" s="294"/>
      <c r="CX543" s="294"/>
      <c r="CY543" s="294"/>
      <c r="CZ543" s="294"/>
      <c r="DA543" s="294"/>
      <c r="DB543" s="294"/>
      <c r="DC543" s="294"/>
      <c r="DD543" s="294"/>
      <c r="DE543" s="294"/>
      <c r="DF543" s="294"/>
      <c r="DG543" s="294"/>
      <c r="DH543" s="294"/>
      <c r="DI543" s="294"/>
      <c r="DJ543" s="294"/>
    </row>
    <row r="544" spans="1:114" s="282" customFormat="1" ht="17.45" customHeight="1" outlineLevel="1" x14ac:dyDescent="0.25">
      <c r="A544" s="1187"/>
      <c r="B544" s="1530" t="s">
        <v>152</v>
      </c>
      <c r="C544" s="14"/>
      <c r="D544" s="1059"/>
      <c r="E544" s="14"/>
      <c r="F544" s="839"/>
      <c r="G544" s="371"/>
      <c r="H544" s="2296" t="s">
        <v>153</v>
      </c>
      <c r="I544" s="2297"/>
      <c r="J544" s="2297"/>
      <c r="K544" s="2297"/>
      <c r="L544" s="2297"/>
      <c r="M544" s="2297"/>
      <c r="N544" s="2297"/>
      <c r="O544" s="2297"/>
      <c r="P544" s="2297"/>
      <c r="Q544" s="2297"/>
      <c r="R544" s="2297"/>
      <c r="S544" s="2297"/>
      <c r="T544" s="2297"/>
      <c r="U544" s="2297"/>
      <c r="V544" s="2297"/>
      <c r="W544" s="2298"/>
      <c r="X544" s="294"/>
      <c r="Y544" s="294"/>
      <c r="Z544" s="294"/>
      <c r="AA544" s="294"/>
      <c r="AB544" s="294"/>
      <c r="AC544" s="294"/>
      <c r="AD544" s="294"/>
      <c r="AE544" s="294"/>
      <c r="AF544" s="294"/>
      <c r="AG544" s="294"/>
      <c r="AH544" s="294"/>
      <c r="AI544" s="294"/>
      <c r="AJ544" s="294"/>
      <c r="AK544" s="294"/>
      <c r="AL544" s="294"/>
      <c r="AM544" s="294"/>
      <c r="AN544" s="294"/>
      <c r="AO544" s="294"/>
      <c r="AP544" s="294"/>
      <c r="AQ544" s="294"/>
      <c r="AR544" s="294"/>
      <c r="AS544" s="294"/>
      <c r="AT544" s="294"/>
      <c r="AU544" s="294"/>
      <c r="AV544" s="294"/>
      <c r="AW544" s="294"/>
      <c r="AX544" s="294"/>
      <c r="AY544" s="294"/>
      <c r="AZ544" s="294"/>
      <c r="BA544" s="294"/>
      <c r="BB544" s="294"/>
      <c r="BC544" s="294"/>
      <c r="BD544" s="294"/>
      <c r="BE544" s="294"/>
      <c r="BF544" s="294"/>
      <c r="BG544" s="294"/>
      <c r="BH544" s="294"/>
      <c r="BI544" s="294"/>
      <c r="BJ544" s="294"/>
      <c r="BK544" s="294"/>
      <c r="BL544" s="294"/>
      <c r="BM544" s="294"/>
      <c r="BN544" s="294"/>
      <c r="BO544" s="294"/>
      <c r="BP544" s="294"/>
      <c r="BQ544" s="294"/>
      <c r="BR544" s="294"/>
      <c r="BS544" s="294"/>
      <c r="BT544" s="294"/>
      <c r="BU544" s="294"/>
      <c r="BV544" s="294"/>
      <c r="BW544" s="294"/>
      <c r="BX544" s="294"/>
      <c r="BY544" s="294"/>
      <c r="BZ544" s="294"/>
      <c r="CA544" s="294"/>
      <c r="CB544" s="294"/>
      <c r="CC544" s="294"/>
      <c r="CD544" s="294"/>
      <c r="CE544" s="294"/>
      <c r="CF544" s="294"/>
      <c r="CG544" s="294"/>
      <c r="CH544" s="294"/>
      <c r="CI544" s="294"/>
      <c r="CJ544" s="294"/>
      <c r="CK544" s="294"/>
      <c r="CL544" s="294"/>
      <c r="CM544" s="294"/>
      <c r="CN544" s="294"/>
      <c r="CO544" s="294"/>
      <c r="CP544" s="294"/>
      <c r="CQ544" s="294"/>
      <c r="CR544" s="294"/>
      <c r="CS544" s="294"/>
      <c r="CT544" s="294"/>
      <c r="CU544" s="294"/>
      <c r="CV544" s="294"/>
      <c r="CW544" s="294"/>
      <c r="CX544" s="294"/>
      <c r="CY544" s="294"/>
      <c r="CZ544" s="294"/>
      <c r="DA544" s="294"/>
      <c r="DB544" s="294"/>
      <c r="DC544" s="294"/>
      <c r="DD544" s="294"/>
      <c r="DE544" s="294"/>
      <c r="DF544" s="294"/>
      <c r="DG544" s="294"/>
      <c r="DH544" s="294"/>
      <c r="DI544" s="294"/>
      <c r="DJ544" s="294"/>
    </row>
    <row r="545" spans="1:114" s="282" customFormat="1" ht="63.75" customHeight="1" outlineLevel="1" x14ac:dyDescent="0.25">
      <c r="A545" s="1187">
        <v>44</v>
      </c>
      <c r="B545" s="1530" t="s">
        <v>3622</v>
      </c>
      <c r="C545" s="2511" t="s">
        <v>245</v>
      </c>
      <c r="D545" s="2449" t="s">
        <v>246</v>
      </c>
      <c r="E545" s="2507" t="s">
        <v>82</v>
      </c>
      <c r="F545" s="14"/>
      <c r="G545" s="2583"/>
      <c r="H545" s="910" t="s">
        <v>885</v>
      </c>
      <c r="I545" s="2217" t="s">
        <v>1593</v>
      </c>
      <c r="J545" s="2217" t="s">
        <v>97</v>
      </c>
      <c r="K545" s="2217" t="s">
        <v>154</v>
      </c>
      <c r="L545" s="14"/>
      <c r="M545" s="414"/>
      <c r="N545" s="457">
        <v>34.792000000000002</v>
      </c>
      <c r="O545" s="457">
        <v>16.001999999999999</v>
      </c>
      <c r="P545" s="15">
        <v>16.001999999999999</v>
      </c>
      <c r="Q545" s="15">
        <v>16.001999999999999</v>
      </c>
      <c r="R545" s="15">
        <v>16.001999999999999</v>
      </c>
      <c r="S545" s="16">
        <v>16.001999999999999</v>
      </c>
      <c r="T545" s="16">
        <v>16.001999999999999</v>
      </c>
      <c r="U545" s="14"/>
      <c r="V545" s="14"/>
      <c r="W545" s="14"/>
      <c r="X545" s="294"/>
      <c r="Y545" s="294"/>
      <c r="Z545" s="294"/>
      <c r="AA545" s="294"/>
      <c r="AB545" s="294"/>
      <c r="AC545" s="294"/>
      <c r="AD545" s="294"/>
      <c r="AE545" s="294"/>
      <c r="AF545" s="294"/>
      <c r="AG545" s="294"/>
      <c r="AH545" s="294"/>
      <c r="AI545" s="294"/>
      <c r="AJ545" s="294"/>
      <c r="AK545" s="294"/>
      <c r="AL545" s="294"/>
      <c r="AM545" s="294"/>
      <c r="AN545" s="294"/>
      <c r="AO545" s="294"/>
      <c r="AP545" s="294"/>
      <c r="AQ545" s="294"/>
      <c r="AR545" s="294"/>
      <c r="AS545" s="294"/>
      <c r="AT545" s="294"/>
      <c r="AU545" s="294"/>
      <c r="AV545" s="294"/>
      <c r="AW545" s="294"/>
      <c r="AX545" s="294"/>
      <c r="AY545" s="294"/>
      <c r="AZ545" s="294"/>
      <c r="BA545" s="294"/>
      <c r="BB545" s="294"/>
      <c r="BC545" s="294"/>
      <c r="BD545" s="294"/>
      <c r="BE545" s="294"/>
      <c r="BF545" s="294"/>
      <c r="BG545" s="294"/>
      <c r="BH545" s="294"/>
      <c r="BI545" s="294"/>
      <c r="BJ545" s="294"/>
      <c r="BK545" s="294"/>
      <c r="BL545" s="294"/>
      <c r="BM545" s="294"/>
      <c r="BN545" s="294"/>
      <c r="BO545" s="294"/>
      <c r="BP545" s="294"/>
      <c r="BQ545" s="294"/>
      <c r="BR545" s="294"/>
      <c r="BS545" s="294"/>
      <c r="BT545" s="294"/>
      <c r="BU545" s="294"/>
      <c r="BV545" s="294"/>
      <c r="BW545" s="294"/>
      <c r="BX545" s="294"/>
      <c r="BY545" s="294"/>
      <c r="BZ545" s="294"/>
      <c r="CA545" s="294"/>
      <c r="CB545" s="294"/>
      <c r="CC545" s="294"/>
      <c r="CD545" s="294"/>
      <c r="CE545" s="294"/>
      <c r="CF545" s="294"/>
      <c r="CG545" s="294"/>
      <c r="CH545" s="294"/>
      <c r="CI545" s="294"/>
      <c r="CJ545" s="294"/>
      <c r="CK545" s="294"/>
      <c r="CL545" s="294"/>
      <c r="CM545" s="294"/>
      <c r="CN545" s="294"/>
      <c r="CO545" s="294"/>
      <c r="CP545" s="294"/>
      <c r="CQ545" s="294"/>
      <c r="CR545" s="294"/>
      <c r="CS545" s="294"/>
      <c r="CT545" s="294"/>
      <c r="CU545" s="294"/>
      <c r="CV545" s="294"/>
      <c r="CW545" s="294"/>
      <c r="CX545" s="294"/>
      <c r="CY545" s="294"/>
      <c r="CZ545" s="294"/>
      <c r="DA545" s="294"/>
      <c r="DB545" s="294"/>
      <c r="DC545" s="294"/>
      <c r="DD545" s="294"/>
      <c r="DE545" s="294"/>
      <c r="DF545" s="294"/>
      <c r="DG545" s="294"/>
      <c r="DH545" s="294"/>
      <c r="DI545" s="294"/>
      <c r="DJ545" s="294"/>
    </row>
    <row r="546" spans="1:114" s="282" customFormat="1" ht="18.75" customHeight="1" outlineLevel="1" x14ac:dyDescent="0.25">
      <c r="A546" s="1187">
        <v>45</v>
      </c>
      <c r="B546" s="1536" t="s">
        <v>155</v>
      </c>
      <c r="C546" s="2511"/>
      <c r="D546" s="2450"/>
      <c r="E546" s="2508"/>
      <c r="F546" s="836"/>
      <c r="G546" s="2583"/>
      <c r="H546" s="922" t="s">
        <v>156</v>
      </c>
      <c r="I546" s="2217"/>
      <c r="J546" s="2217"/>
      <c r="K546" s="2217"/>
      <c r="L546" s="360"/>
      <c r="M546" s="414"/>
      <c r="N546" s="457">
        <v>15.206</v>
      </c>
      <c r="O546" s="457">
        <v>9.3350000000000009</v>
      </c>
      <c r="P546" s="15">
        <v>10.835000000000001</v>
      </c>
      <c r="Q546" s="15">
        <v>13.835000000000001</v>
      </c>
      <c r="R546" s="15">
        <v>14.002000000000001</v>
      </c>
      <c r="S546" s="16">
        <v>14.002000000000001</v>
      </c>
      <c r="T546" s="16">
        <v>14.002000000000001</v>
      </c>
      <c r="U546" s="1667"/>
      <c r="V546" s="360"/>
      <c r="W546" s="360"/>
      <c r="X546" s="294"/>
      <c r="Y546" s="294"/>
      <c r="Z546" s="294"/>
      <c r="AA546" s="294"/>
      <c r="AB546" s="294"/>
      <c r="AC546" s="294"/>
      <c r="AD546" s="294"/>
      <c r="AE546" s="294"/>
      <c r="AF546" s="294"/>
      <c r="AG546" s="294"/>
      <c r="AH546" s="294"/>
      <c r="AI546" s="294"/>
      <c r="AJ546" s="294"/>
      <c r="AK546" s="294"/>
      <c r="AL546" s="294"/>
      <c r="AM546" s="294"/>
      <c r="AN546" s="294"/>
      <c r="AO546" s="294"/>
      <c r="AP546" s="294"/>
      <c r="AQ546" s="294"/>
      <c r="AR546" s="294"/>
      <c r="AS546" s="294"/>
      <c r="AT546" s="294"/>
      <c r="AU546" s="294"/>
      <c r="AV546" s="294"/>
      <c r="AW546" s="294"/>
      <c r="AX546" s="294"/>
      <c r="AY546" s="294"/>
      <c r="AZ546" s="294"/>
      <c r="BA546" s="294"/>
      <c r="BB546" s="294"/>
      <c r="BC546" s="294"/>
      <c r="BD546" s="294"/>
      <c r="BE546" s="294"/>
      <c r="BF546" s="294"/>
      <c r="BG546" s="294"/>
      <c r="BH546" s="294"/>
      <c r="BI546" s="294"/>
      <c r="BJ546" s="294"/>
      <c r="BK546" s="294"/>
      <c r="BL546" s="294"/>
      <c r="BM546" s="294"/>
      <c r="BN546" s="294"/>
      <c r="BO546" s="294"/>
      <c r="BP546" s="294"/>
      <c r="BQ546" s="294"/>
      <c r="BR546" s="294"/>
      <c r="BS546" s="294"/>
      <c r="BT546" s="294"/>
      <c r="BU546" s="294"/>
      <c r="BV546" s="294"/>
      <c r="BW546" s="294"/>
      <c r="BX546" s="294"/>
      <c r="BY546" s="294"/>
      <c r="BZ546" s="294"/>
      <c r="CA546" s="294"/>
      <c r="CB546" s="294"/>
      <c r="CC546" s="294"/>
      <c r="CD546" s="294"/>
      <c r="CE546" s="294"/>
      <c r="CF546" s="294"/>
      <c r="CG546" s="294"/>
      <c r="CH546" s="294"/>
      <c r="CI546" s="294"/>
      <c r="CJ546" s="294"/>
      <c r="CK546" s="294"/>
      <c r="CL546" s="294"/>
      <c r="CM546" s="294"/>
      <c r="CN546" s="294"/>
      <c r="CO546" s="294"/>
      <c r="CP546" s="294"/>
      <c r="CQ546" s="294"/>
      <c r="CR546" s="294"/>
      <c r="CS546" s="294"/>
      <c r="CT546" s="294"/>
      <c r="CU546" s="294"/>
      <c r="CV546" s="294"/>
      <c r="CW546" s="294"/>
      <c r="CX546" s="294"/>
      <c r="CY546" s="294"/>
      <c r="CZ546" s="294"/>
      <c r="DA546" s="294"/>
      <c r="DB546" s="294"/>
      <c r="DC546" s="294"/>
      <c r="DD546" s="294"/>
      <c r="DE546" s="294"/>
      <c r="DF546" s="294"/>
      <c r="DG546" s="294"/>
      <c r="DH546" s="294"/>
      <c r="DI546" s="294"/>
      <c r="DJ546" s="294"/>
    </row>
    <row r="547" spans="1:114" s="288" customFormat="1" x14ac:dyDescent="0.25">
      <c r="A547" s="1188"/>
      <c r="B547" s="1101" t="s">
        <v>288</v>
      </c>
      <c r="C547" s="386"/>
      <c r="D547" s="4"/>
      <c r="E547" s="386"/>
      <c r="F547" s="20"/>
      <c r="G547" s="4"/>
      <c r="H547" s="970" t="s">
        <v>287</v>
      </c>
      <c r="I547" s="117"/>
      <c r="J547" s="58"/>
      <c r="K547" s="117"/>
      <c r="L547" s="20"/>
      <c r="M547" s="117"/>
      <c r="N547" s="38"/>
      <c r="O547" s="455"/>
      <c r="P547" s="117"/>
      <c r="Q547" s="117"/>
      <c r="R547" s="117"/>
      <c r="S547" s="386"/>
      <c r="T547" s="386"/>
      <c r="U547" s="20"/>
      <c r="V547" s="20"/>
      <c r="W547" s="20"/>
      <c r="X547" s="294"/>
      <c r="Y547" s="294"/>
      <c r="Z547" s="294"/>
      <c r="AA547" s="294"/>
      <c r="AB547" s="294"/>
      <c r="AC547" s="294"/>
      <c r="AD547" s="294"/>
      <c r="AE547" s="294"/>
      <c r="AF547" s="294"/>
      <c r="AG547" s="294"/>
      <c r="AH547" s="294"/>
      <c r="AI547" s="294"/>
      <c r="AJ547" s="294"/>
      <c r="AK547" s="294"/>
      <c r="AL547" s="294"/>
      <c r="AM547" s="294"/>
      <c r="AN547" s="294"/>
      <c r="AO547" s="294"/>
      <c r="AP547" s="294"/>
      <c r="AQ547" s="294"/>
      <c r="AR547" s="294"/>
      <c r="AS547" s="294"/>
      <c r="AT547" s="294"/>
      <c r="AU547" s="294"/>
      <c r="AV547" s="294"/>
      <c r="AW547" s="294"/>
      <c r="AX547" s="294"/>
      <c r="AY547" s="294"/>
      <c r="AZ547" s="294"/>
      <c r="BA547" s="294"/>
      <c r="BB547" s="294"/>
      <c r="BC547" s="294"/>
      <c r="BD547" s="294"/>
      <c r="BE547" s="294"/>
      <c r="BF547" s="294"/>
      <c r="BG547" s="294"/>
      <c r="BH547" s="294"/>
      <c r="BI547" s="294"/>
      <c r="BJ547" s="294"/>
      <c r="BK547" s="294"/>
      <c r="BL547" s="294"/>
      <c r="BM547" s="294"/>
      <c r="BN547" s="294"/>
      <c r="BO547" s="294"/>
      <c r="BP547" s="294"/>
      <c r="BQ547" s="294"/>
      <c r="BR547" s="294"/>
      <c r="BS547" s="294"/>
      <c r="BT547" s="294"/>
      <c r="BU547" s="294"/>
      <c r="BV547" s="294"/>
      <c r="BW547" s="294"/>
      <c r="BX547" s="294"/>
      <c r="BY547" s="294"/>
      <c r="BZ547" s="294"/>
      <c r="CA547" s="294"/>
      <c r="CB547" s="294"/>
      <c r="CC547" s="294"/>
      <c r="CD547" s="294"/>
      <c r="CE547" s="294"/>
      <c r="CF547" s="294"/>
      <c r="CG547" s="294"/>
      <c r="CH547" s="294"/>
      <c r="CI547" s="294"/>
      <c r="CJ547" s="294"/>
      <c r="CK547" s="294"/>
      <c r="CL547" s="294"/>
      <c r="CM547" s="294"/>
      <c r="CN547" s="294"/>
      <c r="CO547" s="294"/>
      <c r="CP547" s="294"/>
      <c r="CQ547" s="294"/>
      <c r="CR547" s="294"/>
      <c r="CS547" s="294"/>
      <c r="CT547" s="294"/>
      <c r="CU547" s="294"/>
      <c r="CV547" s="294"/>
      <c r="CW547" s="294"/>
      <c r="CX547" s="294"/>
      <c r="CY547" s="294"/>
      <c r="CZ547" s="294"/>
      <c r="DA547" s="294"/>
      <c r="DB547" s="294"/>
      <c r="DC547" s="294"/>
      <c r="DD547" s="294"/>
      <c r="DE547" s="294"/>
      <c r="DF547" s="294"/>
      <c r="DG547" s="294"/>
      <c r="DH547" s="294"/>
      <c r="DI547" s="294"/>
      <c r="DJ547" s="294"/>
    </row>
    <row r="548" spans="1:114" s="296" customFormat="1" outlineLevel="1" x14ac:dyDescent="0.25">
      <c r="A548" s="2599">
        <v>46</v>
      </c>
      <c r="B548" s="1559" t="s">
        <v>2152</v>
      </c>
      <c r="C548" s="98" t="s">
        <v>91</v>
      </c>
      <c r="D548" s="2449" t="s">
        <v>33</v>
      </c>
      <c r="E548" s="98" t="s">
        <v>247</v>
      </c>
      <c r="F548" s="95"/>
      <c r="G548" s="96"/>
      <c r="H548" s="980" t="s">
        <v>2133</v>
      </c>
      <c r="I548" s="97" t="s">
        <v>89</v>
      </c>
      <c r="J548" s="2443" t="s">
        <v>32</v>
      </c>
      <c r="K548" s="2443" t="s">
        <v>157</v>
      </c>
      <c r="L548" s="95"/>
      <c r="M548" s="97"/>
      <c r="N548" s="442"/>
      <c r="O548" s="509" t="s">
        <v>3360</v>
      </c>
      <c r="P548" s="808" t="s">
        <v>34</v>
      </c>
      <c r="Q548" s="808" t="s">
        <v>34</v>
      </c>
      <c r="R548" s="808" t="s">
        <v>34</v>
      </c>
      <c r="S548" s="809" t="s">
        <v>3361</v>
      </c>
      <c r="T548" s="98"/>
      <c r="U548" s="95"/>
      <c r="V548" s="95"/>
      <c r="W548" s="95"/>
      <c r="X548" s="294"/>
      <c r="Y548" s="294"/>
      <c r="Z548" s="294"/>
      <c r="AA548" s="294"/>
      <c r="AB548" s="294"/>
      <c r="AC548" s="294"/>
      <c r="AD548" s="294"/>
      <c r="AE548" s="294"/>
      <c r="AF548" s="294"/>
      <c r="AG548" s="294"/>
      <c r="AH548" s="294"/>
      <c r="AI548" s="294"/>
      <c r="AJ548" s="294"/>
      <c r="AK548" s="294"/>
      <c r="AL548" s="294"/>
      <c r="AM548" s="294"/>
      <c r="AN548" s="294"/>
      <c r="AO548" s="294"/>
      <c r="AP548" s="294"/>
      <c r="AQ548" s="294"/>
      <c r="AR548" s="294"/>
      <c r="AS548" s="294"/>
      <c r="AT548" s="294"/>
      <c r="AU548" s="294"/>
      <c r="AV548" s="294"/>
      <c r="AW548" s="294"/>
      <c r="AX548" s="294"/>
      <c r="AY548" s="294"/>
      <c r="AZ548" s="294"/>
      <c r="BA548" s="294"/>
      <c r="BB548" s="294"/>
      <c r="BC548" s="294"/>
      <c r="BD548" s="294"/>
      <c r="BE548" s="294"/>
      <c r="BF548" s="294"/>
      <c r="BG548" s="294"/>
      <c r="BH548" s="294"/>
      <c r="BI548" s="294"/>
      <c r="BJ548" s="294"/>
      <c r="BK548" s="294"/>
      <c r="BL548" s="294"/>
      <c r="BM548" s="294"/>
      <c r="BN548" s="294"/>
      <c r="BO548" s="294"/>
      <c r="BP548" s="294"/>
      <c r="BQ548" s="294"/>
      <c r="BR548" s="294"/>
      <c r="BS548" s="294"/>
      <c r="BT548" s="294"/>
      <c r="BU548" s="294"/>
      <c r="BV548" s="294"/>
      <c r="BW548" s="294"/>
      <c r="BX548" s="294"/>
      <c r="BY548" s="294"/>
      <c r="BZ548" s="294"/>
      <c r="CA548" s="294"/>
      <c r="CB548" s="294"/>
      <c r="CC548" s="294"/>
      <c r="CD548" s="294"/>
      <c r="CE548" s="294"/>
      <c r="CF548" s="294"/>
      <c r="CG548" s="294"/>
      <c r="CH548" s="294"/>
      <c r="CI548" s="294"/>
      <c r="CJ548" s="294"/>
      <c r="CK548" s="294"/>
      <c r="CL548" s="294"/>
      <c r="CM548" s="294"/>
      <c r="CN548" s="294"/>
      <c r="CO548" s="294"/>
      <c r="CP548" s="294"/>
      <c r="CQ548" s="294"/>
      <c r="CR548" s="294"/>
      <c r="CS548" s="294"/>
      <c r="CT548" s="294"/>
      <c r="CU548" s="294"/>
      <c r="CV548" s="294"/>
      <c r="CW548" s="294"/>
      <c r="CX548" s="294"/>
      <c r="CY548" s="294"/>
      <c r="CZ548" s="294"/>
      <c r="DA548" s="294"/>
      <c r="DB548" s="294"/>
      <c r="DC548" s="294"/>
      <c r="DD548" s="294"/>
      <c r="DE548" s="294"/>
      <c r="DF548" s="294"/>
      <c r="DG548" s="294"/>
      <c r="DH548" s="294"/>
      <c r="DI548" s="294"/>
      <c r="DJ548" s="294"/>
    </row>
    <row r="549" spans="1:114" s="282" customFormat="1" ht="78.75" customHeight="1" outlineLevel="1" x14ac:dyDescent="0.25">
      <c r="A549" s="2599"/>
      <c r="B549" s="1536" t="s">
        <v>3623</v>
      </c>
      <c r="C549" s="360" t="s">
        <v>2153</v>
      </c>
      <c r="D549" s="2450"/>
      <c r="E549" s="1046" t="s">
        <v>247</v>
      </c>
      <c r="F549" s="836"/>
      <c r="G549" s="357"/>
      <c r="H549" s="922" t="s">
        <v>886</v>
      </c>
      <c r="I549" s="363" t="s">
        <v>1595</v>
      </c>
      <c r="J549" s="2444"/>
      <c r="K549" s="2444"/>
      <c r="L549" s="360"/>
      <c r="M549" s="363"/>
      <c r="N549" s="379" t="s">
        <v>34</v>
      </c>
      <c r="O549" s="489">
        <v>402</v>
      </c>
      <c r="P549" s="488" t="s">
        <v>34</v>
      </c>
      <c r="Q549" s="488" t="s">
        <v>34</v>
      </c>
      <c r="R549" s="488" t="s">
        <v>34</v>
      </c>
      <c r="S549" s="810">
        <v>416</v>
      </c>
      <c r="T549" s="382"/>
      <c r="U549" s="1667"/>
      <c r="V549" s="360"/>
      <c r="W549" s="360"/>
      <c r="X549" s="294"/>
      <c r="Y549" s="294"/>
      <c r="Z549" s="294"/>
      <c r="AA549" s="294"/>
      <c r="AB549" s="294"/>
      <c r="AC549" s="294"/>
      <c r="AD549" s="294"/>
      <c r="AE549" s="294"/>
      <c r="AF549" s="294"/>
      <c r="AG549" s="294"/>
      <c r="AH549" s="294"/>
      <c r="AI549" s="294"/>
      <c r="AJ549" s="294"/>
      <c r="AK549" s="294"/>
      <c r="AL549" s="294"/>
      <c r="AM549" s="294"/>
      <c r="AN549" s="294"/>
      <c r="AO549" s="294"/>
      <c r="AP549" s="294"/>
      <c r="AQ549" s="294"/>
      <c r="AR549" s="294"/>
      <c r="AS549" s="294"/>
      <c r="AT549" s="294"/>
      <c r="AU549" s="294"/>
      <c r="AV549" s="294"/>
      <c r="AW549" s="294"/>
      <c r="AX549" s="294"/>
      <c r="AY549" s="294"/>
      <c r="AZ549" s="294"/>
      <c r="BA549" s="294"/>
      <c r="BB549" s="294"/>
      <c r="BC549" s="294"/>
      <c r="BD549" s="294"/>
      <c r="BE549" s="294"/>
      <c r="BF549" s="294"/>
      <c r="BG549" s="294"/>
      <c r="BH549" s="294"/>
      <c r="BI549" s="294"/>
      <c r="BJ549" s="294"/>
      <c r="BK549" s="294"/>
      <c r="BL549" s="294"/>
      <c r="BM549" s="294"/>
      <c r="BN549" s="294"/>
      <c r="BO549" s="294"/>
      <c r="BP549" s="294"/>
      <c r="BQ549" s="294"/>
      <c r="BR549" s="294"/>
      <c r="BS549" s="294"/>
      <c r="BT549" s="294"/>
      <c r="BU549" s="294"/>
      <c r="BV549" s="294"/>
      <c r="BW549" s="294"/>
      <c r="BX549" s="294"/>
      <c r="BY549" s="294"/>
      <c r="BZ549" s="294"/>
      <c r="CA549" s="294"/>
      <c r="CB549" s="294"/>
      <c r="CC549" s="294"/>
      <c r="CD549" s="294"/>
      <c r="CE549" s="294"/>
      <c r="CF549" s="294"/>
      <c r="CG549" s="294"/>
      <c r="CH549" s="294"/>
      <c r="CI549" s="294"/>
      <c r="CJ549" s="294"/>
      <c r="CK549" s="294"/>
      <c r="CL549" s="294"/>
      <c r="CM549" s="294"/>
      <c r="CN549" s="294"/>
      <c r="CO549" s="294"/>
      <c r="CP549" s="294"/>
      <c r="CQ549" s="294"/>
      <c r="CR549" s="294"/>
      <c r="CS549" s="294"/>
      <c r="CT549" s="294"/>
      <c r="CU549" s="294"/>
      <c r="CV549" s="294"/>
      <c r="CW549" s="294"/>
      <c r="CX549" s="294"/>
      <c r="CY549" s="294"/>
      <c r="CZ549" s="294"/>
      <c r="DA549" s="294"/>
      <c r="DB549" s="294"/>
      <c r="DC549" s="294"/>
      <c r="DD549" s="294"/>
      <c r="DE549" s="294"/>
      <c r="DF549" s="294"/>
      <c r="DG549" s="294"/>
      <c r="DH549" s="294"/>
      <c r="DI549" s="294"/>
      <c r="DJ549" s="294"/>
    </row>
    <row r="550" spans="1:114" s="296" customFormat="1" outlineLevel="1" x14ac:dyDescent="0.25">
      <c r="A550" s="2599">
        <v>47</v>
      </c>
      <c r="B550" s="1559" t="s">
        <v>2154</v>
      </c>
      <c r="C550" s="98" t="s">
        <v>89</v>
      </c>
      <c r="D550" s="2449" t="s">
        <v>33</v>
      </c>
      <c r="E550" s="98" t="s">
        <v>247</v>
      </c>
      <c r="F550" s="95"/>
      <c r="G550" s="96"/>
      <c r="H550" s="980" t="s">
        <v>2134</v>
      </c>
      <c r="I550" s="97" t="s">
        <v>89</v>
      </c>
      <c r="J550" s="2443" t="s">
        <v>32</v>
      </c>
      <c r="K550" s="2443" t="s">
        <v>157</v>
      </c>
      <c r="L550" s="95"/>
      <c r="M550" s="97"/>
      <c r="N550" s="97"/>
      <c r="O550" s="509" t="s">
        <v>3362</v>
      </c>
      <c r="P550" s="808" t="s">
        <v>34</v>
      </c>
      <c r="Q550" s="808" t="s">
        <v>34</v>
      </c>
      <c r="R550" s="808" t="s">
        <v>34</v>
      </c>
      <c r="S550" s="809" t="s">
        <v>3363</v>
      </c>
      <c r="T550" s="98"/>
      <c r="U550" s="95"/>
      <c r="V550" s="95"/>
      <c r="W550" s="95"/>
      <c r="X550" s="294"/>
      <c r="Y550" s="294"/>
      <c r="Z550" s="294"/>
      <c r="AA550" s="294"/>
      <c r="AB550" s="294"/>
      <c r="AC550" s="294"/>
      <c r="AD550" s="294"/>
      <c r="AE550" s="294"/>
      <c r="AF550" s="294"/>
      <c r="AG550" s="294"/>
      <c r="AH550" s="294"/>
      <c r="AI550" s="294"/>
      <c r="AJ550" s="294"/>
      <c r="AK550" s="294"/>
      <c r="AL550" s="294"/>
      <c r="AM550" s="294"/>
      <c r="AN550" s="294"/>
      <c r="AO550" s="294"/>
      <c r="AP550" s="294"/>
      <c r="AQ550" s="294"/>
      <c r="AR550" s="294"/>
      <c r="AS550" s="294"/>
      <c r="AT550" s="294"/>
      <c r="AU550" s="294"/>
      <c r="AV550" s="294"/>
      <c r="AW550" s="294"/>
      <c r="AX550" s="294"/>
      <c r="AY550" s="294"/>
      <c r="AZ550" s="294"/>
      <c r="BA550" s="294"/>
      <c r="BB550" s="294"/>
      <c r="BC550" s="294"/>
      <c r="BD550" s="294"/>
      <c r="BE550" s="294"/>
      <c r="BF550" s="294"/>
      <c r="BG550" s="294"/>
      <c r="BH550" s="294"/>
      <c r="BI550" s="294"/>
      <c r="BJ550" s="294"/>
      <c r="BK550" s="294"/>
      <c r="BL550" s="294"/>
      <c r="BM550" s="294"/>
      <c r="BN550" s="294"/>
      <c r="BO550" s="294"/>
      <c r="BP550" s="294"/>
      <c r="BQ550" s="294"/>
      <c r="BR550" s="294"/>
      <c r="BS550" s="294"/>
      <c r="BT550" s="294"/>
      <c r="BU550" s="294"/>
      <c r="BV550" s="294"/>
      <c r="BW550" s="294"/>
      <c r="BX550" s="294"/>
      <c r="BY550" s="294"/>
      <c r="BZ550" s="294"/>
      <c r="CA550" s="294"/>
      <c r="CB550" s="294"/>
      <c r="CC550" s="294"/>
      <c r="CD550" s="294"/>
      <c r="CE550" s="294"/>
      <c r="CF550" s="294"/>
      <c r="CG550" s="294"/>
      <c r="CH550" s="294"/>
      <c r="CI550" s="294"/>
      <c r="CJ550" s="294"/>
      <c r="CK550" s="294"/>
      <c r="CL550" s="294"/>
      <c r="CM550" s="294"/>
      <c r="CN550" s="294"/>
      <c r="CO550" s="294"/>
      <c r="CP550" s="294"/>
      <c r="CQ550" s="294"/>
      <c r="CR550" s="294"/>
      <c r="CS550" s="294"/>
      <c r="CT550" s="294"/>
      <c r="CU550" s="294"/>
      <c r="CV550" s="294"/>
      <c r="CW550" s="294"/>
      <c r="CX550" s="294"/>
      <c r="CY550" s="294"/>
      <c r="CZ550" s="294"/>
      <c r="DA550" s="294"/>
      <c r="DB550" s="294"/>
      <c r="DC550" s="294"/>
      <c r="DD550" s="294"/>
      <c r="DE550" s="294"/>
      <c r="DF550" s="294"/>
      <c r="DG550" s="294"/>
      <c r="DH550" s="294"/>
      <c r="DI550" s="294"/>
      <c r="DJ550" s="294"/>
    </row>
    <row r="551" spans="1:114" s="282" customFormat="1" ht="63" customHeight="1" outlineLevel="1" x14ac:dyDescent="0.25">
      <c r="A551" s="2599"/>
      <c r="B551" s="1536" t="s">
        <v>3624</v>
      </c>
      <c r="C551" s="360" t="s">
        <v>2153</v>
      </c>
      <c r="D551" s="2450"/>
      <c r="E551" s="1046" t="s">
        <v>247</v>
      </c>
      <c r="F551" s="836"/>
      <c r="G551" s="357"/>
      <c r="H551" s="922" t="s">
        <v>887</v>
      </c>
      <c r="I551" s="363" t="s">
        <v>1595</v>
      </c>
      <c r="J551" s="2444"/>
      <c r="K551" s="2444"/>
      <c r="L551" s="360"/>
      <c r="M551" s="363"/>
      <c r="N551" s="379" t="s">
        <v>34</v>
      </c>
      <c r="O551" s="489">
        <v>427</v>
      </c>
      <c r="P551" s="488" t="s">
        <v>34</v>
      </c>
      <c r="Q551" s="488" t="s">
        <v>34</v>
      </c>
      <c r="R551" s="488" t="s">
        <v>34</v>
      </c>
      <c r="S551" s="810">
        <v>439</v>
      </c>
      <c r="T551" s="382"/>
      <c r="U551" s="1667"/>
      <c r="V551" s="360"/>
      <c r="W551" s="360"/>
      <c r="X551" s="294"/>
      <c r="Y551" s="294"/>
      <c r="Z551" s="294"/>
      <c r="AA551" s="294"/>
      <c r="AB551" s="294"/>
      <c r="AC551" s="294"/>
      <c r="AD551" s="294"/>
      <c r="AE551" s="294"/>
      <c r="AF551" s="294"/>
      <c r="AG551" s="294"/>
      <c r="AH551" s="294"/>
      <c r="AI551" s="294"/>
      <c r="AJ551" s="294"/>
      <c r="AK551" s="294"/>
      <c r="AL551" s="294"/>
      <c r="AM551" s="294"/>
      <c r="AN551" s="294"/>
      <c r="AO551" s="294"/>
      <c r="AP551" s="294"/>
      <c r="AQ551" s="294"/>
      <c r="AR551" s="294"/>
      <c r="AS551" s="294"/>
      <c r="AT551" s="294"/>
      <c r="AU551" s="294"/>
      <c r="AV551" s="294"/>
      <c r="AW551" s="294"/>
      <c r="AX551" s="294"/>
      <c r="AY551" s="294"/>
      <c r="AZ551" s="294"/>
      <c r="BA551" s="294"/>
      <c r="BB551" s="294"/>
      <c r="BC551" s="294"/>
      <c r="BD551" s="294"/>
      <c r="BE551" s="294"/>
      <c r="BF551" s="294"/>
      <c r="BG551" s="294"/>
      <c r="BH551" s="294"/>
      <c r="BI551" s="294"/>
      <c r="BJ551" s="294"/>
      <c r="BK551" s="294"/>
      <c r="BL551" s="294"/>
      <c r="BM551" s="294"/>
      <c r="BN551" s="294"/>
      <c r="BO551" s="294"/>
      <c r="BP551" s="294"/>
      <c r="BQ551" s="294"/>
      <c r="BR551" s="294"/>
      <c r="BS551" s="294"/>
      <c r="BT551" s="294"/>
      <c r="BU551" s="294"/>
      <c r="BV551" s="294"/>
      <c r="BW551" s="294"/>
      <c r="BX551" s="294"/>
      <c r="BY551" s="294"/>
      <c r="BZ551" s="294"/>
      <c r="CA551" s="294"/>
      <c r="CB551" s="294"/>
      <c r="CC551" s="294"/>
      <c r="CD551" s="294"/>
      <c r="CE551" s="294"/>
      <c r="CF551" s="294"/>
      <c r="CG551" s="294"/>
      <c r="CH551" s="294"/>
      <c r="CI551" s="294"/>
      <c r="CJ551" s="294"/>
      <c r="CK551" s="294"/>
      <c r="CL551" s="294"/>
      <c r="CM551" s="294"/>
      <c r="CN551" s="294"/>
      <c r="CO551" s="294"/>
      <c r="CP551" s="294"/>
      <c r="CQ551" s="294"/>
      <c r="CR551" s="294"/>
      <c r="CS551" s="294"/>
      <c r="CT551" s="294"/>
      <c r="CU551" s="294"/>
      <c r="CV551" s="294"/>
      <c r="CW551" s="294"/>
      <c r="CX551" s="294"/>
      <c r="CY551" s="294"/>
      <c r="CZ551" s="294"/>
      <c r="DA551" s="294"/>
      <c r="DB551" s="294"/>
      <c r="DC551" s="294"/>
      <c r="DD551" s="294"/>
      <c r="DE551" s="294"/>
      <c r="DF551" s="294"/>
      <c r="DG551" s="294"/>
      <c r="DH551" s="294"/>
      <c r="DI551" s="294"/>
      <c r="DJ551" s="294"/>
    </row>
    <row r="552" spans="1:114" s="296" customFormat="1" outlineLevel="1" x14ac:dyDescent="0.25">
      <c r="A552" s="2599">
        <v>48</v>
      </c>
      <c r="B552" s="1559" t="s">
        <v>2155</v>
      </c>
      <c r="C552" s="98" t="s">
        <v>89</v>
      </c>
      <c r="D552" s="2449" t="s">
        <v>33</v>
      </c>
      <c r="E552" s="98" t="s">
        <v>247</v>
      </c>
      <c r="F552" s="95"/>
      <c r="G552" s="96"/>
      <c r="H552" s="980" t="s">
        <v>2135</v>
      </c>
      <c r="I552" s="97" t="s">
        <v>89</v>
      </c>
      <c r="J552" s="2443" t="s">
        <v>32</v>
      </c>
      <c r="K552" s="2443" t="s">
        <v>157</v>
      </c>
      <c r="L552" s="95"/>
      <c r="M552" s="97"/>
      <c r="N552" s="97"/>
      <c r="O552" s="509" t="s">
        <v>3364</v>
      </c>
      <c r="P552" s="808" t="s">
        <v>34</v>
      </c>
      <c r="Q552" s="808" t="s">
        <v>34</v>
      </c>
      <c r="R552" s="808" t="s">
        <v>34</v>
      </c>
      <c r="S552" s="809" t="s">
        <v>3363</v>
      </c>
      <c r="T552" s="98"/>
      <c r="U552" s="95"/>
      <c r="V552" s="95"/>
      <c r="W552" s="95"/>
      <c r="X552" s="294"/>
      <c r="Y552" s="294"/>
      <c r="Z552" s="294"/>
      <c r="AA552" s="294"/>
      <c r="AB552" s="294"/>
      <c r="AC552" s="294"/>
      <c r="AD552" s="294"/>
      <c r="AE552" s="294"/>
      <c r="AF552" s="294"/>
      <c r="AG552" s="294"/>
      <c r="AH552" s="294"/>
      <c r="AI552" s="294"/>
      <c r="AJ552" s="294"/>
      <c r="AK552" s="294"/>
      <c r="AL552" s="294"/>
      <c r="AM552" s="294"/>
      <c r="AN552" s="294"/>
      <c r="AO552" s="294"/>
      <c r="AP552" s="294"/>
      <c r="AQ552" s="294"/>
      <c r="AR552" s="294"/>
      <c r="AS552" s="294"/>
      <c r="AT552" s="294"/>
      <c r="AU552" s="294"/>
      <c r="AV552" s="294"/>
      <c r="AW552" s="294"/>
      <c r="AX552" s="294"/>
      <c r="AY552" s="294"/>
      <c r="AZ552" s="294"/>
      <c r="BA552" s="294"/>
      <c r="BB552" s="294"/>
      <c r="BC552" s="294"/>
      <c r="BD552" s="294"/>
      <c r="BE552" s="294"/>
      <c r="BF552" s="294"/>
      <c r="BG552" s="294"/>
      <c r="BH552" s="294"/>
      <c r="BI552" s="294"/>
      <c r="BJ552" s="294"/>
      <c r="BK552" s="294"/>
      <c r="BL552" s="294"/>
      <c r="BM552" s="294"/>
      <c r="BN552" s="294"/>
      <c r="BO552" s="294"/>
      <c r="BP552" s="294"/>
      <c r="BQ552" s="294"/>
      <c r="BR552" s="294"/>
      <c r="BS552" s="294"/>
      <c r="BT552" s="294"/>
      <c r="BU552" s="294"/>
      <c r="BV552" s="294"/>
      <c r="BW552" s="294"/>
      <c r="BX552" s="294"/>
      <c r="BY552" s="294"/>
      <c r="BZ552" s="294"/>
      <c r="CA552" s="294"/>
      <c r="CB552" s="294"/>
      <c r="CC552" s="294"/>
      <c r="CD552" s="294"/>
      <c r="CE552" s="294"/>
      <c r="CF552" s="294"/>
      <c r="CG552" s="294"/>
      <c r="CH552" s="294"/>
      <c r="CI552" s="294"/>
      <c r="CJ552" s="294"/>
      <c r="CK552" s="294"/>
      <c r="CL552" s="294"/>
      <c r="CM552" s="294"/>
      <c r="CN552" s="294"/>
      <c r="CO552" s="294"/>
      <c r="CP552" s="294"/>
      <c r="CQ552" s="294"/>
      <c r="CR552" s="294"/>
      <c r="CS552" s="294"/>
      <c r="CT552" s="294"/>
      <c r="CU552" s="294"/>
      <c r="CV552" s="294"/>
      <c r="CW552" s="294"/>
      <c r="CX552" s="294"/>
      <c r="CY552" s="294"/>
      <c r="CZ552" s="294"/>
      <c r="DA552" s="294"/>
      <c r="DB552" s="294"/>
      <c r="DC552" s="294"/>
      <c r="DD552" s="294"/>
      <c r="DE552" s="294"/>
      <c r="DF552" s="294"/>
      <c r="DG552" s="294"/>
      <c r="DH552" s="294"/>
      <c r="DI552" s="294"/>
      <c r="DJ552" s="294"/>
    </row>
    <row r="553" spans="1:114" s="282" customFormat="1" ht="75.75" customHeight="1" outlineLevel="1" x14ac:dyDescent="0.25">
      <c r="A553" s="2599"/>
      <c r="B553" s="1536" t="s">
        <v>3625</v>
      </c>
      <c r="C553" s="360" t="s">
        <v>2153</v>
      </c>
      <c r="D553" s="2450"/>
      <c r="E553" s="1046" t="s">
        <v>247</v>
      </c>
      <c r="F553" s="836"/>
      <c r="G553" s="357"/>
      <c r="H553" s="922" t="s">
        <v>888</v>
      </c>
      <c r="I553" s="363" t="s">
        <v>1595</v>
      </c>
      <c r="J553" s="2444"/>
      <c r="K553" s="2444"/>
      <c r="L553" s="360"/>
      <c r="M553" s="363"/>
      <c r="N553" s="379" t="s">
        <v>34</v>
      </c>
      <c r="O553" s="489">
        <v>432</v>
      </c>
      <c r="P553" s="488" t="s">
        <v>34</v>
      </c>
      <c r="Q553" s="488" t="s">
        <v>34</v>
      </c>
      <c r="R553" s="488" t="s">
        <v>34</v>
      </c>
      <c r="S553" s="810">
        <v>448</v>
      </c>
      <c r="T553" s="382"/>
      <c r="U553" s="1667"/>
      <c r="V553" s="360"/>
      <c r="W553" s="360"/>
      <c r="X553" s="294"/>
      <c r="Y553" s="294"/>
      <c r="Z553" s="294"/>
      <c r="AA553" s="294"/>
      <c r="AB553" s="294"/>
      <c r="AC553" s="294"/>
      <c r="AD553" s="294"/>
      <c r="AE553" s="294"/>
      <c r="AF553" s="294"/>
      <c r="AG553" s="294"/>
      <c r="AH553" s="294"/>
      <c r="AI553" s="294"/>
      <c r="AJ553" s="294"/>
      <c r="AK553" s="294"/>
      <c r="AL553" s="294"/>
      <c r="AM553" s="294"/>
      <c r="AN553" s="294"/>
      <c r="AO553" s="294"/>
      <c r="AP553" s="294"/>
      <c r="AQ553" s="294"/>
      <c r="AR553" s="294"/>
      <c r="AS553" s="294"/>
      <c r="AT553" s="294"/>
      <c r="AU553" s="294"/>
      <c r="AV553" s="294"/>
      <c r="AW553" s="294"/>
      <c r="AX553" s="294"/>
      <c r="AY553" s="294"/>
      <c r="AZ553" s="294"/>
      <c r="BA553" s="294"/>
      <c r="BB553" s="294"/>
      <c r="BC553" s="294"/>
      <c r="BD553" s="294"/>
      <c r="BE553" s="294"/>
      <c r="BF553" s="294"/>
      <c r="BG553" s="294"/>
      <c r="BH553" s="294"/>
      <c r="BI553" s="294"/>
      <c r="BJ553" s="294"/>
      <c r="BK553" s="294"/>
      <c r="BL553" s="294"/>
      <c r="BM553" s="294"/>
      <c r="BN553" s="294"/>
      <c r="BO553" s="294"/>
      <c r="BP553" s="294"/>
      <c r="BQ553" s="294"/>
      <c r="BR553" s="294"/>
      <c r="BS553" s="294"/>
      <c r="BT553" s="294"/>
      <c r="BU553" s="294"/>
      <c r="BV553" s="294"/>
      <c r="BW553" s="294"/>
      <c r="BX553" s="294"/>
      <c r="BY553" s="294"/>
      <c r="BZ553" s="294"/>
      <c r="CA553" s="294"/>
      <c r="CB553" s="294"/>
      <c r="CC553" s="294"/>
      <c r="CD553" s="294"/>
      <c r="CE553" s="294"/>
      <c r="CF553" s="294"/>
      <c r="CG553" s="294"/>
      <c r="CH553" s="294"/>
      <c r="CI553" s="294"/>
      <c r="CJ553" s="294"/>
      <c r="CK553" s="294"/>
      <c r="CL553" s="294"/>
      <c r="CM553" s="294"/>
      <c r="CN553" s="294"/>
      <c r="CO553" s="294"/>
      <c r="CP553" s="294"/>
      <c r="CQ553" s="294"/>
      <c r="CR553" s="294"/>
      <c r="CS553" s="294"/>
      <c r="CT553" s="294"/>
      <c r="CU553" s="294"/>
      <c r="CV553" s="294"/>
      <c r="CW553" s="294"/>
      <c r="CX553" s="294"/>
      <c r="CY553" s="294"/>
      <c r="CZ553" s="294"/>
      <c r="DA553" s="294"/>
      <c r="DB553" s="294"/>
      <c r="DC553" s="294"/>
      <c r="DD553" s="294"/>
      <c r="DE553" s="294"/>
      <c r="DF553" s="294"/>
      <c r="DG553" s="294"/>
      <c r="DH553" s="294"/>
      <c r="DI553" s="294"/>
      <c r="DJ553" s="294"/>
    </row>
    <row r="554" spans="1:114" s="282" customFormat="1" ht="14.45" customHeight="1" outlineLevel="1" x14ac:dyDescent="0.25">
      <c r="A554" s="1187"/>
      <c r="B554" s="1530" t="s">
        <v>2160</v>
      </c>
      <c r="C554" s="842"/>
      <c r="D554" s="1037"/>
      <c r="E554" s="1046"/>
      <c r="F554" s="837"/>
      <c r="G554" s="746"/>
      <c r="H554" s="2296" t="s">
        <v>2047</v>
      </c>
      <c r="I554" s="2297"/>
      <c r="J554" s="2297"/>
      <c r="K554" s="2297"/>
      <c r="L554" s="2297"/>
      <c r="M554" s="2297"/>
      <c r="N554" s="2297"/>
      <c r="O554" s="2297"/>
      <c r="P554" s="2297"/>
      <c r="Q554" s="2297"/>
      <c r="R554" s="2297"/>
      <c r="S554" s="2297"/>
      <c r="T554" s="2297"/>
      <c r="U554" s="2297"/>
      <c r="V554" s="2297"/>
      <c r="W554" s="2298"/>
      <c r="X554" s="294"/>
      <c r="Y554" s="294"/>
      <c r="Z554" s="294"/>
      <c r="AA554" s="294"/>
      <c r="AB554" s="294"/>
      <c r="AC554" s="294"/>
      <c r="AD554" s="294"/>
      <c r="AE554" s="294"/>
      <c r="AF554" s="294"/>
      <c r="AG554" s="294"/>
      <c r="AH554" s="294"/>
      <c r="AI554" s="294"/>
      <c r="AJ554" s="294"/>
      <c r="AK554" s="294"/>
      <c r="AL554" s="294"/>
      <c r="AM554" s="294"/>
      <c r="AN554" s="294"/>
      <c r="AO554" s="294"/>
      <c r="AP554" s="294"/>
      <c r="AQ554" s="294"/>
      <c r="AR554" s="294"/>
      <c r="AS554" s="294"/>
      <c r="AT554" s="294"/>
      <c r="AU554" s="294"/>
      <c r="AV554" s="294"/>
      <c r="AW554" s="294"/>
      <c r="AX554" s="294"/>
      <c r="AY554" s="294"/>
      <c r="AZ554" s="294"/>
      <c r="BA554" s="294"/>
      <c r="BB554" s="294"/>
      <c r="BC554" s="294"/>
      <c r="BD554" s="294"/>
      <c r="BE554" s="294"/>
      <c r="BF554" s="294"/>
      <c r="BG554" s="294"/>
      <c r="BH554" s="294"/>
      <c r="BI554" s="294"/>
      <c r="BJ554" s="294"/>
      <c r="BK554" s="294"/>
      <c r="BL554" s="294"/>
      <c r="BM554" s="294"/>
      <c r="BN554" s="294"/>
      <c r="BO554" s="294"/>
      <c r="BP554" s="294"/>
      <c r="BQ554" s="294"/>
      <c r="BR554" s="294"/>
      <c r="BS554" s="294"/>
      <c r="BT554" s="294"/>
      <c r="BU554" s="294"/>
      <c r="BV554" s="294"/>
      <c r="BW554" s="294"/>
      <c r="BX554" s="294"/>
      <c r="BY554" s="294"/>
      <c r="BZ554" s="294"/>
      <c r="CA554" s="294"/>
      <c r="CB554" s="294"/>
      <c r="CC554" s="294"/>
      <c r="CD554" s="294"/>
      <c r="CE554" s="294"/>
      <c r="CF554" s="294"/>
      <c r="CG554" s="294"/>
      <c r="CH554" s="294"/>
      <c r="CI554" s="294"/>
      <c r="CJ554" s="294"/>
      <c r="CK554" s="294"/>
      <c r="CL554" s="294"/>
      <c r="CM554" s="294"/>
      <c r="CN554" s="294"/>
      <c r="CO554" s="294"/>
      <c r="CP554" s="294"/>
      <c r="CQ554" s="294"/>
      <c r="CR554" s="294"/>
      <c r="CS554" s="294"/>
      <c r="CT554" s="294"/>
      <c r="CU554" s="294"/>
      <c r="CV554" s="294"/>
      <c r="CW554" s="294"/>
      <c r="CX554" s="294"/>
      <c r="CY554" s="294"/>
      <c r="CZ554" s="294"/>
      <c r="DA554" s="294"/>
      <c r="DB554" s="294"/>
      <c r="DC554" s="294"/>
      <c r="DD554" s="294"/>
      <c r="DE554" s="294"/>
      <c r="DF554" s="294"/>
      <c r="DG554" s="294"/>
      <c r="DH554" s="294"/>
      <c r="DI554" s="294"/>
      <c r="DJ554" s="294"/>
    </row>
    <row r="555" spans="1:114" s="282" customFormat="1" ht="105" outlineLevel="1" x14ac:dyDescent="0.25">
      <c r="A555" s="1187"/>
      <c r="B555" s="1536" t="s">
        <v>2158</v>
      </c>
      <c r="C555" s="2507" t="s">
        <v>2159</v>
      </c>
      <c r="D555" s="2449" t="s">
        <v>2157</v>
      </c>
      <c r="E555" s="2507" t="s">
        <v>3</v>
      </c>
      <c r="F555" s="836"/>
      <c r="G555" s="746"/>
      <c r="H555" s="922" t="s">
        <v>2049</v>
      </c>
      <c r="I555" s="2443" t="s">
        <v>2048</v>
      </c>
      <c r="J555" s="2443" t="s">
        <v>32</v>
      </c>
      <c r="K555" s="2443" t="s">
        <v>3</v>
      </c>
      <c r="L555" s="747"/>
      <c r="M555" s="753"/>
      <c r="N555" s="379"/>
      <c r="O555" s="489"/>
      <c r="P555" s="488"/>
      <c r="Q555" s="488"/>
      <c r="R555" s="488"/>
      <c r="S555" s="810"/>
      <c r="T555" s="382"/>
      <c r="U555" s="1667"/>
      <c r="V555" s="747"/>
      <c r="W555" s="747"/>
      <c r="X555" s="294"/>
      <c r="Y555" s="294"/>
      <c r="Z555" s="294"/>
      <c r="AA555" s="294"/>
      <c r="AB555" s="294"/>
      <c r="AC555" s="294"/>
      <c r="AD555" s="294"/>
      <c r="AE555" s="294"/>
      <c r="AF555" s="294"/>
      <c r="AG555" s="294"/>
      <c r="AH555" s="294"/>
      <c r="AI555" s="294"/>
      <c r="AJ555" s="294"/>
      <c r="AK555" s="294"/>
      <c r="AL555" s="294"/>
      <c r="AM555" s="294"/>
      <c r="AN555" s="294"/>
      <c r="AO555" s="294"/>
      <c r="AP555" s="294"/>
      <c r="AQ555" s="294"/>
      <c r="AR555" s="294"/>
      <c r="AS555" s="294"/>
      <c r="AT555" s="294"/>
      <c r="AU555" s="294"/>
      <c r="AV555" s="294"/>
      <c r="AW555" s="294"/>
      <c r="AX555" s="294"/>
      <c r="AY555" s="294"/>
      <c r="AZ555" s="294"/>
      <c r="BA555" s="294"/>
      <c r="BB555" s="294"/>
      <c r="BC555" s="294"/>
      <c r="BD555" s="294"/>
      <c r="BE555" s="294"/>
      <c r="BF555" s="294"/>
      <c r="BG555" s="294"/>
      <c r="BH555" s="294"/>
      <c r="BI555" s="294"/>
      <c r="BJ555" s="294"/>
      <c r="BK555" s="294"/>
      <c r="BL555" s="294"/>
      <c r="BM555" s="294"/>
      <c r="BN555" s="294"/>
      <c r="BO555" s="294"/>
      <c r="BP555" s="294"/>
      <c r="BQ555" s="294"/>
      <c r="BR555" s="294"/>
      <c r="BS555" s="294"/>
      <c r="BT555" s="294"/>
      <c r="BU555" s="294"/>
      <c r="BV555" s="294"/>
      <c r="BW555" s="294"/>
      <c r="BX555" s="294"/>
      <c r="BY555" s="294"/>
      <c r="BZ555" s="294"/>
      <c r="CA555" s="294"/>
      <c r="CB555" s="294"/>
      <c r="CC555" s="294"/>
      <c r="CD555" s="294"/>
      <c r="CE555" s="294"/>
      <c r="CF555" s="294"/>
      <c r="CG555" s="294"/>
      <c r="CH555" s="294"/>
      <c r="CI555" s="294"/>
      <c r="CJ555" s="294"/>
      <c r="CK555" s="294"/>
      <c r="CL555" s="294"/>
      <c r="CM555" s="294"/>
      <c r="CN555" s="294"/>
      <c r="CO555" s="294"/>
      <c r="CP555" s="294"/>
      <c r="CQ555" s="294"/>
      <c r="CR555" s="294"/>
      <c r="CS555" s="294"/>
      <c r="CT555" s="294"/>
      <c r="CU555" s="294"/>
      <c r="CV555" s="294"/>
      <c r="CW555" s="294"/>
      <c r="CX555" s="294"/>
      <c r="CY555" s="294"/>
      <c r="CZ555" s="294"/>
      <c r="DA555" s="294"/>
      <c r="DB555" s="294"/>
      <c r="DC555" s="294"/>
      <c r="DD555" s="294"/>
      <c r="DE555" s="294"/>
      <c r="DF555" s="294"/>
      <c r="DG555" s="294"/>
      <c r="DH555" s="294"/>
      <c r="DI555" s="294"/>
      <c r="DJ555" s="294"/>
    </row>
    <row r="556" spans="1:114" s="282" customFormat="1" ht="18.75" customHeight="1" outlineLevel="1" x14ac:dyDescent="0.25">
      <c r="A556" s="1187">
        <v>49</v>
      </c>
      <c r="B556" s="1536" t="s">
        <v>2161</v>
      </c>
      <c r="C556" s="2751"/>
      <c r="D556" s="2688"/>
      <c r="E556" s="2751"/>
      <c r="F556" s="836"/>
      <c r="G556" s="746"/>
      <c r="H556" s="922" t="s">
        <v>2050</v>
      </c>
      <c r="I556" s="2563"/>
      <c r="J556" s="2563"/>
      <c r="K556" s="2563"/>
      <c r="L556" s="747"/>
      <c r="M556" s="753"/>
      <c r="N556" s="379">
        <v>0</v>
      </c>
      <c r="O556" s="489">
        <v>38</v>
      </c>
      <c r="P556" s="488">
        <v>0</v>
      </c>
      <c r="Q556" s="488">
        <v>0</v>
      </c>
      <c r="R556" s="488">
        <v>0</v>
      </c>
      <c r="S556" s="810">
        <v>40</v>
      </c>
      <c r="T556" s="384">
        <v>0</v>
      </c>
      <c r="U556" s="1667"/>
      <c r="V556" s="747"/>
      <c r="W556" s="747"/>
      <c r="X556" s="294"/>
      <c r="Y556" s="294"/>
      <c r="Z556" s="294"/>
      <c r="AA556" s="294"/>
      <c r="AB556" s="294"/>
      <c r="AC556" s="294"/>
      <c r="AD556" s="294"/>
      <c r="AE556" s="294"/>
      <c r="AF556" s="294"/>
      <c r="AG556" s="294"/>
      <c r="AH556" s="294"/>
      <c r="AI556" s="294"/>
      <c r="AJ556" s="294"/>
      <c r="AK556" s="294"/>
      <c r="AL556" s="294"/>
      <c r="AM556" s="294"/>
      <c r="AN556" s="294"/>
      <c r="AO556" s="294"/>
      <c r="AP556" s="294"/>
      <c r="AQ556" s="294"/>
      <c r="AR556" s="294"/>
      <c r="AS556" s="294"/>
      <c r="AT556" s="294"/>
      <c r="AU556" s="294"/>
      <c r="AV556" s="294"/>
      <c r="AW556" s="294"/>
      <c r="AX556" s="294"/>
      <c r="AY556" s="294"/>
      <c r="AZ556" s="294"/>
      <c r="BA556" s="294"/>
      <c r="BB556" s="294"/>
      <c r="BC556" s="294"/>
      <c r="BD556" s="294"/>
      <c r="BE556" s="294"/>
      <c r="BF556" s="294"/>
      <c r="BG556" s="294"/>
      <c r="BH556" s="294"/>
      <c r="BI556" s="294"/>
      <c r="BJ556" s="294"/>
      <c r="BK556" s="294"/>
      <c r="BL556" s="294"/>
      <c r="BM556" s="294"/>
      <c r="BN556" s="294"/>
      <c r="BO556" s="294"/>
      <c r="BP556" s="294"/>
      <c r="BQ556" s="294"/>
      <c r="BR556" s="294"/>
      <c r="BS556" s="294"/>
      <c r="BT556" s="294"/>
      <c r="BU556" s="294"/>
      <c r="BV556" s="294"/>
      <c r="BW556" s="294"/>
      <c r="BX556" s="294"/>
      <c r="BY556" s="294"/>
      <c r="BZ556" s="294"/>
      <c r="CA556" s="294"/>
      <c r="CB556" s="294"/>
      <c r="CC556" s="294"/>
      <c r="CD556" s="294"/>
      <c r="CE556" s="294"/>
      <c r="CF556" s="294"/>
      <c r="CG556" s="294"/>
      <c r="CH556" s="294"/>
      <c r="CI556" s="294"/>
      <c r="CJ556" s="294"/>
      <c r="CK556" s="294"/>
      <c r="CL556" s="294"/>
      <c r="CM556" s="294"/>
      <c r="CN556" s="294"/>
      <c r="CO556" s="294"/>
      <c r="CP556" s="294"/>
      <c r="CQ556" s="294"/>
      <c r="CR556" s="294"/>
      <c r="CS556" s="294"/>
      <c r="CT556" s="294"/>
      <c r="CU556" s="294"/>
      <c r="CV556" s="294"/>
      <c r="CW556" s="294"/>
      <c r="CX556" s="294"/>
      <c r="CY556" s="294"/>
      <c r="CZ556" s="294"/>
      <c r="DA556" s="294"/>
      <c r="DB556" s="294"/>
      <c r="DC556" s="294"/>
      <c r="DD556" s="294"/>
      <c r="DE556" s="294"/>
      <c r="DF556" s="294"/>
      <c r="DG556" s="294"/>
      <c r="DH556" s="294"/>
      <c r="DI556" s="294"/>
      <c r="DJ556" s="294"/>
    </row>
    <row r="557" spans="1:114" s="282" customFormat="1" ht="18.75" customHeight="1" outlineLevel="1" x14ac:dyDescent="0.25">
      <c r="A557" s="1187">
        <v>50</v>
      </c>
      <c r="B557" s="1536" t="s">
        <v>2162</v>
      </c>
      <c r="C557" s="2751"/>
      <c r="D557" s="2688"/>
      <c r="E557" s="2751"/>
      <c r="F557" s="836"/>
      <c r="G557" s="746"/>
      <c r="H557" s="922" t="s">
        <v>2051</v>
      </c>
      <c r="I557" s="2563"/>
      <c r="J557" s="2563"/>
      <c r="K557" s="2563"/>
      <c r="L557" s="747"/>
      <c r="M557" s="753"/>
      <c r="N557" s="379">
        <v>0</v>
      </c>
      <c r="O557" s="489">
        <v>54</v>
      </c>
      <c r="P557" s="488">
        <v>0</v>
      </c>
      <c r="Q557" s="488">
        <v>0</v>
      </c>
      <c r="R557" s="488">
        <v>0</v>
      </c>
      <c r="S557" s="810">
        <v>57</v>
      </c>
      <c r="T557" s="384">
        <v>0</v>
      </c>
      <c r="U557" s="1667"/>
      <c r="V557" s="747"/>
      <c r="W557" s="747"/>
      <c r="X557" s="294"/>
      <c r="Y557" s="294"/>
      <c r="Z557" s="294"/>
      <c r="AA557" s="294"/>
      <c r="AB557" s="294"/>
      <c r="AC557" s="294"/>
      <c r="AD557" s="294"/>
      <c r="AE557" s="294"/>
      <c r="AF557" s="294"/>
      <c r="AG557" s="294"/>
      <c r="AH557" s="294"/>
      <c r="AI557" s="294"/>
      <c r="AJ557" s="294"/>
      <c r="AK557" s="294"/>
      <c r="AL557" s="294"/>
      <c r="AM557" s="294"/>
      <c r="AN557" s="294"/>
      <c r="AO557" s="294"/>
      <c r="AP557" s="294"/>
      <c r="AQ557" s="294"/>
      <c r="AR557" s="294"/>
      <c r="AS557" s="294"/>
      <c r="AT557" s="294"/>
      <c r="AU557" s="294"/>
      <c r="AV557" s="294"/>
      <c r="AW557" s="294"/>
      <c r="AX557" s="294"/>
      <c r="AY557" s="294"/>
      <c r="AZ557" s="294"/>
      <c r="BA557" s="294"/>
      <c r="BB557" s="294"/>
      <c r="BC557" s="294"/>
      <c r="BD557" s="294"/>
      <c r="BE557" s="294"/>
      <c r="BF557" s="294"/>
      <c r="BG557" s="294"/>
      <c r="BH557" s="294"/>
      <c r="BI557" s="294"/>
      <c r="BJ557" s="294"/>
      <c r="BK557" s="294"/>
      <c r="BL557" s="294"/>
      <c r="BM557" s="294"/>
      <c r="BN557" s="294"/>
      <c r="BO557" s="294"/>
      <c r="BP557" s="294"/>
      <c r="BQ557" s="294"/>
      <c r="BR557" s="294"/>
      <c r="BS557" s="294"/>
      <c r="BT557" s="294"/>
      <c r="BU557" s="294"/>
      <c r="BV557" s="294"/>
      <c r="BW557" s="294"/>
      <c r="BX557" s="294"/>
      <c r="BY557" s="294"/>
      <c r="BZ557" s="294"/>
      <c r="CA557" s="294"/>
      <c r="CB557" s="294"/>
      <c r="CC557" s="294"/>
      <c r="CD557" s="294"/>
      <c r="CE557" s="294"/>
      <c r="CF557" s="294"/>
      <c r="CG557" s="294"/>
      <c r="CH557" s="294"/>
      <c r="CI557" s="294"/>
      <c r="CJ557" s="294"/>
      <c r="CK557" s="294"/>
      <c r="CL557" s="294"/>
      <c r="CM557" s="294"/>
      <c r="CN557" s="294"/>
      <c r="CO557" s="294"/>
      <c r="CP557" s="294"/>
      <c r="CQ557" s="294"/>
      <c r="CR557" s="294"/>
      <c r="CS557" s="294"/>
      <c r="CT557" s="294"/>
      <c r="CU557" s="294"/>
      <c r="CV557" s="294"/>
      <c r="CW557" s="294"/>
      <c r="CX557" s="294"/>
      <c r="CY557" s="294"/>
      <c r="CZ557" s="294"/>
      <c r="DA557" s="294"/>
      <c r="DB557" s="294"/>
      <c r="DC557" s="294"/>
      <c r="DD557" s="294"/>
      <c r="DE557" s="294"/>
      <c r="DF557" s="294"/>
      <c r="DG557" s="294"/>
      <c r="DH557" s="294"/>
      <c r="DI557" s="294"/>
      <c r="DJ557" s="294"/>
    </row>
    <row r="558" spans="1:114" s="282" customFormat="1" ht="18.75" customHeight="1" outlineLevel="1" x14ac:dyDescent="0.25">
      <c r="A558" s="1187">
        <v>51</v>
      </c>
      <c r="B558" s="1536" t="s">
        <v>2163</v>
      </c>
      <c r="C558" s="2508"/>
      <c r="D558" s="2450"/>
      <c r="E558" s="2508"/>
      <c r="F558" s="836"/>
      <c r="G558" s="746"/>
      <c r="H558" s="922" t="s">
        <v>2052</v>
      </c>
      <c r="I558" s="2444"/>
      <c r="J558" s="2444"/>
      <c r="K558" s="2444"/>
      <c r="L558" s="747"/>
      <c r="M558" s="753"/>
      <c r="N558" s="379">
        <v>0</v>
      </c>
      <c r="O558" s="489">
        <v>56</v>
      </c>
      <c r="P558" s="488">
        <v>0</v>
      </c>
      <c r="Q558" s="488">
        <v>0</v>
      </c>
      <c r="R558" s="488">
        <v>0</v>
      </c>
      <c r="S558" s="810">
        <v>57</v>
      </c>
      <c r="T558" s="384">
        <v>0</v>
      </c>
      <c r="U558" s="1667"/>
      <c r="V558" s="747"/>
      <c r="W558" s="747"/>
      <c r="X558" s="294"/>
      <c r="Y558" s="294"/>
      <c r="Z558" s="294"/>
      <c r="AA558" s="294"/>
      <c r="AB558" s="294"/>
      <c r="AC558" s="294"/>
      <c r="AD558" s="294"/>
      <c r="AE558" s="294"/>
      <c r="AF558" s="294"/>
      <c r="AG558" s="294"/>
      <c r="AH558" s="294"/>
      <c r="AI558" s="294"/>
      <c r="AJ558" s="294"/>
      <c r="AK558" s="294"/>
      <c r="AL558" s="294"/>
      <c r="AM558" s="294"/>
      <c r="AN558" s="294"/>
      <c r="AO558" s="294"/>
      <c r="AP558" s="294"/>
      <c r="AQ558" s="294"/>
      <c r="AR558" s="294"/>
      <c r="AS558" s="294"/>
      <c r="AT558" s="294"/>
      <c r="AU558" s="294"/>
      <c r="AV558" s="294"/>
      <c r="AW558" s="294"/>
      <c r="AX558" s="294"/>
      <c r="AY558" s="294"/>
      <c r="AZ558" s="294"/>
      <c r="BA558" s="294"/>
      <c r="BB558" s="294"/>
      <c r="BC558" s="294"/>
      <c r="BD558" s="294"/>
      <c r="BE558" s="294"/>
      <c r="BF558" s="294"/>
      <c r="BG558" s="294"/>
      <c r="BH558" s="294"/>
      <c r="BI558" s="294"/>
      <c r="BJ558" s="294"/>
      <c r="BK558" s="294"/>
      <c r="BL558" s="294"/>
      <c r="BM558" s="294"/>
      <c r="BN558" s="294"/>
      <c r="BO558" s="294"/>
      <c r="BP558" s="294"/>
      <c r="BQ558" s="294"/>
      <c r="BR558" s="294"/>
      <c r="BS558" s="294"/>
      <c r="BT558" s="294"/>
      <c r="BU558" s="294"/>
      <c r="BV558" s="294"/>
      <c r="BW558" s="294"/>
      <c r="BX558" s="294"/>
      <c r="BY558" s="294"/>
      <c r="BZ558" s="294"/>
      <c r="CA558" s="294"/>
      <c r="CB558" s="294"/>
      <c r="CC558" s="294"/>
      <c r="CD558" s="294"/>
      <c r="CE558" s="294"/>
      <c r="CF558" s="294"/>
      <c r="CG558" s="294"/>
      <c r="CH558" s="294"/>
      <c r="CI558" s="294"/>
      <c r="CJ558" s="294"/>
      <c r="CK558" s="294"/>
      <c r="CL558" s="294"/>
      <c r="CM558" s="294"/>
      <c r="CN558" s="294"/>
      <c r="CO558" s="294"/>
      <c r="CP558" s="294"/>
      <c r="CQ558" s="294"/>
      <c r="CR558" s="294"/>
      <c r="CS558" s="294"/>
      <c r="CT558" s="294"/>
      <c r="CU558" s="294"/>
      <c r="CV558" s="294"/>
      <c r="CW558" s="294"/>
      <c r="CX558" s="294"/>
      <c r="CY558" s="294"/>
      <c r="CZ558" s="294"/>
      <c r="DA558" s="294"/>
      <c r="DB558" s="294"/>
      <c r="DC558" s="294"/>
      <c r="DD558" s="294"/>
      <c r="DE558" s="294"/>
      <c r="DF558" s="294"/>
      <c r="DG558" s="294"/>
      <c r="DH558" s="294"/>
      <c r="DI558" s="294"/>
      <c r="DJ558" s="294"/>
    </row>
    <row r="559" spans="1:114" s="282" customFormat="1" ht="30" customHeight="1" outlineLevel="1" x14ac:dyDescent="0.25">
      <c r="A559" s="1187"/>
      <c r="B559" s="1530" t="s">
        <v>158</v>
      </c>
      <c r="C559" s="14"/>
      <c r="D559" s="1059"/>
      <c r="E559" s="14"/>
      <c r="F559" s="839"/>
      <c r="G559" s="371"/>
      <c r="H559" s="2296" t="s">
        <v>159</v>
      </c>
      <c r="I559" s="2297"/>
      <c r="J559" s="2297"/>
      <c r="K559" s="2297"/>
      <c r="L559" s="2297"/>
      <c r="M559" s="2297"/>
      <c r="N559" s="2297"/>
      <c r="O559" s="2297"/>
      <c r="P559" s="2297"/>
      <c r="Q559" s="2297"/>
      <c r="R559" s="2297"/>
      <c r="S559" s="2297"/>
      <c r="T559" s="2297"/>
      <c r="U559" s="2297"/>
      <c r="V559" s="2297"/>
      <c r="W559" s="2298"/>
      <c r="X559" s="294"/>
      <c r="Y559" s="294"/>
      <c r="Z559" s="294"/>
      <c r="AA559" s="294"/>
      <c r="AB559" s="294"/>
      <c r="AC559" s="294"/>
      <c r="AD559" s="294"/>
      <c r="AE559" s="294"/>
      <c r="AF559" s="294"/>
      <c r="AG559" s="294"/>
      <c r="AH559" s="294"/>
      <c r="AI559" s="294"/>
      <c r="AJ559" s="294"/>
      <c r="AK559" s="294"/>
      <c r="AL559" s="294"/>
      <c r="AM559" s="294"/>
      <c r="AN559" s="294"/>
      <c r="AO559" s="294"/>
      <c r="AP559" s="294"/>
      <c r="AQ559" s="294"/>
      <c r="AR559" s="294"/>
      <c r="AS559" s="294"/>
      <c r="AT559" s="294"/>
      <c r="AU559" s="294"/>
      <c r="AV559" s="294"/>
      <c r="AW559" s="294"/>
      <c r="AX559" s="294"/>
      <c r="AY559" s="294"/>
      <c r="AZ559" s="294"/>
      <c r="BA559" s="294"/>
      <c r="BB559" s="294"/>
      <c r="BC559" s="294"/>
      <c r="BD559" s="294"/>
      <c r="BE559" s="294"/>
      <c r="BF559" s="294"/>
      <c r="BG559" s="294"/>
      <c r="BH559" s="294"/>
      <c r="BI559" s="294"/>
      <c r="BJ559" s="294"/>
      <c r="BK559" s="294"/>
      <c r="BL559" s="294"/>
      <c r="BM559" s="294"/>
      <c r="BN559" s="294"/>
      <c r="BO559" s="294"/>
      <c r="BP559" s="294"/>
      <c r="BQ559" s="294"/>
      <c r="BR559" s="294"/>
      <c r="BS559" s="294"/>
      <c r="BT559" s="294"/>
      <c r="BU559" s="294"/>
      <c r="BV559" s="294"/>
      <c r="BW559" s="294"/>
      <c r="BX559" s="294"/>
      <c r="BY559" s="294"/>
      <c r="BZ559" s="294"/>
      <c r="CA559" s="294"/>
      <c r="CB559" s="294"/>
      <c r="CC559" s="294"/>
      <c r="CD559" s="294"/>
      <c r="CE559" s="294"/>
      <c r="CF559" s="294"/>
      <c r="CG559" s="294"/>
      <c r="CH559" s="294"/>
      <c r="CI559" s="294"/>
      <c r="CJ559" s="294"/>
      <c r="CK559" s="294"/>
      <c r="CL559" s="294"/>
      <c r="CM559" s="294"/>
      <c r="CN559" s="294"/>
      <c r="CO559" s="294"/>
      <c r="CP559" s="294"/>
      <c r="CQ559" s="294"/>
      <c r="CR559" s="294"/>
      <c r="CS559" s="294"/>
      <c r="CT559" s="294"/>
      <c r="CU559" s="294"/>
      <c r="CV559" s="294"/>
      <c r="CW559" s="294"/>
      <c r="CX559" s="294"/>
      <c r="CY559" s="294"/>
      <c r="CZ559" s="294"/>
      <c r="DA559" s="294"/>
      <c r="DB559" s="294"/>
      <c r="DC559" s="294"/>
      <c r="DD559" s="294"/>
      <c r="DE559" s="294"/>
      <c r="DF559" s="294"/>
      <c r="DG559" s="294"/>
      <c r="DH559" s="294"/>
      <c r="DI559" s="294"/>
      <c r="DJ559" s="294"/>
    </row>
    <row r="560" spans="1:114" s="282" customFormat="1" ht="75.75" customHeight="1" outlineLevel="1" collapsed="1" x14ac:dyDescent="0.25">
      <c r="A560" s="1187">
        <v>52</v>
      </c>
      <c r="B560" s="1530" t="s">
        <v>3626</v>
      </c>
      <c r="C560" s="360" t="s">
        <v>2164</v>
      </c>
      <c r="D560" s="1037" t="s">
        <v>91</v>
      </c>
      <c r="E560" s="1046" t="s">
        <v>3</v>
      </c>
      <c r="F560" s="128" t="s">
        <v>335</v>
      </c>
      <c r="G560" s="357" t="s">
        <v>335</v>
      </c>
      <c r="H560" s="910" t="s">
        <v>889</v>
      </c>
      <c r="I560" s="363" t="s">
        <v>1595</v>
      </c>
      <c r="J560" s="363" t="s">
        <v>89</v>
      </c>
      <c r="K560" s="363" t="s">
        <v>3</v>
      </c>
      <c r="L560" s="128" t="s">
        <v>335</v>
      </c>
      <c r="M560" s="363" t="s">
        <v>335</v>
      </c>
      <c r="N560" s="501">
        <v>94.4</v>
      </c>
      <c r="O560" s="500">
        <v>97</v>
      </c>
      <c r="P560" s="501">
        <v>99.1</v>
      </c>
      <c r="Q560" s="501">
        <v>99.5</v>
      </c>
      <c r="R560" s="501">
        <v>100</v>
      </c>
      <c r="S560" s="511">
        <v>100</v>
      </c>
      <c r="T560" s="511">
        <v>100</v>
      </c>
      <c r="U560" s="14"/>
      <c r="V560" s="14"/>
      <c r="W560" s="14"/>
      <c r="X560" s="294"/>
      <c r="Y560" s="294"/>
      <c r="Z560" s="294"/>
      <c r="AA560" s="294"/>
      <c r="AB560" s="294"/>
      <c r="AC560" s="294"/>
      <c r="AD560" s="294"/>
      <c r="AE560" s="294"/>
      <c r="AF560" s="294"/>
      <c r="AG560" s="294"/>
      <c r="AH560" s="294"/>
      <c r="AI560" s="294"/>
      <c r="AJ560" s="294"/>
      <c r="AK560" s="294"/>
      <c r="AL560" s="294"/>
      <c r="AM560" s="294"/>
      <c r="AN560" s="294"/>
      <c r="AO560" s="294"/>
      <c r="AP560" s="294"/>
      <c r="AQ560" s="294"/>
      <c r="AR560" s="294"/>
      <c r="AS560" s="294"/>
      <c r="AT560" s="294"/>
      <c r="AU560" s="294"/>
      <c r="AV560" s="294"/>
      <c r="AW560" s="294"/>
      <c r="AX560" s="294"/>
      <c r="AY560" s="294"/>
      <c r="AZ560" s="294"/>
      <c r="BA560" s="294"/>
      <c r="BB560" s="294"/>
      <c r="BC560" s="294"/>
      <c r="BD560" s="294"/>
      <c r="BE560" s="294"/>
      <c r="BF560" s="294"/>
      <c r="BG560" s="294"/>
      <c r="BH560" s="294"/>
      <c r="BI560" s="294"/>
      <c r="BJ560" s="294"/>
      <c r="BK560" s="294"/>
      <c r="BL560" s="294"/>
      <c r="BM560" s="294"/>
      <c r="BN560" s="294"/>
      <c r="BO560" s="294"/>
      <c r="BP560" s="294"/>
      <c r="BQ560" s="294"/>
      <c r="BR560" s="294"/>
      <c r="BS560" s="294"/>
      <c r="BT560" s="294"/>
      <c r="BU560" s="294"/>
      <c r="BV560" s="294"/>
      <c r="BW560" s="294"/>
      <c r="BX560" s="294"/>
      <c r="BY560" s="294"/>
      <c r="BZ560" s="294"/>
      <c r="CA560" s="294"/>
      <c r="CB560" s="294"/>
      <c r="CC560" s="294"/>
      <c r="CD560" s="294"/>
      <c r="CE560" s="294"/>
      <c r="CF560" s="294"/>
      <c r="CG560" s="294"/>
      <c r="CH560" s="294"/>
      <c r="CI560" s="294"/>
      <c r="CJ560" s="294"/>
      <c r="CK560" s="294"/>
      <c r="CL560" s="294"/>
      <c r="CM560" s="294"/>
      <c r="CN560" s="294"/>
      <c r="CO560" s="294"/>
      <c r="CP560" s="294"/>
      <c r="CQ560" s="294"/>
      <c r="CR560" s="294"/>
      <c r="CS560" s="294"/>
      <c r="CT560" s="294"/>
      <c r="CU560" s="294"/>
      <c r="CV560" s="294"/>
      <c r="CW560" s="294"/>
      <c r="CX560" s="294"/>
      <c r="CY560" s="294"/>
      <c r="CZ560" s="294"/>
      <c r="DA560" s="294"/>
      <c r="DB560" s="294"/>
      <c r="DC560" s="294"/>
      <c r="DD560" s="294"/>
      <c r="DE560" s="294"/>
      <c r="DF560" s="294"/>
      <c r="DG560" s="294"/>
      <c r="DH560" s="294"/>
      <c r="DI560" s="294"/>
      <c r="DJ560" s="294"/>
    </row>
    <row r="561" spans="1:114" s="425" customFormat="1" ht="15" hidden="1" customHeight="1" outlineLevel="2" x14ac:dyDescent="0.25">
      <c r="A561" s="1193"/>
      <c r="B561" s="1536" t="s">
        <v>47</v>
      </c>
      <c r="C561" s="360"/>
      <c r="D561" s="1037"/>
      <c r="E561" s="1046"/>
      <c r="F561" s="128" t="s">
        <v>335</v>
      </c>
      <c r="G561" s="357" t="s">
        <v>335</v>
      </c>
      <c r="H561" s="922" t="s">
        <v>6</v>
      </c>
      <c r="I561" s="23"/>
      <c r="J561" s="23"/>
      <c r="K561" s="23"/>
      <c r="L561" s="128" t="s">
        <v>335</v>
      </c>
      <c r="M561" s="363" t="s">
        <v>335</v>
      </c>
      <c r="N561" s="512"/>
      <c r="O561" s="513"/>
      <c r="P561" s="514"/>
      <c r="Q561" s="811"/>
      <c r="R561" s="811"/>
      <c r="S561" s="515"/>
      <c r="T561" s="515"/>
      <c r="U561" s="1667"/>
      <c r="V561" s="360"/>
      <c r="W561" s="360"/>
      <c r="X561" s="70"/>
      <c r="Y561" s="70"/>
      <c r="Z561" s="70"/>
      <c r="AA561" s="70"/>
      <c r="AB561" s="70"/>
      <c r="AC561" s="70"/>
      <c r="AD561" s="70"/>
      <c r="AE561" s="70"/>
      <c r="AF561" s="70"/>
      <c r="AG561" s="70"/>
      <c r="AH561" s="70"/>
      <c r="AI561" s="70"/>
      <c r="AJ561" s="70"/>
      <c r="AK561" s="70"/>
      <c r="AL561" s="70"/>
      <c r="AM561" s="70"/>
      <c r="AN561" s="70"/>
      <c r="AO561" s="70"/>
      <c r="AP561" s="70"/>
      <c r="AQ561" s="70"/>
      <c r="AR561" s="70"/>
      <c r="AS561" s="70"/>
      <c r="AT561" s="70"/>
      <c r="AU561" s="70"/>
      <c r="AV561" s="70"/>
      <c r="AW561" s="70"/>
      <c r="AX561" s="70"/>
      <c r="AY561" s="70"/>
      <c r="AZ561" s="70"/>
      <c r="BA561" s="70"/>
      <c r="BB561" s="70"/>
      <c r="BC561" s="70"/>
      <c r="BD561" s="70"/>
      <c r="BE561" s="70"/>
      <c r="BF561" s="70"/>
      <c r="BG561" s="70"/>
      <c r="BH561" s="70"/>
      <c r="BI561" s="70"/>
      <c r="BJ561" s="70"/>
      <c r="BK561" s="70"/>
      <c r="BL561" s="70"/>
      <c r="BM561" s="70"/>
      <c r="BN561" s="70"/>
      <c r="BO561" s="70"/>
      <c r="BP561" s="70"/>
      <c r="BQ561" s="70"/>
      <c r="BR561" s="70"/>
      <c r="BS561" s="70"/>
      <c r="BT561" s="70"/>
      <c r="BU561" s="70"/>
      <c r="BV561" s="70"/>
      <c r="BW561" s="70"/>
      <c r="BX561" s="70"/>
      <c r="BY561" s="70"/>
      <c r="BZ561" s="70"/>
      <c r="CA561" s="70"/>
      <c r="CB561" s="70"/>
      <c r="CC561" s="70"/>
      <c r="CD561" s="70"/>
      <c r="CE561" s="70"/>
      <c r="CF561" s="70"/>
      <c r="CG561" s="70"/>
      <c r="CH561" s="70"/>
      <c r="CI561" s="70"/>
      <c r="CJ561" s="70"/>
      <c r="CK561" s="70"/>
      <c r="CL561" s="70"/>
      <c r="CM561" s="70"/>
      <c r="CN561" s="70"/>
      <c r="CO561" s="70"/>
      <c r="CP561" s="70"/>
      <c r="CQ561" s="70"/>
      <c r="CR561" s="70"/>
      <c r="CS561" s="70"/>
      <c r="CT561" s="70"/>
      <c r="CU561" s="70"/>
      <c r="CV561" s="70"/>
      <c r="CW561" s="70"/>
      <c r="CX561" s="70"/>
      <c r="CY561" s="70"/>
      <c r="CZ561" s="70"/>
      <c r="DA561" s="70"/>
      <c r="DB561" s="70"/>
      <c r="DC561" s="70"/>
      <c r="DD561" s="70"/>
      <c r="DE561" s="70"/>
      <c r="DF561" s="70"/>
      <c r="DG561" s="70"/>
      <c r="DH561" s="70"/>
      <c r="DI561" s="70"/>
      <c r="DJ561" s="70"/>
    </row>
    <row r="562" spans="1:114" s="425" customFormat="1" ht="15" hidden="1" customHeight="1" outlineLevel="2" x14ac:dyDescent="0.25">
      <c r="A562" s="1193"/>
      <c r="B562" s="1536" t="s">
        <v>48</v>
      </c>
      <c r="C562" s="360"/>
      <c r="D562" s="1037"/>
      <c r="E562" s="1046"/>
      <c r="F562" s="128" t="s">
        <v>335</v>
      </c>
      <c r="G562" s="357" t="s">
        <v>335</v>
      </c>
      <c r="H562" s="922" t="s">
        <v>11</v>
      </c>
      <c r="I562" s="23"/>
      <c r="J562" s="23"/>
      <c r="K562" s="23"/>
      <c r="L562" s="128" t="s">
        <v>335</v>
      </c>
      <c r="M562" s="363" t="s">
        <v>335</v>
      </c>
      <c r="N562" s="512"/>
      <c r="O562" s="513"/>
      <c r="P562" s="514"/>
      <c r="Q562" s="811"/>
      <c r="R562" s="811"/>
      <c r="S562" s="515"/>
      <c r="T562" s="515"/>
      <c r="U562" s="1667"/>
      <c r="V562" s="360"/>
      <c r="W562" s="36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c r="AU562" s="70"/>
      <c r="AV562" s="70"/>
      <c r="AW562" s="70"/>
      <c r="AX562" s="70"/>
      <c r="AY562" s="70"/>
      <c r="AZ562" s="70"/>
      <c r="BA562" s="70"/>
      <c r="BB562" s="70"/>
      <c r="BC562" s="70"/>
      <c r="BD562" s="70"/>
      <c r="BE562" s="70"/>
      <c r="BF562" s="70"/>
      <c r="BG562" s="70"/>
      <c r="BH562" s="70"/>
      <c r="BI562" s="70"/>
      <c r="BJ562" s="70"/>
      <c r="BK562" s="70"/>
      <c r="BL562" s="70"/>
      <c r="BM562" s="70"/>
      <c r="BN562" s="70"/>
      <c r="BO562" s="70"/>
      <c r="BP562" s="70"/>
      <c r="BQ562" s="70"/>
      <c r="BR562" s="70"/>
      <c r="BS562" s="70"/>
      <c r="BT562" s="70"/>
      <c r="BU562" s="70"/>
      <c r="BV562" s="70"/>
      <c r="BW562" s="70"/>
      <c r="BX562" s="70"/>
      <c r="BY562" s="70"/>
      <c r="BZ562" s="70"/>
      <c r="CA562" s="70"/>
      <c r="CB562" s="70"/>
      <c r="CC562" s="70"/>
      <c r="CD562" s="70"/>
      <c r="CE562" s="70"/>
      <c r="CF562" s="70"/>
      <c r="CG562" s="70"/>
      <c r="CH562" s="70"/>
      <c r="CI562" s="70"/>
      <c r="CJ562" s="70"/>
      <c r="CK562" s="70"/>
      <c r="CL562" s="70"/>
      <c r="CM562" s="70"/>
      <c r="CN562" s="70"/>
      <c r="CO562" s="70"/>
      <c r="CP562" s="70"/>
      <c r="CQ562" s="70"/>
      <c r="CR562" s="70"/>
      <c r="CS562" s="70"/>
      <c r="CT562" s="70"/>
      <c r="CU562" s="70"/>
      <c r="CV562" s="70"/>
      <c r="CW562" s="70"/>
      <c r="CX562" s="70"/>
      <c r="CY562" s="70"/>
      <c r="CZ562" s="70"/>
      <c r="DA562" s="70"/>
      <c r="DB562" s="70"/>
      <c r="DC562" s="70"/>
      <c r="DD562" s="70"/>
      <c r="DE562" s="70"/>
      <c r="DF562" s="70"/>
      <c r="DG562" s="70"/>
      <c r="DH562" s="70"/>
      <c r="DI562" s="70"/>
      <c r="DJ562" s="70"/>
    </row>
    <row r="563" spans="1:114" s="425" customFormat="1" ht="15" hidden="1" customHeight="1" outlineLevel="2" x14ac:dyDescent="0.25">
      <c r="A563" s="1193"/>
      <c r="B563" s="1536" t="s">
        <v>49</v>
      </c>
      <c r="C563" s="360"/>
      <c r="D563" s="1037"/>
      <c r="E563" s="1046"/>
      <c r="F563" s="128" t="s">
        <v>335</v>
      </c>
      <c r="G563" s="357" t="s">
        <v>335</v>
      </c>
      <c r="H563" s="922" t="s">
        <v>12</v>
      </c>
      <c r="I563" s="23"/>
      <c r="J563" s="23"/>
      <c r="K563" s="23"/>
      <c r="L563" s="128" t="s">
        <v>335</v>
      </c>
      <c r="M563" s="363" t="s">
        <v>335</v>
      </c>
      <c r="N563" s="512"/>
      <c r="O563" s="513"/>
      <c r="P563" s="514"/>
      <c r="Q563" s="811"/>
      <c r="R563" s="811"/>
      <c r="S563" s="515"/>
      <c r="T563" s="515"/>
      <c r="U563" s="1667"/>
      <c r="V563" s="360"/>
      <c r="W563" s="360"/>
      <c r="X563" s="70"/>
      <c r="Y563" s="70"/>
      <c r="Z563" s="70"/>
      <c r="AA563" s="70"/>
      <c r="AB563" s="70"/>
      <c r="AC563" s="70"/>
      <c r="AD563" s="70"/>
      <c r="AE563" s="70"/>
      <c r="AF563" s="70"/>
      <c r="AG563" s="70"/>
      <c r="AH563" s="70"/>
      <c r="AI563" s="70"/>
      <c r="AJ563" s="70"/>
      <c r="AK563" s="70"/>
      <c r="AL563" s="70"/>
      <c r="AM563" s="70"/>
      <c r="AN563" s="70"/>
      <c r="AO563" s="70"/>
      <c r="AP563" s="70"/>
      <c r="AQ563" s="70"/>
      <c r="AR563" s="70"/>
      <c r="AS563" s="70"/>
      <c r="AT563" s="70"/>
      <c r="AU563" s="70"/>
      <c r="AV563" s="70"/>
      <c r="AW563" s="70"/>
      <c r="AX563" s="70"/>
      <c r="AY563" s="70"/>
      <c r="AZ563" s="70"/>
      <c r="BA563" s="70"/>
      <c r="BB563" s="70"/>
      <c r="BC563" s="70"/>
      <c r="BD563" s="70"/>
      <c r="BE563" s="70"/>
      <c r="BF563" s="70"/>
      <c r="BG563" s="70"/>
      <c r="BH563" s="70"/>
      <c r="BI563" s="70"/>
      <c r="BJ563" s="70"/>
      <c r="BK563" s="70"/>
      <c r="BL563" s="70"/>
      <c r="BM563" s="70"/>
      <c r="BN563" s="70"/>
      <c r="BO563" s="70"/>
      <c r="BP563" s="70"/>
      <c r="BQ563" s="70"/>
      <c r="BR563" s="70"/>
      <c r="BS563" s="70"/>
      <c r="BT563" s="70"/>
      <c r="BU563" s="70"/>
      <c r="BV563" s="70"/>
      <c r="BW563" s="70"/>
      <c r="BX563" s="70"/>
      <c r="BY563" s="70"/>
      <c r="BZ563" s="70"/>
      <c r="CA563" s="70"/>
      <c r="CB563" s="70"/>
      <c r="CC563" s="70"/>
      <c r="CD563" s="70"/>
      <c r="CE563" s="70"/>
      <c r="CF563" s="70"/>
      <c r="CG563" s="70"/>
      <c r="CH563" s="70"/>
      <c r="CI563" s="70"/>
      <c r="CJ563" s="70"/>
      <c r="CK563" s="70"/>
      <c r="CL563" s="70"/>
      <c r="CM563" s="70"/>
      <c r="CN563" s="70"/>
      <c r="CO563" s="70"/>
      <c r="CP563" s="70"/>
      <c r="CQ563" s="70"/>
      <c r="CR563" s="70"/>
      <c r="CS563" s="70"/>
      <c r="CT563" s="70"/>
      <c r="CU563" s="70"/>
      <c r="CV563" s="70"/>
      <c r="CW563" s="70"/>
      <c r="CX563" s="70"/>
      <c r="CY563" s="70"/>
      <c r="CZ563" s="70"/>
      <c r="DA563" s="70"/>
      <c r="DB563" s="70"/>
      <c r="DC563" s="70"/>
      <c r="DD563" s="70"/>
      <c r="DE563" s="70"/>
      <c r="DF563" s="70"/>
      <c r="DG563" s="70"/>
      <c r="DH563" s="70"/>
      <c r="DI563" s="70"/>
      <c r="DJ563" s="70"/>
    </row>
    <row r="564" spans="1:114" s="425" customFormat="1" ht="15" hidden="1" customHeight="1" outlineLevel="2" x14ac:dyDescent="0.25">
      <c r="A564" s="1193"/>
      <c r="B564" s="1536" t="s">
        <v>50</v>
      </c>
      <c r="C564" s="360"/>
      <c r="D564" s="1037"/>
      <c r="E564" s="1046"/>
      <c r="F564" s="128" t="s">
        <v>335</v>
      </c>
      <c r="G564" s="357" t="s">
        <v>335</v>
      </c>
      <c r="H564" s="922" t="s">
        <v>13</v>
      </c>
      <c r="I564" s="23"/>
      <c r="J564" s="23"/>
      <c r="K564" s="23"/>
      <c r="L564" s="128" t="s">
        <v>335</v>
      </c>
      <c r="M564" s="363" t="s">
        <v>335</v>
      </c>
      <c r="N564" s="512"/>
      <c r="O564" s="513"/>
      <c r="P564" s="514"/>
      <c r="Q564" s="811"/>
      <c r="R564" s="811"/>
      <c r="S564" s="515"/>
      <c r="T564" s="515"/>
      <c r="U564" s="1667"/>
      <c r="V564" s="360"/>
      <c r="W564" s="360"/>
      <c r="X564" s="70"/>
      <c r="Y564" s="70"/>
      <c r="Z564" s="70"/>
      <c r="AA564" s="70"/>
      <c r="AB564" s="70"/>
      <c r="AC564" s="70"/>
      <c r="AD564" s="70"/>
      <c r="AE564" s="70"/>
      <c r="AF564" s="70"/>
      <c r="AG564" s="70"/>
      <c r="AH564" s="70"/>
      <c r="AI564" s="70"/>
      <c r="AJ564" s="70"/>
      <c r="AK564" s="70"/>
      <c r="AL564" s="70"/>
      <c r="AM564" s="70"/>
      <c r="AN564" s="70"/>
      <c r="AO564" s="70"/>
      <c r="AP564" s="70"/>
      <c r="AQ564" s="70"/>
      <c r="AR564" s="70"/>
      <c r="AS564" s="70"/>
      <c r="AT564" s="70"/>
      <c r="AU564" s="70"/>
      <c r="AV564" s="70"/>
      <c r="AW564" s="70"/>
      <c r="AX564" s="70"/>
      <c r="AY564" s="70"/>
      <c r="AZ564" s="70"/>
      <c r="BA564" s="70"/>
      <c r="BB564" s="70"/>
      <c r="BC564" s="70"/>
      <c r="BD564" s="70"/>
      <c r="BE564" s="70"/>
      <c r="BF564" s="70"/>
      <c r="BG564" s="70"/>
      <c r="BH564" s="70"/>
      <c r="BI564" s="70"/>
      <c r="BJ564" s="70"/>
      <c r="BK564" s="70"/>
      <c r="BL564" s="70"/>
      <c r="BM564" s="70"/>
      <c r="BN564" s="70"/>
      <c r="BO564" s="70"/>
      <c r="BP564" s="70"/>
      <c r="BQ564" s="70"/>
      <c r="BR564" s="70"/>
      <c r="BS564" s="70"/>
      <c r="BT564" s="70"/>
      <c r="BU564" s="70"/>
      <c r="BV564" s="70"/>
      <c r="BW564" s="70"/>
      <c r="BX564" s="70"/>
      <c r="BY564" s="70"/>
      <c r="BZ564" s="70"/>
      <c r="CA564" s="70"/>
      <c r="CB564" s="70"/>
      <c r="CC564" s="70"/>
      <c r="CD564" s="70"/>
      <c r="CE564" s="70"/>
      <c r="CF564" s="70"/>
      <c r="CG564" s="70"/>
      <c r="CH564" s="70"/>
      <c r="CI564" s="70"/>
      <c r="CJ564" s="70"/>
      <c r="CK564" s="70"/>
      <c r="CL564" s="70"/>
      <c r="CM564" s="70"/>
      <c r="CN564" s="70"/>
      <c r="CO564" s="70"/>
      <c r="CP564" s="70"/>
      <c r="CQ564" s="70"/>
      <c r="CR564" s="70"/>
      <c r="CS564" s="70"/>
      <c r="CT564" s="70"/>
      <c r="CU564" s="70"/>
      <c r="CV564" s="70"/>
      <c r="CW564" s="70"/>
      <c r="CX564" s="70"/>
      <c r="CY564" s="70"/>
      <c r="CZ564" s="70"/>
      <c r="DA564" s="70"/>
      <c r="DB564" s="70"/>
      <c r="DC564" s="70"/>
      <c r="DD564" s="70"/>
      <c r="DE564" s="70"/>
      <c r="DF564" s="70"/>
      <c r="DG564" s="70"/>
      <c r="DH564" s="70"/>
      <c r="DI564" s="70"/>
      <c r="DJ564" s="70"/>
    </row>
    <row r="565" spans="1:114" s="425" customFormat="1" ht="15" hidden="1" customHeight="1" outlineLevel="2" x14ac:dyDescent="0.25">
      <c r="A565" s="1193"/>
      <c r="B565" s="1536" t="s">
        <v>37</v>
      </c>
      <c r="C565" s="360"/>
      <c r="D565" s="1037"/>
      <c r="E565" s="1046"/>
      <c r="F565" s="128" t="s">
        <v>335</v>
      </c>
      <c r="G565" s="357" t="s">
        <v>335</v>
      </c>
      <c r="H565" s="922" t="s">
        <v>14</v>
      </c>
      <c r="I565" s="23"/>
      <c r="J565" s="23"/>
      <c r="K565" s="23"/>
      <c r="L565" s="128" t="s">
        <v>335</v>
      </c>
      <c r="M565" s="363" t="s">
        <v>335</v>
      </c>
      <c r="N565" s="512"/>
      <c r="O565" s="513"/>
      <c r="P565" s="514"/>
      <c r="Q565" s="811"/>
      <c r="R565" s="811"/>
      <c r="S565" s="515"/>
      <c r="T565" s="515"/>
      <c r="U565" s="1667"/>
      <c r="V565" s="360"/>
      <c r="W565" s="360"/>
      <c r="X565" s="70"/>
      <c r="Y565" s="70"/>
      <c r="Z565" s="70"/>
      <c r="AA565" s="70"/>
      <c r="AB565" s="70"/>
      <c r="AC565" s="70"/>
      <c r="AD565" s="70"/>
      <c r="AE565" s="70"/>
      <c r="AF565" s="70"/>
      <c r="AG565" s="70"/>
      <c r="AH565" s="70"/>
      <c r="AI565" s="70"/>
      <c r="AJ565" s="70"/>
      <c r="AK565" s="70"/>
      <c r="AL565" s="70"/>
      <c r="AM565" s="70"/>
      <c r="AN565" s="70"/>
      <c r="AO565" s="70"/>
      <c r="AP565" s="70"/>
      <c r="AQ565" s="70"/>
      <c r="AR565" s="70"/>
      <c r="AS565" s="70"/>
      <c r="AT565" s="70"/>
      <c r="AU565" s="70"/>
      <c r="AV565" s="70"/>
      <c r="AW565" s="70"/>
      <c r="AX565" s="70"/>
      <c r="AY565" s="70"/>
      <c r="AZ565" s="70"/>
      <c r="BA565" s="70"/>
      <c r="BB565" s="70"/>
      <c r="BC565" s="70"/>
      <c r="BD565" s="70"/>
      <c r="BE565" s="70"/>
      <c r="BF565" s="70"/>
      <c r="BG565" s="70"/>
      <c r="BH565" s="70"/>
      <c r="BI565" s="70"/>
      <c r="BJ565" s="70"/>
      <c r="BK565" s="70"/>
      <c r="BL565" s="70"/>
      <c r="BM565" s="70"/>
      <c r="BN565" s="70"/>
      <c r="BO565" s="70"/>
      <c r="BP565" s="70"/>
      <c r="BQ565" s="70"/>
      <c r="BR565" s="70"/>
      <c r="BS565" s="70"/>
      <c r="BT565" s="70"/>
      <c r="BU565" s="70"/>
      <c r="BV565" s="70"/>
      <c r="BW565" s="70"/>
      <c r="BX565" s="70"/>
      <c r="BY565" s="70"/>
      <c r="BZ565" s="70"/>
      <c r="CA565" s="70"/>
      <c r="CB565" s="70"/>
      <c r="CC565" s="70"/>
      <c r="CD565" s="70"/>
      <c r="CE565" s="70"/>
      <c r="CF565" s="70"/>
      <c r="CG565" s="70"/>
      <c r="CH565" s="70"/>
      <c r="CI565" s="70"/>
      <c r="CJ565" s="70"/>
      <c r="CK565" s="70"/>
      <c r="CL565" s="70"/>
      <c r="CM565" s="70"/>
      <c r="CN565" s="70"/>
      <c r="CO565" s="70"/>
      <c r="CP565" s="70"/>
      <c r="CQ565" s="70"/>
      <c r="CR565" s="70"/>
      <c r="CS565" s="70"/>
      <c r="CT565" s="70"/>
      <c r="CU565" s="70"/>
      <c r="CV565" s="70"/>
      <c r="CW565" s="70"/>
      <c r="CX565" s="70"/>
      <c r="CY565" s="70"/>
      <c r="CZ565" s="70"/>
      <c r="DA565" s="70"/>
      <c r="DB565" s="70"/>
      <c r="DC565" s="70"/>
      <c r="DD565" s="70"/>
      <c r="DE565" s="70"/>
      <c r="DF565" s="70"/>
      <c r="DG565" s="70"/>
      <c r="DH565" s="70"/>
      <c r="DI565" s="70"/>
      <c r="DJ565" s="70"/>
    </row>
    <row r="566" spans="1:114" s="425" customFormat="1" ht="15" hidden="1" customHeight="1" outlineLevel="2" x14ac:dyDescent="0.25">
      <c r="A566" s="1193"/>
      <c r="B566" s="1536" t="s">
        <v>38</v>
      </c>
      <c r="C566" s="360"/>
      <c r="D566" s="1037"/>
      <c r="E566" s="1046"/>
      <c r="F566" s="128" t="s">
        <v>335</v>
      </c>
      <c r="G566" s="357" t="s">
        <v>335</v>
      </c>
      <c r="H566" s="922" t="s">
        <v>15</v>
      </c>
      <c r="I566" s="23"/>
      <c r="J566" s="23"/>
      <c r="K566" s="23"/>
      <c r="L566" s="128" t="s">
        <v>335</v>
      </c>
      <c r="M566" s="363" t="s">
        <v>335</v>
      </c>
      <c r="N566" s="512"/>
      <c r="O566" s="513"/>
      <c r="P566" s="514"/>
      <c r="Q566" s="811"/>
      <c r="R566" s="811"/>
      <c r="S566" s="515"/>
      <c r="T566" s="515"/>
      <c r="U566" s="1667"/>
      <c r="V566" s="360"/>
      <c r="W566" s="360"/>
      <c r="X566" s="70"/>
      <c r="Y566" s="70"/>
      <c r="Z566" s="70"/>
      <c r="AA566" s="70"/>
      <c r="AB566" s="70"/>
      <c r="AC566" s="70"/>
      <c r="AD566" s="70"/>
      <c r="AE566" s="70"/>
      <c r="AF566" s="70"/>
      <c r="AG566" s="70"/>
      <c r="AH566" s="70"/>
      <c r="AI566" s="70"/>
      <c r="AJ566" s="70"/>
      <c r="AK566" s="70"/>
      <c r="AL566" s="70"/>
      <c r="AM566" s="70"/>
      <c r="AN566" s="70"/>
      <c r="AO566" s="70"/>
      <c r="AP566" s="70"/>
      <c r="AQ566" s="70"/>
      <c r="AR566" s="70"/>
      <c r="AS566" s="70"/>
      <c r="AT566" s="70"/>
      <c r="AU566" s="70"/>
      <c r="AV566" s="70"/>
      <c r="AW566" s="70"/>
      <c r="AX566" s="70"/>
      <c r="AY566" s="70"/>
      <c r="AZ566" s="70"/>
      <c r="BA566" s="70"/>
      <c r="BB566" s="70"/>
      <c r="BC566" s="70"/>
      <c r="BD566" s="70"/>
      <c r="BE566" s="70"/>
      <c r="BF566" s="70"/>
      <c r="BG566" s="70"/>
      <c r="BH566" s="70"/>
      <c r="BI566" s="70"/>
      <c r="BJ566" s="70"/>
      <c r="BK566" s="70"/>
      <c r="BL566" s="70"/>
      <c r="BM566" s="70"/>
      <c r="BN566" s="70"/>
      <c r="BO566" s="70"/>
      <c r="BP566" s="70"/>
      <c r="BQ566" s="70"/>
      <c r="BR566" s="70"/>
      <c r="BS566" s="70"/>
      <c r="BT566" s="70"/>
      <c r="BU566" s="70"/>
      <c r="BV566" s="70"/>
      <c r="BW566" s="70"/>
      <c r="BX566" s="70"/>
      <c r="BY566" s="70"/>
      <c r="BZ566" s="70"/>
      <c r="CA566" s="70"/>
      <c r="CB566" s="70"/>
      <c r="CC566" s="70"/>
      <c r="CD566" s="70"/>
      <c r="CE566" s="70"/>
      <c r="CF566" s="70"/>
      <c r="CG566" s="70"/>
      <c r="CH566" s="70"/>
      <c r="CI566" s="70"/>
      <c r="CJ566" s="70"/>
      <c r="CK566" s="70"/>
      <c r="CL566" s="70"/>
      <c r="CM566" s="70"/>
      <c r="CN566" s="70"/>
      <c r="CO566" s="70"/>
      <c r="CP566" s="70"/>
      <c r="CQ566" s="70"/>
      <c r="CR566" s="70"/>
      <c r="CS566" s="70"/>
      <c r="CT566" s="70"/>
      <c r="CU566" s="70"/>
      <c r="CV566" s="70"/>
      <c r="CW566" s="70"/>
      <c r="CX566" s="70"/>
      <c r="CY566" s="70"/>
      <c r="CZ566" s="70"/>
      <c r="DA566" s="70"/>
      <c r="DB566" s="70"/>
      <c r="DC566" s="70"/>
      <c r="DD566" s="70"/>
      <c r="DE566" s="70"/>
      <c r="DF566" s="70"/>
      <c r="DG566" s="70"/>
      <c r="DH566" s="70"/>
      <c r="DI566" s="70"/>
      <c r="DJ566" s="70"/>
    </row>
    <row r="567" spans="1:114" s="425" customFormat="1" ht="15" hidden="1" customHeight="1" outlineLevel="2" x14ac:dyDescent="0.25">
      <c r="A567" s="1193"/>
      <c r="B567" s="1536" t="s">
        <v>39</v>
      </c>
      <c r="C567" s="360"/>
      <c r="D567" s="1037"/>
      <c r="E567" s="1046"/>
      <c r="F567" s="128" t="s">
        <v>335</v>
      </c>
      <c r="G567" s="357" t="s">
        <v>335</v>
      </c>
      <c r="H567" s="922" t="s">
        <v>16</v>
      </c>
      <c r="I567" s="23"/>
      <c r="J567" s="23"/>
      <c r="K567" s="23"/>
      <c r="L567" s="128" t="s">
        <v>335</v>
      </c>
      <c r="M567" s="363" t="s">
        <v>335</v>
      </c>
      <c r="N567" s="512"/>
      <c r="O567" s="513"/>
      <c r="P567" s="514"/>
      <c r="Q567" s="811"/>
      <c r="R567" s="811"/>
      <c r="S567" s="515"/>
      <c r="T567" s="515"/>
      <c r="U567" s="1667"/>
      <c r="V567" s="360"/>
      <c r="W567" s="360"/>
      <c r="X567" s="70"/>
      <c r="Y567" s="70"/>
      <c r="Z567" s="70"/>
      <c r="AA567" s="70"/>
      <c r="AB567" s="70"/>
      <c r="AC567" s="70"/>
      <c r="AD567" s="70"/>
      <c r="AE567" s="70"/>
      <c r="AF567" s="70"/>
      <c r="AG567" s="70"/>
      <c r="AH567" s="70"/>
      <c r="AI567" s="70"/>
      <c r="AJ567" s="70"/>
      <c r="AK567" s="70"/>
      <c r="AL567" s="70"/>
      <c r="AM567" s="70"/>
      <c r="AN567" s="70"/>
      <c r="AO567" s="70"/>
      <c r="AP567" s="70"/>
      <c r="AQ567" s="70"/>
      <c r="AR567" s="70"/>
      <c r="AS567" s="70"/>
      <c r="AT567" s="70"/>
      <c r="AU567" s="70"/>
      <c r="AV567" s="70"/>
      <c r="AW567" s="70"/>
      <c r="AX567" s="70"/>
      <c r="AY567" s="70"/>
      <c r="AZ567" s="70"/>
      <c r="BA567" s="70"/>
      <c r="BB567" s="70"/>
      <c r="BC567" s="70"/>
      <c r="BD567" s="70"/>
      <c r="BE567" s="70"/>
      <c r="BF567" s="70"/>
      <c r="BG567" s="70"/>
      <c r="BH567" s="70"/>
      <c r="BI567" s="70"/>
      <c r="BJ567" s="70"/>
      <c r="BK567" s="70"/>
      <c r="BL567" s="70"/>
      <c r="BM567" s="70"/>
      <c r="BN567" s="70"/>
      <c r="BO567" s="70"/>
      <c r="BP567" s="70"/>
      <c r="BQ567" s="70"/>
      <c r="BR567" s="70"/>
      <c r="BS567" s="70"/>
      <c r="BT567" s="70"/>
      <c r="BU567" s="70"/>
      <c r="BV567" s="70"/>
      <c r="BW567" s="70"/>
      <c r="BX567" s="70"/>
      <c r="BY567" s="70"/>
      <c r="BZ567" s="70"/>
      <c r="CA567" s="70"/>
      <c r="CB567" s="70"/>
      <c r="CC567" s="70"/>
      <c r="CD567" s="70"/>
      <c r="CE567" s="70"/>
      <c r="CF567" s="70"/>
      <c r="CG567" s="70"/>
      <c r="CH567" s="70"/>
      <c r="CI567" s="70"/>
      <c r="CJ567" s="70"/>
      <c r="CK567" s="70"/>
      <c r="CL567" s="70"/>
      <c r="CM567" s="70"/>
      <c r="CN567" s="70"/>
      <c r="CO567" s="70"/>
      <c r="CP567" s="70"/>
      <c r="CQ567" s="70"/>
      <c r="CR567" s="70"/>
      <c r="CS567" s="70"/>
      <c r="CT567" s="70"/>
      <c r="CU567" s="70"/>
      <c r="CV567" s="70"/>
      <c r="CW567" s="70"/>
      <c r="CX567" s="70"/>
      <c r="CY567" s="70"/>
      <c r="CZ567" s="70"/>
      <c r="DA567" s="70"/>
      <c r="DB567" s="70"/>
      <c r="DC567" s="70"/>
      <c r="DD567" s="70"/>
      <c r="DE567" s="70"/>
      <c r="DF567" s="70"/>
      <c r="DG567" s="70"/>
      <c r="DH567" s="70"/>
      <c r="DI567" s="70"/>
      <c r="DJ567" s="70"/>
    </row>
    <row r="568" spans="1:114" s="425" customFormat="1" ht="15" hidden="1" customHeight="1" outlineLevel="2" x14ac:dyDescent="0.25">
      <c r="A568" s="1193"/>
      <c r="B568" s="1536" t="s">
        <v>40</v>
      </c>
      <c r="C568" s="360"/>
      <c r="D568" s="1037"/>
      <c r="E568" s="1046"/>
      <c r="F568" s="128" t="s">
        <v>335</v>
      </c>
      <c r="G568" s="357" t="s">
        <v>335</v>
      </c>
      <c r="H568" s="922" t="s">
        <v>17</v>
      </c>
      <c r="I568" s="23"/>
      <c r="J568" s="23"/>
      <c r="K568" s="23"/>
      <c r="L568" s="128" t="s">
        <v>335</v>
      </c>
      <c r="M568" s="363" t="s">
        <v>335</v>
      </c>
      <c r="N568" s="512"/>
      <c r="O568" s="513"/>
      <c r="P568" s="514"/>
      <c r="Q568" s="811"/>
      <c r="R568" s="811"/>
      <c r="S568" s="515"/>
      <c r="T568" s="515"/>
      <c r="U568" s="1667"/>
      <c r="V568" s="360"/>
      <c r="W568" s="360"/>
      <c r="X568" s="70"/>
      <c r="Y568" s="70"/>
      <c r="Z568" s="70"/>
      <c r="AA568" s="70"/>
      <c r="AB568" s="70"/>
      <c r="AC568" s="70"/>
      <c r="AD568" s="70"/>
      <c r="AE568" s="70"/>
      <c r="AF568" s="70"/>
      <c r="AG568" s="70"/>
      <c r="AH568" s="70"/>
      <c r="AI568" s="70"/>
      <c r="AJ568" s="70"/>
      <c r="AK568" s="70"/>
      <c r="AL568" s="70"/>
      <c r="AM568" s="70"/>
      <c r="AN568" s="70"/>
      <c r="AO568" s="70"/>
      <c r="AP568" s="70"/>
      <c r="AQ568" s="70"/>
      <c r="AR568" s="70"/>
      <c r="AS568" s="70"/>
      <c r="AT568" s="70"/>
      <c r="AU568" s="70"/>
      <c r="AV568" s="70"/>
      <c r="AW568" s="70"/>
      <c r="AX568" s="70"/>
      <c r="AY568" s="70"/>
      <c r="AZ568" s="70"/>
      <c r="BA568" s="70"/>
      <c r="BB568" s="70"/>
      <c r="BC568" s="70"/>
      <c r="BD568" s="70"/>
      <c r="BE568" s="70"/>
      <c r="BF568" s="70"/>
      <c r="BG568" s="70"/>
      <c r="BH568" s="70"/>
      <c r="BI568" s="70"/>
      <c r="BJ568" s="70"/>
      <c r="BK568" s="70"/>
      <c r="BL568" s="70"/>
      <c r="BM568" s="70"/>
      <c r="BN568" s="70"/>
      <c r="BO568" s="70"/>
      <c r="BP568" s="70"/>
      <c r="BQ568" s="70"/>
      <c r="BR568" s="70"/>
      <c r="BS568" s="70"/>
      <c r="BT568" s="70"/>
      <c r="BU568" s="70"/>
      <c r="BV568" s="70"/>
      <c r="BW568" s="70"/>
      <c r="BX568" s="70"/>
      <c r="BY568" s="70"/>
      <c r="BZ568" s="70"/>
      <c r="CA568" s="70"/>
      <c r="CB568" s="70"/>
      <c r="CC568" s="70"/>
      <c r="CD568" s="70"/>
      <c r="CE568" s="70"/>
      <c r="CF568" s="70"/>
      <c r="CG568" s="70"/>
      <c r="CH568" s="70"/>
      <c r="CI568" s="70"/>
      <c r="CJ568" s="70"/>
      <c r="CK568" s="70"/>
      <c r="CL568" s="70"/>
      <c r="CM568" s="70"/>
      <c r="CN568" s="70"/>
      <c r="CO568" s="70"/>
      <c r="CP568" s="70"/>
      <c r="CQ568" s="70"/>
      <c r="CR568" s="70"/>
      <c r="CS568" s="70"/>
      <c r="CT568" s="70"/>
      <c r="CU568" s="70"/>
      <c r="CV568" s="70"/>
      <c r="CW568" s="70"/>
      <c r="CX568" s="70"/>
      <c r="CY568" s="70"/>
      <c r="CZ568" s="70"/>
      <c r="DA568" s="70"/>
      <c r="DB568" s="70"/>
      <c r="DC568" s="70"/>
      <c r="DD568" s="70"/>
      <c r="DE568" s="70"/>
      <c r="DF568" s="70"/>
      <c r="DG568" s="70"/>
      <c r="DH568" s="70"/>
      <c r="DI568" s="70"/>
      <c r="DJ568" s="70"/>
    </row>
    <row r="569" spans="1:114" s="425" customFormat="1" ht="15" hidden="1" customHeight="1" outlineLevel="2" x14ac:dyDescent="0.25">
      <c r="A569" s="1193"/>
      <c r="B569" s="1536" t="s">
        <v>51</v>
      </c>
      <c r="C569" s="360"/>
      <c r="D569" s="1037"/>
      <c r="E569" s="1046"/>
      <c r="F569" s="128" t="s">
        <v>335</v>
      </c>
      <c r="G569" s="357" t="s">
        <v>335</v>
      </c>
      <c r="H569" s="922" t="s">
        <v>18</v>
      </c>
      <c r="I569" s="23"/>
      <c r="J569" s="23"/>
      <c r="K569" s="23"/>
      <c r="L569" s="128" t="s">
        <v>335</v>
      </c>
      <c r="M569" s="363" t="s">
        <v>335</v>
      </c>
      <c r="N569" s="512"/>
      <c r="O569" s="513"/>
      <c r="P569" s="514"/>
      <c r="Q569" s="811"/>
      <c r="R569" s="811"/>
      <c r="S569" s="515"/>
      <c r="T569" s="515"/>
      <c r="U569" s="1667"/>
      <c r="V569" s="360"/>
      <c r="W569" s="360"/>
      <c r="X569" s="70"/>
      <c r="Y569" s="70"/>
      <c r="Z569" s="70"/>
      <c r="AA569" s="70"/>
      <c r="AB569" s="70"/>
      <c r="AC569" s="70"/>
      <c r="AD569" s="70"/>
      <c r="AE569" s="70"/>
      <c r="AF569" s="70"/>
      <c r="AG569" s="70"/>
      <c r="AH569" s="70"/>
      <c r="AI569" s="70"/>
      <c r="AJ569" s="70"/>
      <c r="AK569" s="70"/>
      <c r="AL569" s="70"/>
      <c r="AM569" s="70"/>
      <c r="AN569" s="70"/>
      <c r="AO569" s="70"/>
      <c r="AP569" s="70"/>
      <c r="AQ569" s="70"/>
      <c r="AR569" s="70"/>
      <c r="AS569" s="70"/>
      <c r="AT569" s="70"/>
      <c r="AU569" s="70"/>
      <c r="AV569" s="70"/>
      <c r="AW569" s="70"/>
      <c r="AX569" s="70"/>
      <c r="AY569" s="70"/>
      <c r="AZ569" s="70"/>
      <c r="BA569" s="70"/>
      <c r="BB569" s="70"/>
      <c r="BC569" s="70"/>
      <c r="BD569" s="70"/>
      <c r="BE569" s="70"/>
      <c r="BF569" s="70"/>
      <c r="BG569" s="70"/>
      <c r="BH569" s="70"/>
      <c r="BI569" s="70"/>
      <c r="BJ569" s="70"/>
      <c r="BK569" s="70"/>
      <c r="BL569" s="70"/>
      <c r="BM569" s="70"/>
      <c r="BN569" s="70"/>
      <c r="BO569" s="70"/>
      <c r="BP569" s="70"/>
      <c r="BQ569" s="70"/>
      <c r="BR569" s="70"/>
      <c r="BS569" s="70"/>
      <c r="BT569" s="70"/>
      <c r="BU569" s="70"/>
      <c r="BV569" s="70"/>
      <c r="BW569" s="70"/>
      <c r="BX569" s="70"/>
      <c r="BY569" s="70"/>
      <c r="BZ569" s="70"/>
      <c r="CA569" s="70"/>
      <c r="CB569" s="70"/>
      <c r="CC569" s="70"/>
      <c r="CD569" s="70"/>
      <c r="CE569" s="70"/>
      <c r="CF569" s="70"/>
      <c r="CG569" s="70"/>
      <c r="CH569" s="70"/>
      <c r="CI569" s="70"/>
      <c r="CJ569" s="70"/>
      <c r="CK569" s="70"/>
      <c r="CL569" s="70"/>
      <c r="CM569" s="70"/>
      <c r="CN569" s="70"/>
      <c r="CO569" s="70"/>
      <c r="CP569" s="70"/>
      <c r="CQ569" s="70"/>
      <c r="CR569" s="70"/>
      <c r="CS569" s="70"/>
      <c r="CT569" s="70"/>
      <c r="CU569" s="70"/>
      <c r="CV569" s="70"/>
      <c r="CW569" s="70"/>
      <c r="CX569" s="70"/>
      <c r="CY569" s="70"/>
      <c r="CZ569" s="70"/>
      <c r="DA569" s="70"/>
      <c r="DB569" s="70"/>
      <c r="DC569" s="70"/>
      <c r="DD569" s="70"/>
      <c r="DE569" s="70"/>
      <c r="DF569" s="70"/>
      <c r="DG569" s="70"/>
      <c r="DH569" s="70"/>
      <c r="DI569" s="70"/>
      <c r="DJ569" s="70"/>
    </row>
    <row r="570" spans="1:114" s="425" customFormat="1" ht="15" hidden="1" customHeight="1" outlineLevel="2" x14ac:dyDescent="0.25">
      <c r="A570" s="1193"/>
      <c r="B570" s="1536" t="s">
        <v>41</v>
      </c>
      <c r="C570" s="360"/>
      <c r="D570" s="1037"/>
      <c r="E570" s="1046"/>
      <c r="F570" s="128" t="s">
        <v>335</v>
      </c>
      <c r="G570" s="357" t="s">
        <v>335</v>
      </c>
      <c r="H570" s="922" t="s">
        <v>19</v>
      </c>
      <c r="I570" s="23"/>
      <c r="J570" s="23"/>
      <c r="K570" s="23"/>
      <c r="L570" s="128" t="s">
        <v>335</v>
      </c>
      <c r="M570" s="363" t="s">
        <v>335</v>
      </c>
      <c r="N570" s="512"/>
      <c r="O570" s="513"/>
      <c r="P570" s="514"/>
      <c r="Q570" s="811"/>
      <c r="R570" s="811"/>
      <c r="S570" s="515"/>
      <c r="T570" s="515"/>
      <c r="U570" s="1667"/>
      <c r="V570" s="360"/>
      <c r="W570" s="36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c r="AU570" s="70"/>
      <c r="AV570" s="70"/>
      <c r="AW570" s="70"/>
      <c r="AX570" s="70"/>
      <c r="AY570" s="70"/>
      <c r="AZ570" s="70"/>
      <c r="BA570" s="70"/>
      <c r="BB570" s="70"/>
      <c r="BC570" s="70"/>
      <c r="BD570" s="70"/>
      <c r="BE570" s="70"/>
      <c r="BF570" s="70"/>
      <c r="BG570" s="70"/>
      <c r="BH570" s="70"/>
      <c r="BI570" s="70"/>
      <c r="BJ570" s="70"/>
      <c r="BK570" s="70"/>
      <c r="BL570" s="70"/>
      <c r="BM570" s="70"/>
      <c r="BN570" s="70"/>
      <c r="BO570" s="70"/>
      <c r="BP570" s="70"/>
      <c r="BQ570" s="70"/>
      <c r="BR570" s="70"/>
      <c r="BS570" s="70"/>
      <c r="BT570" s="70"/>
      <c r="BU570" s="70"/>
      <c r="BV570" s="70"/>
      <c r="BW570" s="70"/>
      <c r="BX570" s="70"/>
      <c r="BY570" s="70"/>
      <c r="BZ570" s="70"/>
      <c r="CA570" s="70"/>
      <c r="CB570" s="70"/>
      <c r="CC570" s="70"/>
      <c r="CD570" s="70"/>
      <c r="CE570" s="70"/>
      <c r="CF570" s="70"/>
      <c r="CG570" s="70"/>
      <c r="CH570" s="70"/>
      <c r="CI570" s="70"/>
      <c r="CJ570" s="70"/>
      <c r="CK570" s="70"/>
      <c r="CL570" s="70"/>
      <c r="CM570" s="70"/>
      <c r="CN570" s="70"/>
      <c r="CO570" s="70"/>
      <c r="CP570" s="70"/>
      <c r="CQ570" s="70"/>
      <c r="CR570" s="70"/>
      <c r="CS570" s="70"/>
      <c r="CT570" s="70"/>
      <c r="CU570" s="70"/>
      <c r="CV570" s="70"/>
      <c r="CW570" s="70"/>
      <c r="CX570" s="70"/>
      <c r="CY570" s="70"/>
      <c r="CZ570" s="70"/>
      <c r="DA570" s="70"/>
      <c r="DB570" s="70"/>
      <c r="DC570" s="70"/>
      <c r="DD570" s="70"/>
      <c r="DE570" s="70"/>
      <c r="DF570" s="70"/>
      <c r="DG570" s="70"/>
      <c r="DH570" s="70"/>
      <c r="DI570" s="70"/>
      <c r="DJ570" s="70"/>
    </row>
    <row r="571" spans="1:114" s="425" customFormat="1" ht="15" hidden="1" customHeight="1" outlineLevel="2" x14ac:dyDescent="0.25">
      <c r="A571" s="1193"/>
      <c r="B571" s="1536" t="s">
        <v>52</v>
      </c>
      <c r="C571" s="360"/>
      <c r="D571" s="1037"/>
      <c r="E571" s="1046"/>
      <c r="F571" s="128" t="s">
        <v>335</v>
      </c>
      <c r="G571" s="357" t="s">
        <v>335</v>
      </c>
      <c r="H571" s="922" t="s">
        <v>20</v>
      </c>
      <c r="I571" s="23"/>
      <c r="J571" s="23"/>
      <c r="K571" s="23"/>
      <c r="L571" s="128" t="s">
        <v>335</v>
      </c>
      <c r="M571" s="363" t="s">
        <v>335</v>
      </c>
      <c r="N571" s="512"/>
      <c r="O571" s="513"/>
      <c r="P571" s="514"/>
      <c r="Q571" s="811"/>
      <c r="R571" s="811"/>
      <c r="S571" s="515"/>
      <c r="T571" s="515"/>
      <c r="U571" s="1667"/>
      <c r="V571" s="360"/>
      <c r="W571" s="360"/>
      <c r="X571" s="70"/>
      <c r="Y571" s="70"/>
      <c r="Z571" s="70"/>
      <c r="AA571" s="70"/>
      <c r="AB571" s="70"/>
      <c r="AC571" s="70"/>
      <c r="AD571" s="70"/>
      <c r="AE571" s="70"/>
      <c r="AF571" s="70"/>
      <c r="AG571" s="70"/>
      <c r="AH571" s="70"/>
      <c r="AI571" s="70"/>
      <c r="AJ571" s="70"/>
      <c r="AK571" s="70"/>
      <c r="AL571" s="70"/>
      <c r="AM571" s="70"/>
      <c r="AN571" s="70"/>
      <c r="AO571" s="70"/>
      <c r="AP571" s="70"/>
      <c r="AQ571" s="70"/>
      <c r="AR571" s="70"/>
      <c r="AS571" s="70"/>
      <c r="AT571" s="70"/>
      <c r="AU571" s="70"/>
      <c r="AV571" s="70"/>
      <c r="AW571" s="70"/>
      <c r="AX571" s="70"/>
      <c r="AY571" s="70"/>
      <c r="AZ571" s="70"/>
      <c r="BA571" s="70"/>
      <c r="BB571" s="70"/>
      <c r="BC571" s="70"/>
      <c r="BD571" s="70"/>
      <c r="BE571" s="70"/>
      <c r="BF571" s="70"/>
      <c r="BG571" s="70"/>
      <c r="BH571" s="70"/>
      <c r="BI571" s="70"/>
      <c r="BJ571" s="70"/>
      <c r="BK571" s="70"/>
      <c r="BL571" s="70"/>
      <c r="BM571" s="70"/>
      <c r="BN571" s="70"/>
      <c r="BO571" s="70"/>
      <c r="BP571" s="70"/>
      <c r="BQ571" s="70"/>
      <c r="BR571" s="70"/>
      <c r="BS571" s="70"/>
      <c r="BT571" s="70"/>
      <c r="BU571" s="70"/>
      <c r="BV571" s="70"/>
      <c r="BW571" s="70"/>
      <c r="BX571" s="70"/>
      <c r="BY571" s="70"/>
      <c r="BZ571" s="70"/>
      <c r="CA571" s="70"/>
      <c r="CB571" s="70"/>
      <c r="CC571" s="70"/>
      <c r="CD571" s="70"/>
      <c r="CE571" s="70"/>
      <c r="CF571" s="70"/>
      <c r="CG571" s="70"/>
      <c r="CH571" s="70"/>
      <c r="CI571" s="70"/>
      <c r="CJ571" s="70"/>
      <c r="CK571" s="70"/>
      <c r="CL571" s="70"/>
      <c r="CM571" s="70"/>
      <c r="CN571" s="70"/>
      <c r="CO571" s="70"/>
      <c r="CP571" s="70"/>
      <c r="CQ571" s="70"/>
      <c r="CR571" s="70"/>
      <c r="CS571" s="70"/>
      <c r="CT571" s="70"/>
      <c r="CU571" s="70"/>
      <c r="CV571" s="70"/>
      <c r="CW571" s="70"/>
      <c r="CX571" s="70"/>
      <c r="CY571" s="70"/>
      <c r="CZ571" s="70"/>
      <c r="DA571" s="70"/>
      <c r="DB571" s="70"/>
      <c r="DC571" s="70"/>
      <c r="DD571" s="70"/>
      <c r="DE571" s="70"/>
      <c r="DF571" s="70"/>
      <c r="DG571" s="70"/>
      <c r="DH571" s="70"/>
      <c r="DI571" s="70"/>
      <c r="DJ571" s="70"/>
    </row>
    <row r="572" spans="1:114" s="425" customFormat="1" ht="15" hidden="1" customHeight="1" outlineLevel="2" x14ac:dyDescent="0.25">
      <c r="A572" s="1193"/>
      <c r="B572" s="1536" t="s">
        <v>42</v>
      </c>
      <c r="C572" s="360"/>
      <c r="D572" s="1037"/>
      <c r="E572" s="1046"/>
      <c r="F572" s="128" t="s">
        <v>335</v>
      </c>
      <c r="G572" s="357" t="s">
        <v>335</v>
      </c>
      <c r="H572" s="922" t="s">
        <v>21</v>
      </c>
      <c r="I572" s="23"/>
      <c r="J572" s="23"/>
      <c r="K572" s="23"/>
      <c r="L572" s="128" t="s">
        <v>335</v>
      </c>
      <c r="M572" s="363" t="s">
        <v>335</v>
      </c>
      <c r="N572" s="512"/>
      <c r="O572" s="513"/>
      <c r="P572" s="514"/>
      <c r="Q572" s="811"/>
      <c r="R572" s="811"/>
      <c r="S572" s="515"/>
      <c r="T572" s="515"/>
      <c r="U572" s="1667"/>
      <c r="V572" s="360"/>
      <c r="W572" s="360"/>
      <c r="X572" s="70"/>
      <c r="Y572" s="70"/>
      <c r="Z572" s="70"/>
      <c r="AA572" s="70"/>
      <c r="AB572" s="70"/>
      <c r="AC572" s="70"/>
      <c r="AD572" s="70"/>
      <c r="AE572" s="70"/>
      <c r="AF572" s="70"/>
      <c r="AG572" s="70"/>
      <c r="AH572" s="70"/>
      <c r="AI572" s="70"/>
      <c r="AJ572" s="70"/>
      <c r="AK572" s="70"/>
      <c r="AL572" s="70"/>
      <c r="AM572" s="70"/>
      <c r="AN572" s="70"/>
      <c r="AO572" s="70"/>
      <c r="AP572" s="70"/>
      <c r="AQ572" s="70"/>
      <c r="AR572" s="70"/>
      <c r="AS572" s="70"/>
      <c r="AT572" s="70"/>
      <c r="AU572" s="70"/>
      <c r="AV572" s="70"/>
      <c r="AW572" s="70"/>
      <c r="AX572" s="70"/>
      <c r="AY572" s="70"/>
      <c r="AZ572" s="70"/>
      <c r="BA572" s="70"/>
      <c r="BB572" s="70"/>
      <c r="BC572" s="70"/>
      <c r="BD572" s="70"/>
      <c r="BE572" s="70"/>
      <c r="BF572" s="70"/>
      <c r="BG572" s="70"/>
      <c r="BH572" s="70"/>
      <c r="BI572" s="70"/>
      <c r="BJ572" s="70"/>
      <c r="BK572" s="70"/>
      <c r="BL572" s="70"/>
      <c r="BM572" s="70"/>
      <c r="BN572" s="70"/>
      <c r="BO572" s="70"/>
      <c r="BP572" s="70"/>
      <c r="BQ572" s="70"/>
      <c r="BR572" s="70"/>
      <c r="BS572" s="70"/>
      <c r="BT572" s="70"/>
      <c r="BU572" s="70"/>
      <c r="BV572" s="70"/>
      <c r="BW572" s="70"/>
      <c r="BX572" s="70"/>
      <c r="BY572" s="70"/>
      <c r="BZ572" s="70"/>
      <c r="CA572" s="70"/>
      <c r="CB572" s="70"/>
      <c r="CC572" s="70"/>
      <c r="CD572" s="70"/>
      <c r="CE572" s="70"/>
      <c r="CF572" s="70"/>
      <c r="CG572" s="70"/>
      <c r="CH572" s="70"/>
      <c r="CI572" s="70"/>
      <c r="CJ572" s="70"/>
      <c r="CK572" s="70"/>
      <c r="CL572" s="70"/>
      <c r="CM572" s="70"/>
      <c r="CN572" s="70"/>
      <c r="CO572" s="70"/>
      <c r="CP572" s="70"/>
      <c r="CQ572" s="70"/>
      <c r="CR572" s="70"/>
      <c r="CS572" s="70"/>
      <c r="CT572" s="70"/>
      <c r="CU572" s="70"/>
      <c r="CV572" s="70"/>
      <c r="CW572" s="70"/>
      <c r="CX572" s="70"/>
      <c r="CY572" s="70"/>
      <c r="CZ572" s="70"/>
      <c r="DA572" s="70"/>
      <c r="DB572" s="70"/>
      <c r="DC572" s="70"/>
      <c r="DD572" s="70"/>
      <c r="DE572" s="70"/>
      <c r="DF572" s="70"/>
      <c r="DG572" s="70"/>
      <c r="DH572" s="70"/>
      <c r="DI572" s="70"/>
      <c r="DJ572" s="70"/>
    </row>
    <row r="573" spans="1:114" s="425" customFormat="1" ht="15" hidden="1" customHeight="1" outlineLevel="2" x14ac:dyDescent="0.25">
      <c r="A573" s="1193"/>
      <c r="B573" s="1536" t="s">
        <v>43</v>
      </c>
      <c r="C573" s="360"/>
      <c r="D573" s="1037"/>
      <c r="E573" s="1046"/>
      <c r="F573" s="128" t="s">
        <v>335</v>
      </c>
      <c r="G573" s="357" t="s">
        <v>335</v>
      </c>
      <c r="H573" s="922" t="s">
        <v>22</v>
      </c>
      <c r="I573" s="23"/>
      <c r="J573" s="23"/>
      <c r="K573" s="23"/>
      <c r="L573" s="128" t="s">
        <v>335</v>
      </c>
      <c r="M573" s="363" t="s">
        <v>335</v>
      </c>
      <c r="N573" s="512"/>
      <c r="O573" s="513"/>
      <c r="P573" s="514"/>
      <c r="Q573" s="811"/>
      <c r="R573" s="811"/>
      <c r="S573" s="515"/>
      <c r="T573" s="515"/>
      <c r="U573" s="1667"/>
      <c r="V573" s="360"/>
      <c r="W573" s="360"/>
      <c r="X573" s="70"/>
      <c r="Y573" s="70"/>
      <c r="Z573" s="70"/>
      <c r="AA573" s="70"/>
      <c r="AB573" s="70"/>
      <c r="AC573" s="70"/>
      <c r="AD573" s="70"/>
      <c r="AE573" s="70"/>
      <c r="AF573" s="70"/>
      <c r="AG573" s="70"/>
      <c r="AH573" s="70"/>
      <c r="AI573" s="70"/>
      <c r="AJ573" s="70"/>
      <c r="AK573" s="70"/>
      <c r="AL573" s="70"/>
      <c r="AM573" s="70"/>
      <c r="AN573" s="70"/>
      <c r="AO573" s="70"/>
      <c r="AP573" s="70"/>
      <c r="AQ573" s="70"/>
      <c r="AR573" s="70"/>
      <c r="AS573" s="70"/>
      <c r="AT573" s="70"/>
      <c r="AU573" s="70"/>
      <c r="AV573" s="70"/>
      <c r="AW573" s="70"/>
      <c r="AX573" s="70"/>
      <c r="AY573" s="70"/>
      <c r="AZ573" s="70"/>
      <c r="BA573" s="70"/>
      <c r="BB573" s="70"/>
      <c r="BC573" s="70"/>
      <c r="BD573" s="70"/>
      <c r="BE573" s="70"/>
      <c r="BF573" s="70"/>
      <c r="BG573" s="70"/>
      <c r="BH573" s="70"/>
      <c r="BI573" s="70"/>
      <c r="BJ573" s="70"/>
      <c r="BK573" s="70"/>
      <c r="BL573" s="70"/>
      <c r="BM573" s="70"/>
      <c r="BN573" s="70"/>
      <c r="BO573" s="70"/>
      <c r="BP573" s="70"/>
      <c r="BQ573" s="70"/>
      <c r="BR573" s="70"/>
      <c r="BS573" s="70"/>
      <c r="BT573" s="70"/>
      <c r="BU573" s="70"/>
      <c r="BV573" s="70"/>
      <c r="BW573" s="70"/>
      <c r="BX573" s="70"/>
      <c r="BY573" s="70"/>
      <c r="BZ573" s="70"/>
      <c r="CA573" s="70"/>
      <c r="CB573" s="70"/>
      <c r="CC573" s="70"/>
      <c r="CD573" s="70"/>
      <c r="CE573" s="70"/>
      <c r="CF573" s="70"/>
      <c r="CG573" s="70"/>
      <c r="CH573" s="70"/>
      <c r="CI573" s="70"/>
      <c r="CJ573" s="70"/>
      <c r="CK573" s="70"/>
      <c r="CL573" s="70"/>
      <c r="CM573" s="70"/>
      <c r="CN573" s="70"/>
      <c r="CO573" s="70"/>
      <c r="CP573" s="70"/>
      <c r="CQ573" s="70"/>
      <c r="CR573" s="70"/>
      <c r="CS573" s="70"/>
      <c r="CT573" s="70"/>
      <c r="CU573" s="70"/>
      <c r="CV573" s="70"/>
      <c r="CW573" s="70"/>
      <c r="CX573" s="70"/>
      <c r="CY573" s="70"/>
      <c r="CZ573" s="70"/>
      <c r="DA573" s="70"/>
      <c r="DB573" s="70"/>
      <c r="DC573" s="70"/>
      <c r="DD573" s="70"/>
      <c r="DE573" s="70"/>
      <c r="DF573" s="70"/>
      <c r="DG573" s="70"/>
      <c r="DH573" s="70"/>
      <c r="DI573" s="70"/>
      <c r="DJ573" s="70"/>
    </row>
    <row r="574" spans="1:114" s="425" customFormat="1" ht="15" hidden="1" customHeight="1" outlineLevel="2" x14ac:dyDescent="0.25">
      <c r="A574" s="1193"/>
      <c r="B574" s="1536" t="s">
        <v>53</v>
      </c>
      <c r="C574" s="360"/>
      <c r="D574" s="1037"/>
      <c r="E574" s="1046"/>
      <c r="F574" s="128" t="s">
        <v>335</v>
      </c>
      <c r="G574" s="357" t="s">
        <v>335</v>
      </c>
      <c r="H574" s="922" t="s">
        <v>23</v>
      </c>
      <c r="I574" s="23"/>
      <c r="J574" s="23"/>
      <c r="K574" s="23"/>
      <c r="L574" s="128" t="s">
        <v>335</v>
      </c>
      <c r="M574" s="363" t="s">
        <v>335</v>
      </c>
      <c r="N574" s="512"/>
      <c r="O574" s="513"/>
      <c r="P574" s="514"/>
      <c r="Q574" s="811"/>
      <c r="R574" s="811"/>
      <c r="S574" s="515"/>
      <c r="T574" s="515"/>
      <c r="U574" s="1667"/>
      <c r="V574" s="360"/>
      <c r="W574" s="360"/>
      <c r="X574" s="70"/>
      <c r="Y574" s="70"/>
      <c r="Z574" s="70"/>
      <c r="AA574" s="70"/>
      <c r="AB574" s="70"/>
      <c r="AC574" s="70"/>
      <c r="AD574" s="70"/>
      <c r="AE574" s="70"/>
      <c r="AF574" s="70"/>
      <c r="AG574" s="70"/>
      <c r="AH574" s="70"/>
      <c r="AI574" s="70"/>
      <c r="AJ574" s="70"/>
      <c r="AK574" s="70"/>
      <c r="AL574" s="70"/>
      <c r="AM574" s="70"/>
      <c r="AN574" s="70"/>
      <c r="AO574" s="70"/>
      <c r="AP574" s="70"/>
      <c r="AQ574" s="70"/>
      <c r="AR574" s="70"/>
      <c r="AS574" s="70"/>
      <c r="AT574" s="70"/>
      <c r="AU574" s="70"/>
      <c r="AV574" s="70"/>
      <c r="AW574" s="70"/>
      <c r="AX574" s="70"/>
      <c r="AY574" s="70"/>
      <c r="AZ574" s="70"/>
      <c r="BA574" s="70"/>
      <c r="BB574" s="70"/>
      <c r="BC574" s="70"/>
      <c r="BD574" s="70"/>
      <c r="BE574" s="70"/>
      <c r="BF574" s="70"/>
      <c r="BG574" s="70"/>
      <c r="BH574" s="70"/>
      <c r="BI574" s="70"/>
      <c r="BJ574" s="70"/>
      <c r="BK574" s="70"/>
      <c r="BL574" s="70"/>
      <c r="BM574" s="70"/>
      <c r="BN574" s="70"/>
      <c r="BO574" s="70"/>
      <c r="BP574" s="70"/>
      <c r="BQ574" s="70"/>
      <c r="BR574" s="70"/>
      <c r="BS574" s="70"/>
      <c r="BT574" s="70"/>
      <c r="BU574" s="70"/>
      <c r="BV574" s="70"/>
      <c r="BW574" s="70"/>
      <c r="BX574" s="70"/>
      <c r="BY574" s="70"/>
      <c r="BZ574" s="70"/>
      <c r="CA574" s="70"/>
      <c r="CB574" s="70"/>
      <c r="CC574" s="70"/>
      <c r="CD574" s="70"/>
      <c r="CE574" s="70"/>
      <c r="CF574" s="70"/>
      <c r="CG574" s="70"/>
      <c r="CH574" s="70"/>
      <c r="CI574" s="70"/>
      <c r="CJ574" s="70"/>
      <c r="CK574" s="70"/>
      <c r="CL574" s="70"/>
      <c r="CM574" s="70"/>
      <c r="CN574" s="70"/>
      <c r="CO574" s="70"/>
      <c r="CP574" s="70"/>
      <c r="CQ574" s="70"/>
      <c r="CR574" s="70"/>
      <c r="CS574" s="70"/>
      <c r="CT574" s="70"/>
      <c r="CU574" s="70"/>
      <c r="CV574" s="70"/>
      <c r="CW574" s="70"/>
      <c r="CX574" s="70"/>
      <c r="CY574" s="70"/>
      <c r="CZ574" s="70"/>
      <c r="DA574" s="70"/>
      <c r="DB574" s="70"/>
      <c r="DC574" s="70"/>
      <c r="DD574" s="70"/>
      <c r="DE574" s="70"/>
      <c r="DF574" s="70"/>
      <c r="DG574" s="70"/>
      <c r="DH574" s="70"/>
      <c r="DI574" s="70"/>
      <c r="DJ574" s="70"/>
    </row>
    <row r="575" spans="1:114" s="425" customFormat="1" ht="15" hidden="1" customHeight="1" outlineLevel="2" x14ac:dyDescent="0.25">
      <c r="A575" s="1193"/>
      <c r="B575" s="1536" t="s">
        <v>54</v>
      </c>
      <c r="C575" s="360"/>
      <c r="D575" s="1037"/>
      <c r="E575" s="1046"/>
      <c r="F575" s="128" t="s">
        <v>335</v>
      </c>
      <c r="G575" s="357" t="s">
        <v>335</v>
      </c>
      <c r="H575" s="922" t="s">
        <v>24</v>
      </c>
      <c r="I575" s="23"/>
      <c r="J575" s="23"/>
      <c r="K575" s="23"/>
      <c r="L575" s="128" t="s">
        <v>335</v>
      </c>
      <c r="M575" s="363" t="s">
        <v>335</v>
      </c>
      <c r="N575" s="512"/>
      <c r="O575" s="513"/>
      <c r="P575" s="514"/>
      <c r="Q575" s="811"/>
      <c r="R575" s="811"/>
      <c r="S575" s="515"/>
      <c r="T575" s="515"/>
      <c r="U575" s="1667"/>
      <c r="V575" s="360"/>
      <c r="W575" s="360"/>
      <c r="X575" s="70"/>
      <c r="Y575" s="70"/>
      <c r="Z575" s="70"/>
      <c r="AA575" s="70"/>
      <c r="AB575" s="70"/>
      <c r="AC575" s="70"/>
      <c r="AD575" s="70"/>
      <c r="AE575" s="70"/>
      <c r="AF575" s="70"/>
      <c r="AG575" s="70"/>
      <c r="AH575" s="70"/>
      <c r="AI575" s="70"/>
      <c r="AJ575" s="70"/>
      <c r="AK575" s="70"/>
      <c r="AL575" s="70"/>
      <c r="AM575" s="70"/>
      <c r="AN575" s="70"/>
      <c r="AO575" s="70"/>
      <c r="AP575" s="70"/>
      <c r="AQ575" s="70"/>
      <c r="AR575" s="70"/>
      <c r="AS575" s="70"/>
      <c r="AT575" s="70"/>
      <c r="AU575" s="70"/>
      <c r="AV575" s="70"/>
      <c r="AW575" s="70"/>
      <c r="AX575" s="70"/>
      <c r="AY575" s="70"/>
      <c r="AZ575" s="70"/>
      <c r="BA575" s="70"/>
      <c r="BB575" s="70"/>
      <c r="BC575" s="70"/>
      <c r="BD575" s="70"/>
      <c r="BE575" s="70"/>
      <c r="BF575" s="70"/>
      <c r="BG575" s="70"/>
      <c r="BH575" s="70"/>
      <c r="BI575" s="70"/>
      <c r="BJ575" s="70"/>
      <c r="BK575" s="70"/>
      <c r="BL575" s="70"/>
      <c r="BM575" s="70"/>
      <c r="BN575" s="70"/>
      <c r="BO575" s="70"/>
      <c r="BP575" s="70"/>
      <c r="BQ575" s="70"/>
      <c r="BR575" s="70"/>
      <c r="BS575" s="70"/>
      <c r="BT575" s="70"/>
      <c r="BU575" s="70"/>
      <c r="BV575" s="70"/>
      <c r="BW575" s="70"/>
      <c r="BX575" s="70"/>
      <c r="BY575" s="70"/>
      <c r="BZ575" s="70"/>
      <c r="CA575" s="70"/>
      <c r="CB575" s="70"/>
      <c r="CC575" s="70"/>
      <c r="CD575" s="70"/>
      <c r="CE575" s="70"/>
      <c r="CF575" s="70"/>
      <c r="CG575" s="70"/>
      <c r="CH575" s="70"/>
      <c r="CI575" s="70"/>
      <c r="CJ575" s="70"/>
      <c r="CK575" s="70"/>
      <c r="CL575" s="70"/>
      <c r="CM575" s="70"/>
      <c r="CN575" s="70"/>
      <c r="CO575" s="70"/>
      <c r="CP575" s="70"/>
      <c r="CQ575" s="70"/>
      <c r="CR575" s="70"/>
      <c r="CS575" s="70"/>
      <c r="CT575" s="70"/>
      <c r="CU575" s="70"/>
      <c r="CV575" s="70"/>
      <c r="CW575" s="70"/>
      <c r="CX575" s="70"/>
      <c r="CY575" s="70"/>
      <c r="CZ575" s="70"/>
      <c r="DA575" s="70"/>
      <c r="DB575" s="70"/>
      <c r="DC575" s="70"/>
      <c r="DD575" s="70"/>
      <c r="DE575" s="70"/>
      <c r="DF575" s="70"/>
      <c r="DG575" s="70"/>
      <c r="DH575" s="70"/>
      <c r="DI575" s="70"/>
      <c r="DJ575" s="70"/>
    </row>
    <row r="576" spans="1:114" s="425" customFormat="1" ht="15" hidden="1" customHeight="1" outlineLevel="2" x14ac:dyDescent="0.25">
      <c r="A576" s="1193"/>
      <c r="B576" s="1536" t="s">
        <v>44</v>
      </c>
      <c r="C576" s="360"/>
      <c r="D576" s="1037"/>
      <c r="E576" s="1046"/>
      <c r="F576" s="128" t="s">
        <v>335</v>
      </c>
      <c r="G576" s="357" t="s">
        <v>335</v>
      </c>
      <c r="H576" s="922" t="s">
        <v>25</v>
      </c>
      <c r="I576" s="23"/>
      <c r="J576" s="23"/>
      <c r="K576" s="23"/>
      <c r="L576" s="128" t="s">
        <v>335</v>
      </c>
      <c r="M576" s="363" t="s">
        <v>335</v>
      </c>
      <c r="N576" s="512"/>
      <c r="O576" s="513"/>
      <c r="P576" s="514"/>
      <c r="Q576" s="811"/>
      <c r="R576" s="811"/>
      <c r="S576" s="515"/>
      <c r="T576" s="515"/>
      <c r="U576" s="1667"/>
      <c r="V576" s="360"/>
      <c r="W576" s="360"/>
      <c r="X576" s="70"/>
      <c r="Y576" s="70"/>
      <c r="Z576" s="70"/>
      <c r="AA576" s="70"/>
      <c r="AB576" s="70"/>
      <c r="AC576" s="70"/>
      <c r="AD576" s="70"/>
      <c r="AE576" s="70"/>
      <c r="AF576" s="70"/>
      <c r="AG576" s="70"/>
      <c r="AH576" s="70"/>
      <c r="AI576" s="70"/>
      <c r="AJ576" s="70"/>
      <c r="AK576" s="70"/>
      <c r="AL576" s="70"/>
      <c r="AM576" s="70"/>
      <c r="AN576" s="70"/>
      <c r="AO576" s="70"/>
      <c r="AP576" s="70"/>
      <c r="AQ576" s="70"/>
      <c r="AR576" s="70"/>
      <c r="AS576" s="70"/>
      <c r="AT576" s="70"/>
      <c r="AU576" s="70"/>
      <c r="AV576" s="70"/>
      <c r="AW576" s="70"/>
      <c r="AX576" s="70"/>
      <c r="AY576" s="70"/>
      <c r="AZ576" s="70"/>
      <c r="BA576" s="70"/>
      <c r="BB576" s="70"/>
      <c r="BC576" s="70"/>
      <c r="BD576" s="70"/>
      <c r="BE576" s="70"/>
      <c r="BF576" s="70"/>
      <c r="BG576" s="70"/>
      <c r="BH576" s="70"/>
      <c r="BI576" s="70"/>
      <c r="BJ576" s="70"/>
      <c r="BK576" s="70"/>
      <c r="BL576" s="70"/>
      <c r="BM576" s="70"/>
      <c r="BN576" s="70"/>
      <c r="BO576" s="70"/>
      <c r="BP576" s="70"/>
      <c r="BQ576" s="70"/>
      <c r="BR576" s="70"/>
      <c r="BS576" s="70"/>
      <c r="BT576" s="70"/>
      <c r="BU576" s="70"/>
      <c r="BV576" s="70"/>
      <c r="BW576" s="70"/>
      <c r="BX576" s="70"/>
      <c r="BY576" s="70"/>
      <c r="BZ576" s="70"/>
      <c r="CA576" s="70"/>
      <c r="CB576" s="70"/>
      <c r="CC576" s="70"/>
      <c r="CD576" s="70"/>
      <c r="CE576" s="70"/>
      <c r="CF576" s="70"/>
      <c r="CG576" s="70"/>
      <c r="CH576" s="70"/>
      <c r="CI576" s="70"/>
      <c r="CJ576" s="70"/>
      <c r="CK576" s="70"/>
      <c r="CL576" s="70"/>
      <c r="CM576" s="70"/>
      <c r="CN576" s="70"/>
      <c r="CO576" s="70"/>
      <c r="CP576" s="70"/>
      <c r="CQ576" s="70"/>
      <c r="CR576" s="70"/>
      <c r="CS576" s="70"/>
      <c r="CT576" s="70"/>
      <c r="CU576" s="70"/>
      <c r="CV576" s="70"/>
      <c r="CW576" s="70"/>
      <c r="CX576" s="70"/>
      <c r="CY576" s="70"/>
      <c r="CZ576" s="70"/>
      <c r="DA576" s="70"/>
      <c r="DB576" s="70"/>
      <c r="DC576" s="70"/>
      <c r="DD576" s="70"/>
      <c r="DE576" s="70"/>
      <c r="DF576" s="70"/>
      <c r="DG576" s="70"/>
      <c r="DH576" s="70"/>
      <c r="DI576" s="70"/>
      <c r="DJ576" s="70"/>
    </row>
    <row r="577" spans="1:114" s="425" customFormat="1" ht="15" hidden="1" customHeight="1" outlineLevel="2" x14ac:dyDescent="0.25">
      <c r="A577" s="1193"/>
      <c r="B577" s="1536" t="s">
        <v>55</v>
      </c>
      <c r="C577" s="360"/>
      <c r="D577" s="1037"/>
      <c r="E577" s="1046"/>
      <c r="F577" s="128" t="s">
        <v>335</v>
      </c>
      <c r="G577" s="357" t="s">
        <v>335</v>
      </c>
      <c r="H577" s="922" t="s">
        <v>26</v>
      </c>
      <c r="I577" s="23"/>
      <c r="J577" s="23"/>
      <c r="K577" s="23"/>
      <c r="L577" s="128" t="s">
        <v>335</v>
      </c>
      <c r="M577" s="363" t="s">
        <v>335</v>
      </c>
      <c r="N577" s="512"/>
      <c r="O577" s="513"/>
      <c r="P577" s="514"/>
      <c r="Q577" s="811"/>
      <c r="R577" s="811"/>
      <c r="S577" s="515"/>
      <c r="T577" s="515"/>
      <c r="U577" s="1667"/>
      <c r="V577" s="360"/>
      <c r="W577" s="360"/>
      <c r="X577" s="70"/>
      <c r="Y577" s="70"/>
      <c r="Z577" s="70"/>
      <c r="AA577" s="70"/>
      <c r="AB577" s="70"/>
      <c r="AC577" s="70"/>
      <c r="AD577" s="70"/>
      <c r="AE577" s="70"/>
      <c r="AF577" s="70"/>
      <c r="AG577" s="70"/>
      <c r="AH577" s="70"/>
      <c r="AI577" s="70"/>
      <c r="AJ577" s="70"/>
      <c r="AK577" s="70"/>
      <c r="AL577" s="70"/>
      <c r="AM577" s="70"/>
      <c r="AN577" s="70"/>
      <c r="AO577" s="70"/>
      <c r="AP577" s="70"/>
      <c r="AQ577" s="70"/>
      <c r="AR577" s="70"/>
      <c r="AS577" s="70"/>
      <c r="AT577" s="70"/>
      <c r="AU577" s="70"/>
      <c r="AV577" s="70"/>
      <c r="AW577" s="70"/>
      <c r="AX577" s="70"/>
      <c r="AY577" s="70"/>
      <c r="AZ577" s="70"/>
      <c r="BA577" s="70"/>
      <c r="BB577" s="70"/>
      <c r="BC577" s="70"/>
      <c r="BD577" s="70"/>
      <c r="BE577" s="70"/>
      <c r="BF577" s="70"/>
      <c r="BG577" s="70"/>
      <c r="BH577" s="70"/>
      <c r="BI577" s="70"/>
      <c r="BJ577" s="70"/>
      <c r="BK577" s="70"/>
      <c r="BL577" s="70"/>
      <c r="BM577" s="70"/>
      <c r="BN577" s="70"/>
      <c r="BO577" s="70"/>
      <c r="BP577" s="70"/>
      <c r="BQ577" s="70"/>
      <c r="BR577" s="70"/>
      <c r="BS577" s="70"/>
      <c r="BT577" s="70"/>
      <c r="BU577" s="70"/>
      <c r="BV577" s="70"/>
      <c r="BW577" s="70"/>
      <c r="BX577" s="70"/>
      <c r="BY577" s="70"/>
      <c r="BZ577" s="70"/>
      <c r="CA577" s="70"/>
      <c r="CB577" s="70"/>
      <c r="CC577" s="70"/>
      <c r="CD577" s="70"/>
      <c r="CE577" s="70"/>
      <c r="CF577" s="70"/>
      <c r="CG577" s="70"/>
      <c r="CH577" s="70"/>
      <c r="CI577" s="70"/>
      <c r="CJ577" s="70"/>
      <c r="CK577" s="70"/>
      <c r="CL577" s="70"/>
      <c r="CM577" s="70"/>
      <c r="CN577" s="70"/>
      <c r="CO577" s="70"/>
      <c r="CP577" s="70"/>
      <c r="CQ577" s="70"/>
      <c r="CR577" s="70"/>
      <c r="CS577" s="70"/>
      <c r="CT577" s="70"/>
      <c r="CU577" s="70"/>
      <c r="CV577" s="70"/>
      <c r="CW577" s="70"/>
      <c r="CX577" s="70"/>
      <c r="CY577" s="70"/>
      <c r="CZ577" s="70"/>
      <c r="DA577" s="70"/>
      <c r="DB577" s="70"/>
      <c r="DC577" s="70"/>
      <c r="DD577" s="70"/>
      <c r="DE577" s="70"/>
      <c r="DF577" s="70"/>
      <c r="DG577" s="70"/>
      <c r="DH577" s="70"/>
      <c r="DI577" s="70"/>
      <c r="DJ577" s="70"/>
    </row>
    <row r="578" spans="1:114" s="425" customFormat="1" ht="15" hidden="1" customHeight="1" outlineLevel="2" x14ac:dyDescent="0.25">
      <c r="A578" s="1193"/>
      <c r="B578" s="1536" t="s">
        <v>56</v>
      </c>
      <c r="C578" s="360"/>
      <c r="D578" s="1037"/>
      <c r="E578" s="1046"/>
      <c r="F578" s="128" t="s">
        <v>335</v>
      </c>
      <c r="G578" s="357" t="s">
        <v>335</v>
      </c>
      <c r="H578" s="922" t="s">
        <v>27</v>
      </c>
      <c r="I578" s="23"/>
      <c r="J578" s="23"/>
      <c r="K578" s="23"/>
      <c r="L578" s="128" t="s">
        <v>335</v>
      </c>
      <c r="M578" s="363" t="s">
        <v>335</v>
      </c>
      <c r="N578" s="512"/>
      <c r="O578" s="513"/>
      <c r="P578" s="514"/>
      <c r="Q578" s="811"/>
      <c r="R578" s="811"/>
      <c r="S578" s="515"/>
      <c r="T578" s="515"/>
      <c r="U578" s="1667"/>
      <c r="V578" s="360"/>
      <c r="W578" s="360"/>
      <c r="X578" s="70"/>
      <c r="Y578" s="70"/>
      <c r="Z578" s="70"/>
      <c r="AA578" s="70"/>
      <c r="AB578" s="70"/>
      <c r="AC578" s="70"/>
      <c r="AD578" s="70"/>
      <c r="AE578" s="70"/>
      <c r="AF578" s="70"/>
      <c r="AG578" s="70"/>
      <c r="AH578" s="70"/>
      <c r="AI578" s="70"/>
      <c r="AJ578" s="70"/>
      <c r="AK578" s="70"/>
      <c r="AL578" s="70"/>
      <c r="AM578" s="70"/>
      <c r="AN578" s="70"/>
      <c r="AO578" s="70"/>
      <c r="AP578" s="70"/>
      <c r="AQ578" s="70"/>
      <c r="AR578" s="70"/>
      <c r="AS578" s="70"/>
      <c r="AT578" s="70"/>
      <c r="AU578" s="70"/>
      <c r="AV578" s="70"/>
      <c r="AW578" s="70"/>
      <c r="AX578" s="70"/>
      <c r="AY578" s="70"/>
      <c r="AZ578" s="70"/>
      <c r="BA578" s="70"/>
      <c r="BB578" s="70"/>
      <c r="BC578" s="70"/>
      <c r="BD578" s="70"/>
      <c r="BE578" s="70"/>
      <c r="BF578" s="70"/>
      <c r="BG578" s="70"/>
      <c r="BH578" s="70"/>
      <c r="BI578" s="70"/>
      <c r="BJ578" s="70"/>
      <c r="BK578" s="70"/>
      <c r="BL578" s="70"/>
      <c r="BM578" s="70"/>
      <c r="BN578" s="70"/>
      <c r="BO578" s="70"/>
      <c r="BP578" s="70"/>
      <c r="BQ578" s="70"/>
      <c r="BR578" s="70"/>
      <c r="BS578" s="70"/>
      <c r="BT578" s="70"/>
      <c r="BU578" s="70"/>
      <c r="BV578" s="70"/>
      <c r="BW578" s="70"/>
      <c r="BX578" s="70"/>
      <c r="BY578" s="70"/>
      <c r="BZ578" s="70"/>
      <c r="CA578" s="70"/>
      <c r="CB578" s="70"/>
      <c r="CC578" s="70"/>
      <c r="CD578" s="70"/>
      <c r="CE578" s="70"/>
      <c r="CF578" s="70"/>
      <c r="CG578" s="70"/>
      <c r="CH578" s="70"/>
      <c r="CI578" s="70"/>
      <c r="CJ578" s="70"/>
      <c r="CK578" s="70"/>
      <c r="CL578" s="70"/>
      <c r="CM578" s="70"/>
      <c r="CN578" s="70"/>
      <c r="CO578" s="70"/>
      <c r="CP578" s="70"/>
      <c r="CQ578" s="70"/>
      <c r="CR578" s="70"/>
      <c r="CS578" s="70"/>
      <c r="CT578" s="70"/>
      <c r="CU578" s="70"/>
      <c r="CV578" s="70"/>
      <c r="CW578" s="70"/>
      <c r="CX578" s="70"/>
      <c r="CY578" s="70"/>
      <c r="CZ578" s="70"/>
      <c r="DA578" s="70"/>
      <c r="DB578" s="70"/>
      <c r="DC578" s="70"/>
      <c r="DD578" s="70"/>
      <c r="DE578" s="70"/>
      <c r="DF578" s="70"/>
      <c r="DG578" s="70"/>
      <c r="DH578" s="70"/>
      <c r="DI578" s="70"/>
      <c r="DJ578" s="70"/>
    </row>
    <row r="579" spans="1:114" s="425" customFormat="1" ht="15" hidden="1" customHeight="1" outlineLevel="2" x14ac:dyDescent="0.25">
      <c r="A579" s="1193"/>
      <c r="B579" s="1536" t="s">
        <v>45</v>
      </c>
      <c r="C579" s="360"/>
      <c r="D579" s="1037"/>
      <c r="E579" s="1046"/>
      <c r="F579" s="128" t="s">
        <v>335</v>
      </c>
      <c r="G579" s="357" t="s">
        <v>335</v>
      </c>
      <c r="H579" s="922" t="s">
        <v>28</v>
      </c>
      <c r="I579" s="23"/>
      <c r="J579" s="23"/>
      <c r="K579" s="23"/>
      <c r="L579" s="128" t="s">
        <v>335</v>
      </c>
      <c r="M579" s="363" t="s">
        <v>335</v>
      </c>
      <c r="N579" s="512"/>
      <c r="O579" s="513"/>
      <c r="P579" s="514"/>
      <c r="Q579" s="811"/>
      <c r="R579" s="811"/>
      <c r="S579" s="515"/>
      <c r="T579" s="515"/>
      <c r="U579" s="1667"/>
      <c r="V579" s="360"/>
      <c r="W579" s="360"/>
      <c r="X579" s="70"/>
      <c r="Y579" s="70"/>
      <c r="Z579" s="70"/>
      <c r="AA579" s="70"/>
      <c r="AB579" s="70"/>
      <c r="AC579" s="70"/>
      <c r="AD579" s="70"/>
      <c r="AE579" s="70"/>
      <c r="AF579" s="70"/>
      <c r="AG579" s="70"/>
      <c r="AH579" s="70"/>
      <c r="AI579" s="70"/>
      <c r="AJ579" s="70"/>
      <c r="AK579" s="70"/>
      <c r="AL579" s="70"/>
      <c r="AM579" s="70"/>
      <c r="AN579" s="70"/>
      <c r="AO579" s="70"/>
      <c r="AP579" s="70"/>
      <c r="AQ579" s="70"/>
      <c r="AR579" s="70"/>
      <c r="AS579" s="70"/>
      <c r="AT579" s="70"/>
      <c r="AU579" s="70"/>
      <c r="AV579" s="70"/>
      <c r="AW579" s="70"/>
      <c r="AX579" s="70"/>
      <c r="AY579" s="70"/>
      <c r="AZ579" s="70"/>
      <c r="BA579" s="70"/>
      <c r="BB579" s="70"/>
      <c r="BC579" s="70"/>
      <c r="BD579" s="70"/>
      <c r="BE579" s="70"/>
      <c r="BF579" s="70"/>
      <c r="BG579" s="70"/>
      <c r="BH579" s="70"/>
      <c r="BI579" s="70"/>
      <c r="BJ579" s="70"/>
      <c r="BK579" s="70"/>
      <c r="BL579" s="70"/>
      <c r="BM579" s="70"/>
      <c r="BN579" s="70"/>
      <c r="BO579" s="70"/>
      <c r="BP579" s="70"/>
      <c r="BQ579" s="70"/>
      <c r="BR579" s="70"/>
      <c r="BS579" s="70"/>
      <c r="BT579" s="70"/>
      <c r="BU579" s="70"/>
      <c r="BV579" s="70"/>
      <c r="BW579" s="70"/>
      <c r="BX579" s="70"/>
      <c r="BY579" s="70"/>
      <c r="BZ579" s="70"/>
      <c r="CA579" s="70"/>
      <c r="CB579" s="70"/>
      <c r="CC579" s="70"/>
      <c r="CD579" s="70"/>
      <c r="CE579" s="70"/>
      <c r="CF579" s="70"/>
      <c r="CG579" s="70"/>
      <c r="CH579" s="70"/>
      <c r="CI579" s="70"/>
      <c r="CJ579" s="70"/>
      <c r="CK579" s="70"/>
      <c r="CL579" s="70"/>
      <c r="CM579" s="70"/>
      <c r="CN579" s="70"/>
      <c r="CO579" s="70"/>
      <c r="CP579" s="70"/>
      <c r="CQ579" s="70"/>
      <c r="CR579" s="70"/>
      <c r="CS579" s="70"/>
      <c r="CT579" s="70"/>
      <c r="CU579" s="70"/>
      <c r="CV579" s="70"/>
      <c r="CW579" s="70"/>
      <c r="CX579" s="70"/>
      <c r="CY579" s="70"/>
      <c r="CZ579" s="70"/>
      <c r="DA579" s="70"/>
      <c r="DB579" s="70"/>
      <c r="DC579" s="70"/>
      <c r="DD579" s="70"/>
      <c r="DE579" s="70"/>
      <c r="DF579" s="70"/>
      <c r="DG579" s="70"/>
      <c r="DH579" s="70"/>
      <c r="DI579" s="70"/>
      <c r="DJ579" s="70"/>
    </row>
    <row r="580" spans="1:114" s="425" customFormat="1" ht="15" hidden="1" customHeight="1" outlineLevel="2" x14ac:dyDescent="0.25">
      <c r="A580" s="1193"/>
      <c r="B580" s="1536" t="s">
        <v>46</v>
      </c>
      <c r="C580" s="360"/>
      <c r="D580" s="1037"/>
      <c r="E580" s="1046"/>
      <c r="F580" s="128" t="s">
        <v>335</v>
      </c>
      <c r="G580" s="357" t="s">
        <v>335</v>
      </c>
      <c r="H580" s="922" t="s">
        <v>29</v>
      </c>
      <c r="I580" s="23"/>
      <c r="J580" s="23"/>
      <c r="K580" s="23"/>
      <c r="L580" s="128" t="s">
        <v>335</v>
      </c>
      <c r="M580" s="363" t="s">
        <v>335</v>
      </c>
      <c r="N580" s="512"/>
      <c r="O580" s="513"/>
      <c r="P580" s="514"/>
      <c r="Q580" s="811"/>
      <c r="R580" s="811"/>
      <c r="S580" s="515"/>
      <c r="T580" s="515"/>
      <c r="U580" s="1667"/>
      <c r="V580" s="360"/>
      <c r="W580" s="360"/>
      <c r="X580" s="70"/>
      <c r="Y580" s="70"/>
      <c r="Z580" s="70"/>
      <c r="AA580" s="70"/>
      <c r="AB580" s="70"/>
      <c r="AC580" s="70"/>
      <c r="AD580" s="70"/>
      <c r="AE580" s="70"/>
      <c r="AF580" s="70"/>
      <c r="AG580" s="70"/>
      <c r="AH580" s="70"/>
      <c r="AI580" s="70"/>
      <c r="AJ580" s="70"/>
      <c r="AK580" s="70"/>
      <c r="AL580" s="70"/>
      <c r="AM580" s="70"/>
      <c r="AN580" s="70"/>
      <c r="AO580" s="70"/>
      <c r="AP580" s="70"/>
      <c r="AQ580" s="70"/>
      <c r="AR580" s="70"/>
      <c r="AS580" s="70"/>
      <c r="AT580" s="70"/>
      <c r="AU580" s="70"/>
      <c r="AV580" s="70"/>
      <c r="AW580" s="70"/>
      <c r="AX580" s="70"/>
      <c r="AY580" s="70"/>
      <c r="AZ580" s="70"/>
      <c r="BA580" s="70"/>
      <c r="BB580" s="70"/>
      <c r="BC580" s="70"/>
      <c r="BD580" s="70"/>
      <c r="BE580" s="70"/>
      <c r="BF580" s="70"/>
      <c r="BG580" s="70"/>
      <c r="BH580" s="70"/>
      <c r="BI580" s="70"/>
      <c r="BJ580" s="70"/>
      <c r="BK580" s="70"/>
      <c r="BL580" s="70"/>
      <c r="BM580" s="70"/>
      <c r="BN580" s="70"/>
      <c r="BO580" s="70"/>
      <c r="BP580" s="70"/>
      <c r="BQ580" s="70"/>
      <c r="BR580" s="70"/>
      <c r="BS580" s="70"/>
      <c r="BT580" s="70"/>
      <c r="BU580" s="70"/>
      <c r="BV580" s="70"/>
      <c r="BW580" s="70"/>
      <c r="BX580" s="70"/>
      <c r="BY580" s="70"/>
      <c r="BZ580" s="70"/>
      <c r="CA580" s="70"/>
      <c r="CB580" s="70"/>
      <c r="CC580" s="70"/>
      <c r="CD580" s="70"/>
      <c r="CE580" s="70"/>
      <c r="CF580" s="70"/>
      <c r="CG580" s="70"/>
      <c r="CH580" s="70"/>
      <c r="CI580" s="70"/>
      <c r="CJ580" s="70"/>
      <c r="CK580" s="70"/>
      <c r="CL580" s="70"/>
      <c r="CM580" s="70"/>
      <c r="CN580" s="70"/>
      <c r="CO580" s="70"/>
      <c r="CP580" s="70"/>
      <c r="CQ580" s="70"/>
      <c r="CR580" s="70"/>
      <c r="CS580" s="70"/>
      <c r="CT580" s="70"/>
      <c r="CU580" s="70"/>
      <c r="CV580" s="70"/>
      <c r="CW580" s="70"/>
      <c r="CX580" s="70"/>
      <c r="CY580" s="70"/>
      <c r="CZ580" s="70"/>
      <c r="DA580" s="70"/>
      <c r="DB580" s="70"/>
      <c r="DC580" s="70"/>
      <c r="DD580" s="70"/>
      <c r="DE580" s="70"/>
      <c r="DF580" s="70"/>
      <c r="DG580" s="70"/>
      <c r="DH580" s="70"/>
      <c r="DI580" s="70"/>
      <c r="DJ580" s="70"/>
    </row>
    <row r="581" spans="1:114" s="282" customFormat="1" ht="28.5" outlineLevel="1" x14ac:dyDescent="0.25">
      <c r="A581" s="1187"/>
      <c r="B581" s="1530" t="s">
        <v>160</v>
      </c>
      <c r="C581" s="14"/>
      <c r="D581" s="1059"/>
      <c r="E581" s="14"/>
      <c r="F581" s="14"/>
      <c r="G581" s="371"/>
      <c r="H581" s="910" t="s">
        <v>161</v>
      </c>
      <c r="I581" s="13"/>
      <c r="J581" s="363"/>
      <c r="K581" s="13"/>
      <c r="L581" s="14"/>
      <c r="M581" s="13"/>
      <c r="N581" s="516"/>
      <c r="O581" s="517"/>
      <c r="P581" s="518"/>
      <c r="Q581" s="507"/>
      <c r="R581" s="507"/>
      <c r="S581" s="505"/>
      <c r="T581" s="505"/>
      <c r="U581" s="14"/>
      <c r="V581" s="14"/>
      <c r="W581" s="14"/>
      <c r="X581" s="294"/>
      <c r="Y581" s="294"/>
      <c r="Z581" s="294"/>
      <c r="AA581" s="294"/>
      <c r="AB581" s="294"/>
      <c r="AC581" s="294"/>
      <c r="AD581" s="294"/>
      <c r="AE581" s="294"/>
      <c r="AF581" s="294"/>
      <c r="AG581" s="294"/>
      <c r="AH581" s="294"/>
      <c r="AI581" s="294"/>
      <c r="AJ581" s="294"/>
      <c r="AK581" s="294"/>
      <c r="AL581" s="294"/>
      <c r="AM581" s="294"/>
      <c r="AN581" s="294"/>
      <c r="AO581" s="294"/>
      <c r="AP581" s="294"/>
      <c r="AQ581" s="294"/>
      <c r="AR581" s="294"/>
      <c r="AS581" s="294"/>
      <c r="AT581" s="294"/>
      <c r="AU581" s="294"/>
      <c r="AV581" s="294"/>
      <c r="AW581" s="294"/>
      <c r="AX581" s="294"/>
      <c r="AY581" s="294"/>
      <c r="AZ581" s="294"/>
      <c r="BA581" s="294"/>
      <c r="BB581" s="294"/>
      <c r="BC581" s="294"/>
      <c r="BD581" s="294"/>
      <c r="BE581" s="294"/>
      <c r="BF581" s="294"/>
      <c r="BG581" s="294"/>
      <c r="BH581" s="294"/>
      <c r="BI581" s="294"/>
      <c r="BJ581" s="294"/>
      <c r="BK581" s="294"/>
      <c r="BL581" s="294"/>
      <c r="BM581" s="294"/>
      <c r="BN581" s="294"/>
      <c r="BO581" s="294"/>
      <c r="BP581" s="294"/>
      <c r="BQ581" s="294"/>
      <c r="BR581" s="294"/>
      <c r="BS581" s="294"/>
      <c r="BT581" s="294"/>
      <c r="BU581" s="294"/>
      <c r="BV581" s="294"/>
      <c r="BW581" s="294"/>
      <c r="BX581" s="294"/>
      <c r="BY581" s="294"/>
      <c r="BZ581" s="294"/>
      <c r="CA581" s="294"/>
      <c r="CB581" s="294"/>
      <c r="CC581" s="294"/>
      <c r="CD581" s="294"/>
      <c r="CE581" s="294"/>
      <c r="CF581" s="294"/>
      <c r="CG581" s="294"/>
      <c r="CH581" s="294"/>
      <c r="CI581" s="294"/>
      <c r="CJ581" s="294"/>
      <c r="CK581" s="294"/>
      <c r="CL581" s="294"/>
      <c r="CM581" s="294"/>
      <c r="CN581" s="294"/>
      <c r="CO581" s="294"/>
      <c r="CP581" s="294"/>
      <c r="CQ581" s="294"/>
      <c r="CR581" s="294"/>
      <c r="CS581" s="294"/>
      <c r="CT581" s="294"/>
      <c r="CU581" s="294"/>
      <c r="CV581" s="294"/>
      <c r="CW581" s="294"/>
      <c r="CX581" s="294"/>
      <c r="CY581" s="294"/>
      <c r="CZ581" s="294"/>
      <c r="DA581" s="294"/>
      <c r="DB581" s="294"/>
      <c r="DC581" s="294"/>
      <c r="DD581" s="294"/>
      <c r="DE581" s="294"/>
      <c r="DF581" s="294"/>
      <c r="DG581" s="294"/>
      <c r="DH581" s="294"/>
      <c r="DI581" s="294"/>
      <c r="DJ581" s="294"/>
    </row>
    <row r="582" spans="1:114" s="282" customFormat="1" ht="68.25" customHeight="1" outlineLevel="1" x14ac:dyDescent="0.25">
      <c r="A582" s="1187">
        <v>53</v>
      </c>
      <c r="B582" s="1530" t="s">
        <v>3627</v>
      </c>
      <c r="C582" s="360" t="s">
        <v>2164</v>
      </c>
      <c r="D582" s="1037" t="s">
        <v>91</v>
      </c>
      <c r="E582" s="1046" t="s">
        <v>3</v>
      </c>
      <c r="F582" s="128" t="s">
        <v>335</v>
      </c>
      <c r="G582" s="357" t="s">
        <v>335</v>
      </c>
      <c r="H582" s="910" t="s">
        <v>890</v>
      </c>
      <c r="I582" s="363" t="s">
        <v>1595</v>
      </c>
      <c r="J582" s="363" t="s">
        <v>89</v>
      </c>
      <c r="K582" s="363" t="s">
        <v>3</v>
      </c>
      <c r="L582" s="128" t="s">
        <v>335</v>
      </c>
      <c r="M582" s="363" t="s">
        <v>335</v>
      </c>
      <c r="N582" s="490">
        <v>94.8</v>
      </c>
      <c r="O582" s="495">
        <v>95.1</v>
      </c>
      <c r="P582" s="490">
        <v>95.5</v>
      </c>
      <c r="Q582" s="490">
        <v>95.8</v>
      </c>
      <c r="R582" s="490">
        <v>96.1</v>
      </c>
      <c r="S582" s="493">
        <v>96.3</v>
      </c>
      <c r="T582" s="493">
        <v>96.3</v>
      </c>
      <c r="U582" s="14"/>
      <c r="V582" s="14"/>
      <c r="W582" s="14"/>
      <c r="X582" s="294"/>
      <c r="Y582" s="294"/>
      <c r="Z582" s="294"/>
      <c r="AA582" s="294"/>
      <c r="AB582" s="294"/>
      <c r="AC582" s="294"/>
      <c r="AD582" s="294"/>
      <c r="AE582" s="294"/>
      <c r="AF582" s="294"/>
      <c r="AG582" s="294"/>
      <c r="AH582" s="294"/>
      <c r="AI582" s="294"/>
      <c r="AJ582" s="294"/>
      <c r="AK582" s="294"/>
      <c r="AL582" s="294"/>
      <c r="AM582" s="294"/>
      <c r="AN582" s="294"/>
      <c r="AO582" s="294"/>
      <c r="AP582" s="294"/>
      <c r="AQ582" s="294"/>
      <c r="AR582" s="294"/>
      <c r="AS582" s="294"/>
      <c r="AT582" s="294"/>
      <c r="AU582" s="294"/>
      <c r="AV582" s="294"/>
      <c r="AW582" s="294"/>
      <c r="AX582" s="294"/>
      <c r="AY582" s="294"/>
      <c r="AZ582" s="294"/>
      <c r="BA582" s="294"/>
      <c r="BB582" s="294"/>
      <c r="BC582" s="294"/>
      <c r="BD582" s="294"/>
      <c r="BE582" s="294"/>
      <c r="BF582" s="294"/>
      <c r="BG582" s="294"/>
      <c r="BH582" s="294"/>
      <c r="BI582" s="294"/>
      <c r="BJ582" s="294"/>
      <c r="BK582" s="294"/>
      <c r="BL582" s="294"/>
      <c r="BM582" s="294"/>
      <c r="BN582" s="294"/>
      <c r="BO582" s="294"/>
      <c r="BP582" s="294"/>
      <c r="BQ582" s="294"/>
      <c r="BR582" s="294"/>
      <c r="BS582" s="294"/>
      <c r="BT582" s="294"/>
      <c r="BU582" s="294"/>
      <c r="BV582" s="294"/>
      <c r="BW582" s="294"/>
      <c r="BX582" s="294"/>
      <c r="BY582" s="294"/>
      <c r="BZ582" s="294"/>
      <c r="CA582" s="294"/>
      <c r="CB582" s="294"/>
      <c r="CC582" s="294"/>
      <c r="CD582" s="294"/>
      <c r="CE582" s="294"/>
      <c r="CF582" s="294"/>
      <c r="CG582" s="294"/>
      <c r="CH582" s="294"/>
      <c r="CI582" s="294"/>
      <c r="CJ582" s="294"/>
      <c r="CK582" s="294"/>
      <c r="CL582" s="294"/>
      <c r="CM582" s="294"/>
      <c r="CN582" s="294"/>
      <c r="CO582" s="294"/>
      <c r="CP582" s="294"/>
      <c r="CQ582" s="294"/>
      <c r="CR582" s="294"/>
      <c r="CS582" s="294"/>
      <c r="CT582" s="294"/>
      <c r="CU582" s="294"/>
      <c r="CV582" s="294"/>
      <c r="CW582" s="294"/>
      <c r="CX582" s="294"/>
      <c r="CY582" s="294"/>
      <c r="CZ582" s="294"/>
      <c r="DA582" s="294"/>
      <c r="DB582" s="294"/>
      <c r="DC582" s="294"/>
      <c r="DD582" s="294"/>
      <c r="DE582" s="294"/>
      <c r="DF582" s="294"/>
      <c r="DG582" s="294"/>
      <c r="DH582" s="294"/>
      <c r="DI582" s="294"/>
      <c r="DJ582" s="294"/>
    </row>
    <row r="583" spans="1:114" s="895" customFormat="1" ht="15" customHeight="1" outlineLevel="1" x14ac:dyDescent="0.25">
      <c r="A583" s="2356"/>
      <c r="B583" s="2329" t="s">
        <v>3628</v>
      </c>
      <c r="C583" s="2310" t="s">
        <v>91</v>
      </c>
      <c r="D583" s="2238" t="s">
        <v>452</v>
      </c>
      <c r="E583" s="1371" t="s">
        <v>332</v>
      </c>
      <c r="F583" s="2330" t="s">
        <v>476</v>
      </c>
      <c r="G583" s="2311" t="s">
        <v>453</v>
      </c>
      <c r="H583" s="2368" t="s">
        <v>891</v>
      </c>
      <c r="I583" s="2366" t="s">
        <v>4</v>
      </c>
      <c r="J583" s="2366" t="s">
        <v>450</v>
      </c>
      <c r="K583" s="1372" t="s">
        <v>329</v>
      </c>
      <c r="L583" s="2330" t="s">
        <v>476</v>
      </c>
      <c r="M583" s="2366" t="s">
        <v>451</v>
      </c>
      <c r="N583" s="1832">
        <v>361</v>
      </c>
      <c r="O583" s="1832">
        <v>421</v>
      </c>
      <c r="P583" s="1833">
        <v>380</v>
      </c>
      <c r="Q583" s="1833">
        <v>405</v>
      </c>
      <c r="R583" s="1833">
        <v>430</v>
      </c>
      <c r="S583" s="1833">
        <v>465</v>
      </c>
      <c r="T583" s="1833">
        <v>465</v>
      </c>
      <c r="U583" s="1666"/>
      <c r="V583" s="1375"/>
      <c r="W583" s="1375"/>
    </row>
    <row r="584" spans="1:114" s="895" customFormat="1" ht="46.5" customHeight="1" outlineLevel="1" x14ac:dyDescent="0.25">
      <c r="A584" s="2356"/>
      <c r="B584" s="2329"/>
      <c r="C584" s="2310"/>
      <c r="D584" s="2239"/>
      <c r="E584" s="1371"/>
      <c r="F584" s="2331"/>
      <c r="G584" s="2311"/>
      <c r="H584" s="2369"/>
      <c r="I584" s="2366"/>
      <c r="J584" s="2366"/>
      <c r="K584" s="1372"/>
      <c r="L584" s="2331"/>
      <c r="M584" s="2366"/>
      <c r="N584" s="1409">
        <v>373</v>
      </c>
      <c r="O584" s="1409">
        <v>428</v>
      </c>
      <c r="P584" s="1409">
        <v>481</v>
      </c>
      <c r="Q584" s="1409">
        <v>541</v>
      </c>
      <c r="R584" s="1409">
        <v>592</v>
      </c>
      <c r="S584" s="1409">
        <v>592</v>
      </c>
      <c r="T584" s="1409">
        <v>592</v>
      </c>
      <c r="U584" s="1406" t="s">
        <v>3898</v>
      </c>
      <c r="V584" s="1375" t="s">
        <v>2053</v>
      </c>
      <c r="W584" s="1375"/>
    </row>
    <row r="585" spans="1:114" s="282" customFormat="1" ht="63" customHeight="1" outlineLevel="1" collapsed="1" x14ac:dyDescent="0.25">
      <c r="A585" s="1187">
        <v>54</v>
      </c>
      <c r="B585" s="1530" t="s">
        <v>3629</v>
      </c>
      <c r="C585" s="360" t="s">
        <v>2164</v>
      </c>
      <c r="D585" s="1037" t="s">
        <v>91</v>
      </c>
      <c r="E585" s="1046" t="s">
        <v>3</v>
      </c>
      <c r="F585" s="128" t="s">
        <v>335</v>
      </c>
      <c r="G585" s="357" t="s">
        <v>335</v>
      </c>
      <c r="H585" s="910" t="s">
        <v>892</v>
      </c>
      <c r="I585" s="363" t="s">
        <v>1595</v>
      </c>
      <c r="J585" s="363" t="s">
        <v>89</v>
      </c>
      <c r="K585" s="363" t="s">
        <v>3</v>
      </c>
      <c r="L585" s="128" t="s">
        <v>335</v>
      </c>
      <c r="M585" s="363" t="s">
        <v>335</v>
      </c>
      <c r="N585" s="490">
        <v>42.4</v>
      </c>
      <c r="O585" s="495">
        <v>73.8</v>
      </c>
      <c r="P585" s="499">
        <v>100</v>
      </c>
      <c r="Q585" s="499">
        <v>100</v>
      </c>
      <c r="R585" s="499">
        <v>100</v>
      </c>
      <c r="S585" s="493">
        <v>100</v>
      </c>
      <c r="T585" s="493">
        <v>100</v>
      </c>
      <c r="U585" s="14"/>
      <c r="V585" s="14"/>
      <c r="W585" s="14"/>
      <c r="X585" s="294"/>
      <c r="Y585" s="294"/>
      <c r="Z585" s="294"/>
      <c r="AA585" s="294"/>
      <c r="AB585" s="294"/>
      <c r="AC585" s="294"/>
      <c r="AD585" s="294"/>
      <c r="AE585" s="294"/>
      <c r="AF585" s="294"/>
      <c r="AG585" s="294"/>
      <c r="AH585" s="294"/>
      <c r="AI585" s="294"/>
      <c r="AJ585" s="294"/>
      <c r="AK585" s="294"/>
      <c r="AL585" s="294"/>
      <c r="AM585" s="294"/>
      <c r="AN585" s="294"/>
      <c r="AO585" s="294"/>
      <c r="AP585" s="294"/>
      <c r="AQ585" s="294"/>
      <c r="AR585" s="294"/>
      <c r="AS585" s="294"/>
      <c r="AT585" s="294"/>
      <c r="AU585" s="294"/>
      <c r="AV585" s="294"/>
      <c r="AW585" s="294"/>
      <c r="AX585" s="294"/>
      <c r="AY585" s="294"/>
      <c r="AZ585" s="294"/>
      <c r="BA585" s="294"/>
      <c r="BB585" s="294"/>
      <c r="BC585" s="294"/>
      <c r="BD585" s="294"/>
      <c r="BE585" s="294"/>
      <c r="BF585" s="294"/>
      <c r="BG585" s="294"/>
      <c r="BH585" s="294"/>
      <c r="BI585" s="294"/>
      <c r="BJ585" s="294"/>
      <c r="BK585" s="294"/>
      <c r="BL585" s="294"/>
      <c r="BM585" s="294"/>
      <c r="BN585" s="294"/>
      <c r="BO585" s="294"/>
      <c r="BP585" s="294"/>
      <c r="BQ585" s="294"/>
      <c r="BR585" s="294"/>
      <c r="BS585" s="294"/>
      <c r="BT585" s="294"/>
      <c r="BU585" s="294"/>
      <c r="BV585" s="294"/>
      <c r="BW585" s="294"/>
      <c r="BX585" s="294"/>
      <c r="BY585" s="294"/>
      <c r="BZ585" s="294"/>
      <c r="CA585" s="294"/>
      <c r="CB585" s="294"/>
      <c r="CC585" s="294"/>
      <c r="CD585" s="294"/>
      <c r="CE585" s="294"/>
      <c r="CF585" s="294"/>
      <c r="CG585" s="294"/>
      <c r="CH585" s="294"/>
      <c r="CI585" s="294"/>
      <c r="CJ585" s="294"/>
      <c r="CK585" s="294"/>
      <c r="CL585" s="294"/>
      <c r="CM585" s="294"/>
      <c r="CN585" s="294"/>
      <c r="CO585" s="294"/>
      <c r="CP585" s="294"/>
      <c r="CQ585" s="294"/>
      <c r="CR585" s="294"/>
      <c r="CS585" s="294"/>
      <c r="CT585" s="294"/>
      <c r="CU585" s="294"/>
      <c r="CV585" s="294"/>
      <c r="CW585" s="294"/>
      <c r="CX585" s="294"/>
      <c r="CY585" s="294"/>
      <c r="CZ585" s="294"/>
      <c r="DA585" s="294"/>
      <c r="DB585" s="294"/>
      <c r="DC585" s="294"/>
      <c r="DD585" s="294"/>
      <c r="DE585" s="294"/>
      <c r="DF585" s="294"/>
      <c r="DG585" s="294"/>
      <c r="DH585" s="294"/>
      <c r="DI585" s="294"/>
      <c r="DJ585" s="294"/>
    </row>
    <row r="586" spans="1:114" s="425" customFormat="1" ht="15" hidden="1" customHeight="1" outlineLevel="2" x14ac:dyDescent="0.25">
      <c r="A586" s="1193"/>
      <c r="B586" s="1536" t="s">
        <v>47</v>
      </c>
      <c r="C586" s="360"/>
      <c r="D586" s="1037"/>
      <c r="E586" s="1046"/>
      <c r="F586" s="836"/>
      <c r="G586" s="357"/>
      <c r="H586" s="922" t="s">
        <v>6</v>
      </c>
      <c r="I586" s="23"/>
      <c r="J586" s="23"/>
      <c r="K586" s="23"/>
      <c r="L586" s="360"/>
      <c r="M586" s="23"/>
      <c r="N586" s="512"/>
      <c r="O586" s="513"/>
      <c r="P586" s="514"/>
      <c r="Q586" s="669"/>
      <c r="R586" s="669"/>
      <c r="S586" s="515"/>
      <c r="T586" s="515"/>
      <c r="U586" s="1667"/>
      <c r="V586" s="360"/>
      <c r="W586" s="360"/>
      <c r="X586" s="70"/>
      <c r="Y586" s="70"/>
      <c r="Z586" s="70"/>
      <c r="AA586" s="70"/>
      <c r="AB586" s="70"/>
      <c r="AC586" s="70"/>
      <c r="AD586" s="70"/>
      <c r="AE586" s="70"/>
      <c r="AF586" s="70"/>
      <c r="AG586" s="70"/>
      <c r="AH586" s="70"/>
      <c r="AI586" s="70"/>
      <c r="AJ586" s="70"/>
      <c r="AK586" s="70"/>
      <c r="AL586" s="70"/>
      <c r="AM586" s="70"/>
      <c r="AN586" s="70"/>
      <c r="AO586" s="70"/>
      <c r="AP586" s="70"/>
      <c r="AQ586" s="70"/>
      <c r="AR586" s="70"/>
      <c r="AS586" s="70"/>
      <c r="AT586" s="70"/>
      <c r="AU586" s="70"/>
      <c r="AV586" s="70"/>
      <c r="AW586" s="70"/>
      <c r="AX586" s="70"/>
      <c r="AY586" s="70"/>
      <c r="AZ586" s="70"/>
      <c r="BA586" s="70"/>
      <c r="BB586" s="70"/>
      <c r="BC586" s="70"/>
      <c r="BD586" s="70"/>
      <c r="BE586" s="70"/>
      <c r="BF586" s="70"/>
      <c r="BG586" s="70"/>
      <c r="BH586" s="70"/>
      <c r="BI586" s="70"/>
      <c r="BJ586" s="70"/>
      <c r="BK586" s="70"/>
      <c r="BL586" s="70"/>
      <c r="BM586" s="70"/>
      <c r="BN586" s="70"/>
      <c r="BO586" s="70"/>
      <c r="BP586" s="70"/>
      <c r="BQ586" s="70"/>
      <c r="BR586" s="70"/>
      <c r="BS586" s="70"/>
      <c r="BT586" s="70"/>
      <c r="BU586" s="70"/>
      <c r="BV586" s="70"/>
      <c r="BW586" s="70"/>
      <c r="BX586" s="70"/>
      <c r="BY586" s="70"/>
      <c r="BZ586" s="70"/>
      <c r="CA586" s="70"/>
      <c r="CB586" s="70"/>
      <c r="CC586" s="70"/>
      <c r="CD586" s="70"/>
      <c r="CE586" s="70"/>
      <c r="CF586" s="70"/>
      <c r="CG586" s="70"/>
      <c r="CH586" s="70"/>
      <c r="CI586" s="70"/>
      <c r="CJ586" s="70"/>
      <c r="CK586" s="70"/>
      <c r="CL586" s="70"/>
      <c r="CM586" s="70"/>
      <c r="CN586" s="70"/>
      <c r="CO586" s="70"/>
      <c r="CP586" s="70"/>
      <c r="CQ586" s="70"/>
      <c r="CR586" s="70"/>
      <c r="CS586" s="70"/>
      <c r="CT586" s="70"/>
      <c r="CU586" s="70"/>
      <c r="CV586" s="70"/>
      <c r="CW586" s="70"/>
      <c r="CX586" s="70"/>
      <c r="CY586" s="70"/>
      <c r="CZ586" s="70"/>
      <c r="DA586" s="70"/>
      <c r="DB586" s="70"/>
      <c r="DC586" s="70"/>
      <c r="DD586" s="70"/>
      <c r="DE586" s="70"/>
      <c r="DF586" s="70"/>
      <c r="DG586" s="70"/>
      <c r="DH586" s="70"/>
      <c r="DI586" s="70"/>
      <c r="DJ586" s="70"/>
    </row>
    <row r="587" spans="1:114" s="425" customFormat="1" ht="15" hidden="1" customHeight="1" outlineLevel="2" x14ac:dyDescent="0.25">
      <c r="A587" s="1193"/>
      <c r="B587" s="1536" t="s">
        <v>48</v>
      </c>
      <c r="C587" s="360"/>
      <c r="D587" s="1037"/>
      <c r="E587" s="1046"/>
      <c r="F587" s="836"/>
      <c r="G587" s="357"/>
      <c r="H587" s="922" t="s">
        <v>11</v>
      </c>
      <c r="I587" s="23"/>
      <c r="J587" s="23"/>
      <c r="K587" s="23"/>
      <c r="L587" s="360"/>
      <c r="M587" s="23"/>
      <c r="N587" s="512"/>
      <c r="O587" s="513"/>
      <c r="P587" s="514"/>
      <c r="Q587" s="669"/>
      <c r="R587" s="669"/>
      <c r="S587" s="515"/>
      <c r="T587" s="515"/>
      <c r="U587" s="1667"/>
      <c r="V587" s="360"/>
      <c r="W587" s="360"/>
      <c r="X587" s="70"/>
      <c r="Y587" s="70"/>
      <c r="Z587" s="70"/>
      <c r="AA587" s="70"/>
      <c r="AB587" s="70"/>
      <c r="AC587" s="70"/>
      <c r="AD587" s="70"/>
      <c r="AE587" s="70"/>
      <c r="AF587" s="70"/>
      <c r="AG587" s="70"/>
      <c r="AH587" s="70"/>
      <c r="AI587" s="70"/>
      <c r="AJ587" s="70"/>
      <c r="AK587" s="70"/>
      <c r="AL587" s="70"/>
      <c r="AM587" s="70"/>
      <c r="AN587" s="70"/>
      <c r="AO587" s="70"/>
      <c r="AP587" s="70"/>
      <c r="AQ587" s="70"/>
      <c r="AR587" s="70"/>
      <c r="AS587" s="70"/>
      <c r="AT587" s="70"/>
      <c r="AU587" s="70"/>
      <c r="AV587" s="70"/>
      <c r="AW587" s="70"/>
      <c r="AX587" s="70"/>
      <c r="AY587" s="70"/>
      <c r="AZ587" s="70"/>
      <c r="BA587" s="70"/>
      <c r="BB587" s="70"/>
      <c r="BC587" s="70"/>
      <c r="BD587" s="70"/>
      <c r="BE587" s="70"/>
      <c r="BF587" s="70"/>
      <c r="BG587" s="70"/>
      <c r="BH587" s="70"/>
      <c r="BI587" s="70"/>
      <c r="BJ587" s="70"/>
      <c r="BK587" s="70"/>
      <c r="BL587" s="70"/>
      <c r="BM587" s="70"/>
      <c r="BN587" s="70"/>
      <c r="BO587" s="70"/>
      <c r="BP587" s="70"/>
      <c r="BQ587" s="70"/>
      <c r="BR587" s="70"/>
      <c r="BS587" s="70"/>
      <c r="BT587" s="70"/>
      <c r="BU587" s="70"/>
      <c r="BV587" s="70"/>
      <c r="BW587" s="70"/>
      <c r="BX587" s="70"/>
      <c r="BY587" s="70"/>
      <c r="BZ587" s="70"/>
      <c r="CA587" s="70"/>
      <c r="CB587" s="70"/>
      <c r="CC587" s="70"/>
      <c r="CD587" s="70"/>
      <c r="CE587" s="70"/>
      <c r="CF587" s="70"/>
      <c r="CG587" s="70"/>
      <c r="CH587" s="70"/>
      <c r="CI587" s="70"/>
      <c r="CJ587" s="70"/>
      <c r="CK587" s="70"/>
      <c r="CL587" s="70"/>
      <c r="CM587" s="70"/>
      <c r="CN587" s="70"/>
      <c r="CO587" s="70"/>
      <c r="CP587" s="70"/>
      <c r="CQ587" s="70"/>
      <c r="CR587" s="70"/>
      <c r="CS587" s="70"/>
      <c r="CT587" s="70"/>
      <c r="CU587" s="70"/>
      <c r="CV587" s="70"/>
      <c r="CW587" s="70"/>
      <c r="CX587" s="70"/>
      <c r="CY587" s="70"/>
      <c r="CZ587" s="70"/>
      <c r="DA587" s="70"/>
      <c r="DB587" s="70"/>
      <c r="DC587" s="70"/>
      <c r="DD587" s="70"/>
      <c r="DE587" s="70"/>
      <c r="DF587" s="70"/>
      <c r="DG587" s="70"/>
      <c r="DH587" s="70"/>
      <c r="DI587" s="70"/>
      <c r="DJ587" s="70"/>
    </row>
    <row r="588" spans="1:114" s="425" customFormat="1" ht="15" hidden="1" customHeight="1" outlineLevel="2" x14ac:dyDescent="0.25">
      <c r="A588" s="1193"/>
      <c r="B588" s="1536" t="s">
        <v>49</v>
      </c>
      <c r="C588" s="360"/>
      <c r="D588" s="1037"/>
      <c r="E588" s="1046"/>
      <c r="F588" s="836"/>
      <c r="G588" s="357"/>
      <c r="H588" s="922" t="s">
        <v>12</v>
      </c>
      <c r="I588" s="23"/>
      <c r="J588" s="23"/>
      <c r="K588" s="23"/>
      <c r="L588" s="360"/>
      <c r="M588" s="23"/>
      <c r="N588" s="512"/>
      <c r="O588" s="513"/>
      <c r="P588" s="514"/>
      <c r="Q588" s="669"/>
      <c r="R588" s="669"/>
      <c r="S588" s="515"/>
      <c r="T588" s="515"/>
      <c r="U588" s="1667"/>
      <c r="V588" s="360"/>
      <c r="W588" s="360"/>
      <c r="X588" s="70"/>
      <c r="Y588" s="70"/>
      <c r="Z588" s="70"/>
      <c r="AA588" s="70"/>
      <c r="AB588" s="70"/>
      <c r="AC588" s="70"/>
      <c r="AD588" s="70"/>
      <c r="AE588" s="70"/>
      <c r="AF588" s="70"/>
      <c r="AG588" s="70"/>
      <c r="AH588" s="70"/>
      <c r="AI588" s="70"/>
      <c r="AJ588" s="70"/>
      <c r="AK588" s="70"/>
      <c r="AL588" s="70"/>
      <c r="AM588" s="70"/>
      <c r="AN588" s="70"/>
      <c r="AO588" s="70"/>
      <c r="AP588" s="70"/>
      <c r="AQ588" s="70"/>
      <c r="AR588" s="70"/>
      <c r="AS588" s="70"/>
      <c r="AT588" s="70"/>
      <c r="AU588" s="70"/>
      <c r="AV588" s="70"/>
      <c r="AW588" s="70"/>
      <c r="AX588" s="70"/>
      <c r="AY588" s="70"/>
      <c r="AZ588" s="70"/>
      <c r="BA588" s="70"/>
      <c r="BB588" s="70"/>
      <c r="BC588" s="70"/>
      <c r="BD588" s="70"/>
      <c r="BE588" s="70"/>
      <c r="BF588" s="70"/>
      <c r="BG588" s="70"/>
      <c r="BH588" s="70"/>
      <c r="BI588" s="70"/>
      <c r="BJ588" s="70"/>
      <c r="BK588" s="70"/>
      <c r="BL588" s="70"/>
      <c r="BM588" s="70"/>
      <c r="BN588" s="70"/>
      <c r="BO588" s="70"/>
      <c r="BP588" s="70"/>
      <c r="BQ588" s="70"/>
      <c r="BR588" s="70"/>
      <c r="BS588" s="70"/>
      <c r="BT588" s="70"/>
      <c r="BU588" s="70"/>
      <c r="BV588" s="70"/>
      <c r="BW588" s="70"/>
      <c r="BX588" s="70"/>
      <c r="BY588" s="70"/>
      <c r="BZ588" s="70"/>
      <c r="CA588" s="70"/>
      <c r="CB588" s="70"/>
      <c r="CC588" s="70"/>
      <c r="CD588" s="70"/>
      <c r="CE588" s="70"/>
      <c r="CF588" s="70"/>
      <c r="CG588" s="70"/>
      <c r="CH588" s="70"/>
      <c r="CI588" s="70"/>
      <c r="CJ588" s="70"/>
      <c r="CK588" s="70"/>
      <c r="CL588" s="70"/>
      <c r="CM588" s="70"/>
      <c r="CN588" s="70"/>
      <c r="CO588" s="70"/>
      <c r="CP588" s="70"/>
      <c r="CQ588" s="70"/>
      <c r="CR588" s="70"/>
      <c r="CS588" s="70"/>
      <c r="CT588" s="70"/>
      <c r="CU588" s="70"/>
      <c r="CV588" s="70"/>
      <c r="CW588" s="70"/>
      <c r="CX588" s="70"/>
      <c r="CY588" s="70"/>
      <c r="CZ588" s="70"/>
      <c r="DA588" s="70"/>
      <c r="DB588" s="70"/>
      <c r="DC588" s="70"/>
      <c r="DD588" s="70"/>
      <c r="DE588" s="70"/>
      <c r="DF588" s="70"/>
      <c r="DG588" s="70"/>
      <c r="DH588" s="70"/>
      <c r="DI588" s="70"/>
      <c r="DJ588" s="70"/>
    </row>
    <row r="589" spans="1:114" s="425" customFormat="1" ht="15" hidden="1" customHeight="1" outlineLevel="2" x14ac:dyDescent="0.25">
      <c r="A589" s="1193"/>
      <c r="B589" s="1536" t="s">
        <v>50</v>
      </c>
      <c r="C589" s="360"/>
      <c r="D589" s="1037"/>
      <c r="E589" s="1046"/>
      <c r="F589" s="836"/>
      <c r="G589" s="357"/>
      <c r="H589" s="922" t="s">
        <v>13</v>
      </c>
      <c r="I589" s="23"/>
      <c r="J589" s="23"/>
      <c r="K589" s="23"/>
      <c r="L589" s="360"/>
      <c r="M589" s="23"/>
      <c r="N589" s="512"/>
      <c r="O589" s="513"/>
      <c r="P589" s="514"/>
      <c r="Q589" s="669"/>
      <c r="R589" s="669"/>
      <c r="S589" s="515"/>
      <c r="T589" s="515"/>
      <c r="U589" s="1667"/>
      <c r="V589" s="360"/>
      <c r="W589" s="360"/>
      <c r="X589" s="70"/>
      <c r="Y589" s="70"/>
      <c r="Z589" s="70"/>
      <c r="AA589" s="70"/>
      <c r="AB589" s="70"/>
      <c r="AC589" s="70"/>
      <c r="AD589" s="70"/>
      <c r="AE589" s="70"/>
      <c r="AF589" s="70"/>
      <c r="AG589" s="70"/>
      <c r="AH589" s="70"/>
      <c r="AI589" s="70"/>
      <c r="AJ589" s="70"/>
      <c r="AK589" s="70"/>
      <c r="AL589" s="70"/>
      <c r="AM589" s="70"/>
      <c r="AN589" s="70"/>
      <c r="AO589" s="70"/>
      <c r="AP589" s="70"/>
      <c r="AQ589" s="70"/>
      <c r="AR589" s="70"/>
      <c r="AS589" s="70"/>
      <c r="AT589" s="70"/>
      <c r="AU589" s="70"/>
      <c r="AV589" s="70"/>
      <c r="AW589" s="70"/>
      <c r="AX589" s="70"/>
      <c r="AY589" s="70"/>
      <c r="AZ589" s="70"/>
      <c r="BA589" s="70"/>
      <c r="BB589" s="70"/>
      <c r="BC589" s="70"/>
      <c r="BD589" s="70"/>
      <c r="BE589" s="70"/>
      <c r="BF589" s="70"/>
      <c r="BG589" s="70"/>
      <c r="BH589" s="70"/>
      <c r="BI589" s="70"/>
      <c r="BJ589" s="70"/>
      <c r="BK589" s="70"/>
      <c r="BL589" s="70"/>
      <c r="BM589" s="70"/>
      <c r="BN589" s="70"/>
      <c r="BO589" s="70"/>
      <c r="BP589" s="70"/>
      <c r="BQ589" s="70"/>
      <c r="BR589" s="70"/>
      <c r="BS589" s="70"/>
      <c r="BT589" s="70"/>
      <c r="BU589" s="70"/>
      <c r="BV589" s="70"/>
      <c r="BW589" s="70"/>
      <c r="BX589" s="70"/>
      <c r="BY589" s="70"/>
      <c r="BZ589" s="70"/>
      <c r="CA589" s="70"/>
      <c r="CB589" s="70"/>
      <c r="CC589" s="70"/>
      <c r="CD589" s="70"/>
      <c r="CE589" s="70"/>
      <c r="CF589" s="70"/>
      <c r="CG589" s="70"/>
      <c r="CH589" s="70"/>
      <c r="CI589" s="70"/>
      <c r="CJ589" s="70"/>
      <c r="CK589" s="70"/>
      <c r="CL589" s="70"/>
      <c r="CM589" s="70"/>
      <c r="CN589" s="70"/>
      <c r="CO589" s="70"/>
      <c r="CP589" s="70"/>
      <c r="CQ589" s="70"/>
      <c r="CR589" s="70"/>
      <c r="CS589" s="70"/>
      <c r="CT589" s="70"/>
      <c r="CU589" s="70"/>
      <c r="CV589" s="70"/>
      <c r="CW589" s="70"/>
      <c r="CX589" s="70"/>
      <c r="CY589" s="70"/>
      <c r="CZ589" s="70"/>
      <c r="DA589" s="70"/>
      <c r="DB589" s="70"/>
      <c r="DC589" s="70"/>
      <c r="DD589" s="70"/>
      <c r="DE589" s="70"/>
      <c r="DF589" s="70"/>
      <c r="DG589" s="70"/>
      <c r="DH589" s="70"/>
      <c r="DI589" s="70"/>
      <c r="DJ589" s="70"/>
    </row>
    <row r="590" spans="1:114" s="425" customFormat="1" ht="15" hidden="1" customHeight="1" outlineLevel="2" x14ac:dyDescent="0.25">
      <c r="A590" s="1193"/>
      <c r="B590" s="1536" t="s">
        <v>37</v>
      </c>
      <c r="C590" s="360"/>
      <c r="D590" s="1037"/>
      <c r="E590" s="1046"/>
      <c r="F590" s="836"/>
      <c r="G590" s="357"/>
      <c r="H590" s="922" t="s">
        <v>14</v>
      </c>
      <c r="I590" s="23"/>
      <c r="J590" s="23"/>
      <c r="K590" s="23"/>
      <c r="L590" s="360"/>
      <c r="M590" s="23"/>
      <c r="N590" s="512"/>
      <c r="O590" s="513"/>
      <c r="P590" s="514"/>
      <c r="Q590" s="669"/>
      <c r="R590" s="669"/>
      <c r="S590" s="515"/>
      <c r="T590" s="515"/>
      <c r="U590" s="1667"/>
      <c r="V590" s="360"/>
      <c r="W590" s="360"/>
      <c r="X590" s="70"/>
      <c r="Y590" s="70"/>
      <c r="Z590" s="70"/>
      <c r="AA590" s="70"/>
      <c r="AB590" s="70"/>
      <c r="AC590" s="70"/>
      <c r="AD590" s="70"/>
      <c r="AE590" s="70"/>
      <c r="AF590" s="70"/>
      <c r="AG590" s="70"/>
      <c r="AH590" s="70"/>
      <c r="AI590" s="70"/>
      <c r="AJ590" s="70"/>
      <c r="AK590" s="70"/>
      <c r="AL590" s="70"/>
      <c r="AM590" s="70"/>
      <c r="AN590" s="70"/>
      <c r="AO590" s="70"/>
      <c r="AP590" s="70"/>
      <c r="AQ590" s="70"/>
      <c r="AR590" s="70"/>
      <c r="AS590" s="70"/>
      <c r="AT590" s="70"/>
      <c r="AU590" s="70"/>
      <c r="AV590" s="70"/>
      <c r="AW590" s="70"/>
      <c r="AX590" s="70"/>
      <c r="AY590" s="70"/>
      <c r="AZ590" s="70"/>
      <c r="BA590" s="70"/>
      <c r="BB590" s="70"/>
      <c r="BC590" s="70"/>
      <c r="BD590" s="70"/>
      <c r="BE590" s="70"/>
      <c r="BF590" s="70"/>
      <c r="BG590" s="70"/>
      <c r="BH590" s="70"/>
      <c r="BI590" s="70"/>
      <c r="BJ590" s="70"/>
      <c r="BK590" s="70"/>
      <c r="BL590" s="70"/>
      <c r="BM590" s="70"/>
      <c r="BN590" s="70"/>
      <c r="BO590" s="70"/>
      <c r="BP590" s="70"/>
      <c r="BQ590" s="70"/>
      <c r="BR590" s="70"/>
      <c r="BS590" s="70"/>
      <c r="BT590" s="70"/>
      <c r="BU590" s="70"/>
      <c r="BV590" s="70"/>
      <c r="BW590" s="70"/>
      <c r="BX590" s="70"/>
      <c r="BY590" s="70"/>
      <c r="BZ590" s="70"/>
      <c r="CA590" s="70"/>
      <c r="CB590" s="70"/>
      <c r="CC590" s="70"/>
      <c r="CD590" s="70"/>
      <c r="CE590" s="70"/>
      <c r="CF590" s="70"/>
      <c r="CG590" s="70"/>
      <c r="CH590" s="70"/>
      <c r="CI590" s="70"/>
      <c r="CJ590" s="70"/>
      <c r="CK590" s="70"/>
      <c r="CL590" s="70"/>
      <c r="CM590" s="70"/>
      <c r="CN590" s="70"/>
      <c r="CO590" s="70"/>
      <c r="CP590" s="70"/>
      <c r="CQ590" s="70"/>
      <c r="CR590" s="70"/>
      <c r="CS590" s="70"/>
      <c r="CT590" s="70"/>
      <c r="CU590" s="70"/>
      <c r="CV590" s="70"/>
      <c r="CW590" s="70"/>
      <c r="CX590" s="70"/>
      <c r="CY590" s="70"/>
      <c r="CZ590" s="70"/>
      <c r="DA590" s="70"/>
      <c r="DB590" s="70"/>
      <c r="DC590" s="70"/>
      <c r="DD590" s="70"/>
      <c r="DE590" s="70"/>
      <c r="DF590" s="70"/>
      <c r="DG590" s="70"/>
      <c r="DH590" s="70"/>
      <c r="DI590" s="70"/>
      <c r="DJ590" s="70"/>
    </row>
    <row r="591" spans="1:114" s="425" customFormat="1" ht="15" hidden="1" customHeight="1" outlineLevel="2" x14ac:dyDescent="0.25">
      <c r="A591" s="1193"/>
      <c r="B591" s="1536" t="s">
        <v>38</v>
      </c>
      <c r="C591" s="360"/>
      <c r="D591" s="1037"/>
      <c r="E591" s="1046"/>
      <c r="F591" s="836"/>
      <c r="G591" s="357"/>
      <c r="H591" s="922" t="s">
        <v>15</v>
      </c>
      <c r="I591" s="23"/>
      <c r="J591" s="23"/>
      <c r="K591" s="23"/>
      <c r="L591" s="360"/>
      <c r="M591" s="23"/>
      <c r="N591" s="512"/>
      <c r="O591" s="513"/>
      <c r="P591" s="514"/>
      <c r="Q591" s="669"/>
      <c r="R591" s="669"/>
      <c r="S591" s="515"/>
      <c r="T591" s="515"/>
      <c r="U591" s="1667"/>
      <c r="V591" s="360"/>
      <c r="W591" s="360"/>
      <c r="X591" s="70"/>
      <c r="Y591" s="70"/>
      <c r="Z591" s="70"/>
      <c r="AA591" s="70"/>
      <c r="AB591" s="70"/>
      <c r="AC591" s="70"/>
      <c r="AD591" s="70"/>
      <c r="AE591" s="70"/>
      <c r="AF591" s="70"/>
      <c r="AG591" s="70"/>
      <c r="AH591" s="70"/>
      <c r="AI591" s="70"/>
      <c r="AJ591" s="70"/>
      <c r="AK591" s="70"/>
      <c r="AL591" s="70"/>
      <c r="AM591" s="70"/>
      <c r="AN591" s="70"/>
      <c r="AO591" s="70"/>
      <c r="AP591" s="70"/>
      <c r="AQ591" s="70"/>
      <c r="AR591" s="70"/>
      <c r="AS591" s="70"/>
      <c r="AT591" s="70"/>
      <c r="AU591" s="70"/>
      <c r="AV591" s="70"/>
      <c r="AW591" s="70"/>
      <c r="AX591" s="70"/>
      <c r="AY591" s="70"/>
      <c r="AZ591" s="70"/>
      <c r="BA591" s="70"/>
      <c r="BB591" s="70"/>
      <c r="BC591" s="70"/>
      <c r="BD591" s="70"/>
      <c r="BE591" s="70"/>
      <c r="BF591" s="70"/>
      <c r="BG591" s="70"/>
      <c r="BH591" s="70"/>
      <c r="BI591" s="70"/>
      <c r="BJ591" s="70"/>
      <c r="BK591" s="70"/>
      <c r="BL591" s="70"/>
      <c r="BM591" s="70"/>
      <c r="BN591" s="70"/>
      <c r="BO591" s="70"/>
      <c r="BP591" s="70"/>
      <c r="BQ591" s="70"/>
      <c r="BR591" s="70"/>
      <c r="BS591" s="70"/>
      <c r="BT591" s="70"/>
      <c r="BU591" s="70"/>
      <c r="BV591" s="70"/>
      <c r="BW591" s="70"/>
      <c r="BX591" s="70"/>
      <c r="BY591" s="70"/>
      <c r="BZ591" s="70"/>
      <c r="CA591" s="70"/>
      <c r="CB591" s="70"/>
      <c r="CC591" s="70"/>
      <c r="CD591" s="70"/>
      <c r="CE591" s="70"/>
      <c r="CF591" s="70"/>
      <c r="CG591" s="70"/>
      <c r="CH591" s="70"/>
      <c r="CI591" s="70"/>
      <c r="CJ591" s="70"/>
      <c r="CK591" s="70"/>
      <c r="CL591" s="70"/>
      <c r="CM591" s="70"/>
      <c r="CN591" s="70"/>
      <c r="CO591" s="70"/>
      <c r="CP591" s="70"/>
      <c r="CQ591" s="70"/>
      <c r="CR591" s="70"/>
      <c r="CS591" s="70"/>
      <c r="CT591" s="70"/>
      <c r="CU591" s="70"/>
      <c r="CV591" s="70"/>
      <c r="CW591" s="70"/>
      <c r="CX591" s="70"/>
      <c r="CY591" s="70"/>
      <c r="CZ591" s="70"/>
      <c r="DA591" s="70"/>
      <c r="DB591" s="70"/>
      <c r="DC591" s="70"/>
      <c r="DD591" s="70"/>
      <c r="DE591" s="70"/>
      <c r="DF591" s="70"/>
      <c r="DG591" s="70"/>
      <c r="DH591" s="70"/>
      <c r="DI591" s="70"/>
      <c r="DJ591" s="70"/>
    </row>
    <row r="592" spans="1:114" s="425" customFormat="1" ht="15" hidden="1" customHeight="1" outlineLevel="2" x14ac:dyDescent="0.25">
      <c r="A592" s="1193"/>
      <c r="B592" s="1536" t="s">
        <v>39</v>
      </c>
      <c r="C592" s="360"/>
      <c r="D592" s="1037"/>
      <c r="E592" s="1046"/>
      <c r="F592" s="836"/>
      <c r="G592" s="357"/>
      <c r="H592" s="922" t="s">
        <v>16</v>
      </c>
      <c r="I592" s="23"/>
      <c r="J592" s="23"/>
      <c r="K592" s="23"/>
      <c r="L592" s="360"/>
      <c r="M592" s="23"/>
      <c r="N592" s="512"/>
      <c r="O592" s="513"/>
      <c r="P592" s="514"/>
      <c r="Q592" s="669"/>
      <c r="R592" s="669"/>
      <c r="S592" s="515"/>
      <c r="T592" s="515"/>
      <c r="U592" s="1667"/>
      <c r="V592" s="360"/>
      <c r="W592" s="36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70"/>
      <c r="BJ592" s="70"/>
      <c r="BK592" s="70"/>
      <c r="BL592" s="70"/>
      <c r="BM592" s="70"/>
      <c r="BN592" s="70"/>
      <c r="BO592" s="70"/>
      <c r="BP592" s="70"/>
      <c r="BQ592" s="70"/>
      <c r="BR592" s="70"/>
      <c r="BS592" s="70"/>
      <c r="BT592" s="70"/>
      <c r="BU592" s="70"/>
      <c r="BV592" s="70"/>
      <c r="BW592" s="70"/>
      <c r="BX592" s="70"/>
      <c r="BY592" s="70"/>
      <c r="BZ592" s="70"/>
      <c r="CA592" s="70"/>
      <c r="CB592" s="70"/>
      <c r="CC592" s="70"/>
      <c r="CD592" s="70"/>
      <c r="CE592" s="70"/>
      <c r="CF592" s="70"/>
      <c r="CG592" s="70"/>
      <c r="CH592" s="70"/>
      <c r="CI592" s="70"/>
      <c r="CJ592" s="70"/>
      <c r="CK592" s="70"/>
      <c r="CL592" s="70"/>
      <c r="CM592" s="70"/>
      <c r="CN592" s="70"/>
      <c r="CO592" s="70"/>
      <c r="CP592" s="70"/>
      <c r="CQ592" s="70"/>
      <c r="CR592" s="70"/>
      <c r="CS592" s="70"/>
      <c r="CT592" s="70"/>
      <c r="CU592" s="70"/>
      <c r="CV592" s="70"/>
      <c r="CW592" s="70"/>
      <c r="CX592" s="70"/>
      <c r="CY592" s="70"/>
      <c r="CZ592" s="70"/>
      <c r="DA592" s="70"/>
      <c r="DB592" s="70"/>
      <c r="DC592" s="70"/>
      <c r="DD592" s="70"/>
      <c r="DE592" s="70"/>
      <c r="DF592" s="70"/>
      <c r="DG592" s="70"/>
      <c r="DH592" s="70"/>
      <c r="DI592" s="70"/>
      <c r="DJ592" s="70"/>
    </row>
    <row r="593" spans="1:114" s="425" customFormat="1" ht="15" hidden="1" customHeight="1" outlineLevel="2" x14ac:dyDescent="0.25">
      <c r="A593" s="1193"/>
      <c r="B593" s="1536" t="s">
        <v>40</v>
      </c>
      <c r="C593" s="360"/>
      <c r="D593" s="1037"/>
      <c r="E593" s="1046"/>
      <c r="F593" s="836"/>
      <c r="G593" s="357"/>
      <c r="H593" s="922" t="s">
        <v>17</v>
      </c>
      <c r="I593" s="23"/>
      <c r="J593" s="23"/>
      <c r="K593" s="23"/>
      <c r="L593" s="360"/>
      <c r="M593" s="23"/>
      <c r="N593" s="512"/>
      <c r="O593" s="513"/>
      <c r="P593" s="514"/>
      <c r="Q593" s="669"/>
      <c r="R593" s="669"/>
      <c r="S593" s="515"/>
      <c r="T593" s="515"/>
      <c r="U593" s="1667"/>
      <c r="V593" s="360"/>
      <c r="W593" s="360"/>
      <c r="X593" s="70"/>
      <c r="Y593" s="70"/>
      <c r="Z593" s="70"/>
      <c r="AA593" s="70"/>
      <c r="AB593" s="70"/>
      <c r="AC593" s="70"/>
      <c r="AD593" s="70"/>
      <c r="AE593" s="70"/>
      <c r="AF593" s="70"/>
      <c r="AG593" s="70"/>
      <c r="AH593" s="70"/>
      <c r="AI593" s="70"/>
      <c r="AJ593" s="70"/>
      <c r="AK593" s="70"/>
      <c r="AL593" s="70"/>
      <c r="AM593" s="70"/>
      <c r="AN593" s="70"/>
      <c r="AO593" s="70"/>
      <c r="AP593" s="70"/>
      <c r="AQ593" s="70"/>
      <c r="AR593" s="70"/>
      <c r="AS593" s="70"/>
      <c r="AT593" s="70"/>
      <c r="AU593" s="70"/>
      <c r="AV593" s="70"/>
      <c r="AW593" s="70"/>
      <c r="AX593" s="70"/>
      <c r="AY593" s="70"/>
      <c r="AZ593" s="70"/>
      <c r="BA593" s="70"/>
      <c r="BB593" s="70"/>
      <c r="BC593" s="70"/>
      <c r="BD593" s="70"/>
      <c r="BE593" s="70"/>
      <c r="BF593" s="70"/>
      <c r="BG593" s="70"/>
      <c r="BH593" s="70"/>
      <c r="BI593" s="70"/>
      <c r="BJ593" s="70"/>
      <c r="BK593" s="70"/>
      <c r="BL593" s="70"/>
      <c r="BM593" s="70"/>
      <c r="BN593" s="70"/>
      <c r="BO593" s="70"/>
      <c r="BP593" s="70"/>
      <c r="BQ593" s="70"/>
      <c r="BR593" s="70"/>
      <c r="BS593" s="70"/>
      <c r="BT593" s="70"/>
      <c r="BU593" s="70"/>
      <c r="BV593" s="70"/>
      <c r="BW593" s="70"/>
      <c r="BX593" s="70"/>
      <c r="BY593" s="70"/>
      <c r="BZ593" s="70"/>
      <c r="CA593" s="70"/>
      <c r="CB593" s="70"/>
      <c r="CC593" s="70"/>
      <c r="CD593" s="70"/>
      <c r="CE593" s="70"/>
      <c r="CF593" s="70"/>
      <c r="CG593" s="70"/>
      <c r="CH593" s="70"/>
      <c r="CI593" s="70"/>
      <c r="CJ593" s="70"/>
      <c r="CK593" s="70"/>
      <c r="CL593" s="70"/>
      <c r="CM593" s="70"/>
      <c r="CN593" s="70"/>
      <c r="CO593" s="70"/>
      <c r="CP593" s="70"/>
      <c r="CQ593" s="70"/>
      <c r="CR593" s="70"/>
      <c r="CS593" s="70"/>
      <c r="CT593" s="70"/>
      <c r="CU593" s="70"/>
      <c r="CV593" s="70"/>
      <c r="CW593" s="70"/>
      <c r="CX593" s="70"/>
      <c r="CY593" s="70"/>
      <c r="CZ593" s="70"/>
      <c r="DA593" s="70"/>
      <c r="DB593" s="70"/>
      <c r="DC593" s="70"/>
      <c r="DD593" s="70"/>
      <c r="DE593" s="70"/>
      <c r="DF593" s="70"/>
      <c r="DG593" s="70"/>
      <c r="DH593" s="70"/>
      <c r="DI593" s="70"/>
      <c r="DJ593" s="70"/>
    </row>
    <row r="594" spans="1:114" s="425" customFormat="1" ht="15" hidden="1" customHeight="1" outlineLevel="2" x14ac:dyDescent="0.25">
      <c r="A594" s="1193"/>
      <c r="B594" s="1536" t="s">
        <v>51</v>
      </c>
      <c r="C594" s="360"/>
      <c r="D594" s="1037"/>
      <c r="E594" s="1046"/>
      <c r="F594" s="836"/>
      <c r="G594" s="357"/>
      <c r="H594" s="922" t="s">
        <v>18</v>
      </c>
      <c r="I594" s="23"/>
      <c r="J594" s="23"/>
      <c r="K594" s="23"/>
      <c r="L594" s="360"/>
      <c r="M594" s="23"/>
      <c r="N594" s="512"/>
      <c r="O594" s="513"/>
      <c r="P594" s="514"/>
      <c r="Q594" s="669"/>
      <c r="R594" s="669"/>
      <c r="S594" s="515"/>
      <c r="T594" s="515"/>
      <c r="U594" s="1667"/>
      <c r="V594" s="360"/>
      <c r="W594" s="360"/>
      <c r="X594" s="70"/>
      <c r="Y594" s="70"/>
      <c r="Z594" s="70"/>
      <c r="AA594" s="70"/>
      <c r="AB594" s="70"/>
      <c r="AC594" s="70"/>
      <c r="AD594" s="70"/>
      <c r="AE594" s="70"/>
      <c r="AF594" s="70"/>
      <c r="AG594" s="70"/>
      <c r="AH594" s="70"/>
      <c r="AI594" s="70"/>
      <c r="AJ594" s="70"/>
      <c r="AK594" s="70"/>
      <c r="AL594" s="70"/>
      <c r="AM594" s="70"/>
      <c r="AN594" s="70"/>
      <c r="AO594" s="70"/>
      <c r="AP594" s="70"/>
      <c r="AQ594" s="70"/>
      <c r="AR594" s="70"/>
      <c r="AS594" s="70"/>
      <c r="AT594" s="70"/>
      <c r="AU594" s="70"/>
      <c r="AV594" s="70"/>
      <c r="AW594" s="70"/>
      <c r="AX594" s="70"/>
      <c r="AY594" s="70"/>
      <c r="AZ594" s="70"/>
      <c r="BA594" s="70"/>
      <c r="BB594" s="70"/>
      <c r="BC594" s="70"/>
      <c r="BD594" s="70"/>
      <c r="BE594" s="70"/>
      <c r="BF594" s="70"/>
      <c r="BG594" s="70"/>
      <c r="BH594" s="70"/>
      <c r="BI594" s="70"/>
      <c r="BJ594" s="70"/>
      <c r="BK594" s="70"/>
      <c r="BL594" s="70"/>
      <c r="BM594" s="70"/>
      <c r="BN594" s="70"/>
      <c r="BO594" s="70"/>
      <c r="BP594" s="70"/>
      <c r="BQ594" s="70"/>
      <c r="BR594" s="70"/>
      <c r="BS594" s="70"/>
      <c r="BT594" s="70"/>
      <c r="BU594" s="70"/>
      <c r="BV594" s="70"/>
      <c r="BW594" s="70"/>
      <c r="BX594" s="70"/>
      <c r="BY594" s="70"/>
      <c r="BZ594" s="70"/>
      <c r="CA594" s="70"/>
      <c r="CB594" s="70"/>
      <c r="CC594" s="70"/>
      <c r="CD594" s="70"/>
      <c r="CE594" s="70"/>
      <c r="CF594" s="70"/>
      <c r="CG594" s="70"/>
      <c r="CH594" s="70"/>
      <c r="CI594" s="70"/>
      <c r="CJ594" s="70"/>
      <c r="CK594" s="70"/>
      <c r="CL594" s="70"/>
      <c r="CM594" s="70"/>
      <c r="CN594" s="70"/>
      <c r="CO594" s="70"/>
      <c r="CP594" s="70"/>
      <c r="CQ594" s="70"/>
      <c r="CR594" s="70"/>
      <c r="CS594" s="70"/>
      <c r="CT594" s="70"/>
      <c r="CU594" s="70"/>
      <c r="CV594" s="70"/>
      <c r="CW594" s="70"/>
      <c r="CX594" s="70"/>
      <c r="CY594" s="70"/>
      <c r="CZ594" s="70"/>
      <c r="DA594" s="70"/>
      <c r="DB594" s="70"/>
      <c r="DC594" s="70"/>
      <c r="DD594" s="70"/>
      <c r="DE594" s="70"/>
      <c r="DF594" s="70"/>
      <c r="DG594" s="70"/>
      <c r="DH594" s="70"/>
      <c r="DI594" s="70"/>
      <c r="DJ594" s="70"/>
    </row>
    <row r="595" spans="1:114" s="425" customFormat="1" ht="15" hidden="1" customHeight="1" outlineLevel="2" x14ac:dyDescent="0.25">
      <c r="A595" s="1193"/>
      <c r="B595" s="1536" t="s">
        <v>41</v>
      </c>
      <c r="C595" s="360"/>
      <c r="D595" s="1037"/>
      <c r="E595" s="1046"/>
      <c r="F595" s="836"/>
      <c r="G595" s="357"/>
      <c r="H595" s="922" t="s">
        <v>19</v>
      </c>
      <c r="I595" s="23"/>
      <c r="J595" s="23"/>
      <c r="K595" s="23"/>
      <c r="L595" s="360"/>
      <c r="M595" s="23"/>
      <c r="N595" s="512"/>
      <c r="O595" s="513"/>
      <c r="P595" s="514"/>
      <c r="Q595" s="669"/>
      <c r="R595" s="669"/>
      <c r="S595" s="515"/>
      <c r="T595" s="515"/>
      <c r="U595" s="1667"/>
      <c r="V595" s="360"/>
      <c r="W595" s="360"/>
      <c r="X595" s="70"/>
      <c r="Y595" s="70"/>
      <c r="Z595" s="70"/>
      <c r="AA595" s="70"/>
      <c r="AB595" s="70"/>
      <c r="AC595" s="70"/>
      <c r="AD595" s="70"/>
      <c r="AE595" s="70"/>
      <c r="AF595" s="70"/>
      <c r="AG595" s="70"/>
      <c r="AH595" s="70"/>
      <c r="AI595" s="70"/>
      <c r="AJ595" s="70"/>
      <c r="AK595" s="70"/>
      <c r="AL595" s="70"/>
      <c r="AM595" s="70"/>
      <c r="AN595" s="70"/>
      <c r="AO595" s="70"/>
      <c r="AP595" s="70"/>
      <c r="AQ595" s="70"/>
      <c r="AR595" s="70"/>
      <c r="AS595" s="70"/>
      <c r="AT595" s="70"/>
      <c r="AU595" s="70"/>
      <c r="AV595" s="70"/>
      <c r="AW595" s="70"/>
      <c r="AX595" s="70"/>
      <c r="AY595" s="70"/>
      <c r="AZ595" s="70"/>
      <c r="BA595" s="70"/>
      <c r="BB595" s="70"/>
      <c r="BC595" s="70"/>
      <c r="BD595" s="70"/>
      <c r="BE595" s="70"/>
      <c r="BF595" s="70"/>
      <c r="BG595" s="70"/>
      <c r="BH595" s="70"/>
      <c r="BI595" s="70"/>
      <c r="BJ595" s="70"/>
      <c r="BK595" s="70"/>
      <c r="BL595" s="70"/>
      <c r="BM595" s="70"/>
      <c r="BN595" s="70"/>
      <c r="BO595" s="70"/>
      <c r="BP595" s="70"/>
      <c r="BQ595" s="70"/>
      <c r="BR595" s="70"/>
      <c r="BS595" s="70"/>
      <c r="BT595" s="70"/>
      <c r="BU595" s="70"/>
      <c r="BV595" s="70"/>
      <c r="BW595" s="70"/>
      <c r="BX595" s="70"/>
      <c r="BY595" s="70"/>
      <c r="BZ595" s="70"/>
      <c r="CA595" s="70"/>
      <c r="CB595" s="70"/>
      <c r="CC595" s="70"/>
      <c r="CD595" s="70"/>
      <c r="CE595" s="70"/>
      <c r="CF595" s="70"/>
      <c r="CG595" s="70"/>
      <c r="CH595" s="70"/>
      <c r="CI595" s="70"/>
      <c r="CJ595" s="70"/>
      <c r="CK595" s="70"/>
      <c r="CL595" s="70"/>
      <c r="CM595" s="70"/>
      <c r="CN595" s="70"/>
      <c r="CO595" s="70"/>
      <c r="CP595" s="70"/>
      <c r="CQ595" s="70"/>
      <c r="CR595" s="70"/>
      <c r="CS595" s="70"/>
      <c r="CT595" s="70"/>
      <c r="CU595" s="70"/>
      <c r="CV595" s="70"/>
      <c r="CW595" s="70"/>
      <c r="CX595" s="70"/>
      <c r="CY595" s="70"/>
      <c r="CZ595" s="70"/>
      <c r="DA595" s="70"/>
      <c r="DB595" s="70"/>
      <c r="DC595" s="70"/>
      <c r="DD595" s="70"/>
      <c r="DE595" s="70"/>
      <c r="DF595" s="70"/>
      <c r="DG595" s="70"/>
      <c r="DH595" s="70"/>
      <c r="DI595" s="70"/>
      <c r="DJ595" s="70"/>
    </row>
    <row r="596" spans="1:114" s="425" customFormat="1" ht="15" hidden="1" customHeight="1" outlineLevel="2" x14ac:dyDescent="0.25">
      <c r="A596" s="1193"/>
      <c r="B596" s="1536" t="s">
        <v>52</v>
      </c>
      <c r="C596" s="360"/>
      <c r="D596" s="1037"/>
      <c r="E596" s="1046"/>
      <c r="F596" s="836"/>
      <c r="G596" s="357"/>
      <c r="H596" s="922" t="s">
        <v>20</v>
      </c>
      <c r="I596" s="23"/>
      <c r="J596" s="23"/>
      <c r="K596" s="23"/>
      <c r="L596" s="360"/>
      <c r="M596" s="23"/>
      <c r="N596" s="512"/>
      <c r="O596" s="513"/>
      <c r="P596" s="514"/>
      <c r="Q596" s="669"/>
      <c r="R596" s="669"/>
      <c r="S596" s="515"/>
      <c r="T596" s="515"/>
      <c r="U596" s="1667"/>
      <c r="V596" s="360"/>
      <c r="W596" s="360"/>
      <c r="X596" s="70"/>
      <c r="Y596" s="70"/>
      <c r="Z596" s="70"/>
      <c r="AA596" s="70"/>
      <c r="AB596" s="70"/>
      <c r="AC596" s="70"/>
      <c r="AD596" s="70"/>
      <c r="AE596" s="70"/>
      <c r="AF596" s="70"/>
      <c r="AG596" s="70"/>
      <c r="AH596" s="70"/>
      <c r="AI596" s="70"/>
      <c r="AJ596" s="70"/>
      <c r="AK596" s="70"/>
      <c r="AL596" s="70"/>
      <c r="AM596" s="70"/>
      <c r="AN596" s="70"/>
      <c r="AO596" s="70"/>
      <c r="AP596" s="70"/>
      <c r="AQ596" s="70"/>
      <c r="AR596" s="70"/>
      <c r="AS596" s="70"/>
      <c r="AT596" s="70"/>
      <c r="AU596" s="70"/>
      <c r="AV596" s="70"/>
      <c r="AW596" s="70"/>
      <c r="AX596" s="70"/>
      <c r="AY596" s="70"/>
      <c r="AZ596" s="70"/>
      <c r="BA596" s="70"/>
      <c r="BB596" s="70"/>
      <c r="BC596" s="70"/>
      <c r="BD596" s="70"/>
      <c r="BE596" s="70"/>
      <c r="BF596" s="70"/>
      <c r="BG596" s="70"/>
      <c r="BH596" s="70"/>
      <c r="BI596" s="70"/>
      <c r="BJ596" s="70"/>
      <c r="BK596" s="70"/>
      <c r="BL596" s="70"/>
      <c r="BM596" s="70"/>
      <c r="BN596" s="70"/>
      <c r="BO596" s="70"/>
      <c r="BP596" s="70"/>
      <c r="BQ596" s="70"/>
      <c r="BR596" s="70"/>
      <c r="BS596" s="70"/>
      <c r="BT596" s="70"/>
      <c r="BU596" s="70"/>
      <c r="BV596" s="70"/>
      <c r="BW596" s="70"/>
      <c r="BX596" s="70"/>
      <c r="BY596" s="70"/>
      <c r="BZ596" s="70"/>
      <c r="CA596" s="70"/>
      <c r="CB596" s="70"/>
      <c r="CC596" s="70"/>
      <c r="CD596" s="70"/>
      <c r="CE596" s="70"/>
      <c r="CF596" s="70"/>
      <c r="CG596" s="70"/>
      <c r="CH596" s="70"/>
      <c r="CI596" s="70"/>
      <c r="CJ596" s="70"/>
      <c r="CK596" s="70"/>
      <c r="CL596" s="70"/>
      <c r="CM596" s="70"/>
      <c r="CN596" s="70"/>
      <c r="CO596" s="70"/>
      <c r="CP596" s="70"/>
      <c r="CQ596" s="70"/>
      <c r="CR596" s="70"/>
      <c r="CS596" s="70"/>
      <c r="CT596" s="70"/>
      <c r="CU596" s="70"/>
      <c r="CV596" s="70"/>
      <c r="CW596" s="70"/>
      <c r="CX596" s="70"/>
      <c r="CY596" s="70"/>
      <c r="CZ596" s="70"/>
      <c r="DA596" s="70"/>
      <c r="DB596" s="70"/>
      <c r="DC596" s="70"/>
      <c r="DD596" s="70"/>
      <c r="DE596" s="70"/>
      <c r="DF596" s="70"/>
      <c r="DG596" s="70"/>
      <c r="DH596" s="70"/>
      <c r="DI596" s="70"/>
      <c r="DJ596" s="70"/>
    </row>
    <row r="597" spans="1:114" s="425" customFormat="1" ht="15" hidden="1" customHeight="1" outlineLevel="2" x14ac:dyDescent="0.25">
      <c r="A597" s="1193"/>
      <c r="B597" s="1536" t="s">
        <v>42</v>
      </c>
      <c r="C597" s="360"/>
      <c r="D597" s="1037"/>
      <c r="E597" s="1046"/>
      <c r="F597" s="836"/>
      <c r="G597" s="357"/>
      <c r="H597" s="922" t="s">
        <v>21</v>
      </c>
      <c r="I597" s="23"/>
      <c r="J597" s="23"/>
      <c r="K597" s="23"/>
      <c r="L597" s="360"/>
      <c r="M597" s="23"/>
      <c r="N597" s="512"/>
      <c r="O597" s="513"/>
      <c r="P597" s="514"/>
      <c r="Q597" s="669"/>
      <c r="R597" s="669"/>
      <c r="S597" s="515"/>
      <c r="T597" s="515"/>
      <c r="U597" s="1667"/>
      <c r="V597" s="360"/>
      <c r="W597" s="360"/>
      <c r="X597" s="70"/>
      <c r="Y597" s="70"/>
      <c r="Z597" s="70"/>
      <c r="AA597" s="70"/>
      <c r="AB597" s="70"/>
      <c r="AC597" s="70"/>
      <c r="AD597" s="70"/>
      <c r="AE597" s="70"/>
      <c r="AF597" s="70"/>
      <c r="AG597" s="70"/>
      <c r="AH597" s="70"/>
      <c r="AI597" s="70"/>
      <c r="AJ597" s="70"/>
      <c r="AK597" s="70"/>
      <c r="AL597" s="70"/>
      <c r="AM597" s="70"/>
      <c r="AN597" s="70"/>
      <c r="AO597" s="70"/>
      <c r="AP597" s="70"/>
      <c r="AQ597" s="70"/>
      <c r="AR597" s="70"/>
      <c r="AS597" s="70"/>
      <c r="AT597" s="70"/>
      <c r="AU597" s="70"/>
      <c r="AV597" s="70"/>
      <c r="AW597" s="70"/>
      <c r="AX597" s="70"/>
      <c r="AY597" s="70"/>
      <c r="AZ597" s="70"/>
      <c r="BA597" s="70"/>
      <c r="BB597" s="70"/>
      <c r="BC597" s="70"/>
      <c r="BD597" s="70"/>
      <c r="BE597" s="70"/>
      <c r="BF597" s="70"/>
      <c r="BG597" s="70"/>
      <c r="BH597" s="70"/>
      <c r="BI597" s="70"/>
      <c r="BJ597" s="70"/>
      <c r="BK597" s="70"/>
      <c r="BL597" s="70"/>
      <c r="BM597" s="70"/>
      <c r="BN597" s="70"/>
      <c r="BO597" s="70"/>
      <c r="BP597" s="70"/>
      <c r="BQ597" s="70"/>
      <c r="BR597" s="70"/>
      <c r="BS597" s="70"/>
      <c r="BT597" s="70"/>
      <c r="BU597" s="70"/>
      <c r="BV597" s="70"/>
      <c r="BW597" s="70"/>
      <c r="BX597" s="70"/>
      <c r="BY597" s="70"/>
      <c r="BZ597" s="70"/>
      <c r="CA597" s="70"/>
      <c r="CB597" s="70"/>
      <c r="CC597" s="70"/>
      <c r="CD597" s="70"/>
      <c r="CE597" s="70"/>
      <c r="CF597" s="70"/>
      <c r="CG597" s="70"/>
      <c r="CH597" s="70"/>
      <c r="CI597" s="70"/>
      <c r="CJ597" s="70"/>
      <c r="CK597" s="70"/>
      <c r="CL597" s="70"/>
      <c r="CM597" s="70"/>
      <c r="CN597" s="70"/>
      <c r="CO597" s="70"/>
      <c r="CP597" s="70"/>
      <c r="CQ597" s="70"/>
      <c r="CR597" s="70"/>
      <c r="CS597" s="70"/>
      <c r="CT597" s="70"/>
      <c r="CU597" s="70"/>
      <c r="CV597" s="70"/>
      <c r="CW597" s="70"/>
      <c r="CX597" s="70"/>
      <c r="CY597" s="70"/>
      <c r="CZ597" s="70"/>
      <c r="DA597" s="70"/>
      <c r="DB597" s="70"/>
      <c r="DC597" s="70"/>
      <c r="DD597" s="70"/>
      <c r="DE597" s="70"/>
      <c r="DF597" s="70"/>
      <c r="DG597" s="70"/>
      <c r="DH597" s="70"/>
      <c r="DI597" s="70"/>
      <c r="DJ597" s="70"/>
    </row>
    <row r="598" spans="1:114" s="425" customFormat="1" ht="15" hidden="1" customHeight="1" outlineLevel="2" x14ac:dyDescent="0.25">
      <c r="A598" s="1193"/>
      <c r="B598" s="1536" t="s">
        <v>43</v>
      </c>
      <c r="C598" s="360"/>
      <c r="D598" s="1037"/>
      <c r="E598" s="1046"/>
      <c r="F598" s="836"/>
      <c r="G598" s="357"/>
      <c r="H598" s="922" t="s">
        <v>22</v>
      </c>
      <c r="I598" s="23"/>
      <c r="J598" s="23"/>
      <c r="K598" s="23"/>
      <c r="L598" s="360"/>
      <c r="M598" s="23"/>
      <c r="N598" s="512"/>
      <c r="O598" s="513"/>
      <c r="P598" s="514"/>
      <c r="Q598" s="669"/>
      <c r="R598" s="669"/>
      <c r="S598" s="515"/>
      <c r="T598" s="515"/>
      <c r="U598" s="1667"/>
      <c r="V598" s="360"/>
      <c r="W598" s="360"/>
      <c r="X598" s="70"/>
      <c r="Y598" s="70"/>
      <c r="Z598" s="70"/>
      <c r="AA598" s="70"/>
      <c r="AB598" s="70"/>
      <c r="AC598" s="70"/>
      <c r="AD598" s="70"/>
      <c r="AE598" s="70"/>
      <c r="AF598" s="70"/>
      <c r="AG598" s="70"/>
      <c r="AH598" s="70"/>
      <c r="AI598" s="70"/>
      <c r="AJ598" s="70"/>
      <c r="AK598" s="70"/>
      <c r="AL598" s="70"/>
      <c r="AM598" s="70"/>
      <c r="AN598" s="70"/>
      <c r="AO598" s="70"/>
      <c r="AP598" s="70"/>
      <c r="AQ598" s="70"/>
      <c r="AR598" s="70"/>
      <c r="AS598" s="70"/>
      <c r="AT598" s="70"/>
      <c r="AU598" s="70"/>
      <c r="AV598" s="70"/>
      <c r="AW598" s="70"/>
      <c r="AX598" s="70"/>
      <c r="AY598" s="70"/>
      <c r="AZ598" s="70"/>
      <c r="BA598" s="70"/>
      <c r="BB598" s="70"/>
      <c r="BC598" s="70"/>
      <c r="BD598" s="70"/>
      <c r="BE598" s="70"/>
      <c r="BF598" s="70"/>
      <c r="BG598" s="70"/>
      <c r="BH598" s="70"/>
      <c r="BI598" s="70"/>
      <c r="BJ598" s="70"/>
      <c r="BK598" s="70"/>
      <c r="BL598" s="70"/>
      <c r="BM598" s="70"/>
      <c r="BN598" s="70"/>
      <c r="BO598" s="70"/>
      <c r="BP598" s="70"/>
      <c r="BQ598" s="70"/>
      <c r="BR598" s="70"/>
      <c r="BS598" s="70"/>
      <c r="BT598" s="70"/>
      <c r="BU598" s="70"/>
      <c r="BV598" s="70"/>
      <c r="BW598" s="70"/>
      <c r="BX598" s="70"/>
      <c r="BY598" s="70"/>
      <c r="BZ598" s="70"/>
      <c r="CA598" s="70"/>
      <c r="CB598" s="70"/>
      <c r="CC598" s="70"/>
      <c r="CD598" s="70"/>
      <c r="CE598" s="70"/>
      <c r="CF598" s="70"/>
      <c r="CG598" s="70"/>
      <c r="CH598" s="70"/>
      <c r="CI598" s="70"/>
      <c r="CJ598" s="70"/>
      <c r="CK598" s="70"/>
      <c r="CL598" s="70"/>
      <c r="CM598" s="70"/>
      <c r="CN598" s="70"/>
      <c r="CO598" s="70"/>
      <c r="CP598" s="70"/>
      <c r="CQ598" s="70"/>
      <c r="CR598" s="70"/>
      <c r="CS598" s="70"/>
      <c r="CT598" s="70"/>
      <c r="CU598" s="70"/>
      <c r="CV598" s="70"/>
      <c r="CW598" s="70"/>
      <c r="CX598" s="70"/>
      <c r="CY598" s="70"/>
      <c r="CZ598" s="70"/>
      <c r="DA598" s="70"/>
      <c r="DB598" s="70"/>
      <c r="DC598" s="70"/>
      <c r="DD598" s="70"/>
      <c r="DE598" s="70"/>
      <c r="DF598" s="70"/>
      <c r="DG598" s="70"/>
      <c r="DH598" s="70"/>
      <c r="DI598" s="70"/>
      <c r="DJ598" s="70"/>
    </row>
    <row r="599" spans="1:114" s="425" customFormat="1" ht="15" hidden="1" customHeight="1" outlineLevel="2" x14ac:dyDescent="0.25">
      <c r="A599" s="1193"/>
      <c r="B599" s="1536" t="s">
        <v>53</v>
      </c>
      <c r="C599" s="360"/>
      <c r="D599" s="1037"/>
      <c r="E599" s="1046"/>
      <c r="F599" s="836"/>
      <c r="G599" s="357"/>
      <c r="H599" s="922" t="s">
        <v>23</v>
      </c>
      <c r="I599" s="23"/>
      <c r="J599" s="23"/>
      <c r="K599" s="23"/>
      <c r="L599" s="360"/>
      <c r="M599" s="23"/>
      <c r="N599" s="512"/>
      <c r="O599" s="513"/>
      <c r="P599" s="514"/>
      <c r="Q599" s="669"/>
      <c r="R599" s="669"/>
      <c r="S599" s="515"/>
      <c r="T599" s="515"/>
      <c r="U599" s="1667"/>
      <c r="V599" s="360"/>
      <c r="W599" s="360"/>
      <c r="X599" s="70"/>
      <c r="Y599" s="70"/>
      <c r="Z599" s="70"/>
      <c r="AA599" s="70"/>
      <c r="AB599" s="70"/>
      <c r="AC599" s="70"/>
      <c r="AD599" s="70"/>
      <c r="AE599" s="70"/>
      <c r="AF599" s="70"/>
      <c r="AG599" s="70"/>
      <c r="AH599" s="70"/>
      <c r="AI599" s="70"/>
      <c r="AJ599" s="70"/>
      <c r="AK599" s="70"/>
      <c r="AL599" s="70"/>
      <c r="AM599" s="70"/>
      <c r="AN599" s="70"/>
      <c r="AO599" s="70"/>
      <c r="AP599" s="70"/>
      <c r="AQ599" s="70"/>
      <c r="AR599" s="70"/>
      <c r="AS599" s="70"/>
      <c r="AT599" s="70"/>
      <c r="AU599" s="70"/>
      <c r="AV599" s="70"/>
      <c r="AW599" s="70"/>
      <c r="AX599" s="70"/>
      <c r="AY599" s="70"/>
      <c r="AZ599" s="70"/>
      <c r="BA599" s="70"/>
      <c r="BB599" s="70"/>
      <c r="BC599" s="70"/>
      <c r="BD599" s="70"/>
      <c r="BE599" s="70"/>
      <c r="BF599" s="70"/>
      <c r="BG599" s="70"/>
      <c r="BH599" s="70"/>
      <c r="BI599" s="70"/>
      <c r="BJ599" s="70"/>
      <c r="BK599" s="70"/>
      <c r="BL599" s="70"/>
      <c r="BM599" s="70"/>
      <c r="BN599" s="70"/>
      <c r="BO599" s="70"/>
      <c r="BP599" s="70"/>
      <c r="BQ599" s="70"/>
      <c r="BR599" s="70"/>
      <c r="BS599" s="70"/>
      <c r="BT599" s="70"/>
      <c r="BU599" s="70"/>
      <c r="BV599" s="70"/>
      <c r="BW599" s="70"/>
      <c r="BX599" s="70"/>
      <c r="BY599" s="70"/>
      <c r="BZ599" s="70"/>
      <c r="CA599" s="70"/>
      <c r="CB599" s="70"/>
      <c r="CC599" s="70"/>
      <c r="CD599" s="70"/>
      <c r="CE599" s="70"/>
      <c r="CF599" s="70"/>
      <c r="CG599" s="70"/>
      <c r="CH599" s="70"/>
      <c r="CI599" s="70"/>
      <c r="CJ599" s="70"/>
      <c r="CK599" s="70"/>
      <c r="CL599" s="70"/>
      <c r="CM599" s="70"/>
      <c r="CN599" s="70"/>
      <c r="CO599" s="70"/>
      <c r="CP599" s="70"/>
      <c r="CQ599" s="70"/>
      <c r="CR599" s="70"/>
      <c r="CS599" s="70"/>
      <c r="CT599" s="70"/>
      <c r="CU599" s="70"/>
      <c r="CV599" s="70"/>
      <c r="CW599" s="70"/>
      <c r="CX599" s="70"/>
      <c r="CY599" s="70"/>
      <c r="CZ599" s="70"/>
      <c r="DA599" s="70"/>
      <c r="DB599" s="70"/>
      <c r="DC599" s="70"/>
      <c r="DD599" s="70"/>
      <c r="DE599" s="70"/>
      <c r="DF599" s="70"/>
      <c r="DG599" s="70"/>
      <c r="DH599" s="70"/>
      <c r="DI599" s="70"/>
      <c r="DJ599" s="70"/>
    </row>
    <row r="600" spans="1:114" s="425" customFormat="1" ht="15" hidden="1" customHeight="1" outlineLevel="2" x14ac:dyDescent="0.25">
      <c r="A600" s="1193"/>
      <c r="B600" s="1536" t="s">
        <v>54</v>
      </c>
      <c r="C600" s="360"/>
      <c r="D600" s="1037"/>
      <c r="E600" s="1046"/>
      <c r="F600" s="836"/>
      <c r="G600" s="357"/>
      <c r="H600" s="922" t="s">
        <v>24</v>
      </c>
      <c r="I600" s="23"/>
      <c r="J600" s="23"/>
      <c r="K600" s="23"/>
      <c r="L600" s="360"/>
      <c r="M600" s="23"/>
      <c r="N600" s="512"/>
      <c r="O600" s="513"/>
      <c r="P600" s="514"/>
      <c r="Q600" s="669"/>
      <c r="R600" s="669"/>
      <c r="S600" s="515"/>
      <c r="T600" s="515"/>
      <c r="U600" s="1667"/>
      <c r="V600" s="360"/>
      <c r="W600" s="360"/>
      <c r="X600" s="70"/>
      <c r="Y600" s="70"/>
      <c r="Z600" s="70"/>
      <c r="AA600" s="70"/>
      <c r="AB600" s="70"/>
      <c r="AC600" s="70"/>
      <c r="AD600" s="70"/>
      <c r="AE600" s="70"/>
      <c r="AF600" s="70"/>
      <c r="AG600" s="70"/>
      <c r="AH600" s="70"/>
      <c r="AI600" s="70"/>
      <c r="AJ600" s="70"/>
      <c r="AK600" s="70"/>
      <c r="AL600" s="70"/>
      <c r="AM600" s="70"/>
      <c r="AN600" s="70"/>
      <c r="AO600" s="70"/>
      <c r="AP600" s="70"/>
      <c r="AQ600" s="70"/>
      <c r="AR600" s="70"/>
      <c r="AS600" s="70"/>
      <c r="AT600" s="70"/>
      <c r="AU600" s="70"/>
      <c r="AV600" s="70"/>
      <c r="AW600" s="70"/>
      <c r="AX600" s="70"/>
      <c r="AY600" s="70"/>
      <c r="AZ600" s="70"/>
      <c r="BA600" s="70"/>
      <c r="BB600" s="70"/>
      <c r="BC600" s="70"/>
      <c r="BD600" s="70"/>
      <c r="BE600" s="70"/>
      <c r="BF600" s="70"/>
      <c r="BG600" s="70"/>
      <c r="BH600" s="70"/>
      <c r="BI600" s="70"/>
      <c r="BJ600" s="70"/>
      <c r="BK600" s="70"/>
      <c r="BL600" s="70"/>
      <c r="BM600" s="70"/>
      <c r="BN600" s="70"/>
      <c r="BO600" s="70"/>
      <c r="BP600" s="70"/>
      <c r="BQ600" s="70"/>
      <c r="BR600" s="70"/>
      <c r="BS600" s="70"/>
      <c r="BT600" s="70"/>
      <c r="BU600" s="70"/>
      <c r="BV600" s="70"/>
      <c r="BW600" s="70"/>
      <c r="BX600" s="70"/>
      <c r="BY600" s="70"/>
      <c r="BZ600" s="70"/>
      <c r="CA600" s="70"/>
      <c r="CB600" s="70"/>
      <c r="CC600" s="70"/>
      <c r="CD600" s="70"/>
      <c r="CE600" s="70"/>
      <c r="CF600" s="70"/>
      <c r="CG600" s="70"/>
      <c r="CH600" s="70"/>
      <c r="CI600" s="70"/>
      <c r="CJ600" s="70"/>
      <c r="CK600" s="70"/>
      <c r="CL600" s="70"/>
      <c r="CM600" s="70"/>
      <c r="CN600" s="70"/>
      <c r="CO600" s="70"/>
      <c r="CP600" s="70"/>
      <c r="CQ600" s="70"/>
      <c r="CR600" s="70"/>
      <c r="CS600" s="70"/>
      <c r="CT600" s="70"/>
      <c r="CU600" s="70"/>
      <c r="CV600" s="70"/>
      <c r="CW600" s="70"/>
      <c r="CX600" s="70"/>
      <c r="CY600" s="70"/>
      <c r="CZ600" s="70"/>
      <c r="DA600" s="70"/>
      <c r="DB600" s="70"/>
      <c r="DC600" s="70"/>
      <c r="DD600" s="70"/>
      <c r="DE600" s="70"/>
      <c r="DF600" s="70"/>
      <c r="DG600" s="70"/>
      <c r="DH600" s="70"/>
      <c r="DI600" s="70"/>
      <c r="DJ600" s="70"/>
    </row>
    <row r="601" spans="1:114" s="425" customFormat="1" ht="15" hidden="1" customHeight="1" outlineLevel="2" x14ac:dyDescent="0.25">
      <c r="A601" s="1193"/>
      <c r="B601" s="1536" t="s">
        <v>44</v>
      </c>
      <c r="C601" s="360"/>
      <c r="D601" s="1037"/>
      <c r="E601" s="1046"/>
      <c r="F601" s="836"/>
      <c r="G601" s="357"/>
      <c r="H601" s="922" t="s">
        <v>25</v>
      </c>
      <c r="I601" s="23"/>
      <c r="J601" s="23"/>
      <c r="K601" s="23"/>
      <c r="L601" s="360"/>
      <c r="M601" s="23"/>
      <c r="N601" s="512"/>
      <c r="O601" s="513"/>
      <c r="P601" s="514"/>
      <c r="Q601" s="669"/>
      <c r="R601" s="669"/>
      <c r="S601" s="515"/>
      <c r="T601" s="515"/>
      <c r="U601" s="1667"/>
      <c r="V601" s="360"/>
      <c r="W601" s="360"/>
      <c r="X601" s="70"/>
      <c r="Y601" s="70"/>
      <c r="Z601" s="70"/>
      <c r="AA601" s="70"/>
      <c r="AB601" s="70"/>
      <c r="AC601" s="70"/>
      <c r="AD601" s="70"/>
      <c r="AE601" s="70"/>
      <c r="AF601" s="70"/>
      <c r="AG601" s="70"/>
      <c r="AH601" s="70"/>
      <c r="AI601" s="70"/>
      <c r="AJ601" s="70"/>
      <c r="AK601" s="70"/>
      <c r="AL601" s="70"/>
      <c r="AM601" s="70"/>
      <c r="AN601" s="70"/>
      <c r="AO601" s="70"/>
      <c r="AP601" s="70"/>
      <c r="AQ601" s="70"/>
      <c r="AR601" s="70"/>
      <c r="AS601" s="70"/>
      <c r="AT601" s="70"/>
      <c r="AU601" s="70"/>
      <c r="AV601" s="70"/>
      <c r="AW601" s="70"/>
      <c r="AX601" s="70"/>
      <c r="AY601" s="70"/>
      <c r="AZ601" s="70"/>
      <c r="BA601" s="70"/>
      <c r="BB601" s="70"/>
      <c r="BC601" s="70"/>
      <c r="BD601" s="70"/>
      <c r="BE601" s="70"/>
      <c r="BF601" s="70"/>
      <c r="BG601" s="70"/>
      <c r="BH601" s="70"/>
      <c r="BI601" s="70"/>
      <c r="BJ601" s="70"/>
      <c r="BK601" s="70"/>
      <c r="BL601" s="70"/>
      <c r="BM601" s="70"/>
      <c r="BN601" s="70"/>
      <c r="BO601" s="70"/>
      <c r="BP601" s="70"/>
      <c r="BQ601" s="70"/>
      <c r="BR601" s="70"/>
      <c r="BS601" s="70"/>
      <c r="BT601" s="70"/>
      <c r="BU601" s="70"/>
      <c r="BV601" s="70"/>
      <c r="BW601" s="70"/>
      <c r="BX601" s="70"/>
      <c r="BY601" s="70"/>
      <c r="BZ601" s="70"/>
      <c r="CA601" s="70"/>
      <c r="CB601" s="70"/>
      <c r="CC601" s="70"/>
      <c r="CD601" s="70"/>
      <c r="CE601" s="70"/>
      <c r="CF601" s="70"/>
      <c r="CG601" s="70"/>
      <c r="CH601" s="70"/>
      <c r="CI601" s="70"/>
      <c r="CJ601" s="70"/>
      <c r="CK601" s="70"/>
      <c r="CL601" s="70"/>
      <c r="CM601" s="70"/>
      <c r="CN601" s="70"/>
      <c r="CO601" s="70"/>
      <c r="CP601" s="70"/>
      <c r="CQ601" s="70"/>
      <c r="CR601" s="70"/>
      <c r="CS601" s="70"/>
      <c r="CT601" s="70"/>
      <c r="CU601" s="70"/>
      <c r="CV601" s="70"/>
      <c r="CW601" s="70"/>
      <c r="CX601" s="70"/>
      <c r="CY601" s="70"/>
      <c r="CZ601" s="70"/>
      <c r="DA601" s="70"/>
      <c r="DB601" s="70"/>
      <c r="DC601" s="70"/>
      <c r="DD601" s="70"/>
      <c r="DE601" s="70"/>
      <c r="DF601" s="70"/>
      <c r="DG601" s="70"/>
      <c r="DH601" s="70"/>
      <c r="DI601" s="70"/>
      <c r="DJ601" s="70"/>
    </row>
    <row r="602" spans="1:114" s="425" customFormat="1" ht="15" hidden="1" customHeight="1" outlineLevel="2" x14ac:dyDescent="0.25">
      <c r="A602" s="1193"/>
      <c r="B602" s="1536" t="s">
        <v>55</v>
      </c>
      <c r="C602" s="360"/>
      <c r="D602" s="1037"/>
      <c r="E602" s="1046"/>
      <c r="F602" s="836"/>
      <c r="G602" s="357"/>
      <c r="H602" s="922" t="s">
        <v>26</v>
      </c>
      <c r="I602" s="23"/>
      <c r="J602" s="23"/>
      <c r="K602" s="23"/>
      <c r="L602" s="360"/>
      <c r="M602" s="23"/>
      <c r="N602" s="512"/>
      <c r="O602" s="513"/>
      <c r="P602" s="514"/>
      <c r="Q602" s="669"/>
      <c r="R602" s="669"/>
      <c r="S602" s="515"/>
      <c r="T602" s="515"/>
      <c r="U602" s="1667"/>
      <c r="V602" s="360"/>
      <c r="W602" s="360"/>
      <c r="X602" s="70"/>
      <c r="Y602" s="70"/>
      <c r="Z602" s="70"/>
      <c r="AA602" s="70"/>
      <c r="AB602" s="70"/>
      <c r="AC602" s="70"/>
      <c r="AD602" s="70"/>
      <c r="AE602" s="70"/>
      <c r="AF602" s="70"/>
      <c r="AG602" s="70"/>
      <c r="AH602" s="70"/>
      <c r="AI602" s="70"/>
      <c r="AJ602" s="70"/>
      <c r="AK602" s="70"/>
      <c r="AL602" s="70"/>
      <c r="AM602" s="70"/>
      <c r="AN602" s="70"/>
      <c r="AO602" s="70"/>
      <c r="AP602" s="70"/>
      <c r="AQ602" s="70"/>
      <c r="AR602" s="70"/>
      <c r="AS602" s="70"/>
      <c r="AT602" s="70"/>
      <c r="AU602" s="70"/>
      <c r="AV602" s="70"/>
      <c r="AW602" s="70"/>
      <c r="AX602" s="70"/>
      <c r="AY602" s="70"/>
      <c r="AZ602" s="70"/>
      <c r="BA602" s="70"/>
      <c r="BB602" s="70"/>
      <c r="BC602" s="70"/>
      <c r="BD602" s="70"/>
      <c r="BE602" s="70"/>
      <c r="BF602" s="70"/>
      <c r="BG602" s="70"/>
      <c r="BH602" s="70"/>
      <c r="BI602" s="70"/>
      <c r="BJ602" s="70"/>
      <c r="BK602" s="70"/>
      <c r="BL602" s="70"/>
      <c r="BM602" s="70"/>
      <c r="BN602" s="70"/>
      <c r="BO602" s="70"/>
      <c r="BP602" s="70"/>
      <c r="BQ602" s="70"/>
      <c r="BR602" s="70"/>
      <c r="BS602" s="70"/>
      <c r="BT602" s="70"/>
      <c r="BU602" s="70"/>
      <c r="BV602" s="70"/>
      <c r="BW602" s="70"/>
      <c r="BX602" s="70"/>
      <c r="BY602" s="70"/>
      <c r="BZ602" s="70"/>
      <c r="CA602" s="70"/>
      <c r="CB602" s="70"/>
      <c r="CC602" s="70"/>
      <c r="CD602" s="70"/>
      <c r="CE602" s="70"/>
      <c r="CF602" s="70"/>
      <c r="CG602" s="70"/>
      <c r="CH602" s="70"/>
      <c r="CI602" s="70"/>
      <c r="CJ602" s="70"/>
      <c r="CK602" s="70"/>
      <c r="CL602" s="70"/>
      <c r="CM602" s="70"/>
      <c r="CN602" s="70"/>
      <c r="CO602" s="70"/>
      <c r="CP602" s="70"/>
      <c r="CQ602" s="70"/>
      <c r="CR602" s="70"/>
      <c r="CS602" s="70"/>
      <c r="CT602" s="70"/>
      <c r="CU602" s="70"/>
      <c r="CV602" s="70"/>
      <c r="CW602" s="70"/>
      <c r="CX602" s="70"/>
      <c r="CY602" s="70"/>
      <c r="CZ602" s="70"/>
      <c r="DA602" s="70"/>
      <c r="DB602" s="70"/>
      <c r="DC602" s="70"/>
      <c r="DD602" s="70"/>
      <c r="DE602" s="70"/>
      <c r="DF602" s="70"/>
      <c r="DG602" s="70"/>
      <c r="DH602" s="70"/>
      <c r="DI602" s="70"/>
      <c r="DJ602" s="70"/>
    </row>
    <row r="603" spans="1:114" s="425" customFormat="1" ht="15" hidden="1" customHeight="1" outlineLevel="2" x14ac:dyDescent="0.25">
      <c r="A603" s="1193"/>
      <c r="B603" s="1536" t="s">
        <v>56</v>
      </c>
      <c r="C603" s="360"/>
      <c r="D603" s="1037"/>
      <c r="E603" s="1046"/>
      <c r="F603" s="836"/>
      <c r="G603" s="357"/>
      <c r="H603" s="922" t="s">
        <v>27</v>
      </c>
      <c r="I603" s="23"/>
      <c r="J603" s="23"/>
      <c r="K603" s="23"/>
      <c r="L603" s="360"/>
      <c r="M603" s="23"/>
      <c r="N603" s="512"/>
      <c r="O603" s="513"/>
      <c r="P603" s="514"/>
      <c r="Q603" s="669"/>
      <c r="R603" s="669"/>
      <c r="S603" s="515"/>
      <c r="T603" s="515"/>
      <c r="U603" s="1667"/>
      <c r="V603" s="360"/>
      <c r="W603" s="360"/>
      <c r="X603" s="70"/>
      <c r="Y603" s="70"/>
      <c r="Z603" s="70"/>
      <c r="AA603" s="70"/>
      <c r="AB603" s="70"/>
      <c r="AC603" s="70"/>
      <c r="AD603" s="70"/>
      <c r="AE603" s="70"/>
      <c r="AF603" s="70"/>
      <c r="AG603" s="70"/>
      <c r="AH603" s="70"/>
      <c r="AI603" s="70"/>
      <c r="AJ603" s="70"/>
      <c r="AK603" s="70"/>
      <c r="AL603" s="70"/>
      <c r="AM603" s="70"/>
      <c r="AN603" s="70"/>
      <c r="AO603" s="70"/>
      <c r="AP603" s="70"/>
      <c r="AQ603" s="70"/>
      <c r="AR603" s="70"/>
      <c r="AS603" s="70"/>
      <c r="AT603" s="70"/>
      <c r="AU603" s="70"/>
      <c r="AV603" s="70"/>
      <c r="AW603" s="70"/>
      <c r="AX603" s="70"/>
      <c r="AY603" s="70"/>
      <c r="AZ603" s="70"/>
      <c r="BA603" s="70"/>
      <c r="BB603" s="70"/>
      <c r="BC603" s="70"/>
      <c r="BD603" s="70"/>
      <c r="BE603" s="70"/>
      <c r="BF603" s="70"/>
      <c r="BG603" s="70"/>
      <c r="BH603" s="70"/>
      <c r="BI603" s="70"/>
      <c r="BJ603" s="70"/>
      <c r="BK603" s="70"/>
      <c r="BL603" s="70"/>
      <c r="BM603" s="70"/>
      <c r="BN603" s="70"/>
      <c r="BO603" s="70"/>
      <c r="BP603" s="70"/>
      <c r="BQ603" s="70"/>
      <c r="BR603" s="70"/>
      <c r="BS603" s="70"/>
      <c r="BT603" s="70"/>
      <c r="BU603" s="70"/>
      <c r="BV603" s="70"/>
      <c r="BW603" s="70"/>
      <c r="BX603" s="70"/>
      <c r="BY603" s="70"/>
      <c r="BZ603" s="70"/>
      <c r="CA603" s="70"/>
      <c r="CB603" s="70"/>
      <c r="CC603" s="70"/>
      <c r="CD603" s="70"/>
      <c r="CE603" s="70"/>
      <c r="CF603" s="70"/>
      <c r="CG603" s="70"/>
      <c r="CH603" s="70"/>
      <c r="CI603" s="70"/>
      <c r="CJ603" s="70"/>
      <c r="CK603" s="70"/>
      <c r="CL603" s="70"/>
      <c r="CM603" s="70"/>
      <c r="CN603" s="70"/>
      <c r="CO603" s="70"/>
      <c r="CP603" s="70"/>
      <c r="CQ603" s="70"/>
      <c r="CR603" s="70"/>
      <c r="CS603" s="70"/>
      <c r="CT603" s="70"/>
      <c r="CU603" s="70"/>
      <c r="CV603" s="70"/>
      <c r="CW603" s="70"/>
      <c r="CX603" s="70"/>
      <c r="CY603" s="70"/>
      <c r="CZ603" s="70"/>
      <c r="DA603" s="70"/>
      <c r="DB603" s="70"/>
      <c r="DC603" s="70"/>
      <c r="DD603" s="70"/>
      <c r="DE603" s="70"/>
      <c r="DF603" s="70"/>
      <c r="DG603" s="70"/>
      <c r="DH603" s="70"/>
      <c r="DI603" s="70"/>
      <c r="DJ603" s="70"/>
    </row>
    <row r="604" spans="1:114" s="425" customFormat="1" ht="5.25" hidden="1" customHeight="1" outlineLevel="2" x14ac:dyDescent="0.25">
      <c r="A604" s="1193"/>
      <c r="B604" s="1536" t="s">
        <v>45</v>
      </c>
      <c r="C604" s="360"/>
      <c r="D604" s="1037"/>
      <c r="E604" s="1046"/>
      <c r="F604" s="836"/>
      <c r="G604" s="357"/>
      <c r="H604" s="922" t="s">
        <v>28</v>
      </c>
      <c r="I604" s="23"/>
      <c r="J604" s="23"/>
      <c r="K604" s="23"/>
      <c r="L604" s="360"/>
      <c r="M604" s="23"/>
      <c r="N604" s="512"/>
      <c r="O604" s="513"/>
      <c r="P604" s="514"/>
      <c r="Q604" s="669"/>
      <c r="R604" s="669"/>
      <c r="S604" s="515"/>
      <c r="T604" s="515"/>
      <c r="U604" s="1667"/>
      <c r="V604" s="360"/>
      <c r="W604" s="360"/>
      <c r="X604" s="70"/>
      <c r="Y604" s="70"/>
      <c r="Z604" s="70"/>
      <c r="AA604" s="70"/>
      <c r="AB604" s="70"/>
      <c r="AC604" s="70"/>
      <c r="AD604" s="70"/>
      <c r="AE604" s="70"/>
      <c r="AF604" s="70"/>
      <c r="AG604" s="70"/>
      <c r="AH604" s="70"/>
      <c r="AI604" s="70"/>
      <c r="AJ604" s="70"/>
      <c r="AK604" s="70"/>
      <c r="AL604" s="70"/>
      <c r="AM604" s="70"/>
      <c r="AN604" s="70"/>
      <c r="AO604" s="70"/>
      <c r="AP604" s="70"/>
      <c r="AQ604" s="70"/>
      <c r="AR604" s="70"/>
      <c r="AS604" s="70"/>
      <c r="AT604" s="70"/>
      <c r="AU604" s="70"/>
      <c r="AV604" s="70"/>
      <c r="AW604" s="70"/>
      <c r="AX604" s="70"/>
      <c r="AY604" s="70"/>
      <c r="AZ604" s="70"/>
      <c r="BA604" s="70"/>
      <c r="BB604" s="70"/>
      <c r="BC604" s="70"/>
      <c r="BD604" s="70"/>
      <c r="BE604" s="70"/>
      <c r="BF604" s="70"/>
      <c r="BG604" s="70"/>
      <c r="BH604" s="70"/>
      <c r="BI604" s="70"/>
      <c r="BJ604" s="70"/>
      <c r="BK604" s="70"/>
      <c r="BL604" s="70"/>
      <c r="BM604" s="70"/>
      <c r="BN604" s="70"/>
      <c r="BO604" s="70"/>
      <c r="BP604" s="70"/>
      <c r="BQ604" s="70"/>
      <c r="BR604" s="70"/>
      <c r="BS604" s="70"/>
      <c r="BT604" s="70"/>
      <c r="BU604" s="70"/>
      <c r="BV604" s="70"/>
      <c r="BW604" s="70"/>
      <c r="BX604" s="70"/>
      <c r="BY604" s="70"/>
      <c r="BZ604" s="70"/>
      <c r="CA604" s="70"/>
      <c r="CB604" s="70"/>
      <c r="CC604" s="70"/>
      <c r="CD604" s="70"/>
      <c r="CE604" s="70"/>
      <c r="CF604" s="70"/>
      <c r="CG604" s="70"/>
      <c r="CH604" s="70"/>
      <c r="CI604" s="70"/>
      <c r="CJ604" s="70"/>
      <c r="CK604" s="70"/>
      <c r="CL604" s="70"/>
      <c r="CM604" s="70"/>
      <c r="CN604" s="70"/>
      <c r="CO604" s="70"/>
      <c r="CP604" s="70"/>
      <c r="CQ604" s="70"/>
      <c r="CR604" s="70"/>
      <c r="CS604" s="70"/>
      <c r="CT604" s="70"/>
      <c r="CU604" s="70"/>
      <c r="CV604" s="70"/>
      <c r="CW604" s="70"/>
      <c r="CX604" s="70"/>
      <c r="CY604" s="70"/>
      <c r="CZ604" s="70"/>
      <c r="DA604" s="70"/>
      <c r="DB604" s="70"/>
      <c r="DC604" s="70"/>
      <c r="DD604" s="70"/>
      <c r="DE604" s="70"/>
      <c r="DF604" s="70"/>
      <c r="DG604" s="70"/>
      <c r="DH604" s="70"/>
      <c r="DI604" s="70"/>
      <c r="DJ604" s="70"/>
    </row>
    <row r="605" spans="1:114" s="425" customFormat="1" ht="16.5" hidden="1" customHeight="1" outlineLevel="2" x14ac:dyDescent="0.25">
      <c r="A605" s="1193"/>
      <c r="B605" s="1536" t="s">
        <v>46</v>
      </c>
      <c r="C605" s="360"/>
      <c r="D605" s="1037"/>
      <c r="E605" s="1046"/>
      <c r="F605" s="836"/>
      <c r="G605" s="357"/>
      <c r="H605" s="922" t="s">
        <v>29</v>
      </c>
      <c r="I605" s="23"/>
      <c r="J605" s="23"/>
      <c r="K605" s="23"/>
      <c r="L605" s="360"/>
      <c r="M605" s="23"/>
      <c r="N605" s="512"/>
      <c r="O605" s="513"/>
      <c r="P605" s="514"/>
      <c r="Q605" s="669"/>
      <c r="R605" s="669"/>
      <c r="S605" s="515"/>
      <c r="T605" s="515"/>
      <c r="U605" s="1667"/>
      <c r="V605" s="360"/>
      <c r="W605" s="360"/>
      <c r="X605" s="70"/>
      <c r="Y605" s="70"/>
      <c r="Z605" s="70"/>
      <c r="AA605" s="70"/>
      <c r="AB605" s="70"/>
      <c r="AC605" s="70"/>
      <c r="AD605" s="70"/>
      <c r="AE605" s="70"/>
      <c r="AF605" s="70"/>
      <c r="AG605" s="70"/>
      <c r="AH605" s="70"/>
      <c r="AI605" s="70"/>
      <c r="AJ605" s="70"/>
      <c r="AK605" s="70"/>
      <c r="AL605" s="70"/>
      <c r="AM605" s="70"/>
      <c r="AN605" s="70"/>
      <c r="AO605" s="70"/>
      <c r="AP605" s="70"/>
      <c r="AQ605" s="70"/>
      <c r="AR605" s="70"/>
      <c r="AS605" s="70"/>
      <c r="AT605" s="70"/>
      <c r="AU605" s="70"/>
      <c r="AV605" s="70"/>
      <c r="AW605" s="70"/>
      <c r="AX605" s="70"/>
      <c r="AY605" s="70"/>
      <c r="AZ605" s="70"/>
      <c r="BA605" s="70"/>
      <c r="BB605" s="70"/>
      <c r="BC605" s="70"/>
      <c r="BD605" s="70"/>
      <c r="BE605" s="70"/>
      <c r="BF605" s="70"/>
      <c r="BG605" s="70"/>
      <c r="BH605" s="70"/>
      <c r="BI605" s="70"/>
      <c r="BJ605" s="70"/>
      <c r="BK605" s="70"/>
      <c r="BL605" s="70"/>
      <c r="BM605" s="70"/>
      <c r="BN605" s="70"/>
      <c r="BO605" s="70"/>
      <c r="BP605" s="70"/>
      <c r="BQ605" s="70"/>
      <c r="BR605" s="70"/>
      <c r="BS605" s="70"/>
      <c r="BT605" s="70"/>
      <c r="BU605" s="70"/>
      <c r="BV605" s="70"/>
      <c r="BW605" s="70"/>
      <c r="BX605" s="70"/>
      <c r="BY605" s="70"/>
      <c r="BZ605" s="70"/>
      <c r="CA605" s="70"/>
      <c r="CB605" s="70"/>
      <c r="CC605" s="70"/>
      <c r="CD605" s="70"/>
      <c r="CE605" s="70"/>
      <c r="CF605" s="70"/>
      <c r="CG605" s="70"/>
      <c r="CH605" s="70"/>
      <c r="CI605" s="70"/>
      <c r="CJ605" s="70"/>
      <c r="CK605" s="70"/>
      <c r="CL605" s="70"/>
      <c r="CM605" s="70"/>
      <c r="CN605" s="70"/>
      <c r="CO605" s="70"/>
      <c r="CP605" s="70"/>
      <c r="CQ605" s="70"/>
      <c r="CR605" s="70"/>
      <c r="CS605" s="70"/>
      <c r="CT605" s="70"/>
      <c r="CU605" s="70"/>
      <c r="CV605" s="70"/>
      <c r="CW605" s="70"/>
      <c r="CX605" s="70"/>
      <c r="CY605" s="70"/>
      <c r="CZ605" s="70"/>
      <c r="DA605" s="70"/>
      <c r="DB605" s="70"/>
      <c r="DC605" s="70"/>
      <c r="DD605" s="70"/>
      <c r="DE605" s="70"/>
      <c r="DF605" s="70"/>
      <c r="DG605" s="70"/>
      <c r="DH605" s="70"/>
      <c r="DI605" s="70"/>
      <c r="DJ605" s="70"/>
    </row>
    <row r="606" spans="1:114" s="282" customFormat="1" ht="31.5" customHeight="1" outlineLevel="1" x14ac:dyDescent="0.25">
      <c r="A606" s="1187"/>
      <c r="B606" s="1530" t="s">
        <v>162</v>
      </c>
      <c r="C606" s="14"/>
      <c r="D606" s="1059"/>
      <c r="E606" s="14"/>
      <c r="F606" s="839"/>
      <c r="G606" s="371"/>
      <c r="H606" s="2296" t="s">
        <v>163</v>
      </c>
      <c r="I606" s="2297"/>
      <c r="J606" s="2297"/>
      <c r="K606" s="2297"/>
      <c r="L606" s="2297"/>
      <c r="M606" s="2297"/>
      <c r="N606" s="2297"/>
      <c r="O606" s="2297"/>
      <c r="P606" s="2297"/>
      <c r="Q606" s="2297"/>
      <c r="R606" s="2297"/>
      <c r="S606" s="2297"/>
      <c r="T606" s="2297"/>
      <c r="U606" s="2297"/>
      <c r="V606" s="2297"/>
      <c r="W606" s="2298"/>
      <c r="X606" s="294"/>
      <c r="Y606" s="294"/>
      <c r="Z606" s="294"/>
      <c r="AA606" s="294"/>
      <c r="AB606" s="294"/>
      <c r="AC606" s="294"/>
      <c r="AD606" s="294"/>
      <c r="AE606" s="294"/>
      <c r="AF606" s="294"/>
      <c r="AG606" s="294"/>
      <c r="AH606" s="294"/>
      <c r="AI606" s="294"/>
      <c r="AJ606" s="294"/>
      <c r="AK606" s="294"/>
      <c r="AL606" s="294"/>
      <c r="AM606" s="294"/>
      <c r="AN606" s="294"/>
      <c r="AO606" s="294"/>
      <c r="AP606" s="294"/>
      <c r="AQ606" s="294"/>
      <c r="AR606" s="294"/>
      <c r="AS606" s="294"/>
      <c r="AT606" s="294"/>
      <c r="AU606" s="294"/>
      <c r="AV606" s="294"/>
      <c r="AW606" s="294"/>
      <c r="AX606" s="294"/>
      <c r="AY606" s="294"/>
      <c r="AZ606" s="294"/>
      <c r="BA606" s="294"/>
      <c r="BB606" s="294"/>
      <c r="BC606" s="294"/>
      <c r="BD606" s="294"/>
      <c r="BE606" s="294"/>
      <c r="BF606" s="294"/>
      <c r="BG606" s="294"/>
      <c r="BH606" s="294"/>
      <c r="BI606" s="294"/>
      <c r="BJ606" s="294"/>
      <c r="BK606" s="294"/>
      <c r="BL606" s="294"/>
      <c r="BM606" s="294"/>
      <c r="BN606" s="294"/>
      <c r="BO606" s="294"/>
      <c r="BP606" s="294"/>
      <c r="BQ606" s="294"/>
      <c r="BR606" s="294"/>
      <c r="BS606" s="294"/>
      <c r="BT606" s="294"/>
      <c r="BU606" s="294"/>
      <c r="BV606" s="294"/>
      <c r="BW606" s="294"/>
      <c r="BX606" s="294"/>
      <c r="BY606" s="294"/>
      <c r="BZ606" s="294"/>
      <c r="CA606" s="294"/>
      <c r="CB606" s="294"/>
      <c r="CC606" s="294"/>
      <c r="CD606" s="294"/>
      <c r="CE606" s="294"/>
      <c r="CF606" s="294"/>
      <c r="CG606" s="294"/>
      <c r="CH606" s="294"/>
      <c r="CI606" s="294"/>
      <c r="CJ606" s="294"/>
      <c r="CK606" s="294"/>
      <c r="CL606" s="294"/>
      <c r="CM606" s="294"/>
      <c r="CN606" s="294"/>
      <c r="CO606" s="294"/>
      <c r="CP606" s="294"/>
      <c r="CQ606" s="294"/>
      <c r="CR606" s="294"/>
      <c r="CS606" s="294"/>
      <c r="CT606" s="294"/>
      <c r="CU606" s="294"/>
      <c r="CV606" s="294"/>
      <c r="CW606" s="294"/>
      <c r="CX606" s="294"/>
      <c r="CY606" s="294"/>
      <c r="CZ606" s="294"/>
      <c r="DA606" s="294"/>
      <c r="DB606" s="294"/>
      <c r="DC606" s="294"/>
      <c r="DD606" s="294"/>
      <c r="DE606" s="294"/>
      <c r="DF606" s="294"/>
      <c r="DG606" s="294"/>
      <c r="DH606" s="294"/>
      <c r="DI606" s="294"/>
      <c r="DJ606" s="294"/>
    </row>
    <row r="607" spans="1:114" s="282" customFormat="1" ht="62.25" customHeight="1" outlineLevel="1" x14ac:dyDescent="0.25">
      <c r="A607" s="1187">
        <v>55</v>
      </c>
      <c r="B607" s="1530" t="s">
        <v>3630</v>
      </c>
      <c r="C607" s="360" t="s">
        <v>2164</v>
      </c>
      <c r="D607" s="1037" t="s">
        <v>91</v>
      </c>
      <c r="E607" s="1046" t="s">
        <v>3</v>
      </c>
      <c r="F607" s="14"/>
      <c r="G607" s="357"/>
      <c r="H607" s="910" t="s">
        <v>893</v>
      </c>
      <c r="I607" s="363" t="s">
        <v>1595</v>
      </c>
      <c r="J607" s="363" t="s">
        <v>89</v>
      </c>
      <c r="K607" s="363" t="s">
        <v>3</v>
      </c>
      <c r="L607" s="14"/>
      <c r="M607" s="363"/>
      <c r="N607" s="490">
        <v>77.599999999999994</v>
      </c>
      <c r="O607" s="495">
        <v>74.3</v>
      </c>
      <c r="P607" s="508">
        <v>74.599999999999994</v>
      </c>
      <c r="Q607" s="508">
        <v>75</v>
      </c>
      <c r="R607" s="508">
        <v>75.5</v>
      </c>
      <c r="S607" s="520">
        <v>76</v>
      </c>
      <c r="T607" s="520">
        <v>76</v>
      </c>
      <c r="U607" s="14"/>
      <c r="V607" s="14"/>
      <c r="W607" s="14"/>
      <c r="X607" s="294"/>
      <c r="Y607" s="294"/>
      <c r="Z607" s="294"/>
      <c r="AA607" s="294"/>
      <c r="AB607" s="294"/>
      <c r="AC607" s="294"/>
      <c r="AD607" s="294"/>
      <c r="AE607" s="294"/>
      <c r="AF607" s="294"/>
      <c r="AG607" s="294"/>
      <c r="AH607" s="294"/>
      <c r="AI607" s="294"/>
      <c r="AJ607" s="294"/>
      <c r="AK607" s="294"/>
      <c r="AL607" s="294"/>
      <c r="AM607" s="294"/>
      <c r="AN607" s="294"/>
      <c r="AO607" s="294"/>
      <c r="AP607" s="294"/>
      <c r="AQ607" s="294"/>
      <c r="AR607" s="294"/>
      <c r="AS607" s="294"/>
      <c r="AT607" s="294"/>
      <c r="AU607" s="294"/>
      <c r="AV607" s="294"/>
      <c r="AW607" s="294"/>
      <c r="AX607" s="294"/>
      <c r="AY607" s="294"/>
      <c r="AZ607" s="294"/>
      <c r="BA607" s="294"/>
      <c r="BB607" s="294"/>
      <c r="BC607" s="294"/>
      <c r="BD607" s="294"/>
      <c r="BE607" s="294"/>
      <c r="BF607" s="294"/>
      <c r="BG607" s="294"/>
      <c r="BH607" s="294"/>
      <c r="BI607" s="294"/>
      <c r="BJ607" s="294"/>
      <c r="BK607" s="294"/>
      <c r="BL607" s="294"/>
      <c r="BM607" s="294"/>
      <c r="BN607" s="294"/>
      <c r="BO607" s="294"/>
      <c r="BP607" s="294"/>
      <c r="BQ607" s="294"/>
      <c r="BR607" s="294"/>
      <c r="BS607" s="294"/>
      <c r="BT607" s="294"/>
      <c r="BU607" s="294"/>
      <c r="BV607" s="294"/>
      <c r="BW607" s="294"/>
      <c r="BX607" s="294"/>
      <c r="BY607" s="294"/>
      <c r="BZ607" s="294"/>
      <c r="CA607" s="294"/>
      <c r="CB607" s="294"/>
      <c r="CC607" s="294"/>
      <c r="CD607" s="294"/>
      <c r="CE607" s="294"/>
      <c r="CF607" s="294"/>
      <c r="CG607" s="294"/>
      <c r="CH607" s="294"/>
      <c r="CI607" s="294"/>
      <c r="CJ607" s="294"/>
      <c r="CK607" s="294"/>
      <c r="CL607" s="294"/>
      <c r="CM607" s="294"/>
      <c r="CN607" s="294"/>
      <c r="CO607" s="294"/>
      <c r="CP607" s="294"/>
      <c r="CQ607" s="294"/>
      <c r="CR607" s="294"/>
      <c r="CS607" s="294"/>
      <c r="CT607" s="294"/>
      <c r="CU607" s="294"/>
      <c r="CV607" s="294"/>
      <c r="CW607" s="294"/>
      <c r="CX607" s="294"/>
      <c r="CY607" s="294"/>
      <c r="CZ607" s="294"/>
      <c r="DA607" s="294"/>
      <c r="DB607" s="294"/>
      <c r="DC607" s="294"/>
      <c r="DD607" s="294"/>
      <c r="DE607" s="294"/>
      <c r="DF607" s="294"/>
      <c r="DG607" s="294"/>
      <c r="DH607" s="294"/>
      <c r="DI607" s="294"/>
      <c r="DJ607" s="294"/>
    </row>
    <row r="608" spans="1:114" s="282" customFormat="1" ht="63" customHeight="1" outlineLevel="1" x14ac:dyDescent="0.25">
      <c r="A608" s="1187">
        <v>56</v>
      </c>
      <c r="B608" s="1530" t="s">
        <v>3631</v>
      </c>
      <c r="C608" s="360" t="s">
        <v>2164</v>
      </c>
      <c r="D608" s="1037" t="s">
        <v>91</v>
      </c>
      <c r="E608" s="1151" t="s">
        <v>3</v>
      </c>
      <c r="F608" s="14"/>
      <c r="G608" s="2"/>
      <c r="H608" s="910" t="s">
        <v>894</v>
      </c>
      <c r="I608" s="363" t="s">
        <v>1595</v>
      </c>
      <c r="J608" s="363" t="s">
        <v>89</v>
      </c>
      <c r="K608" s="78" t="s">
        <v>3</v>
      </c>
      <c r="L608" s="14"/>
      <c r="M608" s="363"/>
      <c r="N608" s="490">
        <v>55.2</v>
      </c>
      <c r="O608" s="495">
        <v>60.4</v>
      </c>
      <c r="P608" s="508">
        <v>65.599999999999994</v>
      </c>
      <c r="Q608" s="508">
        <v>70.8</v>
      </c>
      <c r="R608" s="508" t="s">
        <v>34</v>
      </c>
      <c r="S608" s="494" t="s">
        <v>34</v>
      </c>
      <c r="T608" s="519"/>
      <c r="U608" s="14"/>
      <c r="V608" s="14"/>
      <c r="W608" s="14"/>
      <c r="X608" s="294"/>
      <c r="Y608" s="294"/>
      <c r="Z608" s="294"/>
      <c r="AA608" s="294"/>
      <c r="AB608" s="294"/>
      <c r="AC608" s="294"/>
      <c r="AD608" s="294"/>
      <c r="AE608" s="294"/>
      <c r="AF608" s="294"/>
      <c r="AG608" s="294"/>
      <c r="AH608" s="294"/>
      <c r="AI608" s="294"/>
      <c r="AJ608" s="294"/>
      <c r="AK608" s="294"/>
      <c r="AL608" s="294"/>
      <c r="AM608" s="294"/>
      <c r="AN608" s="294"/>
      <c r="AO608" s="294"/>
      <c r="AP608" s="294"/>
      <c r="AQ608" s="294"/>
      <c r="AR608" s="294"/>
      <c r="AS608" s="294"/>
      <c r="AT608" s="294"/>
      <c r="AU608" s="294"/>
      <c r="AV608" s="294"/>
      <c r="AW608" s="294"/>
      <c r="AX608" s="294"/>
      <c r="AY608" s="294"/>
      <c r="AZ608" s="294"/>
      <c r="BA608" s="294"/>
      <c r="BB608" s="294"/>
      <c r="BC608" s="294"/>
      <c r="BD608" s="294"/>
      <c r="BE608" s="294"/>
      <c r="BF608" s="294"/>
      <c r="BG608" s="294"/>
      <c r="BH608" s="294"/>
      <c r="BI608" s="294"/>
      <c r="BJ608" s="294"/>
      <c r="BK608" s="294"/>
      <c r="BL608" s="294"/>
      <c r="BM608" s="294"/>
      <c r="BN608" s="294"/>
      <c r="BO608" s="294"/>
      <c r="BP608" s="294"/>
      <c r="BQ608" s="294"/>
      <c r="BR608" s="294"/>
      <c r="BS608" s="294"/>
      <c r="BT608" s="294"/>
      <c r="BU608" s="294"/>
      <c r="BV608" s="294"/>
      <c r="BW608" s="294"/>
      <c r="BX608" s="294"/>
      <c r="BY608" s="294"/>
      <c r="BZ608" s="294"/>
      <c r="CA608" s="294"/>
      <c r="CB608" s="294"/>
      <c r="CC608" s="294"/>
      <c r="CD608" s="294"/>
      <c r="CE608" s="294"/>
      <c r="CF608" s="294"/>
      <c r="CG608" s="294"/>
      <c r="CH608" s="294"/>
      <c r="CI608" s="294"/>
      <c r="CJ608" s="294"/>
      <c r="CK608" s="294"/>
      <c r="CL608" s="294"/>
      <c r="CM608" s="294"/>
      <c r="CN608" s="294"/>
      <c r="CO608" s="294"/>
      <c r="CP608" s="294"/>
      <c r="CQ608" s="294"/>
      <c r="CR608" s="294"/>
      <c r="CS608" s="294"/>
      <c r="CT608" s="294"/>
      <c r="CU608" s="294"/>
      <c r="CV608" s="294"/>
      <c r="CW608" s="294"/>
      <c r="CX608" s="294"/>
      <c r="CY608" s="294"/>
      <c r="CZ608" s="294"/>
      <c r="DA608" s="294"/>
      <c r="DB608" s="294"/>
      <c r="DC608" s="294"/>
      <c r="DD608" s="294"/>
      <c r="DE608" s="294"/>
      <c r="DF608" s="294"/>
      <c r="DG608" s="294"/>
      <c r="DH608" s="294"/>
      <c r="DI608" s="294"/>
      <c r="DJ608" s="294"/>
    </row>
    <row r="609" spans="1:114" s="282" customFormat="1" ht="22.5" customHeight="1" outlineLevel="1" x14ac:dyDescent="0.25">
      <c r="A609" s="1187"/>
      <c r="B609" s="1530" t="s">
        <v>164</v>
      </c>
      <c r="C609" s="14"/>
      <c r="D609" s="1059"/>
      <c r="E609" s="14"/>
      <c r="F609" s="839"/>
      <c r="G609" s="371"/>
      <c r="H609" s="2296" t="s">
        <v>165</v>
      </c>
      <c r="I609" s="2297"/>
      <c r="J609" s="2297"/>
      <c r="K609" s="2297"/>
      <c r="L609" s="2297"/>
      <c r="M609" s="2297"/>
      <c r="N609" s="2297"/>
      <c r="O609" s="2297"/>
      <c r="P609" s="2297"/>
      <c r="Q609" s="2297"/>
      <c r="R609" s="2297"/>
      <c r="S609" s="2297"/>
      <c r="T609" s="2297"/>
      <c r="U609" s="2297"/>
      <c r="V609" s="2297"/>
      <c r="W609" s="2298"/>
      <c r="X609" s="294"/>
      <c r="Y609" s="294"/>
      <c r="Z609" s="294"/>
      <c r="AA609" s="294"/>
      <c r="AB609" s="294"/>
      <c r="AC609" s="294"/>
      <c r="AD609" s="294"/>
      <c r="AE609" s="294"/>
      <c r="AF609" s="294"/>
      <c r="AG609" s="294"/>
      <c r="AH609" s="294"/>
      <c r="AI609" s="294"/>
      <c r="AJ609" s="294"/>
      <c r="AK609" s="294"/>
      <c r="AL609" s="294"/>
      <c r="AM609" s="294"/>
      <c r="AN609" s="294"/>
      <c r="AO609" s="294"/>
      <c r="AP609" s="294"/>
      <c r="AQ609" s="294"/>
      <c r="AR609" s="294"/>
      <c r="AS609" s="294"/>
      <c r="AT609" s="294"/>
      <c r="AU609" s="294"/>
      <c r="AV609" s="294"/>
      <c r="AW609" s="294"/>
      <c r="AX609" s="294"/>
      <c r="AY609" s="294"/>
      <c r="AZ609" s="294"/>
      <c r="BA609" s="294"/>
      <c r="BB609" s="294"/>
      <c r="BC609" s="294"/>
      <c r="BD609" s="294"/>
      <c r="BE609" s="294"/>
      <c r="BF609" s="294"/>
      <c r="BG609" s="294"/>
      <c r="BH609" s="294"/>
      <c r="BI609" s="294"/>
      <c r="BJ609" s="294"/>
      <c r="BK609" s="294"/>
      <c r="BL609" s="294"/>
      <c r="BM609" s="294"/>
      <c r="BN609" s="294"/>
      <c r="BO609" s="294"/>
      <c r="BP609" s="294"/>
      <c r="BQ609" s="294"/>
      <c r="BR609" s="294"/>
      <c r="BS609" s="294"/>
      <c r="BT609" s="294"/>
      <c r="BU609" s="294"/>
      <c r="BV609" s="294"/>
      <c r="BW609" s="294"/>
      <c r="BX609" s="294"/>
      <c r="BY609" s="294"/>
      <c r="BZ609" s="294"/>
      <c r="CA609" s="294"/>
      <c r="CB609" s="294"/>
      <c r="CC609" s="294"/>
      <c r="CD609" s="294"/>
      <c r="CE609" s="294"/>
      <c r="CF609" s="294"/>
      <c r="CG609" s="294"/>
      <c r="CH609" s="294"/>
      <c r="CI609" s="294"/>
      <c r="CJ609" s="294"/>
      <c r="CK609" s="294"/>
      <c r="CL609" s="294"/>
      <c r="CM609" s="294"/>
      <c r="CN609" s="294"/>
      <c r="CO609" s="294"/>
      <c r="CP609" s="294"/>
      <c r="CQ609" s="294"/>
      <c r="CR609" s="294"/>
      <c r="CS609" s="294"/>
      <c r="CT609" s="294"/>
      <c r="CU609" s="294"/>
      <c r="CV609" s="294"/>
      <c r="CW609" s="294"/>
      <c r="CX609" s="294"/>
      <c r="CY609" s="294"/>
      <c r="CZ609" s="294"/>
      <c r="DA609" s="294"/>
      <c r="DB609" s="294"/>
      <c r="DC609" s="294"/>
      <c r="DD609" s="294"/>
      <c r="DE609" s="294"/>
      <c r="DF609" s="294"/>
      <c r="DG609" s="294"/>
      <c r="DH609" s="294"/>
      <c r="DI609" s="294"/>
      <c r="DJ609" s="294"/>
    </row>
    <row r="610" spans="1:114" s="282" customFormat="1" ht="24.75" customHeight="1" outlineLevel="1" x14ac:dyDescent="0.25">
      <c r="A610" s="1187"/>
      <c r="B610" s="1530" t="s">
        <v>166</v>
      </c>
      <c r="C610" s="14"/>
      <c r="D610" s="1059"/>
      <c r="E610" s="14"/>
      <c r="F610" s="839"/>
      <c r="G610" s="371"/>
      <c r="H610" s="2296" t="s">
        <v>895</v>
      </c>
      <c r="I610" s="2297"/>
      <c r="J610" s="2297"/>
      <c r="K610" s="2297"/>
      <c r="L610" s="2297"/>
      <c r="M610" s="2297"/>
      <c r="N610" s="2297"/>
      <c r="O610" s="2297"/>
      <c r="P610" s="2297"/>
      <c r="Q610" s="2297"/>
      <c r="R610" s="2297"/>
      <c r="S610" s="2297"/>
      <c r="T610" s="2297"/>
      <c r="U610" s="2297"/>
      <c r="V610" s="2297"/>
      <c r="W610" s="2298"/>
      <c r="X610" s="294"/>
      <c r="Y610" s="294"/>
      <c r="Z610" s="294"/>
      <c r="AA610" s="294"/>
      <c r="AB610" s="294"/>
      <c r="AC610" s="294"/>
      <c r="AD610" s="294"/>
      <c r="AE610" s="294"/>
      <c r="AF610" s="294"/>
      <c r="AG610" s="294"/>
      <c r="AH610" s="294"/>
      <c r="AI610" s="294"/>
      <c r="AJ610" s="294"/>
      <c r="AK610" s="294"/>
      <c r="AL610" s="294"/>
      <c r="AM610" s="294"/>
      <c r="AN610" s="294"/>
      <c r="AO610" s="294"/>
      <c r="AP610" s="294"/>
      <c r="AQ610" s="294"/>
      <c r="AR610" s="294"/>
      <c r="AS610" s="294"/>
      <c r="AT610" s="294"/>
      <c r="AU610" s="294"/>
      <c r="AV610" s="294"/>
      <c r="AW610" s="294"/>
      <c r="AX610" s="294"/>
      <c r="AY610" s="294"/>
      <c r="AZ610" s="294"/>
      <c r="BA610" s="294"/>
      <c r="BB610" s="294"/>
      <c r="BC610" s="294"/>
      <c r="BD610" s="294"/>
      <c r="BE610" s="294"/>
      <c r="BF610" s="294"/>
      <c r="BG610" s="294"/>
      <c r="BH610" s="294"/>
      <c r="BI610" s="294"/>
      <c r="BJ610" s="294"/>
      <c r="BK610" s="294"/>
      <c r="BL610" s="294"/>
      <c r="BM610" s="294"/>
      <c r="BN610" s="294"/>
      <c r="BO610" s="294"/>
      <c r="BP610" s="294"/>
      <c r="BQ610" s="294"/>
      <c r="BR610" s="294"/>
      <c r="BS610" s="294"/>
      <c r="BT610" s="294"/>
      <c r="BU610" s="294"/>
      <c r="BV610" s="294"/>
      <c r="BW610" s="294"/>
      <c r="BX610" s="294"/>
      <c r="BY610" s="294"/>
      <c r="BZ610" s="294"/>
      <c r="CA610" s="294"/>
      <c r="CB610" s="294"/>
      <c r="CC610" s="294"/>
      <c r="CD610" s="294"/>
      <c r="CE610" s="294"/>
      <c r="CF610" s="294"/>
      <c r="CG610" s="294"/>
      <c r="CH610" s="294"/>
      <c r="CI610" s="294"/>
      <c r="CJ610" s="294"/>
      <c r="CK610" s="294"/>
      <c r="CL610" s="294"/>
      <c r="CM610" s="294"/>
      <c r="CN610" s="294"/>
      <c r="CO610" s="294"/>
      <c r="CP610" s="294"/>
      <c r="CQ610" s="294"/>
      <c r="CR610" s="294"/>
      <c r="CS610" s="294"/>
      <c r="CT610" s="294"/>
      <c r="CU610" s="294"/>
      <c r="CV610" s="294"/>
      <c r="CW610" s="294"/>
      <c r="CX610" s="294"/>
      <c r="CY610" s="294"/>
      <c r="CZ610" s="294"/>
      <c r="DA610" s="294"/>
      <c r="DB610" s="294"/>
      <c r="DC610" s="294"/>
      <c r="DD610" s="294"/>
      <c r="DE610" s="294"/>
      <c r="DF610" s="294"/>
      <c r="DG610" s="294"/>
      <c r="DH610" s="294"/>
      <c r="DI610" s="294"/>
      <c r="DJ610" s="294"/>
    </row>
    <row r="611" spans="1:114" s="1408" customFormat="1" ht="15" customHeight="1" outlineLevel="1" x14ac:dyDescent="0.25">
      <c r="A611" s="2808"/>
      <c r="B611" s="2329" t="s">
        <v>3254</v>
      </c>
      <c r="C611" s="2816" t="s">
        <v>91</v>
      </c>
      <c r="D611" s="2327" t="s">
        <v>457</v>
      </c>
      <c r="E611" s="1407" t="s">
        <v>332</v>
      </c>
      <c r="F611" s="2710" t="s">
        <v>320</v>
      </c>
      <c r="G611" s="2817" t="s">
        <v>464</v>
      </c>
      <c r="H611" s="2303" t="s">
        <v>3255</v>
      </c>
      <c r="I611" s="2807" t="s">
        <v>89</v>
      </c>
      <c r="J611" s="2807" t="s">
        <v>454</v>
      </c>
      <c r="K611" s="476" t="s">
        <v>329</v>
      </c>
      <c r="L611" s="2710" t="s">
        <v>320</v>
      </c>
      <c r="M611" s="2807" t="s">
        <v>463</v>
      </c>
      <c r="N611" s="1382" t="s">
        <v>2963</v>
      </c>
      <c r="O611" s="1382" t="s">
        <v>2964</v>
      </c>
      <c r="P611" s="1382" t="s">
        <v>2965</v>
      </c>
      <c r="Q611" s="1382" t="s">
        <v>2966</v>
      </c>
      <c r="R611" s="1382" t="s">
        <v>2967</v>
      </c>
      <c r="S611" s="1382" t="s">
        <v>2968</v>
      </c>
      <c r="T611" s="1382">
        <v>0</v>
      </c>
      <c r="U611" s="775"/>
      <c r="V611" s="775"/>
      <c r="W611" s="775"/>
    </row>
    <row r="612" spans="1:114" s="1408" customFormat="1" ht="48" customHeight="1" outlineLevel="1" x14ac:dyDescent="0.25">
      <c r="A612" s="2808"/>
      <c r="B612" s="2329"/>
      <c r="C612" s="2816"/>
      <c r="D612" s="2328"/>
      <c r="E612" s="1407" t="s">
        <v>458</v>
      </c>
      <c r="F612" s="2711"/>
      <c r="G612" s="2817"/>
      <c r="H612" s="2304"/>
      <c r="I612" s="2807"/>
      <c r="J612" s="2807"/>
      <c r="K612" s="476" t="s">
        <v>465</v>
      </c>
      <c r="L612" s="2711"/>
      <c r="M612" s="2807"/>
      <c r="N612" s="1382" t="s">
        <v>2969</v>
      </c>
      <c r="O612" s="1410">
        <v>7.9</v>
      </c>
      <c r="P612" s="1086">
        <v>1.3</v>
      </c>
      <c r="Q612" s="1086">
        <v>3</v>
      </c>
      <c r="R612" s="1086">
        <v>59.061999999999998</v>
      </c>
      <c r="S612" s="1086">
        <v>9.0210000000000008</v>
      </c>
      <c r="T612" s="1086">
        <v>0</v>
      </c>
      <c r="U612" s="1406" t="s">
        <v>3899</v>
      </c>
      <c r="V612" s="775"/>
      <c r="W612" s="775"/>
    </row>
    <row r="613" spans="1:114" s="282" customFormat="1" ht="64.5" customHeight="1" outlineLevel="1" x14ac:dyDescent="0.25">
      <c r="A613" s="1187">
        <v>57</v>
      </c>
      <c r="B613" s="1530" t="s">
        <v>3632</v>
      </c>
      <c r="C613" s="842" t="s">
        <v>2156</v>
      </c>
      <c r="D613" s="1037" t="s">
        <v>91</v>
      </c>
      <c r="E613" s="1046" t="s">
        <v>3</v>
      </c>
      <c r="F613" s="128"/>
      <c r="G613" s="357"/>
      <c r="H613" s="910" t="s">
        <v>896</v>
      </c>
      <c r="I613" s="363" t="s">
        <v>1595</v>
      </c>
      <c r="J613" s="363" t="s">
        <v>89</v>
      </c>
      <c r="K613" s="363" t="s">
        <v>3</v>
      </c>
      <c r="L613" s="128"/>
      <c r="M613" s="812"/>
      <c r="N613" s="521">
        <v>82</v>
      </c>
      <c r="O613" s="522">
        <v>93</v>
      </c>
      <c r="P613" s="523">
        <v>94</v>
      </c>
      <c r="Q613" s="523">
        <v>95</v>
      </c>
      <c r="R613" s="523">
        <v>97</v>
      </c>
      <c r="S613" s="505">
        <v>100</v>
      </c>
      <c r="T613" s="505">
        <v>100</v>
      </c>
      <c r="U613" s="813"/>
      <c r="V613" s="14"/>
      <c r="W613" s="14"/>
      <c r="X613" s="294"/>
      <c r="Y613" s="294"/>
      <c r="Z613" s="294"/>
      <c r="AA613" s="294"/>
      <c r="AB613" s="294"/>
      <c r="AC613" s="294"/>
      <c r="AD613" s="294"/>
      <c r="AE613" s="294"/>
      <c r="AF613" s="294"/>
      <c r="AG613" s="294"/>
      <c r="AH613" s="294"/>
      <c r="AI613" s="294"/>
      <c r="AJ613" s="294"/>
      <c r="AK613" s="294"/>
      <c r="AL613" s="294"/>
      <c r="AM613" s="294"/>
      <c r="AN613" s="294"/>
      <c r="AO613" s="294"/>
      <c r="AP613" s="294"/>
      <c r="AQ613" s="294"/>
      <c r="AR613" s="294"/>
      <c r="AS613" s="294"/>
      <c r="AT613" s="294"/>
      <c r="AU613" s="294"/>
      <c r="AV613" s="294"/>
      <c r="AW613" s="294"/>
      <c r="AX613" s="294"/>
      <c r="AY613" s="294"/>
      <c r="AZ613" s="294"/>
      <c r="BA613" s="294"/>
      <c r="BB613" s="294"/>
      <c r="BC613" s="294"/>
      <c r="BD613" s="294"/>
      <c r="BE613" s="294"/>
      <c r="BF613" s="294"/>
      <c r="BG613" s="294"/>
      <c r="BH613" s="294"/>
      <c r="BI613" s="294"/>
      <c r="BJ613" s="294"/>
      <c r="BK613" s="294"/>
      <c r="BL613" s="294"/>
      <c r="BM613" s="294"/>
      <c r="BN613" s="294"/>
      <c r="BO613" s="294"/>
      <c r="BP613" s="294"/>
      <c r="BQ613" s="294"/>
      <c r="BR613" s="294"/>
      <c r="BS613" s="294"/>
      <c r="BT613" s="294"/>
      <c r="BU613" s="294"/>
      <c r="BV613" s="294"/>
      <c r="BW613" s="294"/>
      <c r="BX613" s="294"/>
      <c r="BY613" s="294"/>
      <c r="BZ613" s="294"/>
      <c r="CA613" s="294"/>
      <c r="CB613" s="294"/>
      <c r="CC613" s="294"/>
      <c r="CD613" s="294"/>
      <c r="CE613" s="294"/>
      <c r="CF613" s="294"/>
      <c r="CG613" s="294"/>
      <c r="CH613" s="294"/>
      <c r="CI613" s="294"/>
      <c r="CJ613" s="294"/>
      <c r="CK613" s="294"/>
      <c r="CL613" s="294"/>
      <c r="CM613" s="294"/>
      <c r="CN613" s="294"/>
      <c r="CO613" s="294"/>
      <c r="CP613" s="294"/>
      <c r="CQ613" s="294"/>
      <c r="CR613" s="294"/>
      <c r="CS613" s="294"/>
      <c r="CT613" s="294"/>
      <c r="CU613" s="294"/>
      <c r="CV613" s="294"/>
      <c r="CW613" s="294"/>
      <c r="CX613" s="294"/>
      <c r="CY613" s="294"/>
      <c r="CZ613" s="294"/>
      <c r="DA613" s="294"/>
      <c r="DB613" s="294"/>
      <c r="DC613" s="294"/>
      <c r="DD613" s="294"/>
      <c r="DE613" s="294"/>
      <c r="DF613" s="294"/>
      <c r="DG613" s="294"/>
      <c r="DH613" s="294"/>
      <c r="DI613" s="294"/>
      <c r="DJ613" s="294"/>
    </row>
    <row r="614" spans="1:114" s="298" customFormat="1" ht="18" customHeight="1" outlineLevel="1" x14ac:dyDescent="0.25">
      <c r="A614" s="2356"/>
      <c r="B614" s="2329" t="s">
        <v>3633</v>
      </c>
      <c r="C614" s="2310" t="s">
        <v>455</v>
      </c>
      <c r="D614" s="2238" t="s">
        <v>457</v>
      </c>
      <c r="E614" s="1045" t="s">
        <v>332</v>
      </c>
      <c r="F614" s="2330" t="s">
        <v>320</v>
      </c>
      <c r="G614" s="2311" t="s">
        <v>460</v>
      </c>
      <c r="H614" s="2368" t="s">
        <v>897</v>
      </c>
      <c r="I614" s="2366" t="s">
        <v>456</v>
      </c>
      <c r="J614" s="2366" t="s">
        <v>454</v>
      </c>
      <c r="K614" s="742" t="s">
        <v>329</v>
      </c>
      <c r="L614" s="2330" t="s">
        <v>320</v>
      </c>
      <c r="M614" s="2806" t="s">
        <v>461</v>
      </c>
      <c r="N614" s="1401">
        <v>82</v>
      </c>
      <c r="O614" s="1402">
        <v>51</v>
      </c>
      <c r="P614" s="1402">
        <v>50</v>
      </c>
      <c r="Q614" s="1402">
        <v>50</v>
      </c>
      <c r="R614" s="1402">
        <v>50</v>
      </c>
      <c r="S614" s="1402">
        <v>50</v>
      </c>
      <c r="T614" s="1403">
        <v>50</v>
      </c>
      <c r="U614" s="818"/>
      <c r="V614" s="2566" t="s">
        <v>2054</v>
      </c>
      <c r="W614" s="752"/>
    </row>
    <row r="615" spans="1:114" s="298" customFormat="1" ht="31.5" customHeight="1" outlineLevel="1" x14ac:dyDescent="0.25">
      <c r="A615" s="2356"/>
      <c r="B615" s="2329"/>
      <c r="C615" s="2310"/>
      <c r="D615" s="2239"/>
      <c r="E615" s="1045" t="s">
        <v>458</v>
      </c>
      <c r="F615" s="2331"/>
      <c r="G615" s="2311"/>
      <c r="H615" s="2369"/>
      <c r="I615" s="2366"/>
      <c r="J615" s="2366"/>
      <c r="K615" s="742" t="s">
        <v>465</v>
      </c>
      <c r="L615" s="2331"/>
      <c r="M615" s="2806"/>
      <c r="N615" s="1404"/>
      <c r="O615" s="1402">
        <v>510</v>
      </c>
      <c r="P615" s="1402">
        <v>500</v>
      </c>
      <c r="Q615" s="1402">
        <v>500</v>
      </c>
      <c r="R615" s="1402">
        <v>500</v>
      </c>
      <c r="S615" s="1402">
        <v>500</v>
      </c>
      <c r="T615" s="1402">
        <v>500</v>
      </c>
      <c r="U615" s="1406" t="s">
        <v>3899</v>
      </c>
      <c r="V615" s="2567"/>
      <c r="W615" s="752"/>
    </row>
    <row r="616" spans="1:114" s="282" customFormat="1" ht="67.5" customHeight="1" outlineLevel="1" x14ac:dyDescent="0.25">
      <c r="A616" s="1187">
        <v>58</v>
      </c>
      <c r="B616" s="1530" t="s">
        <v>3634</v>
      </c>
      <c r="C616" s="842" t="s">
        <v>2156</v>
      </c>
      <c r="D616" s="1037" t="s">
        <v>91</v>
      </c>
      <c r="E616" s="1046" t="s">
        <v>3</v>
      </c>
      <c r="F616" s="14"/>
      <c r="G616" s="357"/>
      <c r="H616" s="910" t="s">
        <v>898</v>
      </c>
      <c r="I616" s="363" t="s">
        <v>1595</v>
      </c>
      <c r="J616" s="363" t="s">
        <v>89</v>
      </c>
      <c r="K616" s="363" t="s">
        <v>3</v>
      </c>
      <c r="L616" s="14"/>
      <c r="M616" s="363"/>
      <c r="N616" s="814">
        <v>100</v>
      </c>
      <c r="O616" s="815">
        <v>100</v>
      </c>
      <c r="P616" s="816">
        <v>100</v>
      </c>
      <c r="Q616" s="817">
        <v>100</v>
      </c>
      <c r="R616" s="817">
        <v>100</v>
      </c>
      <c r="S616" s="817">
        <v>100</v>
      </c>
      <c r="T616" s="817">
        <v>100</v>
      </c>
      <c r="U616" s="14"/>
      <c r="V616" s="14"/>
      <c r="W616" s="14"/>
      <c r="X616" s="294"/>
      <c r="Y616" s="294"/>
      <c r="Z616" s="294"/>
      <c r="AA616" s="294"/>
      <c r="AB616" s="294"/>
      <c r="AC616" s="294"/>
      <c r="AD616" s="294"/>
      <c r="AE616" s="294"/>
      <c r="AF616" s="294"/>
      <c r="AG616" s="294"/>
      <c r="AH616" s="294"/>
      <c r="AI616" s="294"/>
      <c r="AJ616" s="294"/>
      <c r="AK616" s="294"/>
      <c r="AL616" s="294"/>
      <c r="AM616" s="294"/>
      <c r="AN616" s="294"/>
      <c r="AO616" s="294"/>
      <c r="AP616" s="294"/>
      <c r="AQ616" s="294"/>
      <c r="AR616" s="294"/>
      <c r="AS616" s="294"/>
      <c r="AT616" s="294"/>
      <c r="AU616" s="294"/>
      <c r="AV616" s="294"/>
      <c r="AW616" s="294"/>
      <c r="AX616" s="294"/>
      <c r="AY616" s="294"/>
      <c r="AZ616" s="294"/>
      <c r="BA616" s="294"/>
      <c r="BB616" s="294"/>
      <c r="BC616" s="294"/>
      <c r="BD616" s="294"/>
      <c r="BE616" s="294"/>
      <c r="BF616" s="294"/>
      <c r="BG616" s="294"/>
      <c r="BH616" s="294"/>
      <c r="BI616" s="294"/>
      <c r="BJ616" s="294"/>
      <c r="BK616" s="294"/>
      <c r="BL616" s="294"/>
      <c r="BM616" s="294"/>
      <c r="BN616" s="294"/>
      <c r="BO616" s="294"/>
      <c r="BP616" s="294"/>
      <c r="BQ616" s="294"/>
      <c r="BR616" s="294"/>
      <c r="BS616" s="294"/>
      <c r="BT616" s="294"/>
      <c r="BU616" s="294"/>
      <c r="BV616" s="294"/>
      <c r="BW616" s="294"/>
      <c r="BX616" s="294"/>
      <c r="BY616" s="294"/>
      <c r="BZ616" s="294"/>
      <c r="CA616" s="294"/>
      <c r="CB616" s="294"/>
      <c r="CC616" s="294"/>
      <c r="CD616" s="294"/>
      <c r="CE616" s="294"/>
      <c r="CF616" s="294"/>
      <c r="CG616" s="294"/>
      <c r="CH616" s="294"/>
      <c r="CI616" s="294"/>
      <c r="CJ616" s="294"/>
      <c r="CK616" s="294"/>
      <c r="CL616" s="294"/>
      <c r="CM616" s="294"/>
      <c r="CN616" s="294"/>
      <c r="CO616" s="294"/>
      <c r="CP616" s="294"/>
      <c r="CQ616" s="294"/>
      <c r="CR616" s="294"/>
      <c r="CS616" s="294"/>
      <c r="CT616" s="294"/>
      <c r="CU616" s="294"/>
      <c r="CV616" s="294"/>
      <c r="CW616" s="294"/>
      <c r="CX616" s="294"/>
      <c r="CY616" s="294"/>
      <c r="CZ616" s="294"/>
      <c r="DA616" s="294"/>
      <c r="DB616" s="294"/>
      <c r="DC616" s="294"/>
      <c r="DD616" s="294"/>
      <c r="DE616" s="294"/>
      <c r="DF616" s="294"/>
      <c r="DG616" s="294"/>
      <c r="DH616" s="294"/>
      <c r="DI616" s="294"/>
      <c r="DJ616" s="294"/>
    </row>
    <row r="617" spans="1:114" s="298" customFormat="1" ht="27" customHeight="1" outlineLevel="1" x14ac:dyDescent="0.25">
      <c r="A617" s="2356"/>
      <c r="B617" s="2329" t="s">
        <v>3635</v>
      </c>
      <c r="C617" s="2310" t="s">
        <v>455</v>
      </c>
      <c r="D617" s="2238" t="s">
        <v>457</v>
      </c>
      <c r="E617" s="1045" t="s">
        <v>3</v>
      </c>
      <c r="F617" s="2330" t="s">
        <v>476</v>
      </c>
      <c r="G617" s="2311" t="s">
        <v>459</v>
      </c>
      <c r="H617" s="2368" t="s">
        <v>899</v>
      </c>
      <c r="I617" s="2366" t="s">
        <v>456</v>
      </c>
      <c r="J617" s="2366" t="s">
        <v>454</v>
      </c>
      <c r="K617" s="742" t="s">
        <v>3</v>
      </c>
      <c r="L617" s="2330" t="s">
        <v>476</v>
      </c>
      <c r="M617" s="2366" t="s">
        <v>462</v>
      </c>
      <c r="N617" s="1405">
        <v>100</v>
      </c>
      <c r="O617" s="1405">
        <v>100</v>
      </c>
      <c r="P617" s="1405">
        <v>100</v>
      </c>
      <c r="Q617" s="1405">
        <v>100</v>
      </c>
      <c r="R617" s="1405">
        <v>100</v>
      </c>
      <c r="S617" s="1405">
        <v>100</v>
      </c>
      <c r="T617" s="1371">
        <v>100</v>
      </c>
      <c r="U617" s="1666"/>
      <c r="V617" s="2566" t="s">
        <v>2054</v>
      </c>
      <c r="W617" s="752"/>
    </row>
    <row r="618" spans="1:114" s="298" customFormat="1" ht="18" customHeight="1" outlineLevel="1" x14ac:dyDescent="0.25">
      <c r="A618" s="2356"/>
      <c r="B618" s="2329"/>
      <c r="C618" s="2310"/>
      <c r="D618" s="2239"/>
      <c r="E618" s="1045" t="s">
        <v>458</v>
      </c>
      <c r="F618" s="2331"/>
      <c r="G618" s="2311"/>
      <c r="H618" s="2369"/>
      <c r="I618" s="2366"/>
      <c r="J618" s="2366"/>
      <c r="K618" s="742" t="s">
        <v>465</v>
      </c>
      <c r="L618" s="2331"/>
      <c r="M618" s="2366"/>
      <c r="N618" s="1086"/>
      <c r="O618" s="44">
        <v>330.7</v>
      </c>
      <c r="P618" s="44">
        <v>330.7</v>
      </c>
      <c r="Q618" s="44">
        <v>330.7</v>
      </c>
      <c r="R618" s="44">
        <v>330.7</v>
      </c>
      <c r="S618" s="42">
        <v>330.7</v>
      </c>
      <c r="T618" s="42">
        <v>330.7</v>
      </c>
      <c r="U618" s="1406" t="s">
        <v>3899</v>
      </c>
      <c r="V618" s="2567"/>
      <c r="W618" s="752"/>
    </row>
    <row r="619" spans="1:114" s="288" customFormat="1" x14ac:dyDescent="0.25">
      <c r="A619" s="1188"/>
      <c r="B619" s="1101" t="s">
        <v>290</v>
      </c>
      <c r="C619" s="386"/>
      <c r="D619" s="4"/>
      <c r="E619" s="386"/>
      <c r="F619" s="20"/>
      <c r="G619" s="4"/>
      <c r="H619" s="970" t="s">
        <v>289</v>
      </c>
      <c r="I619" s="117"/>
      <c r="J619" s="58"/>
      <c r="K619" s="117"/>
      <c r="L619" s="20"/>
      <c r="M619" s="117"/>
      <c r="N619" s="117"/>
      <c r="O619" s="455"/>
      <c r="P619" s="117"/>
      <c r="Q619" s="117"/>
      <c r="R619" s="117"/>
      <c r="S619" s="386"/>
      <c r="T619" s="386"/>
      <c r="U619" s="20"/>
      <c r="V619" s="20"/>
      <c r="W619" s="20"/>
      <c r="X619" s="294"/>
      <c r="Y619" s="294"/>
      <c r="Z619" s="294"/>
      <c r="AA619" s="294"/>
      <c r="AB619" s="294"/>
      <c r="AC619" s="294"/>
      <c r="AD619" s="294"/>
      <c r="AE619" s="294"/>
      <c r="AF619" s="294"/>
      <c r="AG619" s="294"/>
      <c r="AH619" s="294"/>
      <c r="AI619" s="294"/>
      <c r="AJ619" s="294"/>
      <c r="AK619" s="294"/>
      <c r="AL619" s="294"/>
      <c r="AM619" s="294"/>
      <c r="AN619" s="294"/>
      <c r="AO619" s="294"/>
      <c r="AP619" s="294"/>
      <c r="AQ619" s="294"/>
      <c r="AR619" s="294"/>
      <c r="AS619" s="294"/>
      <c r="AT619" s="294"/>
      <c r="AU619" s="294"/>
      <c r="AV619" s="294"/>
      <c r="AW619" s="294"/>
      <c r="AX619" s="294"/>
      <c r="AY619" s="294"/>
      <c r="AZ619" s="294"/>
      <c r="BA619" s="294"/>
      <c r="BB619" s="294"/>
      <c r="BC619" s="294"/>
      <c r="BD619" s="294"/>
      <c r="BE619" s="294"/>
      <c r="BF619" s="294"/>
      <c r="BG619" s="294"/>
      <c r="BH619" s="294"/>
      <c r="BI619" s="294"/>
      <c r="BJ619" s="294"/>
      <c r="BK619" s="294"/>
      <c r="BL619" s="294"/>
      <c r="BM619" s="294"/>
      <c r="BN619" s="294"/>
      <c r="BO619" s="294"/>
      <c r="BP619" s="294"/>
      <c r="BQ619" s="294"/>
      <c r="BR619" s="294"/>
      <c r="BS619" s="294"/>
      <c r="BT619" s="294"/>
      <c r="BU619" s="294"/>
      <c r="BV619" s="294"/>
      <c r="BW619" s="294"/>
      <c r="BX619" s="294"/>
      <c r="BY619" s="294"/>
      <c r="BZ619" s="294"/>
      <c r="CA619" s="294"/>
      <c r="CB619" s="294"/>
      <c r="CC619" s="294"/>
      <c r="CD619" s="294"/>
      <c r="CE619" s="294"/>
      <c r="CF619" s="294"/>
      <c r="CG619" s="294"/>
      <c r="CH619" s="294"/>
      <c r="CI619" s="294"/>
      <c r="CJ619" s="294"/>
      <c r="CK619" s="294"/>
      <c r="CL619" s="294"/>
      <c r="CM619" s="294"/>
      <c r="CN619" s="294"/>
      <c r="CO619" s="294"/>
      <c r="CP619" s="294"/>
      <c r="CQ619" s="294"/>
      <c r="CR619" s="294"/>
      <c r="CS619" s="294"/>
      <c r="CT619" s="294"/>
      <c r="CU619" s="294"/>
      <c r="CV619" s="294"/>
      <c r="CW619" s="294"/>
      <c r="CX619" s="294"/>
      <c r="CY619" s="294"/>
      <c r="CZ619" s="294"/>
      <c r="DA619" s="294"/>
      <c r="DB619" s="294"/>
      <c r="DC619" s="294"/>
      <c r="DD619" s="294"/>
      <c r="DE619" s="294"/>
      <c r="DF619" s="294"/>
      <c r="DG619" s="294"/>
      <c r="DH619" s="294"/>
      <c r="DI619" s="294"/>
      <c r="DJ619" s="294"/>
    </row>
    <row r="620" spans="1:114" s="282" customFormat="1" ht="33" customHeight="1" outlineLevel="1" x14ac:dyDescent="0.25">
      <c r="A620" s="1187"/>
      <c r="B620" s="2322" t="s">
        <v>169</v>
      </c>
      <c r="C620" s="2323"/>
      <c r="D620" s="2323"/>
      <c r="E620" s="2323"/>
      <c r="F620" s="2323"/>
      <c r="G620" s="2324"/>
      <c r="H620" s="2296" t="s">
        <v>170</v>
      </c>
      <c r="I620" s="2297"/>
      <c r="J620" s="2297"/>
      <c r="K620" s="2297"/>
      <c r="L620" s="2297"/>
      <c r="M620" s="2297"/>
      <c r="N620" s="2297"/>
      <c r="O620" s="2297"/>
      <c r="P620" s="2297"/>
      <c r="Q620" s="2297"/>
      <c r="R620" s="2297"/>
      <c r="S620" s="2297"/>
      <c r="T620" s="2297"/>
      <c r="U620" s="2297"/>
      <c r="V620" s="2297"/>
      <c r="W620" s="2298"/>
      <c r="X620" s="294"/>
      <c r="Y620" s="294"/>
      <c r="Z620" s="294"/>
      <c r="AA620" s="294"/>
      <c r="AB620" s="294"/>
      <c r="AC620" s="294"/>
      <c r="AD620" s="294"/>
      <c r="AE620" s="294"/>
      <c r="AF620" s="294"/>
      <c r="AG620" s="294"/>
      <c r="AH620" s="294"/>
      <c r="AI620" s="294"/>
      <c r="AJ620" s="294"/>
      <c r="AK620" s="294"/>
      <c r="AL620" s="294"/>
      <c r="AM620" s="294"/>
      <c r="AN620" s="294"/>
      <c r="AO620" s="294"/>
      <c r="AP620" s="294"/>
      <c r="AQ620" s="294"/>
      <c r="AR620" s="294"/>
      <c r="AS620" s="294"/>
      <c r="AT620" s="294"/>
      <c r="AU620" s="294"/>
      <c r="AV620" s="294"/>
      <c r="AW620" s="294"/>
      <c r="AX620" s="294"/>
      <c r="AY620" s="294"/>
      <c r="AZ620" s="294"/>
      <c r="BA620" s="294"/>
      <c r="BB620" s="294"/>
      <c r="BC620" s="294"/>
      <c r="BD620" s="294"/>
      <c r="BE620" s="294"/>
      <c r="BF620" s="294"/>
      <c r="BG620" s="294"/>
      <c r="BH620" s="294"/>
      <c r="BI620" s="294"/>
      <c r="BJ620" s="294"/>
      <c r="BK620" s="294"/>
      <c r="BL620" s="294"/>
      <c r="BM620" s="294"/>
      <c r="BN620" s="294"/>
      <c r="BO620" s="294"/>
      <c r="BP620" s="294"/>
      <c r="BQ620" s="294"/>
      <c r="BR620" s="294"/>
      <c r="BS620" s="294"/>
      <c r="BT620" s="294"/>
      <c r="BU620" s="294"/>
      <c r="BV620" s="294"/>
      <c r="BW620" s="294"/>
      <c r="BX620" s="294"/>
      <c r="BY620" s="294"/>
      <c r="BZ620" s="294"/>
      <c r="CA620" s="294"/>
      <c r="CB620" s="294"/>
      <c r="CC620" s="294"/>
      <c r="CD620" s="294"/>
      <c r="CE620" s="294"/>
      <c r="CF620" s="294"/>
      <c r="CG620" s="294"/>
      <c r="CH620" s="294"/>
      <c r="CI620" s="294"/>
      <c r="CJ620" s="294"/>
      <c r="CK620" s="294"/>
      <c r="CL620" s="294"/>
      <c r="CM620" s="294"/>
      <c r="CN620" s="294"/>
      <c r="CO620" s="294"/>
      <c r="CP620" s="294"/>
      <c r="CQ620" s="294"/>
      <c r="CR620" s="294"/>
      <c r="CS620" s="294"/>
      <c r="CT620" s="294"/>
      <c r="CU620" s="294"/>
      <c r="CV620" s="294"/>
      <c r="CW620" s="294"/>
      <c r="CX620" s="294"/>
      <c r="CY620" s="294"/>
      <c r="CZ620" s="294"/>
      <c r="DA620" s="294"/>
      <c r="DB620" s="294"/>
      <c r="DC620" s="294"/>
      <c r="DD620" s="294"/>
      <c r="DE620" s="294"/>
      <c r="DF620" s="294"/>
      <c r="DG620" s="294"/>
      <c r="DH620" s="294"/>
      <c r="DI620" s="294"/>
      <c r="DJ620" s="294"/>
    </row>
    <row r="621" spans="1:114" s="296" customFormat="1" outlineLevel="1" x14ac:dyDescent="0.25">
      <c r="A621" s="2599">
        <v>59</v>
      </c>
      <c r="B621" s="1559" t="s">
        <v>2166</v>
      </c>
      <c r="C621" s="98" t="s">
        <v>250</v>
      </c>
      <c r="D621" s="2449" t="s">
        <v>249</v>
      </c>
      <c r="E621" s="98" t="s">
        <v>3</v>
      </c>
      <c r="F621" s="95"/>
      <c r="G621" s="96"/>
      <c r="H621" s="980" t="s">
        <v>4015</v>
      </c>
      <c r="I621" s="97" t="s">
        <v>168</v>
      </c>
      <c r="J621" s="2276" t="s">
        <v>167</v>
      </c>
      <c r="K621" s="2276" t="s">
        <v>3</v>
      </c>
      <c r="L621" s="95"/>
      <c r="M621" s="97"/>
      <c r="N621" s="97" t="s">
        <v>4016</v>
      </c>
      <c r="O621" s="474" t="s">
        <v>4017</v>
      </c>
      <c r="P621" s="97" t="s">
        <v>4018</v>
      </c>
      <c r="Q621" s="97" t="s">
        <v>4019</v>
      </c>
      <c r="R621" s="97" t="s">
        <v>4020</v>
      </c>
      <c r="S621" s="98" t="s">
        <v>4021</v>
      </c>
      <c r="T621" s="98" t="s">
        <v>34</v>
      </c>
      <c r="U621" s="95"/>
      <c r="V621" s="95"/>
      <c r="W621" s="95"/>
      <c r="X621" s="294"/>
      <c r="Y621" s="294"/>
      <c r="Z621" s="294"/>
      <c r="AA621" s="294"/>
      <c r="AB621" s="294"/>
      <c r="AC621" s="294"/>
      <c r="AD621" s="294"/>
      <c r="AE621" s="294"/>
      <c r="AF621" s="294"/>
      <c r="AG621" s="294"/>
      <c r="AH621" s="294"/>
      <c r="AI621" s="294"/>
      <c r="AJ621" s="294"/>
      <c r="AK621" s="294"/>
      <c r="AL621" s="294"/>
      <c r="AM621" s="294"/>
      <c r="AN621" s="294"/>
      <c r="AO621" s="294"/>
      <c r="AP621" s="294"/>
      <c r="AQ621" s="294"/>
      <c r="AR621" s="294"/>
      <c r="AS621" s="294"/>
      <c r="AT621" s="294"/>
      <c r="AU621" s="294"/>
      <c r="AV621" s="294"/>
      <c r="AW621" s="294"/>
      <c r="AX621" s="294"/>
      <c r="AY621" s="294"/>
      <c r="AZ621" s="294"/>
      <c r="BA621" s="294"/>
      <c r="BB621" s="294"/>
      <c r="BC621" s="294"/>
      <c r="BD621" s="294"/>
      <c r="BE621" s="294"/>
      <c r="BF621" s="294"/>
      <c r="BG621" s="294"/>
      <c r="BH621" s="294"/>
      <c r="BI621" s="294"/>
      <c r="BJ621" s="294"/>
      <c r="BK621" s="294"/>
      <c r="BL621" s="294"/>
      <c r="BM621" s="294"/>
      <c r="BN621" s="294"/>
      <c r="BO621" s="294"/>
      <c r="BP621" s="294"/>
      <c r="BQ621" s="294"/>
      <c r="BR621" s="294"/>
      <c r="BS621" s="294"/>
      <c r="BT621" s="294"/>
      <c r="BU621" s="294"/>
      <c r="BV621" s="294"/>
      <c r="BW621" s="294"/>
      <c r="BX621" s="294"/>
      <c r="BY621" s="294"/>
      <c r="BZ621" s="294"/>
      <c r="CA621" s="294"/>
      <c r="CB621" s="294"/>
      <c r="CC621" s="294"/>
      <c r="CD621" s="294"/>
      <c r="CE621" s="294"/>
      <c r="CF621" s="294"/>
      <c r="CG621" s="294"/>
      <c r="CH621" s="294"/>
      <c r="CI621" s="294"/>
      <c r="CJ621" s="294"/>
      <c r="CK621" s="294"/>
      <c r="CL621" s="294"/>
      <c r="CM621" s="294"/>
      <c r="CN621" s="294"/>
      <c r="CO621" s="294"/>
      <c r="CP621" s="294"/>
      <c r="CQ621" s="294"/>
      <c r="CR621" s="294"/>
      <c r="CS621" s="294"/>
      <c r="CT621" s="294"/>
      <c r="CU621" s="294"/>
      <c r="CV621" s="294"/>
      <c r="CW621" s="294"/>
      <c r="CX621" s="294"/>
      <c r="CY621" s="294"/>
      <c r="CZ621" s="294"/>
      <c r="DA621" s="294"/>
      <c r="DB621" s="294"/>
      <c r="DC621" s="294"/>
      <c r="DD621" s="294"/>
      <c r="DE621" s="294"/>
      <c r="DF621" s="294"/>
      <c r="DG621" s="294"/>
      <c r="DH621" s="294"/>
      <c r="DI621" s="294"/>
      <c r="DJ621" s="294"/>
    </row>
    <row r="622" spans="1:114" s="297" customFormat="1" ht="75" customHeight="1" outlineLevel="1" collapsed="1" x14ac:dyDescent="0.25">
      <c r="A622" s="2599"/>
      <c r="B622" s="1560" t="s">
        <v>3636</v>
      </c>
      <c r="C622" s="750" t="s">
        <v>2165</v>
      </c>
      <c r="D622" s="2450"/>
      <c r="E622" s="1043" t="s">
        <v>3</v>
      </c>
      <c r="F622" s="831"/>
      <c r="G622" s="740"/>
      <c r="H622" s="922" t="s">
        <v>900</v>
      </c>
      <c r="I622" s="356" t="s">
        <v>1596</v>
      </c>
      <c r="J622" s="2277"/>
      <c r="K622" s="2277"/>
      <c r="L622" s="366"/>
      <c r="M622" s="356"/>
      <c r="N622" s="490">
        <v>88.1</v>
      </c>
      <c r="O622" s="495">
        <v>90.4</v>
      </c>
      <c r="P622" s="490">
        <v>92.1</v>
      </c>
      <c r="Q622" s="490">
        <v>94.3</v>
      </c>
      <c r="R622" s="490">
        <v>97.5</v>
      </c>
      <c r="S622" s="493">
        <v>100</v>
      </c>
      <c r="T622" s="493">
        <v>100</v>
      </c>
      <c r="U622" s="1806"/>
      <c r="V622" s="1806"/>
      <c r="W622" s="366"/>
      <c r="X622" s="294"/>
      <c r="Y622" s="294"/>
      <c r="Z622" s="294"/>
      <c r="AA622" s="294"/>
      <c r="AB622" s="294"/>
      <c r="AC622" s="294"/>
      <c r="AD622" s="294"/>
      <c r="AE622" s="294"/>
      <c r="AF622" s="294"/>
      <c r="AG622" s="294"/>
      <c r="AH622" s="294"/>
      <c r="AI622" s="294"/>
      <c r="AJ622" s="294"/>
      <c r="AK622" s="294"/>
      <c r="AL622" s="294"/>
      <c r="AM622" s="294"/>
      <c r="AN622" s="294"/>
      <c r="AO622" s="294"/>
      <c r="AP622" s="294"/>
      <c r="AQ622" s="294"/>
      <c r="AR622" s="294"/>
      <c r="AS622" s="294"/>
      <c r="AT622" s="294"/>
      <c r="AU622" s="294"/>
      <c r="AV622" s="294"/>
      <c r="AW622" s="294"/>
      <c r="AX622" s="294"/>
      <c r="AY622" s="294"/>
      <c r="AZ622" s="294"/>
      <c r="BA622" s="294"/>
      <c r="BB622" s="294"/>
      <c r="BC622" s="294"/>
      <c r="BD622" s="294"/>
      <c r="BE622" s="294"/>
      <c r="BF622" s="294"/>
      <c r="BG622" s="294"/>
      <c r="BH622" s="294"/>
      <c r="BI622" s="294"/>
      <c r="BJ622" s="294"/>
      <c r="BK622" s="294"/>
      <c r="BL622" s="294"/>
      <c r="BM622" s="294"/>
      <c r="BN622" s="294"/>
      <c r="BO622" s="294"/>
      <c r="BP622" s="294"/>
      <c r="BQ622" s="294"/>
      <c r="BR622" s="294"/>
      <c r="BS622" s="294"/>
      <c r="BT622" s="294"/>
      <c r="BU622" s="294"/>
      <c r="BV622" s="294"/>
      <c r="BW622" s="294"/>
      <c r="BX622" s="294"/>
      <c r="BY622" s="294"/>
      <c r="BZ622" s="294"/>
      <c r="CA622" s="294"/>
      <c r="CB622" s="294"/>
      <c r="CC622" s="294"/>
      <c r="CD622" s="294"/>
      <c r="CE622" s="294"/>
      <c r="CF622" s="294"/>
      <c r="CG622" s="294"/>
      <c r="CH622" s="294"/>
      <c r="CI622" s="294"/>
      <c r="CJ622" s="294"/>
      <c r="CK622" s="294"/>
      <c r="CL622" s="294"/>
      <c r="CM622" s="294"/>
      <c r="CN622" s="294"/>
      <c r="CO622" s="294"/>
      <c r="CP622" s="294"/>
      <c r="CQ622" s="294"/>
      <c r="CR622" s="294"/>
      <c r="CS622" s="294"/>
      <c r="CT622" s="294"/>
      <c r="CU622" s="294"/>
      <c r="CV622" s="294"/>
      <c r="CW622" s="294"/>
      <c r="CX622" s="294"/>
      <c r="CY622" s="294"/>
      <c r="CZ622" s="294"/>
      <c r="DA622" s="294"/>
      <c r="DB622" s="294"/>
      <c r="DC622" s="294"/>
      <c r="DD622" s="294"/>
      <c r="DE622" s="294"/>
      <c r="DF622" s="294"/>
      <c r="DG622" s="294"/>
      <c r="DH622" s="294"/>
      <c r="DI622" s="294"/>
      <c r="DJ622" s="294"/>
    </row>
    <row r="623" spans="1:114" s="425" customFormat="1" ht="15" hidden="1" customHeight="1" outlineLevel="2" x14ac:dyDescent="0.25">
      <c r="A623" s="1193"/>
      <c r="B623" s="1536" t="s">
        <v>70</v>
      </c>
      <c r="C623" s="14"/>
      <c r="D623" s="1037"/>
      <c r="E623" s="14"/>
      <c r="F623" s="836"/>
      <c r="G623" s="3"/>
      <c r="H623" s="922" t="s">
        <v>6</v>
      </c>
      <c r="I623" s="8"/>
      <c r="J623" s="1809"/>
      <c r="K623" s="8"/>
      <c r="L623" s="360"/>
      <c r="M623" s="8"/>
      <c r="N623" s="512"/>
      <c r="O623" s="513"/>
      <c r="P623" s="514"/>
      <c r="Q623" s="811"/>
      <c r="R623" s="811"/>
      <c r="S623" s="515"/>
      <c r="T623" s="515"/>
      <c r="U623" s="1667"/>
      <c r="V623" s="360"/>
      <c r="W623" s="360"/>
      <c r="X623" s="70"/>
      <c r="Y623" s="70"/>
      <c r="Z623" s="70"/>
      <c r="AA623" s="70"/>
      <c r="AB623" s="70"/>
      <c r="AC623" s="70"/>
      <c r="AD623" s="70"/>
      <c r="AE623" s="70"/>
      <c r="AF623" s="70"/>
      <c r="AG623" s="70"/>
      <c r="AH623" s="70"/>
      <c r="AI623" s="70"/>
      <c r="AJ623" s="70"/>
      <c r="AK623" s="70"/>
      <c r="AL623" s="70"/>
      <c r="AM623" s="70"/>
      <c r="AN623" s="70"/>
      <c r="AO623" s="70"/>
      <c r="AP623" s="70"/>
      <c r="AQ623" s="70"/>
      <c r="AR623" s="70"/>
      <c r="AS623" s="70"/>
      <c r="AT623" s="70"/>
      <c r="AU623" s="70"/>
      <c r="AV623" s="70"/>
      <c r="AW623" s="70"/>
      <c r="AX623" s="70"/>
      <c r="AY623" s="70"/>
      <c r="AZ623" s="70"/>
      <c r="BA623" s="70"/>
      <c r="BB623" s="70"/>
      <c r="BC623" s="70"/>
      <c r="BD623" s="70"/>
      <c r="BE623" s="70"/>
      <c r="BF623" s="70"/>
      <c r="BG623" s="70"/>
      <c r="BH623" s="70"/>
      <c r="BI623" s="70"/>
      <c r="BJ623" s="70"/>
      <c r="BK623" s="70"/>
      <c r="BL623" s="70"/>
      <c r="BM623" s="70"/>
      <c r="BN623" s="70"/>
      <c r="BO623" s="70"/>
      <c r="BP623" s="70"/>
      <c r="BQ623" s="70"/>
      <c r="BR623" s="70"/>
      <c r="BS623" s="70"/>
      <c r="BT623" s="70"/>
      <c r="BU623" s="70"/>
      <c r="BV623" s="70"/>
      <c r="BW623" s="70"/>
      <c r="BX623" s="70"/>
      <c r="BY623" s="70"/>
      <c r="BZ623" s="70"/>
      <c r="CA623" s="70"/>
      <c r="CB623" s="70"/>
      <c r="CC623" s="70"/>
      <c r="CD623" s="70"/>
      <c r="CE623" s="70"/>
      <c r="CF623" s="70"/>
      <c r="CG623" s="70"/>
      <c r="CH623" s="70"/>
      <c r="CI623" s="70"/>
      <c r="CJ623" s="70"/>
      <c r="CK623" s="70"/>
      <c r="CL623" s="70"/>
      <c r="CM623" s="70"/>
      <c r="CN623" s="70"/>
      <c r="CO623" s="70"/>
      <c r="CP623" s="70"/>
      <c r="CQ623" s="70"/>
      <c r="CR623" s="70"/>
      <c r="CS623" s="70"/>
      <c r="CT623" s="70"/>
      <c r="CU623" s="70"/>
      <c r="CV623" s="70"/>
      <c r="CW623" s="70"/>
      <c r="CX623" s="70"/>
      <c r="CY623" s="70"/>
      <c r="CZ623" s="70"/>
      <c r="DA623" s="70"/>
      <c r="DB623" s="70"/>
      <c r="DC623" s="70"/>
      <c r="DD623" s="70"/>
      <c r="DE623" s="70"/>
      <c r="DF623" s="70"/>
      <c r="DG623" s="70"/>
      <c r="DH623" s="70"/>
      <c r="DI623" s="70"/>
      <c r="DJ623" s="70"/>
    </row>
    <row r="624" spans="1:114" s="425" customFormat="1" ht="15" hidden="1" customHeight="1" outlineLevel="2" x14ac:dyDescent="0.25">
      <c r="A624" s="1193"/>
      <c r="B624" s="1536" t="s">
        <v>71</v>
      </c>
      <c r="C624" s="14"/>
      <c r="D624" s="1037"/>
      <c r="E624" s="14"/>
      <c r="F624" s="836"/>
      <c r="G624" s="3"/>
      <c r="H624" s="922" t="s">
        <v>11</v>
      </c>
      <c r="I624" s="8"/>
      <c r="J624" s="1809"/>
      <c r="K624" s="8"/>
      <c r="L624" s="360"/>
      <c r="M624" s="8"/>
      <c r="N624" s="512"/>
      <c r="O624" s="513"/>
      <c r="P624" s="514"/>
      <c r="Q624" s="811"/>
      <c r="R624" s="811"/>
      <c r="S624" s="515"/>
      <c r="T624" s="515"/>
      <c r="U624" s="1667"/>
      <c r="V624" s="360"/>
      <c r="W624" s="360"/>
      <c r="X624" s="70"/>
      <c r="Y624" s="70"/>
      <c r="Z624" s="70"/>
      <c r="AA624" s="70"/>
      <c r="AB624" s="70"/>
      <c r="AC624" s="70"/>
      <c r="AD624" s="70"/>
      <c r="AE624" s="70"/>
      <c r="AF624" s="70"/>
      <c r="AG624" s="70"/>
      <c r="AH624" s="70"/>
      <c r="AI624" s="70"/>
      <c r="AJ624" s="70"/>
      <c r="AK624" s="70"/>
      <c r="AL624" s="70"/>
      <c r="AM624" s="70"/>
      <c r="AN624" s="70"/>
      <c r="AO624" s="70"/>
      <c r="AP624" s="70"/>
      <c r="AQ624" s="70"/>
      <c r="AR624" s="70"/>
      <c r="AS624" s="70"/>
      <c r="AT624" s="70"/>
      <c r="AU624" s="70"/>
      <c r="AV624" s="70"/>
      <c r="AW624" s="70"/>
      <c r="AX624" s="70"/>
      <c r="AY624" s="70"/>
      <c r="AZ624" s="70"/>
      <c r="BA624" s="70"/>
      <c r="BB624" s="70"/>
      <c r="BC624" s="70"/>
      <c r="BD624" s="70"/>
      <c r="BE624" s="70"/>
      <c r="BF624" s="70"/>
      <c r="BG624" s="70"/>
      <c r="BH624" s="70"/>
      <c r="BI624" s="70"/>
      <c r="BJ624" s="70"/>
      <c r="BK624" s="70"/>
      <c r="BL624" s="70"/>
      <c r="BM624" s="70"/>
      <c r="BN624" s="70"/>
      <c r="BO624" s="70"/>
      <c r="BP624" s="70"/>
      <c r="BQ624" s="70"/>
      <c r="BR624" s="70"/>
      <c r="BS624" s="70"/>
      <c r="BT624" s="70"/>
      <c r="BU624" s="70"/>
      <c r="BV624" s="70"/>
      <c r="BW624" s="70"/>
      <c r="BX624" s="70"/>
      <c r="BY624" s="70"/>
      <c r="BZ624" s="70"/>
      <c r="CA624" s="70"/>
      <c r="CB624" s="70"/>
      <c r="CC624" s="70"/>
      <c r="CD624" s="70"/>
      <c r="CE624" s="70"/>
      <c r="CF624" s="70"/>
      <c r="CG624" s="70"/>
      <c r="CH624" s="70"/>
      <c r="CI624" s="70"/>
      <c r="CJ624" s="70"/>
      <c r="CK624" s="70"/>
      <c r="CL624" s="70"/>
      <c r="CM624" s="70"/>
      <c r="CN624" s="70"/>
      <c r="CO624" s="70"/>
      <c r="CP624" s="70"/>
      <c r="CQ624" s="70"/>
      <c r="CR624" s="70"/>
      <c r="CS624" s="70"/>
      <c r="CT624" s="70"/>
      <c r="CU624" s="70"/>
      <c r="CV624" s="70"/>
      <c r="CW624" s="70"/>
      <c r="CX624" s="70"/>
      <c r="CY624" s="70"/>
      <c r="CZ624" s="70"/>
      <c r="DA624" s="70"/>
      <c r="DB624" s="70"/>
      <c r="DC624" s="70"/>
      <c r="DD624" s="70"/>
      <c r="DE624" s="70"/>
      <c r="DF624" s="70"/>
      <c r="DG624" s="70"/>
      <c r="DH624" s="70"/>
      <c r="DI624" s="70"/>
      <c r="DJ624" s="70"/>
    </row>
    <row r="625" spans="1:114" s="425" customFormat="1" ht="15" hidden="1" customHeight="1" outlineLevel="2" x14ac:dyDescent="0.25">
      <c r="A625" s="1193"/>
      <c r="B625" s="1536" t="s">
        <v>72</v>
      </c>
      <c r="C625" s="14"/>
      <c r="D625" s="1037"/>
      <c r="E625" s="14"/>
      <c r="F625" s="836"/>
      <c r="G625" s="3"/>
      <c r="H625" s="922" t="s">
        <v>12</v>
      </c>
      <c r="I625" s="8"/>
      <c r="J625" s="1809"/>
      <c r="K625" s="8"/>
      <c r="L625" s="360"/>
      <c r="M625" s="8"/>
      <c r="N625" s="512"/>
      <c r="O625" s="513"/>
      <c r="P625" s="514"/>
      <c r="Q625" s="811"/>
      <c r="R625" s="811"/>
      <c r="S625" s="515"/>
      <c r="T625" s="515"/>
      <c r="U625" s="1667"/>
      <c r="V625" s="360"/>
      <c r="W625" s="360"/>
      <c r="X625" s="70"/>
      <c r="Y625" s="70"/>
      <c r="Z625" s="70"/>
      <c r="AA625" s="70"/>
      <c r="AB625" s="70"/>
      <c r="AC625" s="70"/>
      <c r="AD625" s="70"/>
      <c r="AE625" s="70"/>
      <c r="AF625" s="70"/>
      <c r="AG625" s="70"/>
      <c r="AH625" s="70"/>
      <c r="AI625" s="70"/>
      <c r="AJ625" s="70"/>
      <c r="AK625" s="70"/>
      <c r="AL625" s="70"/>
      <c r="AM625" s="70"/>
      <c r="AN625" s="70"/>
      <c r="AO625" s="70"/>
      <c r="AP625" s="70"/>
      <c r="AQ625" s="70"/>
      <c r="AR625" s="70"/>
      <c r="AS625" s="70"/>
      <c r="AT625" s="70"/>
      <c r="AU625" s="70"/>
      <c r="AV625" s="70"/>
      <c r="AW625" s="70"/>
      <c r="AX625" s="70"/>
      <c r="AY625" s="70"/>
      <c r="AZ625" s="70"/>
      <c r="BA625" s="70"/>
      <c r="BB625" s="70"/>
      <c r="BC625" s="70"/>
      <c r="BD625" s="70"/>
      <c r="BE625" s="70"/>
      <c r="BF625" s="70"/>
      <c r="BG625" s="70"/>
      <c r="BH625" s="70"/>
      <c r="BI625" s="70"/>
      <c r="BJ625" s="70"/>
      <c r="BK625" s="70"/>
      <c r="BL625" s="70"/>
      <c r="BM625" s="70"/>
      <c r="BN625" s="70"/>
      <c r="BO625" s="70"/>
      <c r="BP625" s="70"/>
      <c r="BQ625" s="70"/>
      <c r="BR625" s="70"/>
      <c r="BS625" s="70"/>
      <c r="BT625" s="70"/>
      <c r="BU625" s="70"/>
      <c r="BV625" s="70"/>
      <c r="BW625" s="70"/>
      <c r="BX625" s="70"/>
      <c r="BY625" s="70"/>
      <c r="BZ625" s="70"/>
      <c r="CA625" s="70"/>
      <c r="CB625" s="70"/>
      <c r="CC625" s="70"/>
      <c r="CD625" s="70"/>
      <c r="CE625" s="70"/>
      <c r="CF625" s="70"/>
      <c r="CG625" s="70"/>
      <c r="CH625" s="70"/>
      <c r="CI625" s="70"/>
      <c r="CJ625" s="70"/>
      <c r="CK625" s="70"/>
      <c r="CL625" s="70"/>
      <c r="CM625" s="70"/>
      <c r="CN625" s="70"/>
      <c r="CO625" s="70"/>
      <c r="CP625" s="70"/>
      <c r="CQ625" s="70"/>
      <c r="CR625" s="70"/>
      <c r="CS625" s="70"/>
      <c r="CT625" s="70"/>
      <c r="CU625" s="70"/>
      <c r="CV625" s="70"/>
      <c r="CW625" s="70"/>
      <c r="CX625" s="70"/>
      <c r="CY625" s="70"/>
      <c r="CZ625" s="70"/>
      <c r="DA625" s="70"/>
      <c r="DB625" s="70"/>
      <c r="DC625" s="70"/>
      <c r="DD625" s="70"/>
      <c r="DE625" s="70"/>
      <c r="DF625" s="70"/>
      <c r="DG625" s="70"/>
      <c r="DH625" s="70"/>
      <c r="DI625" s="70"/>
      <c r="DJ625" s="70"/>
    </row>
    <row r="626" spans="1:114" s="425" customFormat="1" ht="15" hidden="1" customHeight="1" outlineLevel="2" x14ac:dyDescent="0.25">
      <c r="A626" s="1193"/>
      <c r="B626" s="1536" t="s">
        <v>73</v>
      </c>
      <c r="C626" s="14"/>
      <c r="D626" s="1037"/>
      <c r="E626" s="14"/>
      <c r="F626" s="836"/>
      <c r="G626" s="3"/>
      <c r="H626" s="922" t="s">
        <v>62</v>
      </c>
      <c r="I626" s="8"/>
      <c r="J626" s="1809"/>
      <c r="K626" s="8"/>
      <c r="L626" s="360"/>
      <c r="M626" s="8"/>
      <c r="N626" s="512"/>
      <c r="O626" s="513"/>
      <c r="P626" s="514"/>
      <c r="Q626" s="811"/>
      <c r="R626" s="811"/>
      <c r="S626" s="515"/>
      <c r="T626" s="515"/>
      <c r="U626" s="1667"/>
      <c r="V626" s="360"/>
      <c r="W626" s="360"/>
      <c r="X626" s="70"/>
      <c r="Y626" s="70"/>
      <c r="Z626" s="70"/>
      <c r="AA626" s="70"/>
      <c r="AB626" s="70"/>
      <c r="AC626" s="70"/>
      <c r="AD626" s="70"/>
      <c r="AE626" s="70"/>
      <c r="AF626" s="70"/>
      <c r="AG626" s="70"/>
      <c r="AH626" s="70"/>
      <c r="AI626" s="70"/>
      <c r="AJ626" s="70"/>
      <c r="AK626" s="70"/>
      <c r="AL626" s="70"/>
      <c r="AM626" s="70"/>
      <c r="AN626" s="70"/>
      <c r="AO626" s="70"/>
      <c r="AP626" s="70"/>
      <c r="AQ626" s="70"/>
      <c r="AR626" s="70"/>
      <c r="AS626" s="70"/>
      <c r="AT626" s="70"/>
      <c r="AU626" s="70"/>
      <c r="AV626" s="70"/>
      <c r="AW626" s="70"/>
      <c r="AX626" s="70"/>
      <c r="AY626" s="70"/>
      <c r="AZ626" s="70"/>
      <c r="BA626" s="70"/>
      <c r="BB626" s="70"/>
      <c r="BC626" s="70"/>
      <c r="BD626" s="70"/>
      <c r="BE626" s="70"/>
      <c r="BF626" s="70"/>
      <c r="BG626" s="70"/>
      <c r="BH626" s="70"/>
      <c r="BI626" s="70"/>
      <c r="BJ626" s="70"/>
      <c r="BK626" s="70"/>
      <c r="BL626" s="70"/>
      <c r="BM626" s="70"/>
      <c r="BN626" s="70"/>
      <c r="BO626" s="70"/>
      <c r="BP626" s="70"/>
      <c r="BQ626" s="70"/>
      <c r="BR626" s="70"/>
      <c r="BS626" s="70"/>
      <c r="BT626" s="70"/>
      <c r="BU626" s="70"/>
      <c r="BV626" s="70"/>
      <c r="BW626" s="70"/>
      <c r="BX626" s="70"/>
      <c r="BY626" s="70"/>
      <c r="BZ626" s="70"/>
      <c r="CA626" s="70"/>
      <c r="CB626" s="70"/>
      <c r="CC626" s="70"/>
      <c r="CD626" s="70"/>
      <c r="CE626" s="70"/>
      <c r="CF626" s="70"/>
      <c r="CG626" s="70"/>
      <c r="CH626" s="70"/>
      <c r="CI626" s="70"/>
      <c r="CJ626" s="70"/>
      <c r="CK626" s="70"/>
      <c r="CL626" s="70"/>
      <c r="CM626" s="70"/>
      <c r="CN626" s="70"/>
      <c r="CO626" s="70"/>
      <c r="CP626" s="70"/>
      <c r="CQ626" s="70"/>
      <c r="CR626" s="70"/>
      <c r="CS626" s="70"/>
      <c r="CT626" s="70"/>
      <c r="CU626" s="70"/>
      <c r="CV626" s="70"/>
      <c r="CW626" s="70"/>
      <c r="CX626" s="70"/>
      <c r="CY626" s="70"/>
      <c r="CZ626" s="70"/>
      <c r="DA626" s="70"/>
      <c r="DB626" s="70"/>
      <c r="DC626" s="70"/>
      <c r="DD626" s="70"/>
      <c r="DE626" s="70"/>
      <c r="DF626" s="70"/>
      <c r="DG626" s="70"/>
      <c r="DH626" s="70"/>
      <c r="DI626" s="70"/>
      <c r="DJ626" s="70"/>
    </row>
    <row r="627" spans="1:114" s="425" customFormat="1" ht="15" hidden="1" customHeight="1" outlineLevel="2" x14ac:dyDescent="0.25">
      <c r="A627" s="1193"/>
      <c r="B627" s="1536" t="s">
        <v>74</v>
      </c>
      <c r="C627" s="14"/>
      <c r="D627" s="1037"/>
      <c r="E627" s="14"/>
      <c r="F627" s="836"/>
      <c r="G627" s="3"/>
      <c r="H627" s="922" t="s">
        <v>63</v>
      </c>
      <c r="I627" s="8"/>
      <c r="J627" s="1809"/>
      <c r="K627" s="8"/>
      <c r="L627" s="360"/>
      <c r="M627" s="8"/>
      <c r="N627" s="512"/>
      <c r="O627" s="513"/>
      <c r="P627" s="514"/>
      <c r="Q627" s="811"/>
      <c r="R627" s="811"/>
      <c r="S627" s="515"/>
      <c r="T627" s="515"/>
      <c r="U627" s="1667"/>
      <c r="V627" s="360"/>
      <c r="W627" s="360"/>
      <c r="X627" s="70"/>
      <c r="Y627" s="70"/>
      <c r="Z627" s="70"/>
      <c r="AA627" s="70"/>
      <c r="AB627" s="70"/>
      <c r="AC627" s="70"/>
      <c r="AD627" s="70"/>
      <c r="AE627" s="70"/>
      <c r="AF627" s="70"/>
      <c r="AG627" s="70"/>
      <c r="AH627" s="70"/>
      <c r="AI627" s="70"/>
      <c r="AJ627" s="70"/>
      <c r="AK627" s="70"/>
      <c r="AL627" s="70"/>
      <c r="AM627" s="70"/>
      <c r="AN627" s="70"/>
      <c r="AO627" s="70"/>
      <c r="AP627" s="70"/>
      <c r="AQ627" s="70"/>
      <c r="AR627" s="70"/>
      <c r="AS627" s="70"/>
      <c r="AT627" s="70"/>
      <c r="AU627" s="70"/>
      <c r="AV627" s="70"/>
      <c r="AW627" s="70"/>
      <c r="AX627" s="70"/>
      <c r="AY627" s="70"/>
      <c r="AZ627" s="70"/>
      <c r="BA627" s="70"/>
      <c r="BB627" s="70"/>
      <c r="BC627" s="70"/>
      <c r="BD627" s="70"/>
      <c r="BE627" s="70"/>
      <c r="BF627" s="70"/>
      <c r="BG627" s="70"/>
      <c r="BH627" s="70"/>
      <c r="BI627" s="70"/>
      <c r="BJ627" s="70"/>
      <c r="BK627" s="70"/>
      <c r="BL627" s="70"/>
      <c r="BM627" s="70"/>
      <c r="BN627" s="70"/>
      <c r="BO627" s="70"/>
      <c r="BP627" s="70"/>
      <c r="BQ627" s="70"/>
      <c r="BR627" s="70"/>
      <c r="BS627" s="70"/>
      <c r="BT627" s="70"/>
      <c r="BU627" s="70"/>
      <c r="BV627" s="70"/>
      <c r="BW627" s="70"/>
      <c r="BX627" s="70"/>
      <c r="BY627" s="70"/>
      <c r="BZ627" s="70"/>
      <c r="CA627" s="70"/>
      <c r="CB627" s="70"/>
      <c r="CC627" s="70"/>
      <c r="CD627" s="70"/>
      <c r="CE627" s="70"/>
      <c r="CF627" s="70"/>
      <c r="CG627" s="70"/>
      <c r="CH627" s="70"/>
      <c r="CI627" s="70"/>
      <c r="CJ627" s="70"/>
      <c r="CK627" s="70"/>
      <c r="CL627" s="70"/>
      <c r="CM627" s="70"/>
      <c r="CN627" s="70"/>
      <c r="CO627" s="70"/>
      <c r="CP627" s="70"/>
      <c r="CQ627" s="70"/>
      <c r="CR627" s="70"/>
      <c r="CS627" s="70"/>
      <c r="CT627" s="70"/>
      <c r="CU627" s="70"/>
      <c r="CV627" s="70"/>
      <c r="CW627" s="70"/>
      <c r="CX627" s="70"/>
      <c r="CY627" s="70"/>
      <c r="CZ627" s="70"/>
      <c r="DA627" s="70"/>
      <c r="DB627" s="70"/>
      <c r="DC627" s="70"/>
      <c r="DD627" s="70"/>
      <c r="DE627" s="70"/>
      <c r="DF627" s="70"/>
      <c r="DG627" s="70"/>
      <c r="DH627" s="70"/>
      <c r="DI627" s="70"/>
      <c r="DJ627" s="70"/>
    </row>
    <row r="628" spans="1:114" s="425" customFormat="1" ht="15" hidden="1" customHeight="1" outlineLevel="2" x14ac:dyDescent="0.25">
      <c r="A628" s="1193"/>
      <c r="B628" s="1536" t="s">
        <v>75</v>
      </c>
      <c r="C628" s="14"/>
      <c r="D628" s="1037"/>
      <c r="E628" s="14"/>
      <c r="F628" s="836"/>
      <c r="G628" s="3"/>
      <c r="H628" s="922" t="s">
        <v>64</v>
      </c>
      <c r="I628" s="8"/>
      <c r="J628" s="1809"/>
      <c r="K628" s="8"/>
      <c r="L628" s="360"/>
      <c r="M628" s="8"/>
      <c r="N628" s="512"/>
      <c r="O628" s="513"/>
      <c r="P628" s="514"/>
      <c r="Q628" s="811"/>
      <c r="R628" s="811"/>
      <c r="S628" s="515"/>
      <c r="T628" s="515"/>
      <c r="U628" s="1667"/>
      <c r="V628" s="360"/>
      <c r="W628" s="360"/>
      <c r="X628" s="70"/>
      <c r="Y628" s="70"/>
      <c r="Z628" s="70"/>
      <c r="AA628" s="70"/>
      <c r="AB628" s="70"/>
      <c r="AC628" s="70"/>
      <c r="AD628" s="70"/>
      <c r="AE628" s="70"/>
      <c r="AF628" s="70"/>
      <c r="AG628" s="70"/>
      <c r="AH628" s="70"/>
      <c r="AI628" s="70"/>
      <c r="AJ628" s="70"/>
      <c r="AK628" s="70"/>
      <c r="AL628" s="70"/>
      <c r="AM628" s="70"/>
      <c r="AN628" s="70"/>
      <c r="AO628" s="70"/>
      <c r="AP628" s="70"/>
      <c r="AQ628" s="70"/>
      <c r="AR628" s="70"/>
      <c r="AS628" s="70"/>
      <c r="AT628" s="70"/>
      <c r="AU628" s="70"/>
      <c r="AV628" s="70"/>
      <c r="AW628" s="70"/>
      <c r="AX628" s="70"/>
      <c r="AY628" s="70"/>
      <c r="AZ628" s="70"/>
      <c r="BA628" s="70"/>
      <c r="BB628" s="70"/>
      <c r="BC628" s="70"/>
      <c r="BD628" s="70"/>
      <c r="BE628" s="70"/>
      <c r="BF628" s="70"/>
      <c r="BG628" s="70"/>
      <c r="BH628" s="70"/>
      <c r="BI628" s="70"/>
      <c r="BJ628" s="70"/>
      <c r="BK628" s="70"/>
      <c r="BL628" s="70"/>
      <c r="BM628" s="70"/>
      <c r="BN628" s="70"/>
      <c r="BO628" s="70"/>
      <c r="BP628" s="70"/>
      <c r="BQ628" s="70"/>
      <c r="BR628" s="70"/>
      <c r="BS628" s="70"/>
      <c r="BT628" s="70"/>
      <c r="BU628" s="70"/>
      <c r="BV628" s="70"/>
      <c r="BW628" s="70"/>
      <c r="BX628" s="70"/>
      <c r="BY628" s="70"/>
      <c r="BZ628" s="70"/>
      <c r="CA628" s="70"/>
      <c r="CB628" s="70"/>
      <c r="CC628" s="70"/>
      <c r="CD628" s="70"/>
      <c r="CE628" s="70"/>
      <c r="CF628" s="70"/>
      <c r="CG628" s="70"/>
      <c r="CH628" s="70"/>
      <c r="CI628" s="70"/>
      <c r="CJ628" s="70"/>
      <c r="CK628" s="70"/>
      <c r="CL628" s="70"/>
      <c r="CM628" s="70"/>
      <c r="CN628" s="70"/>
      <c r="CO628" s="70"/>
      <c r="CP628" s="70"/>
      <c r="CQ628" s="70"/>
      <c r="CR628" s="70"/>
      <c r="CS628" s="70"/>
      <c r="CT628" s="70"/>
      <c r="CU628" s="70"/>
      <c r="CV628" s="70"/>
      <c r="CW628" s="70"/>
      <c r="CX628" s="70"/>
      <c r="CY628" s="70"/>
      <c r="CZ628" s="70"/>
      <c r="DA628" s="70"/>
      <c r="DB628" s="70"/>
      <c r="DC628" s="70"/>
      <c r="DD628" s="70"/>
      <c r="DE628" s="70"/>
      <c r="DF628" s="70"/>
      <c r="DG628" s="70"/>
      <c r="DH628" s="70"/>
      <c r="DI628" s="70"/>
      <c r="DJ628" s="70"/>
    </row>
    <row r="629" spans="1:114" s="425" customFormat="1" ht="15" hidden="1" customHeight="1" outlineLevel="2" x14ac:dyDescent="0.25">
      <c r="A629" s="1193"/>
      <c r="B629" s="1536" t="s">
        <v>76</v>
      </c>
      <c r="C629" s="14"/>
      <c r="D629" s="1037"/>
      <c r="E629" s="14"/>
      <c r="F629" s="836"/>
      <c r="G629" s="3"/>
      <c r="H629" s="922" t="s">
        <v>65</v>
      </c>
      <c r="I629" s="8"/>
      <c r="J629" s="1809"/>
      <c r="K629" s="8"/>
      <c r="L629" s="360"/>
      <c r="M629" s="8"/>
      <c r="N629" s="512"/>
      <c r="O629" s="513"/>
      <c r="P629" s="514"/>
      <c r="Q629" s="811"/>
      <c r="R629" s="811"/>
      <c r="S629" s="515"/>
      <c r="T629" s="515"/>
      <c r="U629" s="1667"/>
      <c r="V629" s="360"/>
      <c r="W629" s="360"/>
      <c r="X629" s="70"/>
      <c r="Y629" s="70"/>
      <c r="Z629" s="70"/>
      <c r="AA629" s="70"/>
      <c r="AB629" s="70"/>
      <c r="AC629" s="70"/>
      <c r="AD629" s="70"/>
      <c r="AE629" s="70"/>
      <c r="AF629" s="70"/>
      <c r="AG629" s="70"/>
      <c r="AH629" s="70"/>
      <c r="AI629" s="70"/>
      <c r="AJ629" s="70"/>
      <c r="AK629" s="70"/>
      <c r="AL629" s="70"/>
      <c r="AM629" s="70"/>
      <c r="AN629" s="70"/>
      <c r="AO629" s="70"/>
      <c r="AP629" s="70"/>
      <c r="AQ629" s="70"/>
      <c r="AR629" s="70"/>
      <c r="AS629" s="70"/>
      <c r="AT629" s="70"/>
      <c r="AU629" s="70"/>
      <c r="AV629" s="70"/>
      <c r="AW629" s="70"/>
      <c r="AX629" s="70"/>
      <c r="AY629" s="70"/>
      <c r="AZ629" s="70"/>
      <c r="BA629" s="70"/>
      <c r="BB629" s="70"/>
      <c r="BC629" s="70"/>
      <c r="BD629" s="70"/>
      <c r="BE629" s="70"/>
      <c r="BF629" s="70"/>
      <c r="BG629" s="70"/>
      <c r="BH629" s="70"/>
      <c r="BI629" s="70"/>
      <c r="BJ629" s="70"/>
      <c r="BK629" s="70"/>
      <c r="BL629" s="70"/>
      <c r="BM629" s="70"/>
      <c r="BN629" s="70"/>
      <c r="BO629" s="70"/>
      <c r="BP629" s="70"/>
      <c r="BQ629" s="70"/>
      <c r="BR629" s="70"/>
      <c r="BS629" s="70"/>
      <c r="BT629" s="70"/>
      <c r="BU629" s="70"/>
      <c r="BV629" s="70"/>
      <c r="BW629" s="70"/>
      <c r="BX629" s="70"/>
      <c r="BY629" s="70"/>
      <c r="BZ629" s="70"/>
      <c r="CA629" s="70"/>
      <c r="CB629" s="70"/>
      <c r="CC629" s="70"/>
      <c r="CD629" s="70"/>
      <c r="CE629" s="70"/>
      <c r="CF629" s="70"/>
      <c r="CG629" s="70"/>
      <c r="CH629" s="70"/>
      <c r="CI629" s="70"/>
      <c r="CJ629" s="70"/>
      <c r="CK629" s="70"/>
      <c r="CL629" s="70"/>
      <c r="CM629" s="70"/>
      <c r="CN629" s="70"/>
      <c r="CO629" s="70"/>
      <c r="CP629" s="70"/>
      <c r="CQ629" s="70"/>
      <c r="CR629" s="70"/>
      <c r="CS629" s="70"/>
      <c r="CT629" s="70"/>
      <c r="CU629" s="70"/>
      <c r="CV629" s="70"/>
      <c r="CW629" s="70"/>
      <c r="CX629" s="70"/>
      <c r="CY629" s="70"/>
      <c r="CZ629" s="70"/>
      <c r="DA629" s="70"/>
      <c r="DB629" s="70"/>
      <c r="DC629" s="70"/>
      <c r="DD629" s="70"/>
      <c r="DE629" s="70"/>
      <c r="DF629" s="70"/>
      <c r="DG629" s="70"/>
      <c r="DH629" s="70"/>
      <c r="DI629" s="70"/>
      <c r="DJ629" s="70"/>
    </row>
    <row r="630" spans="1:114" s="425" customFormat="1" ht="15" hidden="1" customHeight="1" outlineLevel="2" x14ac:dyDescent="0.25">
      <c r="A630" s="1193"/>
      <c r="B630" s="1536" t="s">
        <v>77</v>
      </c>
      <c r="C630" s="14"/>
      <c r="D630" s="1037"/>
      <c r="E630" s="14"/>
      <c r="F630" s="836"/>
      <c r="G630" s="3"/>
      <c r="H630" s="922" t="s">
        <v>66</v>
      </c>
      <c r="I630" s="8"/>
      <c r="J630" s="1809"/>
      <c r="K630" s="8"/>
      <c r="L630" s="360"/>
      <c r="M630" s="8"/>
      <c r="N630" s="512"/>
      <c r="O630" s="513"/>
      <c r="P630" s="514"/>
      <c r="Q630" s="811"/>
      <c r="R630" s="811"/>
      <c r="S630" s="515"/>
      <c r="T630" s="515"/>
      <c r="U630" s="1667"/>
      <c r="V630" s="360"/>
      <c r="W630" s="360"/>
      <c r="X630" s="70"/>
      <c r="Y630" s="70"/>
      <c r="Z630" s="70"/>
      <c r="AA630" s="70"/>
      <c r="AB630" s="70"/>
      <c r="AC630" s="70"/>
      <c r="AD630" s="70"/>
      <c r="AE630" s="70"/>
      <c r="AF630" s="70"/>
      <c r="AG630" s="70"/>
      <c r="AH630" s="70"/>
      <c r="AI630" s="70"/>
      <c r="AJ630" s="70"/>
      <c r="AK630" s="70"/>
      <c r="AL630" s="70"/>
      <c r="AM630" s="70"/>
      <c r="AN630" s="70"/>
      <c r="AO630" s="70"/>
      <c r="AP630" s="70"/>
      <c r="AQ630" s="70"/>
      <c r="AR630" s="70"/>
      <c r="AS630" s="70"/>
      <c r="AT630" s="70"/>
      <c r="AU630" s="70"/>
      <c r="AV630" s="70"/>
      <c r="AW630" s="70"/>
      <c r="AX630" s="70"/>
      <c r="AY630" s="70"/>
      <c r="AZ630" s="70"/>
      <c r="BA630" s="70"/>
      <c r="BB630" s="70"/>
      <c r="BC630" s="70"/>
      <c r="BD630" s="70"/>
      <c r="BE630" s="70"/>
      <c r="BF630" s="70"/>
      <c r="BG630" s="70"/>
      <c r="BH630" s="70"/>
      <c r="BI630" s="70"/>
      <c r="BJ630" s="70"/>
      <c r="BK630" s="70"/>
      <c r="BL630" s="70"/>
      <c r="BM630" s="70"/>
      <c r="BN630" s="70"/>
      <c r="BO630" s="70"/>
      <c r="BP630" s="70"/>
      <c r="BQ630" s="70"/>
      <c r="BR630" s="70"/>
      <c r="BS630" s="70"/>
      <c r="BT630" s="70"/>
      <c r="BU630" s="70"/>
      <c r="BV630" s="70"/>
      <c r="BW630" s="70"/>
      <c r="BX630" s="70"/>
      <c r="BY630" s="70"/>
      <c r="BZ630" s="70"/>
      <c r="CA630" s="70"/>
      <c r="CB630" s="70"/>
      <c r="CC630" s="70"/>
      <c r="CD630" s="70"/>
      <c r="CE630" s="70"/>
      <c r="CF630" s="70"/>
      <c r="CG630" s="70"/>
      <c r="CH630" s="70"/>
      <c r="CI630" s="70"/>
      <c r="CJ630" s="70"/>
      <c r="CK630" s="70"/>
      <c r="CL630" s="70"/>
      <c r="CM630" s="70"/>
      <c r="CN630" s="70"/>
      <c r="CO630" s="70"/>
      <c r="CP630" s="70"/>
      <c r="CQ630" s="70"/>
      <c r="CR630" s="70"/>
      <c r="CS630" s="70"/>
      <c r="CT630" s="70"/>
      <c r="CU630" s="70"/>
      <c r="CV630" s="70"/>
      <c r="CW630" s="70"/>
      <c r="CX630" s="70"/>
      <c r="CY630" s="70"/>
      <c r="CZ630" s="70"/>
      <c r="DA630" s="70"/>
      <c r="DB630" s="70"/>
      <c r="DC630" s="70"/>
      <c r="DD630" s="70"/>
      <c r="DE630" s="70"/>
      <c r="DF630" s="70"/>
      <c r="DG630" s="70"/>
      <c r="DH630" s="70"/>
      <c r="DI630" s="70"/>
      <c r="DJ630" s="70"/>
    </row>
    <row r="631" spans="1:114" s="425" customFormat="1" ht="15" hidden="1" customHeight="1" outlineLevel="2" x14ac:dyDescent="0.25">
      <c r="A631" s="1193"/>
      <c r="B631" s="1536" t="s">
        <v>78</v>
      </c>
      <c r="C631" s="14"/>
      <c r="D631" s="1037"/>
      <c r="E631" s="14"/>
      <c r="F631" s="836"/>
      <c r="G631" s="3"/>
      <c r="H631" s="922" t="s">
        <v>67</v>
      </c>
      <c r="I631" s="8"/>
      <c r="J631" s="1809"/>
      <c r="K631" s="8"/>
      <c r="L631" s="360"/>
      <c r="M631" s="8"/>
      <c r="N631" s="512"/>
      <c r="O631" s="513"/>
      <c r="P631" s="514"/>
      <c r="Q631" s="811"/>
      <c r="R631" s="811"/>
      <c r="S631" s="515"/>
      <c r="T631" s="515"/>
      <c r="U631" s="1667"/>
      <c r="V631" s="360"/>
      <c r="W631" s="360"/>
      <c r="X631" s="70"/>
      <c r="Y631" s="70"/>
      <c r="Z631" s="70"/>
      <c r="AA631" s="70"/>
      <c r="AB631" s="70"/>
      <c r="AC631" s="70"/>
      <c r="AD631" s="70"/>
      <c r="AE631" s="70"/>
      <c r="AF631" s="70"/>
      <c r="AG631" s="70"/>
      <c r="AH631" s="70"/>
      <c r="AI631" s="70"/>
      <c r="AJ631" s="70"/>
      <c r="AK631" s="70"/>
      <c r="AL631" s="70"/>
      <c r="AM631" s="70"/>
      <c r="AN631" s="70"/>
      <c r="AO631" s="70"/>
      <c r="AP631" s="70"/>
      <c r="AQ631" s="70"/>
      <c r="AR631" s="70"/>
      <c r="AS631" s="70"/>
      <c r="AT631" s="70"/>
      <c r="AU631" s="70"/>
      <c r="AV631" s="70"/>
      <c r="AW631" s="70"/>
      <c r="AX631" s="70"/>
      <c r="AY631" s="70"/>
      <c r="AZ631" s="70"/>
      <c r="BA631" s="70"/>
      <c r="BB631" s="70"/>
      <c r="BC631" s="70"/>
      <c r="BD631" s="70"/>
      <c r="BE631" s="70"/>
      <c r="BF631" s="70"/>
      <c r="BG631" s="70"/>
      <c r="BH631" s="70"/>
      <c r="BI631" s="70"/>
      <c r="BJ631" s="70"/>
      <c r="BK631" s="70"/>
      <c r="BL631" s="70"/>
      <c r="BM631" s="70"/>
      <c r="BN631" s="70"/>
      <c r="BO631" s="70"/>
      <c r="BP631" s="70"/>
      <c r="BQ631" s="70"/>
      <c r="BR631" s="70"/>
      <c r="BS631" s="70"/>
      <c r="BT631" s="70"/>
      <c r="BU631" s="70"/>
      <c r="BV631" s="70"/>
      <c r="BW631" s="70"/>
      <c r="BX631" s="70"/>
      <c r="BY631" s="70"/>
      <c r="BZ631" s="70"/>
      <c r="CA631" s="70"/>
      <c r="CB631" s="70"/>
      <c r="CC631" s="70"/>
      <c r="CD631" s="70"/>
      <c r="CE631" s="70"/>
      <c r="CF631" s="70"/>
      <c r="CG631" s="70"/>
      <c r="CH631" s="70"/>
      <c r="CI631" s="70"/>
      <c r="CJ631" s="70"/>
      <c r="CK631" s="70"/>
      <c r="CL631" s="70"/>
      <c r="CM631" s="70"/>
      <c r="CN631" s="70"/>
      <c r="CO631" s="70"/>
      <c r="CP631" s="70"/>
      <c r="CQ631" s="70"/>
      <c r="CR631" s="70"/>
      <c r="CS631" s="70"/>
      <c r="CT631" s="70"/>
      <c r="CU631" s="70"/>
      <c r="CV631" s="70"/>
      <c r="CW631" s="70"/>
      <c r="CX631" s="70"/>
      <c r="CY631" s="70"/>
      <c r="CZ631" s="70"/>
      <c r="DA631" s="70"/>
      <c r="DB631" s="70"/>
      <c r="DC631" s="70"/>
      <c r="DD631" s="70"/>
      <c r="DE631" s="70"/>
      <c r="DF631" s="70"/>
      <c r="DG631" s="70"/>
      <c r="DH631" s="70"/>
      <c r="DI631" s="70"/>
      <c r="DJ631" s="70"/>
    </row>
    <row r="632" spans="1:114" s="425" customFormat="1" ht="15" hidden="1" customHeight="1" outlineLevel="2" x14ac:dyDescent="0.25">
      <c r="A632" s="1193"/>
      <c r="B632" s="1536" t="s">
        <v>79</v>
      </c>
      <c r="C632" s="14"/>
      <c r="D632" s="1037"/>
      <c r="E632" s="14"/>
      <c r="F632" s="836"/>
      <c r="G632" s="3"/>
      <c r="H632" s="922" t="s">
        <v>68</v>
      </c>
      <c r="I632" s="8"/>
      <c r="J632" s="1809"/>
      <c r="K632" s="8"/>
      <c r="L632" s="360"/>
      <c r="M632" s="8"/>
      <c r="N632" s="512"/>
      <c r="O632" s="513"/>
      <c r="P632" s="514"/>
      <c r="Q632" s="811"/>
      <c r="R632" s="811"/>
      <c r="S632" s="515"/>
      <c r="T632" s="515"/>
      <c r="U632" s="1667"/>
      <c r="V632" s="360"/>
      <c r="W632" s="360"/>
      <c r="X632" s="70"/>
      <c r="Y632" s="70"/>
      <c r="Z632" s="70"/>
      <c r="AA632" s="70"/>
      <c r="AB632" s="70"/>
      <c r="AC632" s="70"/>
      <c r="AD632" s="70"/>
      <c r="AE632" s="70"/>
      <c r="AF632" s="70"/>
      <c r="AG632" s="70"/>
      <c r="AH632" s="70"/>
      <c r="AI632" s="70"/>
      <c r="AJ632" s="70"/>
      <c r="AK632" s="70"/>
      <c r="AL632" s="70"/>
      <c r="AM632" s="70"/>
      <c r="AN632" s="70"/>
      <c r="AO632" s="70"/>
      <c r="AP632" s="70"/>
      <c r="AQ632" s="70"/>
      <c r="AR632" s="70"/>
      <c r="AS632" s="70"/>
      <c r="AT632" s="70"/>
      <c r="AU632" s="70"/>
      <c r="AV632" s="70"/>
      <c r="AW632" s="70"/>
      <c r="AX632" s="70"/>
      <c r="AY632" s="70"/>
      <c r="AZ632" s="70"/>
      <c r="BA632" s="70"/>
      <c r="BB632" s="70"/>
      <c r="BC632" s="70"/>
      <c r="BD632" s="70"/>
      <c r="BE632" s="70"/>
      <c r="BF632" s="70"/>
      <c r="BG632" s="70"/>
      <c r="BH632" s="70"/>
      <c r="BI632" s="70"/>
      <c r="BJ632" s="70"/>
      <c r="BK632" s="70"/>
      <c r="BL632" s="70"/>
      <c r="BM632" s="70"/>
      <c r="BN632" s="70"/>
      <c r="BO632" s="70"/>
      <c r="BP632" s="70"/>
      <c r="BQ632" s="70"/>
      <c r="BR632" s="70"/>
      <c r="BS632" s="70"/>
      <c r="BT632" s="70"/>
      <c r="BU632" s="70"/>
      <c r="BV632" s="70"/>
      <c r="BW632" s="70"/>
      <c r="BX632" s="70"/>
      <c r="BY632" s="70"/>
      <c r="BZ632" s="70"/>
      <c r="CA632" s="70"/>
      <c r="CB632" s="70"/>
      <c r="CC632" s="70"/>
      <c r="CD632" s="70"/>
      <c r="CE632" s="70"/>
      <c r="CF632" s="70"/>
      <c r="CG632" s="70"/>
      <c r="CH632" s="70"/>
      <c r="CI632" s="70"/>
      <c r="CJ632" s="70"/>
      <c r="CK632" s="70"/>
      <c r="CL632" s="70"/>
      <c r="CM632" s="70"/>
      <c r="CN632" s="70"/>
      <c r="CO632" s="70"/>
      <c r="CP632" s="70"/>
      <c r="CQ632" s="70"/>
      <c r="CR632" s="70"/>
      <c r="CS632" s="70"/>
      <c r="CT632" s="70"/>
      <c r="CU632" s="70"/>
      <c r="CV632" s="70"/>
      <c r="CW632" s="70"/>
      <c r="CX632" s="70"/>
      <c r="CY632" s="70"/>
      <c r="CZ632" s="70"/>
      <c r="DA632" s="70"/>
      <c r="DB632" s="70"/>
      <c r="DC632" s="70"/>
      <c r="DD632" s="70"/>
      <c r="DE632" s="70"/>
      <c r="DF632" s="70"/>
      <c r="DG632" s="70"/>
      <c r="DH632" s="70"/>
      <c r="DI632" s="70"/>
      <c r="DJ632" s="70"/>
    </row>
    <row r="633" spans="1:114" s="425" customFormat="1" ht="15" hidden="1" customHeight="1" outlineLevel="2" x14ac:dyDescent="0.25">
      <c r="A633" s="1193"/>
      <c r="B633" s="1536" t="s">
        <v>80</v>
      </c>
      <c r="C633" s="14"/>
      <c r="D633" s="1037"/>
      <c r="E633" s="14"/>
      <c r="F633" s="836"/>
      <c r="G633" s="3"/>
      <c r="H633" s="922" t="s">
        <v>69</v>
      </c>
      <c r="I633" s="8"/>
      <c r="J633" s="1809"/>
      <c r="K633" s="8"/>
      <c r="L633" s="360"/>
      <c r="M633" s="8"/>
      <c r="N633" s="512"/>
      <c r="O633" s="513"/>
      <c r="P633" s="514"/>
      <c r="Q633" s="811"/>
      <c r="R633" s="811"/>
      <c r="S633" s="515"/>
      <c r="T633" s="515"/>
      <c r="U633" s="1667"/>
      <c r="V633" s="360"/>
      <c r="W633" s="360"/>
      <c r="X633" s="70"/>
      <c r="Y633" s="70"/>
      <c r="Z633" s="70"/>
      <c r="AA633" s="70"/>
      <c r="AB633" s="70"/>
      <c r="AC633" s="70"/>
      <c r="AD633" s="70"/>
      <c r="AE633" s="70"/>
      <c r="AF633" s="70"/>
      <c r="AG633" s="70"/>
      <c r="AH633" s="70"/>
      <c r="AI633" s="70"/>
      <c r="AJ633" s="70"/>
      <c r="AK633" s="70"/>
      <c r="AL633" s="70"/>
      <c r="AM633" s="70"/>
      <c r="AN633" s="70"/>
      <c r="AO633" s="70"/>
      <c r="AP633" s="70"/>
      <c r="AQ633" s="70"/>
      <c r="AR633" s="70"/>
      <c r="AS633" s="70"/>
      <c r="AT633" s="70"/>
      <c r="AU633" s="70"/>
      <c r="AV633" s="70"/>
      <c r="AW633" s="70"/>
      <c r="AX633" s="70"/>
      <c r="AY633" s="70"/>
      <c r="AZ633" s="70"/>
      <c r="BA633" s="70"/>
      <c r="BB633" s="70"/>
      <c r="BC633" s="70"/>
      <c r="BD633" s="70"/>
      <c r="BE633" s="70"/>
      <c r="BF633" s="70"/>
      <c r="BG633" s="70"/>
      <c r="BH633" s="70"/>
      <c r="BI633" s="70"/>
      <c r="BJ633" s="70"/>
      <c r="BK633" s="70"/>
      <c r="BL633" s="70"/>
      <c r="BM633" s="70"/>
      <c r="BN633" s="70"/>
      <c r="BO633" s="70"/>
      <c r="BP633" s="70"/>
      <c r="BQ633" s="70"/>
      <c r="BR633" s="70"/>
      <c r="BS633" s="70"/>
      <c r="BT633" s="70"/>
      <c r="BU633" s="70"/>
      <c r="BV633" s="70"/>
      <c r="BW633" s="70"/>
      <c r="BX633" s="70"/>
      <c r="BY633" s="70"/>
      <c r="BZ633" s="70"/>
      <c r="CA633" s="70"/>
      <c r="CB633" s="70"/>
      <c r="CC633" s="70"/>
      <c r="CD633" s="70"/>
      <c r="CE633" s="70"/>
      <c r="CF633" s="70"/>
      <c r="CG633" s="70"/>
      <c r="CH633" s="70"/>
      <c r="CI633" s="70"/>
      <c r="CJ633" s="70"/>
      <c r="CK633" s="70"/>
      <c r="CL633" s="70"/>
      <c r="CM633" s="70"/>
      <c r="CN633" s="70"/>
      <c r="CO633" s="70"/>
      <c r="CP633" s="70"/>
      <c r="CQ633" s="70"/>
      <c r="CR633" s="70"/>
      <c r="CS633" s="70"/>
      <c r="CT633" s="70"/>
      <c r="CU633" s="70"/>
      <c r="CV633" s="70"/>
      <c r="CW633" s="70"/>
      <c r="CX633" s="70"/>
      <c r="CY633" s="70"/>
      <c r="CZ633" s="70"/>
      <c r="DA633" s="70"/>
      <c r="DB633" s="70"/>
      <c r="DC633" s="70"/>
      <c r="DD633" s="70"/>
      <c r="DE633" s="70"/>
      <c r="DF633" s="70"/>
      <c r="DG633" s="70"/>
      <c r="DH633" s="70"/>
      <c r="DI633" s="70"/>
      <c r="DJ633" s="70"/>
    </row>
    <row r="634" spans="1:114" s="296" customFormat="1" outlineLevel="1" x14ac:dyDescent="0.25">
      <c r="A634" s="2599">
        <v>60</v>
      </c>
      <c r="B634" s="1559" t="s">
        <v>2167</v>
      </c>
      <c r="C634" s="98" t="s">
        <v>250</v>
      </c>
      <c r="D634" s="2449" t="s">
        <v>249</v>
      </c>
      <c r="E634" s="98" t="s">
        <v>3</v>
      </c>
      <c r="F634" s="95"/>
      <c r="G634" s="96"/>
      <c r="H634" s="980" t="s">
        <v>2136</v>
      </c>
      <c r="I634" s="97" t="s">
        <v>168</v>
      </c>
      <c r="J634" s="2276" t="s">
        <v>167</v>
      </c>
      <c r="K634" s="2276" t="s">
        <v>3</v>
      </c>
      <c r="L634" s="95"/>
      <c r="M634" s="97"/>
      <c r="N634" s="524" t="s">
        <v>4022</v>
      </c>
      <c r="O634" s="525" t="s">
        <v>4023</v>
      </c>
      <c r="P634" s="524" t="s">
        <v>4024</v>
      </c>
      <c r="Q634" s="819" t="s">
        <v>4025</v>
      </c>
      <c r="R634" s="819" t="s">
        <v>4026</v>
      </c>
      <c r="S634" s="526" t="s">
        <v>4027</v>
      </c>
      <c r="T634" s="526" t="s">
        <v>34</v>
      </c>
      <c r="U634" s="95"/>
      <c r="V634" s="95"/>
      <c r="W634" s="95"/>
      <c r="X634" s="294"/>
      <c r="Y634" s="294"/>
      <c r="Z634" s="294"/>
      <c r="AA634" s="294"/>
      <c r="AB634" s="294"/>
      <c r="AC634" s="294"/>
      <c r="AD634" s="294"/>
      <c r="AE634" s="294"/>
      <c r="AF634" s="294"/>
      <c r="AG634" s="294"/>
      <c r="AH634" s="294"/>
      <c r="AI634" s="294"/>
      <c r="AJ634" s="294"/>
      <c r="AK634" s="294"/>
      <c r="AL634" s="294"/>
      <c r="AM634" s="294"/>
      <c r="AN634" s="294"/>
      <c r="AO634" s="294"/>
      <c r="AP634" s="294"/>
      <c r="AQ634" s="294"/>
      <c r="AR634" s="294"/>
      <c r="AS634" s="294"/>
      <c r="AT634" s="294"/>
      <c r="AU634" s="294"/>
      <c r="AV634" s="294"/>
      <c r="AW634" s="294"/>
      <c r="AX634" s="294"/>
      <c r="AY634" s="294"/>
      <c r="AZ634" s="294"/>
      <c r="BA634" s="294"/>
      <c r="BB634" s="294"/>
      <c r="BC634" s="294"/>
      <c r="BD634" s="294"/>
      <c r="BE634" s="294"/>
      <c r="BF634" s="294"/>
      <c r="BG634" s="294"/>
      <c r="BH634" s="294"/>
      <c r="BI634" s="294"/>
      <c r="BJ634" s="294"/>
      <c r="BK634" s="294"/>
      <c r="BL634" s="294"/>
      <c r="BM634" s="294"/>
      <c r="BN634" s="294"/>
      <c r="BO634" s="294"/>
      <c r="BP634" s="294"/>
      <c r="BQ634" s="294"/>
      <c r="BR634" s="294"/>
      <c r="BS634" s="294"/>
      <c r="BT634" s="294"/>
      <c r="BU634" s="294"/>
      <c r="BV634" s="294"/>
      <c r="BW634" s="294"/>
      <c r="BX634" s="294"/>
      <c r="BY634" s="294"/>
      <c r="BZ634" s="294"/>
      <c r="CA634" s="294"/>
      <c r="CB634" s="294"/>
      <c r="CC634" s="294"/>
      <c r="CD634" s="294"/>
      <c r="CE634" s="294"/>
      <c r="CF634" s="294"/>
      <c r="CG634" s="294"/>
      <c r="CH634" s="294"/>
      <c r="CI634" s="294"/>
      <c r="CJ634" s="294"/>
      <c r="CK634" s="294"/>
      <c r="CL634" s="294"/>
      <c r="CM634" s="294"/>
      <c r="CN634" s="294"/>
      <c r="CO634" s="294"/>
      <c r="CP634" s="294"/>
      <c r="CQ634" s="294"/>
      <c r="CR634" s="294"/>
      <c r="CS634" s="294"/>
      <c r="CT634" s="294"/>
      <c r="CU634" s="294"/>
      <c r="CV634" s="294"/>
      <c r="CW634" s="294"/>
      <c r="CX634" s="294"/>
      <c r="CY634" s="294"/>
      <c r="CZ634" s="294"/>
      <c r="DA634" s="294"/>
      <c r="DB634" s="294"/>
      <c r="DC634" s="294"/>
      <c r="DD634" s="294"/>
      <c r="DE634" s="294"/>
      <c r="DF634" s="294"/>
      <c r="DG634" s="294"/>
      <c r="DH634" s="294"/>
      <c r="DI634" s="294"/>
      <c r="DJ634" s="294"/>
    </row>
    <row r="635" spans="1:114" s="282" customFormat="1" ht="75.75" customHeight="1" outlineLevel="1" collapsed="1" x14ac:dyDescent="0.25">
      <c r="A635" s="2599"/>
      <c r="B635" s="1536" t="s">
        <v>3637</v>
      </c>
      <c r="C635" s="360" t="s">
        <v>2165</v>
      </c>
      <c r="D635" s="2450"/>
      <c r="E635" s="1046" t="s">
        <v>3</v>
      </c>
      <c r="F635" s="836"/>
      <c r="G635" s="357"/>
      <c r="H635" s="922" t="s">
        <v>901</v>
      </c>
      <c r="I635" s="356" t="s">
        <v>1597</v>
      </c>
      <c r="J635" s="2277"/>
      <c r="K635" s="2277"/>
      <c r="L635" s="360"/>
      <c r="M635" s="363"/>
      <c r="N635" s="501">
        <v>66.900000000000006</v>
      </c>
      <c r="O635" s="500">
        <v>68.5</v>
      </c>
      <c r="P635" s="501">
        <v>70.2</v>
      </c>
      <c r="Q635" s="501">
        <v>72.3</v>
      </c>
      <c r="R635" s="501">
        <v>75.5</v>
      </c>
      <c r="S635" s="511">
        <v>78</v>
      </c>
      <c r="T635" s="511">
        <v>80</v>
      </c>
      <c r="U635" s="1806"/>
      <c r="V635" s="360"/>
      <c r="W635" s="360"/>
      <c r="X635" s="294"/>
      <c r="Y635" s="294"/>
      <c r="Z635" s="294"/>
      <c r="AA635" s="294"/>
      <c r="AB635" s="294"/>
      <c r="AC635" s="294"/>
      <c r="AD635" s="294"/>
      <c r="AE635" s="294"/>
      <c r="AF635" s="294"/>
      <c r="AG635" s="294"/>
      <c r="AH635" s="294"/>
      <c r="AI635" s="294"/>
      <c r="AJ635" s="294"/>
      <c r="AK635" s="294"/>
      <c r="AL635" s="294"/>
      <c r="AM635" s="294"/>
      <c r="AN635" s="294"/>
      <c r="AO635" s="294"/>
      <c r="AP635" s="294"/>
      <c r="AQ635" s="294"/>
      <c r="AR635" s="294"/>
      <c r="AS635" s="294"/>
      <c r="AT635" s="294"/>
      <c r="AU635" s="294"/>
      <c r="AV635" s="294"/>
      <c r="AW635" s="294"/>
      <c r="AX635" s="294"/>
      <c r="AY635" s="294"/>
      <c r="AZ635" s="294"/>
      <c r="BA635" s="294"/>
      <c r="BB635" s="294"/>
      <c r="BC635" s="294"/>
      <c r="BD635" s="294"/>
      <c r="BE635" s="294"/>
      <c r="BF635" s="294"/>
      <c r="BG635" s="294"/>
      <c r="BH635" s="294"/>
      <c r="BI635" s="294"/>
      <c r="BJ635" s="294"/>
      <c r="BK635" s="294"/>
      <c r="BL635" s="294"/>
      <c r="BM635" s="294"/>
      <c r="BN635" s="294"/>
      <c r="BO635" s="294"/>
      <c r="BP635" s="294"/>
      <c r="BQ635" s="294"/>
      <c r="BR635" s="294"/>
      <c r="BS635" s="294"/>
      <c r="BT635" s="294"/>
      <c r="BU635" s="294"/>
      <c r="BV635" s="294"/>
      <c r="BW635" s="294"/>
      <c r="BX635" s="294"/>
      <c r="BY635" s="294"/>
      <c r="BZ635" s="294"/>
      <c r="CA635" s="294"/>
      <c r="CB635" s="294"/>
      <c r="CC635" s="294"/>
      <c r="CD635" s="294"/>
      <c r="CE635" s="294"/>
      <c r="CF635" s="294"/>
      <c r="CG635" s="294"/>
      <c r="CH635" s="294"/>
      <c r="CI635" s="294"/>
      <c r="CJ635" s="294"/>
      <c r="CK635" s="294"/>
      <c r="CL635" s="294"/>
      <c r="CM635" s="294"/>
      <c r="CN635" s="294"/>
      <c r="CO635" s="294"/>
      <c r="CP635" s="294"/>
      <c r="CQ635" s="294"/>
      <c r="CR635" s="294"/>
      <c r="CS635" s="294"/>
      <c r="CT635" s="294"/>
      <c r="CU635" s="294"/>
      <c r="CV635" s="294"/>
      <c r="CW635" s="294"/>
      <c r="CX635" s="294"/>
      <c r="CY635" s="294"/>
      <c r="CZ635" s="294"/>
      <c r="DA635" s="294"/>
      <c r="DB635" s="294"/>
      <c r="DC635" s="294"/>
      <c r="DD635" s="294"/>
      <c r="DE635" s="294"/>
      <c r="DF635" s="294"/>
      <c r="DG635" s="294"/>
      <c r="DH635" s="294"/>
      <c r="DI635" s="294"/>
      <c r="DJ635" s="294"/>
    </row>
    <row r="636" spans="1:114" s="425" customFormat="1" ht="15" hidden="1" customHeight="1" outlineLevel="2" x14ac:dyDescent="0.25">
      <c r="A636" s="1193"/>
      <c r="B636" s="1536" t="s">
        <v>47</v>
      </c>
      <c r="C636" s="360"/>
      <c r="D636" s="1037"/>
      <c r="E636" s="1046"/>
      <c r="F636" s="836"/>
      <c r="G636" s="357"/>
      <c r="H636" s="922" t="s">
        <v>6</v>
      </c>
      <c r="I636" s="23"/>
      <c r="J636" s="23"/>
      <c r="K636" s="23"/>
      <c r="L636" s="360"/>
      <c r="M636" s="23"/>
      <c r="N636" s="512"/>
      <c r="O636" s="513"/>
      <c r="P636" s="514"/>
      <c r="Q636" s="669"/>
      <c r="R636" s="669"/>
      <c r="S636" s="515"/>
      <c r="T636" s="515"/>
      <c r="U636" s="1667"/>
      <c r="V636" s="360"/>
      <c r="W636" s="360"/>
      <c r="X636" s="70"/>
      <c r="Y636" s="70"/>
      <c r="Z636" s="70"/>
      <c r="AA636" s="70"/>
      <c r="AB636" s="70"/>
      <c r="AC636" s="70"/>
      <c r="AD636" s="70"/>
      <c r="AE636" s="70"/>
      <c r="AF636" s="70"/>
      <c r="AG636" s="70"/>
      <c r="AH636" s="70"/>
      <c r="AI636" s="70"/>
      <c r="AJ636" s="70"/>
      <c r="AK636" s="70"/>
      <c r="AL636" s="70"/>
      <c r="AM636" s="70"/>
      <c r="AN636" s="70"/>
      <c r="AO636" s="70"/>
      <c r="AP636" s="70"/>
      <c r="AQ636" s="70"/>
      <c r="AR636" s="70"/>
      <c r="AS636" s="70"/>
      <c r="AT636" s="70"/>
      <c r="AU636" s="70"/>
      <c r="AV636" s="70"/>
      <c r="AW636" s="70"/>
      <c r="AX636" s="70"/>
      <c r="AY636" s="70"/>
      <c r="AZ636" s="70"/>
      <c r="BA636" s="70"/>
      <c r="BB636" s="70"/>
      <c r="BC636" s="70"/>
      <c r="BD636" s="70"/>
      <c r="BE636" s="70"/>
      <c r="BF636" s="70"/>
      <c r="BG636" s="70"/>
      <c r="BH636" s="70"/>
      <c r="BI636" s="70"/>
      <c r="BJ636" s="70"/>
      <c r="BK636" s="70"/>
      <c r="BL636" s="70"/>
      <c r="BM636" s="70"/>
      <c r="BN636" s="70"/>
      <c r="BO636" s="70"/>
      <c r="BP636" s="70"/>
      <c r="BQ636" s="70"/>
      <c r="BR636" s="70"/>
      <c r="BS636" s="70"/>
      <c r="BT636" s="70"/>
      <c r="BU636" s="70"/>
      <c r="BV636" s="70"/>
      <c r="BW636" s="70"/>
      <c r="BX636" s="70"/>
      <c r="BY636" s="70"/>
      <c r="BZ636" s="70"/>
      <c r="CA636" s="70"/>
      <c r="CB636" s="70"/>
      <c r="CC636" s="70"/>
      <c r="CD636" s="70"/>
      <c r="CE636" s="70"/>
      <c r="CF636" s="70"/>
      <c r="CG636" s="70"/>
      <c r="CH636" s="70"/>
      <c r="CI636" s="70"/>
      <c r="CJ636" s="70"/>
      <c r="CK636" s="70"/>
      <c r="CL636" s="70"/>
      <c r="CM636" s="70"/>
      <c r="CN636" s="70"/>
      <c r="CO636" s="70"/>
      <c r="CP636" s="70"/>
      <c r="CQ636" s="70"/>
      <c r="CR636" s="70"/>
      <c r="CS636" s="70"/>
      <c r="CT636" s="70"/>
      <c r="CU636" s="70"/>
      <c r="CV636" s="70"/>
      <c r="CW636" s="70"/>
      <c r="CX636" s="70"/>
      <c r="CY636" s="70"/>
      <c r="CZ636" s="70"/>
      <c r="DA636" s="70"/>
      <c r="DB636" s="70"/>
      <c r="DC636" s="70"/>
      <c r="DD636" s="70"/>
      <c r="DE636" s="70"/>
      <c r="DF636" s="70"/>
      <c r="DG636" s="70"/>
      <c r="DH636" s="70"/>
      <c r="DI636" s="70"/>
      <c r="DJ636" s="70"/>
    </row>
    <row r="637" spans="1:114" s="425" customFormat="1" ht="15" hidden="1" customHeight="1" outlineLevel="2" x14ac:dyDescent="0.25">
      <c r="A637" s="1193"/>
      <c r="B637" s="1536" t="s">
        <v>48</v>
      </c>
      <c r="C637" s="360"/>
      <c r="D637" s="1037"/>
      <c r="E637" s="1046"/>
      <c r="F637" s="836"/>
      <c r="G637" s="357"/>
      <c r="H637" s="922" t="s">
        <v>11</v>
      </c>
      <c r="I637" s="23"/>
      <c r="J637" s="23"/>
      <c r="K637" s="23"/>
      <c r="L637" s="360"/>
      <c r="M637" s="23"/>
      <c r="N637" s="512"/>
      <c r="O637" s="513"/>
      <c r="P637" s="514"/>
      <c r="Q637" s="669"/>
      <c r="R637" s="669"/>
      <c r="S637" s="515"/>
      <c r="T637" s="515"/>
      <c r="U637" s="1667"/>
      <c r="V637" s="360"/>
      <c r="W637" s="360"/>
      <c r="X637" s="70"/>
      <c r="Y637" s="70"/>
      <c r="Z637" s="70"/>
      <c r="AA637" s="70"/>
      <c r="AB637" s="70"/>
      <c r="AC637" s="70"/>
      <c r="AD637" s="70"/>
      <c r="AE637" s="70"/>
      <c r="AF637" s="70"/>
      <c r="AG637" s="70"/>
      <c r="AH637" s="70"/>
      <c r="AI637" s="70"/>
      <c r="AJ637" s="70"/>
      <c r="AK637" s="70"/>
      <c r="AL637" s="70"/>
      <c r="AM637" s="70"/>
      <c r="AN637" s="70"/>
      <c r="AO637" s="70"/>
      <c r="AP637" s="70"/>
      <c r="AQ637" s="70"/>
      <c r="AR637" s="70"/>
      <c r="AS637" s="70"/>
      <c r="AT637" s="70"/>
      <c r="AU637" s="70"/>
      <c r="AV637" s="70"/>
      <c r="AW637" s="70"/>
      <c r="AX637" s="70"/>
      <c r="AY637" s="70"/>
      <c r="AZ637" s="70"/>
      <c r="BA637" s="70"/>
      <c r="BB637" s="70"/>
      <c r="BC637" s="70"/>
      <c r="BD637" s="70"/>
      <c r="BE637" s="70"/>
      <c r="BF637" s="70"/>
      <c r="BG637" s="70"/>
      <c r="BH637" s="70"/>
      <c r="BI637" s="70"/>
      <c r="BJ637" s="70"/>
      <c r="BK637" s="70"/>
      <c r="BL637" s="70"/>
      <c r="BM637" s="70"/>
      <c r="BN637" s="70"/>
      <c r="BO637" s="70"/>
      <c r="BP637" s="70"/>
      <c r="BQ637" s="70"/>
      <c r="BR637" s="70"/>
      <c r="BS637" s="70"/>
      <c r="BT637" s="70"/>
      <c r="BU637" s="70"/>
      <c r="BV637" s="70"/>
      <c r="BW637" s="70"/>
      <c r="BX637" s="70"/>
      <c r="BY637" s="70"/>
      <c r="BZ637" s="70"/>
      <c r="CA637" s="70"/>
      <c r="CB637" s="70"/>
      <c r="CC637" s="70"/>
      <c r="CD637" s="70"/>
      <c r="CE637" s="70"/>
      <c r="CF637" s="70"/>
      <c r="CG637" s="70"/>
      <c r="CH637" s="70"/>
      <c r="CI637" s="70"/>
      <c r="CJ637" s="70"/>
      <c r="CK637" s="70"/>
      <c r="CL637" s="70"/>
      <c r="CM637" s="70"/>
      <c r="CN637" s="70"/>
      <c r="CO637" s="70"/>
      <c r="CP637" s="70"/>
      <c r="CQ637" s="70"/>
      <c r="CR637" s="70"/>
      <c r="CS637" s="70"/>
      <c r="CT637" s="70"/>
      <c r="CU637" s="70"/>
      <c r="CV637" s="70"/>
      <c r="CW637" s="70"/>
      <c r="CX637" s="70"/>
      <c r="CY637" s="70"/>
      <c r="CZ637" s="70"/>
      <c r="DA637" s="70"/>
      <c r="DB637" s="70"/>
      <c r="DC637" s="70"/>
      <c r="DD637" s="70"/>
      <c r="DE637" s="70"/>
      <c r="DF637" s="70"/>
      <c r="DG637" s="70"/>
      <c r="DH637" s="70"/>
      <c r="DI637" s="70"/>
      <c r="DJ637" s="70"/>
    </row>
    <row r="638" spans="1:114" s="425" customFormat="1" ht="15" hidden="1" customHeight="1" outlineLevel="2" x14ac:dyDescent="0.25">
      <c r="A638" s="1193"/>
      <c r="B638" s="1536" t="s">
        <v>49</v>
      </c>
      <c r="C638" s="360"/>
      <c r="D638" s="1037"/>
      <c r="E638" s="1046"/>
      <c r="F638" s="836"/>
      <c r="G638" s="357"/>
      <c r="H638" s="922" t="s">
        <v>12</v>
      </c>
      <c r="I638" s="23"/>
      <c r="J638" s="23"/>
      <c r="K638" s="23"/>
      <c r="L638" s="360"/>
      <c r="M638" s="23"/>
      <c r="N638" s="512"/>
      <c r="O638" s="513"/>
      <c r="P638" s="514"/>
      <c r="Q638" s="669"/>
      <c r="R638" s="669"/>
      <c r="S638" s="515"/>
      <c r="T638" s="515"/>
      <c r="U638" s="1667"/>
      <c r="V638" s="360"/>
      <c r="W638" s="360"/>
      <c r="X638" s="70"/>
      <c r="Y638" s="70"/>
      <c r="Z638" s="70"/>
      <c r="AA638" s="70"/>
      <c r="AB638" s="70"/>
      <c r="AC638" s="70"/>
      <c r="AD638" s="70"/>
      <c r="AE638" s="70"/>
      <c r="AF638" s="70"/>
      <c r="AG638" s="70"/>
      <c r="AH638" s="70"/>
      <c r="AI638" s="70"/>
      <c r="AJ638" s="70"/>
      <c r="AK638" s="70"/>
      <c r="AL638" s="70"/>
      <c r="AM638" s="70"/>
      <c r="AN638" s="70"/>
      <c r="AO638" s="70"/>
      <c r="AP638" s="70"/>
      <c r="AQ638" s="70"/>
      <c r="AR638" s="70"/>
      <c r="AS638" s="70"/>
      <c r="AT638" s="70"/>
      <c r="AU638" s="70"/>
      <c r="AV638" s="70"/>
      <c r="AW638" s="70"/>
      <c r="AX638" s="70"/>
      <c r="AY638" s="70"/>
      <c r="AZ638" s="70"/>
      <c r="BA638" s="70"/>
      <c r="BB638" s="70"/>
      <c r="BC638" s="70"/>
      <c r="BD638" s="70"/>
      <c r="BE638" s="70"/>
      <c r="BF638" s="70"/>
      <c r="BG638" s="70"/>
      <c r="BH638" s="70"/>
      <c r="BI638" s="70"/>
      <c r="BJ638" s="70"/>
      <c r="BK638" s="70"/>
      <c r="BL638" s="70"/>
      <c r="BM638" s="70"/>
      <c r="BN638" s="70"/>
      <c r="BO638" s="70"/>
      <c r="BP638" s="70"/>
      <c r="BQ638" s="70"/>
      <c r="BR638" s="70"/>
      <c r="BS638" s="70"/>
      <c r="BT638" s="70"/>
      <c r="BU638" s="70"/>
      <c r="BV638" s="70"/>
      <c r="BW638" s="70"/>
      <c r="BX638" s="70"/>
      <c r="BY638" s="70"/>
      <c r="BZ638" s="70"/>
      <c r="CA638" s="70"/>
      <c r="CB638" s="70"/>
      <c r="CC638" s="70"/>
      <c r="CD638" s="70"/>
      <c r="CE638" s="70"/>
      <c r="CF638" s="70"/>
      <c r="CG638" s="70"/>
      <c r="CH638" s="70"/>
      <c r="CI638" s="70"/>
      <c r="CJ638" s="70"/>
      <c r="CK638" s="70"/>
      <c r="CL638" s="70"/>
      <c r="CM638" s="70"/>
      <c r="CN638" s="70"/>
      <c r="CO638" s="70"/>
      <c r="CP638" s="70"/>
      <c r="CQ638" s="70"/>
      <c r="CR638" s="70"/>
      <c r="CS638" s="70"/>
      <c r="CT638" s="70"/>
      <c r="CU638" s="70"/>
      <c r="CV638" s="70"/>
      <c r="CW638" s="70"/>
      <c r="CX638" s="70"/>
      <c r="CY638" s="70"/>
      <c r="CZ638" s="70"/>
      <c r="DA638" s="70"/>
      <c r="DB638" s="70"/>
      <c r="DC638" s="70"/>
      <c r="DD638" s="70"/>
      <c r="DE638" s="70"/>
      <c r="DF638" s="70"/>
      <c r="DG638" s="70"/>
      <c r="DH638" s="70"/>
      <c r="DI638" s="70"/>
      <c r="DJ638" s="70"/>
    </row>
    <row r="639" spans="1:114" s="425" customFormat="1" ht="15" hidden="1" customHeight="1" outlineLevel="2" x14ac:dyDescent="0.25">
      <c r="A639" s="1193"/>
      <c r="B639" s="1536" t="s">
        <v>50</v>
      </c>
      <c r="C639" s="360"/>
      <c r="D639" s="1037"/>
      <c r="E639" s="1046"/>
      <c r="F639" s="836"/>
      <c r="G639" s="357"/>
      <c r="H639" s="922" t="s">
        <v>13</v>
      </c>
      <c r="I639" s="23"/>
      <c r="J639" s="23"/>
      <c r="K639" s="23"/>
      <c r="L639" s="360"/>
      <c r="M639" s="23"/>
      <c r="N639" s="512"/>
      <c r="O639" s="513"/>
      <c r="P639" s="514"/>
      <c r="Q639" s="669"/>
      <c r="R639" s="669"/>
      <c r="S639" s="515"/>
      <c r="T639" s="515"/>
      <c r="U639" s="1667"/>
      <c r="V639" s="360"/>
      <c r="W639" s="360"/>
      <c r="X639" s="70"/>
      <c r="Y639" s="70"/>
      <c r="Z639" s="70"/>
      <c r="AA639" s="70"/>
      <c r="AB639" s="70"/>
      <c r="AC639" s="70"/>
      <c r="AD639" s="70"/>
      <c r="AE639" s="70"/>
      <c r="AF639" s="70"/>
      <c r="AG639" s="70"/>
      <c r="AH639" s="70"/>
      <c r="AI639" s="70"/>
      <c r="AJ639" s="70"/>
      <c r="AK639" s="70"/>
      <c r="AL639" s="70"/>
      <c r="AM639" s="70"/>
      <c r="AN639" s="70"/>
      <c r="AO639" s="70"/>
      <c r="AP639" s="70"/>
      <c r="AQ639" s="70"/>
      <c r="AR639" s="70"/>
      <c r="AS639" s="70"/>
      <c r="AT639" s="70"/>
      <c r="AU639" s="70"/>
      <c r="AV639" s="70"/>
      <c r="AW639" s="70"/>
      <c r="AX639" s="70"/>
      <c r="AY639" s="70"/>
      <c r="AZ639" s="70"/>
      <c r="BA639" s="70"/>
      <c r="BB639" s="70"/>
      <c r="BC639" s="70"/>
      <c r="BD639" s="70"/>
      <c r="BE639" s="70"/>
      <c r="BF639" s="70"/>
      <c r="BG639" s="70"/>
      <c r="BH639" s="70"/>
      <c r="BI639" s="70"/>
      <c r="BJ639" s="70"/>
      <c r="BK639" s="70"/>
      <c r="BL639" s="70"/>
      <c r="BM639" s="70"/>
      <c r="BN639" s="70"/>
      <c r="BO639" s="70"/>
      <c r="BP639" s="70"/>
      <c r="BQ639" s="70"/>
      <c r="BR639" s="70"/>
      <c r="BS639" s="70"/>
      <c r="BT639" s="70"/>
      <c r="BU639" s="70"/>
      <c r="BV639" s="70"/>
      <c r="BW639" s="70"/>
      <c r="BX639" s="70"/>
      <c r="BY639" s="70"/>
      <c r="BZ639" s="70"/>
      <c r="CA639" s="70"/>
      <c r="CB639" s="70"/>
      <c r="CC639" s="70"/>
      <c r="CD639" s="70"/>
      <c r="CE639" s="70"/>
      <c r="CF639" s="70"/>
      <c r="CG639" s="70"/>
      <c r="CH639" s="70"/>
      <c r="CI639" s="70"/>
      <c r="CJ639" s="70"/>
      <c r="CK639" s="70"/>
      <c r="CL639" s="70"/>
      <c r="CM639" s="70"/>
      <c r="CN639" s="70"/>
      <c r="CO639" s="70"/>
      <c r="CP639" s="70"/>
      <c r="CQ639" s="70"/>
      <c r="CR639" s="70"/>
      <c r="CS639" s="70"/>
      <c r="CT639" s="70"/>
      <c r="CU639" s="70"/>
      <c r="CV639" s="70"/>
      <c r="CW639" s="70"/>
      <c r="CX639" s="70"/>
      <c r="CY639" s="70"/>
      <c r="CZ639" s="70"/>
      <c r="DA639" s="70"/>
      <c r="DB639" s="70"/>
      <c r="DC639" s="70"/>
      <c r="DD639" s="70"/>
      <c r="DE639" s="70"/>
      <c r="DF639" s="70"/>
      <c r="DG639" s="70"/>
      <c r="DH639" s="70"/>
      <c r="DI639" s="70"/>
      <c r="DJ639" s="70"/>
    </row>
    <row r="640" spans="1:114" s="425" customFormat="1" ht="15" hidden="1" customHeight="1" outlineLevel="2" x14ac:dyDescent="0.25">
      <c r="A640" s="1193"/>
      <c r="B640" s="1536" t="s">
        <v>37</v>
      </c>
      <c r="C640" s="360"/>
      <c r="D640" s="1037"/>
      <c r="E640" s="1046"/>
      <c r="F640" s="836"/>
      <c r="G640" s="357"/>
      <c r="H640" s="922" t="s">
        <v>14</v>
      </c>
      <c r="I640" s="23"/>
      <c r="J640" s="23"/>
      <c r="K640" s="23"/>
      <c r="L640" s="360"/>
      <c r="M640" s="23"/>
      <c r="N640" s="512"/>
      <c r="O640" s="513"/>
      <c r="P640" s="514"/>
      <c r="Q640" s="669"/>
      <c r="R640" s="669"/>
      <c r="S640" s="515"/>
      <c r="T640" s="515"/>
      <c r="U640" s="1667"/>
      <c r="V640" s="360"/>
      <c r="W640" s="360"/>
      <c r="X640" s="70"/>
      <c r="Y640" s="70"/>
      <c r="Z640" s="70"/>
      <c r="AA640" s="70"/>
      <c r="AB640" s="70"/>
      <c r="AC640" s="70"/>
      <c r="AD640" s="70"/>
      <c r="AE640" s="70"/>
      <c r="AF640" s="70"/>
      <c r="AG640" s="70"/>
      <c r="AH640" s="70"/>
      <c r="AI640" s="70"/>
      <c r="AJ640" s="70"/>
      <c r="AK640" s="70"/>
      <c r="AL640" s="70"/>
      <c r="AM640" s="70"/>
      <c r="AN640" s="70"/>
      <c r="AO640" s="70"/>
      <c r="AP640" s="70"/>
      <c r="AQ640" s="70"/>
      <c r="AR640" s="70"/>
      <c r="AS640" s="70"/>
      <c r="AT640" s="70"/>
      <c r="AU640" s="70"/>
      <c r="AV640" s="70"/>
      <c r="AW640" s="70"/>
      <c r="AX640" s="70"/>
      <c r="AY640" s="70"/>
      <c r="AZ640" s="70"/>
      <c r="BA640" s="70"/>
      <c r="BB640" s="70"/>
      <c r="BC640" s="70"/>
      <c r="BD640" s="70"/>
      <c r="BE640" s="70"/>
      <c r="BF640" s="70"/>
      <c r="BG640" s="70"/>
      <c r="BH640" s="70"/>
      <c r="BI640" s="70"/>
      <c r="BJ640" s="70"/>
      <c r="BK640" s="70"/>
      <c r="BL640" s="70"/>
      <c r="BM640" s="70"/>
      <c r="BN640" s="70"/>
      <c r="BO640" s="70"/>
      <c r="BP640" s="70"/>
      <c r="BQ640" s="70"/>
      <c r="BR640" s="70"/>
      <c r="BS640" s="70"/>
      <c r="BT640" s="70"/>
      <c r="BU640" s="70"/>
      <c r="BV640" s="70"/>
      <c r="BW640" s="70"/>
      <c r="BX640" s="70"/>
      <c r="BY640" s="70"/>
      <c r="BZ640" s="70"/>
      <c r="CA640" s="70"/>
      <c r="CB640" s="70"/>
      <c r="CC640" s="70"/>
      <c r="CD640" s="70"/>
      <c r="CE640" s="70"/>
      <c r="CF640" s="70"/>
      <c r="CG640" s="70"/>
      <c r="CH640" s="70"/>
      <c r="CI640" s="70"/>
      <c r="CJ640" s="70"/>
      <c r="CK640" s="70"/>
      <c r="CL640" s="70"/>
      <c r="CM640" s="70"/>
      <c r="CN640" s="70"/>
      <c r="CO640" s="70"/>
      <c r="CP640" s="70"/>
      <c r="CQ640" s="70"/>
      <c r="CR640" s="70"/>
      <c r="CS640" s="70"/>
      <c r="CT640" s="70"/>
      <c r="CU640" s="70"/>
      <c r="CV640" s="70"/>
      <c r="CW640" s="70"/>
      <c r="CX640" s="70"/>
      <c r="CY640" s="70"/>
      <c r="CZ640" s="70"/>
      <c r="DA640" s="70"/>
      <c r="DB640" s="70"/>
      <c r="DC640" s="70"/>
      <c r="DD640" s="70"/>
      <c r="DE640" s="70"/>
      <c r="DF640" s="70"/>
      <c r="DG640" s="70"/>
      <c r="DH640" s="70"/>
      <c r="DI640" s="70"/>
      <c r="DJ640" s="70"/>
    </row>
    <row r="641" spans="1:114" s="425" customFormat="1" ht="15" hidden="1" customHeight="1" outlineLevel="2" x14ac:dyDescent="0.25">
      <c r="A641" s="1193"/>
      <c r="B641" s="1536" t="s">
        <v>38</v>
      </c>
      <c r="C641" s="360"/>
      <c r="D641" s="1037"/>
      <c r="E641" s="1046"/>
      <c r="F641" s="836"/>
      <c r="G641" s="357"/>
      <c r="H641" s="922" t="s">
        <v>15</v>
      </c>
      <c r="I641" s="23"/>
      <c r="J641" s="23"/>
      <c r="K641" s="23"/>
      <c r="L641" s="360"/>
      <c r="M641" s="23"/>
      <c r="N641" s="512"/>
      <c r="O641" s="513"/>
      <c r="P641" s="514"/>
      <c r="Q641" s="669"/>
      <c r="R641" s="669"/>
      <c r="S641" s="515"/>
      <c r="T641" s="515"/>
      <c r="U641" s="1667"/>
      <c r="V641" s="360"/>
      <c r="W641" s="360"/>
      <c r="X641" s="70"/>
      <c r="Y641" s="70"/>
      <c r="Z641" s="70"/>
      <c r="AA641" s="70"/>
      <c r="AB641" s="70"/>
      <c r="AC641" s="70"/>
      <c r="AD641" s="70"/>
      <c r="AE641" s="70"/>
      <c r="AF641" s="70"/>
      <c r="AG641" s="70"/>
      <c r="AH641" s="70"/>
      <c r="AI641" s="70"/>
      <c r="AJ641" s="70"/>
      <c r="AK641" s="70"/>
      <c r="AL641" s="70"/>
      <c r="AM641" s="70"/>
      <c r="AN641" s="70"/>
      <c r="AO641" s="70"/>
      <c r="AP641" s="70"/>
      <c r="AQ641" s="70"/>
      <c r="AR641" s="70"/>
      <c r="AS641" s="70"/>
      <c r="AT641" s="70"/>
      <c r="AU641" s="70"/>
      <c r="AV641" s="70"/>
      <c r="AW641" s="70"/>
      <c r="AX641" s="70"/>
      <c r="AY641" s="70"/>
      <c r="AZ641" s="70"/>
      <c r="BA641" s="70"/>
      <c r="BB641" s="70"/>
      <c r="BC641" s="70"/>
      <c r="BD641" s="70"/>
      <c r="BE641" s="70"/>
      <c r="BF641" s="70"/>
      <c r="BG641" s="70"/>
      <c r="BH641" s="70"/>
      <c r="BI641" s="70"/>
      <c r="BJ641" s="70"/>
      <c r="BK641" s="70"/>
      <c r="BL641" s="70"/>
      <c r="BM641" s="70"/>
      <c r="BN641" s="70"/>
      <c r="BO641" s="70"/>
      <c r="BP641" s="70"/>
      <c r="BQ641" s="70"/>
      <c r="BR641" s="70"/>
      <c r="BS641" s="70"/>
      <c r="BT641" s="70"/>
      <c r="BU641" s="70"/>
      <c r="BV641" s="70"/>
      <c r="BW641" s="70"/>
      <c r="BX641" s="70"/>
      <c r="BY641" s="70"/>
      <c r="BZ641" s="70"/>
      <c r="CA641" s="70"/>
      <c r="CB641" s="70"/>
      <c r="CC641" s="70"/>
      <c r="CD641" s="70"/>
      <c r="CE641" s="70"/>
      <c r="CF641" s="70"/>
      <c r="CG641" s="70"/>
      <c r="CH641" s="70"/>
      <c r="CI641" s="70"/>
      <c r="CJ641" s="70"/>
      <c r="CK641" s="70"/>
      <c r="CL641" s="70"/>
      <c r="CM641" s="70"/>
      <c r="CN641" s="70"/>
      <c r="CO641" s="70"/>
      <c r="CP641" s="70"/>
      <c r="CQ641" s="70"/>
      <c r="CR641" s="70"/>
      <c r="CS641" s="70"/>
      <c r="CT641" s="70"/>
      <c r="CU641" s="70"/>
      <c r="CV641" s="70"/>
      <c r="CW641" s="70"/>
      <c r="CX641" s="70"/>
      <c r="CY641" s="70"/>
      <c r="CZ641" s="70"/>
      <c r="DA641" s="70"/>
      <c r="DB641" s="70"/>
      <c r="DC641" s="70"/>
      <c r="DD641" s="70"/>
      <c r="DE641" s="70"/>
      <c r="DF641" s="70"/>
      <c r="DG641" s="70"/>
      <c r="DH641" s="70"/>
      <c r="DI641" s="70"/>
      <c r="DJ641" s="70"/>
    </row>
    <row r="642" spans="1:114" s="425" customFormat="1" ht="15" hidden="1" customHeight="1" outlineLevel="2" x14ac:dyDescent="0.25">
      <c r="A642" s="1193"/>
      <c r="B642" s="1536" t="s">
        <v>39</v>
      </c>
      <c r="C642" s="360"/>
      <c r="D642" s="1037"/>
      <c r="E642" s="1046"/>
      <c r="F642" s="836"/>
      <c r="G642" s="357"/>
      <c r="H642" s="922" t="s">
        <v>16</v>
      </c>
      <c r="I642" s="23"/>
      <c r="J642" s="23"/>
      <c r="K642" s="23"/>
      <c r="L642" s="360"/>
      <c r="M642" s="23"/>
      <c r="N642" s="512"/>
      <c r="O642" s="513"/>
      <c r="P642" s="514"/>
      <c r="Q642" s="669"/>
      <c r="R642" s="669"/>
      <c r="S642" s="515"/>
      <c r="T642" s="515"/>
      <c r="U642" s="1667"/>
      <c r="V642" s="360"/>
      <c r="W642" s="360"/>
      <c r="X642" s="70"/>
      <c r="Y642" s="70"/>
      <c r="Z642" s="70"/>
      <c r="AA642" s="70"/>
      <c r="AB642" s="70"/>
      <c r="AC642" s="70"/>
      <c r="AD642" s="70"/>
      <c r="AE642" s="70"/>
      <c r="AF642" s="70"/>
      <c r="AG642" s="70"/>
      <c r="AH642" s="70"/>
      <c r="AI642" s="70"/>
      <c r="AJ642" s="70"/>
      <c r="AK642" s="70"/>
      <c r="AL642" s="70"/>
      <c r="AM642" s="70"/>
      <c r="AN642" s="70"/>
      <c r="AO642" s="70"/>
      <c r="AP642" s="70"/>
      <c r="AQ642" s="70"/>
      <c r="AR642" s="70"/>
      <c r="AS642" s="70"/>
      <c r="AT642" s="70"/>
      <c r="AU642" s="70"/>
      <c r="AV642" s="70"/>
      <c r="AW642" s="70"/>
      <c r="AX642" s="70"/>
      <c r="AY642" s="70"/>
      <c r="AZ642" s="70"/>
      <c r="BA642" s="70"/>
      <c r="BB642" s="70"/>
      <c r="BC642" s="70"/>
      <c r="BD642" s="70"/>
      <c r="BE642" s="70"/>
      <c r="BF642" s="70"/>
      <c r="BG642" s="70"/>
      <c r="BH642" s="70"/>
      <c r="BI642" s="70"/>
      <c r="BJ642" s="70"/>
      <c r="BK642" s="70"/>
      <c r="BL642" s="70"/>
      <c r="BM642" s="70"/>
      <c r="BN642" s="70"/>
      <c r="BO642" s="70"/>
      <c r="BP642" s="70"/>
      <c r="BQ642" s="70"/>
      <c r="BR642" s="70"/>
      <c r="BS642" s="70"/>
      <c r="BT642" s="70"/>
      <c r="BU642" s="70"/>
      <c r="BV642" s="70"/>
      <c r="BW642" s="70"/>
      <c r="BX642" s="70"/>
      <c r="BY642" s="70"/>
      <c r="BZ642" s="70"/>
      <c r="CA642" s="70"/>
      <c r="CB642" s="70"/>
      <c r="CC642" s="70"/>
      <c r="CD642" s="70"/>
      <c r="CE642" s="70"/>
      <c r="CF642" s="70"/>
      <c r="CG642" s="70"/>
      <c r="CH642" s="70"/>
      <c r="CI642" s="70"/>
      <c r="CJ642" s="70"/>
      <c r="CK642" s="70"/>
      <c r="CL642" s="70"/>
      <c r="CM642" s="70"/>
      <c r="CN642" s="70"/>
      <c r="CO642" s="70"/>
      <c r="CP642" s="70"/>
      <c r="CQ642" s="70"/>
      <c r="CR642" s="70"/>
      <c r="CS642" s="70"/>
      <c r="CT642" s="70"/>
      <c r="CU642" s="70"/>
      <c r="CV642" s="70"/>
      <c r="CW642" s="70"/>
      <c r="CX642" s="70"/>
      <c r="CY642" s="70"/>
      <c r="CZ642" s="70"/>
      <c r="DA642" s="70"/>
      <c r="DB642" s="70"/>
      <c r="DC642" s="70"/>
      <c r="DD642" s="70"/>
      <c r="DE642" s="70"/>
      <c r="DF642" s="70"/>
      <c r="DG642" s="70"/>
      <c r="DH642" s="70"/>
      <c r="DI642" s="70"/>
      <c r="DJ642" s="70"/>
    </row>
    <row r="643" spans="1:114" s="425" customFormat="1" ht="15" hidden="1" customHeight="1" outlineLevel="2" x14ac:dyDescent="0.25">
      <c r="A643" s="1193"/>
      <c r="B643" s="1536" t="s">
        <v>40</v>
      </c>
      <c r="C643" s="360"/>
      <c r="D643" s="1037"/>
      <c r="E643" s="1046"/>
      <c r="F643" s="836"/>
      <c r="G643" s="357"/>
      <c r="H643" s="922" t="s">
        <v>17</v>
      </c>
      <c r="I643" s="23"/>
      <c r="J643" s="23"/>
      <c r="K643" s="23"/>
      <c r="L643" s="360"/>
      <c r="M643" s="23"/>
      <c r="N643" s="512"/>
      <c r="O643" s="513"/>
      <c r="P643" s="514"/>
      <c r="Q643" s="669"/>
      <c r="R643" s="669"/>
      <c r="S643" s="515"/>
      <c r="T643" s="515"/>
      <c r="U643" s="1667"/>
      <c r="V643" s="360"/>
      <c r="W643" s="36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c r="AU643" s="70"/>
      <c r="AV643" s="70"/>
      <c r="AW643" s="70"/>
      <c r="AX643" s="70"/>
      <c r="AY643" s="70"/>
      <c r="AZ643" s="70"/>
      <c r="BA643" s="70"/>
      <c r="BB643" s="70"/>
      <c r="BC643" s="70"/>
      <c r="BD643" s="70"/>
      <c r="BE643" s="70"/>
      <c r="BF643" s="70"/>
      <c r="BG643" s="70"/>
      <c r="BH643" s="70"/>
      <c r="BI643" s="70"/>
      <c r="BJ643" s="70"/>
      <c r="BK643" s="70"/>
      <c r="BL643" s="70"/>
      <c r="BM643" s="70"/>
      <c r="BN643" s="70"/>
      <c r="BO643" s="70"/>
      <c r="BP643" s="70"/>
      <c r="BQ643" s="70"/>
      <c r="BR643" s="70"/>
      <c r="BS643" s="70"/>
      <c r="BT643" s="70"/>
      <c r="BU643" s="70"/>
      <c r="BV643" s="70"/>
      <c r="BW643" s="70"/>
      <c r="BX643" s="70"/>
      <c r="BY643" s="70"/>
      <c r="BZ643" s="70"/>
      <c r="CA643" s="70"/>
      <c r="CB643" s="70"/>
      <c r="CC643" s="70"/>
      <c r="CD643" s="70"/>
      <c r="CE643" s="70"/>
      <c r="CF643" s="70"/>
      <c r="CG643" s="70"/>
      <c r="CH643" s="70"/>
      <c r="CI643" s="70"/>
      <c r="CJ643" s="70"/>
      <c r="CK643" s="70"/>
      <c r="CL643" s="70"/>
      <c r="CM643" s="70"/>
      <c r="CN643" s="70"/>
      <c r="CO643" s="70"/>
      <c r="CP643" s="70"/>
      <c r="CQ643" s="70"/>
      <c r="CR643" s="70"/>
      <c r="CS643" s="70"/>
      <c r="CT643" s="70"/>
      <c r="CU643" s="70"/>
      <c r="CV643" s="70"/>
      <c r="CW643" s="70"/>
      <c r="CX643" s="70"/>
      <c r="CY643" s="70"/>
      <c r="CZ643" s="70"/>
      <c r="DA643" s="70"/>
      <c r="DB643" s="70"/>
      <c r="DC643" s="70"/>
      <c r="DD643" s="70"/>
      <c r="DE643" s="70"/>
      <c r="DF643" s="70"/>
      <c r="DG643" s="70"/>
      <c r="DH643" s="70"/>
      <c r="DI643" s="70"/>
      <c r="DJ643" s="70"/>
    </row>
    <row r="644" spans="1:114" s="425" customFormat="1" ht="15" hidden="1" customHeight="1" outlineLevel="2" x14ac:dyDescent="0.25">
      <c r="A644" s="1193"/>
      <c r="B644" s="1536" t="s">
        <v>51</v>
      </c>
      <c r="C644" s="360"/>
      <c r="D644" s="1037"/>
      <c r="E644" s="1046"/>
      <c r="F644" s="836"/>
      <c r="G644" s="357"/>
      <c r="H644" s="922" t="s">
        <v>18</v>
      </c>
      <c r="I644" s="23"/>
      <c r="J644" s="23"/>
      <c r="K644" s="23"/>
      <c r="L644" s="360"/>
      <c r="M644" s="23"/>
      <c r="N644" s="512"/>
      <c r="O644" s="513"/>
      <c r="P644" s="514"/>
      <c r="Q644" s="669"/>
      <c r="R644" s="669"/>
      <c r="S644" s="515"/>
      <c r="T644" s="515"/>
      <c r="U644" s="1667"/>
      <c r="V644" s="360"/>
      <c r="W644" s="360"/>
      <c r="X644" s="70"/>
      <c r="Y644" s="70"/>
      <c r="Z644" s="70"/>
      <c r="AA644" s="70"/>
      <c r="AB644" s="70"/>
      <c r="AC644" s="70"/>
      <c r="AD644" s="70"/>
      <c r="AE644" s="70"/>
      <c r="AF644" s="70"/>
      <c r="AG644" s="70"/>
      <c r="AH644" s="70"/>
      <c r="AI644" s="70"/>
      <c r="AJ644" s="70"/>
      <c r="AK644" s="70"/>
      <c r="AL644" s="70"/>
      <c r="AM644" s="70"/>
      <c r="AN644" s="70"/>
      <c r="AO644" s="70"/>
      <c r="AP644" s="70"/>
      <c r="AQ644" s="70"/>
      <c r="AR644" s="70"/>
      <c r="AS644" s="70"/>
      <c r="AT644" s="70"/>
      <c r="AU644" s="70"/>
      <c r="AV644" s="70"/>
      <c r="AW644" s="70"/>
      <c r="AX644" s="70"/>
      <c r="AY644" s="70"/>
      <c r="AZ644" s="70"/>
      <c r="BA644" s="70"/>
      <c r="BB644" s="70"/>
      <c r="BC644" s="70"/>
      <c r="BD644" s="70"/>
      <c r="BE644" s="70"/>
      <c r="BF644" s="70"/>
      <c r="BG644" s="70"/>
      <c r="BH644" s="70"/>
      <c r="BI644" s="70"/>
      <c r="BJ644" s="70"/>
      <c r="BK644" s="70"/>
      <c r="BL644" s="70"/>
      <c r="BM644" s="70"/>
      <c r="BN644" s="70"/>
      <c r="BO644" s="70"/>
      <c r="BP644" s="70"/>
      <c r="BQ644" s="70"/>
      <c r="BR644" s="70"/>
      <c r="BS644" s="70"/>
      <c r="BT644" s="70"/>
      <c r="BU644" s="70"/>
      <c r="BV644" s="70"/>
      <c r="BW644" s="70"/>
      <c r="BX644" s="70"/>
      <c r="BY644" s="70"/>
      <c r="BZ644" s="70"/>
      <c r="CA644" s="70"/>
      <c r="CB644" s="70"/>
      <c r="CC644" s="70"/>
      <c r="CD644" s="70"/>
      <c r="CE644" s="70"/>
      <c r="CF644" s="70"/>
      <c r="CG644" s="70"/>
      <c r="CH644" s="70"/>
      <c r="CI644" s="70"/>
      <c r="CJ644" s="70"/>
      <c r="CK644" s="70"/>
      <c r="CL644" s="70"/>
      <c r="CM644" s="70"/>
      <c r="CN644" s="70"/>
      <c r="CO644" s="70"/>
      <c r="CP644" s="70"/>
      <c r="CQ644" s="70"/>
      <c r="CR644" s="70"/>
      <c r="CS644" s="70"/>
      <c r="CT644" s="70"/>
      <c r="CU644" s="70"/>
      <c r="CV644" s="70"/>
      <c r="CW644" s="70"/>
      <c r="CX644" s="70"/>
      <c r="CY644" s="70"/>
      <c r="CZ644" s="70"/>
      <c r="DA644" s="70"/>
      <c r="DB644" s="70"/>
      <c r="DC644" s="70"/>
      <c r="DD644" s="70"/>
      <c r="DE644" s="70"/>
      <c r="DF644" s="70"/>
      <c r="DG644" s="70"/>
      <c r="DH644" s="70"/>
      <c r="DI644" s="70"/>
      <c r="DJ644" s="70"/>
    </row>
    <row r="645" spans="1:114" s="425" customFormat="1" ht="15" hidden="1" customHeight="1" outlineLevel="2" x14ac:dyDescent="0.25">
      <c r="A645" s="1193"/>
      <c r="B645" s="1536" t="s">
        <v>41</v>
      </c>
      <c r="C645" s="360"/>
      <c r="D645" s="1037"/>
      <c r="E645" s="1046"/>
      <c r="F645" s="836"/>
      <c r="G645" s="357"/>
      <c r="H645" s="922" t="s">
        <v>19</v>
      </c>
      <c r="I645" s="23"/>
      <c r="J645" s="23"/>
      <c r="K645" s="23"/>
      <c r="L645" s="360"/>
      <c r="M645" s="23"/>
      <c r="N645" s="512"/>
      <c r="O645" s="513"/>
      <c r="P645" s="514"/>
      <c r="Q645" s="669"/>
      <c r="R645" s="669"/>
      <c r="S645" s="515"/>
      <c r="T645" s="515"/>
      <c r="U645" s="1667"/>
      <c r="V645" s="360"/>
      <c r="W645" s="36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70"/>
      <c r="BB645" s="70"/>
      <c r="BC645" s="70"/>
      <c r="BD645" s="70"/>
      <c r="BE645" s="70"/>
      <c r="BF645" s="70"/>
      <c r="BG645" s="70"/>
      <c r="BH645" s="70"/>
      <c r="BI645" s="70"/>
      <c r="BJ645" s="70"/>
      <c r="BK645" s="70"/>
      <c r="BL645" s="70"/>
      <c r="BM645" s="70"/>
      <c r="BN645" s="70"/>
      <c r="BO645" s="70"/>
      <c r="BP645" s="70"/>
      <c r="BQ645" s="70"/>
      <c r="BR645" s="70"/>
      <c r="BS645" s="70"/>
      <c r="BT645" s="70"/>
      <c r="BU645" s="70"/>
      <c r="BV645" s="70"/>
      <c r="BW645" s="70"/>
      <c r="BX645" s="70"/>
      <c r="BY645" s="70"/>
      <c r="BZ645" s="70"/>
      <c r="CA645" s="70"/>
      <c r="CB645" s="70"/>
      <c r="CC645" s="70"/>
      <c r="CD645" s="70"/>
      <c r="CE645" s="70"/>
      <c r="CF645" s="70"/>
      <c r="CG645" s="70"/>
      <c r="CH645" s="70"/>
      <c r="CI645" s="70"/>
      <c r="CJ645" s="70"/>
      <c r="CK645" s="70"/>
      <c r="CL645" s="70"/>
      <c r="CM645" s="70"/>
      <c r="CN645" s="70"/>
      <c r="CO645" s="70"/>
      <c r="CP645" s="70"/>
      <c r="CQ645" s="70"/>
      <c r="CR645" s="70"/>
      <c r="CS645" s="70"/>
      <c r="CT645" s="70"/>
      <c r="CU645" s="70"/>
      <c r="CV645" s="70"/>
      <c r="CW645" s="70"/>
      <c r="CX645" s="70"/>
      <c r="CY645" s="70"/>
      <c r="CZ645" s="70"/>
      <c r="DA645" s="70"/>
      <c r="DB645" s="70"/>
      <c r="DC645" s="70"/>
      <c r="DD645" s="70"/>
      <c r="DE645" s="70"/>
      <c r="DF645" s="70"/>
      <c r="DG645" s="70"/>
      <c r="DH645" s="70"/>
      <c r="DI645" s="70"/>
      <c r="DJ645" s="70"/>
    </row>
    <row r="646" spans="1:114" s="425" customFormat="1" ht="15" hidden="1" customHeight="1" outlineLevel="2" x14ac:dyDescent="0.25">
      <c r="A646" s="1193"/>
      <c r="B646" s="1536" t="s">
        <v>52</v>
      </c>
      <c r="C646" s="360"/>
      <c r="D646" s="1037"/>
      <c r="E646" s="1046"/>
      <c r="F646" s="836"/>
      <c r="G646" s="357"/>
      <c r="H646" s="922" t="s">
        <v>20</v>
      </c>
      <c r="I646" s="23"/>
      <c r="J646" s="23"/>
      <c r="K646" s="23"/>
      <c r="L646" s="360"/>
      <c r="M646" s="23"/>
      <c r="N646" s="512"/>
      <c r="O646" s="513"/>
      <c r="P646" s="514"/>
      <c r="Q646" s="669"/>
      <c r="R646" s="669"/>
      <c r="S646" s="515"/>
      <c r="T646" s="515"/>
      <c r="U646" s="1667"/>
      <c r="V646" s="360"/>
      <c r="W646" s="360"/>
      <c r="X646" s="70"/>
      <c r="Y646" s="70"/>
      <c r="Z646" s="70"/>
      <c r="AA646" s="70"/>
      <c r="AB646" s="70"/>
      <c r="AC646" s="70"/>
      <c r="AD646" s="70"/>
      <c r="AE646" s="70"/>
      <c r="AF646" s="70"/>
      <c r="AG646" s="70"/>
      <c r="AH646" s="70"/>
      <c r="AI646" s="70"/>
      <c r="AJ646" s="70"/>
      <c r="AK646" s="70"/>
      <c r="AL646" s="70"/>
      <c r="AM646" s="70"/>
      <c r="AN646" s="70"/>
      <c r="AO646" s="70"/>
      <c r="AP646" s="70"/>
      <c r="AQ646" s="70"/>
      <c r="AR646" s="70"/>
      <c r="AS646" s="70"/>
      <c r="AT646" s="70"/>
      <c r="AU646" s="70"/>
      <c r="AV646" s="70"/>
      <c r="AW646" s="70"/>
      <c r="AX646" s="70"/>
      <c r="AY646" s="70"/>
      <c r="AZ646" s="70"/>
      <c r="BA646" s="70"/>
      <c r="BB646" s="70"/>
      <c r="BC646" s="70"/>
      <c r="BD646" s="70"/>
      <c r="BE646" s="70"/>
      <c r="BF646" s="70"/>
      <c r="BG646" s="70"/>
      <c r="BH646" s="70"/>
      <c r="BI646" s="70"/>
      <c r="BJ646" s="70"/>
      <c r="BK646" s="70"/>
      <c r="BL646" s="70"/>
      <c r="BM646" s="70"/>
      <c r="BN646" s="70"/>
      <c r="BO646" s="70"/>
      <c r="BP646" s="70"/>
      <c r="BQ646" s="70"/>
      <c r="BR646" s="70"/>
      <c r="BS646" s="70"/>
      <c r="BT646" s="70"/>
      <c r="BU646" s="70"/>
      <c r="BV646" s="70"/>
      <c r="BW646" s="70"/>
      <c r="BX646" s="70"/>
      <c r="BY646" s="70"/>
      <c r="BZ646" s="70"/>
      <c r="CA646" s="70"/>
      <c r="CB646" s="70"/>
      <c r="CC646" s="70"/>
      <c r="CD646" s="70"/>
      <c r="CE646" s="70"/>
      <c r="CF646" s="70"/>
      <c r="CG646" s="70"/>
      <c r="CH646" s="70"/>
      <c r="CI646" s="70"/>
      <c r="CJ646" s="70"/>
      <c r="CK646" s="70"/>
      <c r="CL646" s="70"/>
      <c r="CM646" s="70"/>
      <c r="CN646" s="70"/>
      <c r="CO646" s="70"/>
      <c r="CP646" s="70"/>
      <c r="CQ646" s="70"/>
      <c r="CR646" s="70"/>
      <c r="CS646" s="70"/>
      <c r="CT646" s="70"/>
      <c r="CU646" s="70"/>
      <c r="CV646" s="70"/>
      <c r="CW646" s="70"/>
      <c r="CX646" s="70"/>
      <c r="CY646" s="70"/>
      <c r="CZ646" s="70"/>
      <c r="DA646" s="70"/>
      <c r="DB646" s="70"/>
      <c r="DC646" s="70"/>
      <c r="DD646" s="70"/>
      <c r="DE646" s="70"/>
      <c r="DF646" s="70"/>
      <c r="DG646" s="70"/>
      <c r="DH646" s="70"/>
      <c r="DI646" s="70"/>
      <c r="DJ646" s="70"/>
    </row>
    <row r="647" spans="1:114" s="425" customFormat="1" ht="15" hidden="1" customHeight="1" outlineLevel="2" x14ac:dyDescent="0.25">
      <c r="A647" s="1193"/>
      <c r="B647" s="1536" t="s">
        <v>42</v>
      </c>
      <c r="C647" s="360"/>
      <c r="D647" s="1037"/>
      <c r="E647" s="1046"/>
      <c r="F647" s="836"/>
      <c r="G647" s="357"/>
      <c r="H647" s="922" t="s">
        <v>21</v>
      </c>
      <c r="I647" s="23"/>
      <c r="J647" s="23"/>
      <c r="K647" s="23"/>
      <c r="L647" s="360"/>
      <c r="M647" s="23"/>
      <c r="N647" s="512"/>
      <c r="O647" s="513"/>
      <c r="P647" s="514"/>
      <c r="Q647" s="669"/>
      <c r="R647" s="669"/>
      <c r="S647" s="515"/>
      <c r="T647" s="515"/>
      <c r="U647" s="1667"/>
      <c r="V647" s="360"/>
      <c r="W647" s="360"/>
      <c r="X647" s="70"/>
      <c r="Y647" s="70"/>
      <c r="Z647" s="70"/>
      <c r="AA647" s="70"/>
      <c r="AB647" s="70"/>
      <c r="AC647" s="70"/>
      <c r="AD647" s="70"/>
      <c r="AE647" s="70"/>
      <c r="AF647" s="70"/>
      <c r="AG647" s="70"/>
      <c r="AH647" s="70"/>
      <c r="AI647" s="70"/>
      <c r="AJ647" s="70"/>
      <c r="AK647" s="70"/>
      <c r="AL647" s="70"/>
      <c r="AM647" s="70"/>
      <c r="AN647" s="70"/>
      <c r="AO647" s="70"/>
      <c r="AP647" s="70"/>
      <c r="AQ647" s="70"/>
      <c r="AR647" s="70"/>
      <c r="AS647" s="70"/>
      <c r="AT647" s="70"/>
      <c r="AU647" s="70"/>
      <c r="AV647" s="70"/>
      <c r="AW647" s="70"/>
      <c r="AX647" s="70"/>
      <c r="AY647" s="70"/>
      <c r="AZ647" s="70"/>
      <c r="BA647" s="70"/>
      <c r="BB647" s="70"/>
      <c r="BC647" s="70"/>
      <c r="BD647" s="70"/>
      <c r="BE647" s="70"/>
      <c r="BF647" s="70"/>
      <c r="BG647" s="70"/>
      <c r="BH647" s="70"/>
      <c r="BI647" s="70"/>
      <c r="BJ647" s="70"/>
      <c r="BK647" s="70"/>
      <c r="BL647" s="70"/>
      <c r="BM647" s="70"/>
      <c r="BN647" s="70"/>
      <c r="BO647" s="70"/>
      <c r="BP647" s="70"/>
      <c r="BQ647" s="70"/>
      <c r="BR647" s="70"/>
      <c r="BS647" s="70"/>
      <c r="BT647" s="70"/>
      <c r="BU647" s="70"/>
      <c r="BV647" s="70"/>
      <c r="BW647" s="70"/>
      <c r="BX647" s="70"/>
      <c r="BY647" s="70"/>
      <c r="BZ647" s="70"/>
      <c r="CA647" s="70"/>
      <c r="CB647" s="70"/>
      <c r="CC647" s="70"/>
      <c r="CD647" s="70"/>
      <c r="CE647" s="70"/>
      <c r="CF647" s="70"/>
      <c r="CG647" s="70"/>
      <c r="CH647" s="70"/>
      <c r="CI647" s="70"/>
      <c r="CJ647" s="70"/>
      <c r="CK647" s="70"/>
      <c r="CL647" s="70"/>
      <c r="CM647" s="70"/>
      <c r="CN647" s="70"/>
      <c r="CO647" s="70"/>
      <c r="CP647" s="70"/>
      <c r="CQ647" s="70"/>
      <c r="CR647" s="70"/>
      <c r="CS647" s="70"/>
      <c r="CT647" s="70"/>
      <c r="CU647" s="70"/>
      <c r="CV647" s="70"/>
      <c r="CW647" s="70"/>
      <c r="CX647" s="70"/>
      <c r="CY647" s="70"/>
      <c r="CZ647" s="70"/>
      <c r="DA647" s="70"/>
      <c r="DB647" s="70"/>
      <c r="DC647" s="70"/>
      <c r="DD647" s="70"/>
      <c r="DE647" s="70"/>
      <c r="DF647" s="70"/>
      <c r="DG647" s="70"/>
      <c r="DH647" s="70"/>
      <c r="DI647" s="70"/>
      <c r="DJ647" s="70"/>
    </row>
    <row r="648" spans="1:114" s="425" customFormat="1" ht="15" hidden="1" customHeight="1" outlineLevel="2" x14ac:dyDescent="0.25">
      <c r="A648" s="1193"/>
      <c r="B648" s="1536" t="s">
        <v>43</v>
      </c>
      <c r="C648" s="360"/>
      <c r="D648" s="1037"/>
      <c r="E648" s="1046"/>
      <c r="F648" s="836"/>
      <c r="G648" s="357"/>
      <c r="H648" s="922" t="s">
        <v>22</v>
      </c>
      <c r="I648" s="23"/>
      <c r="J648" s="23"/>
      <c r="K648" s="23"/>
      <c r="L648" s="360"/>
      <c r="M648" s="23"/>
      <c r="N648" s="512"/>
      <c r="O648" s="513"/>
      <c r="P648" s="514"/>
      <c r="Q648" s="669"/>
      <c r="R648" s="669"/>
      <c r="S648" s="515"/>
      <c r="T648" s="515"/>
      <c r="U648" s="1667"/>
      <c r="V648" s="360"/>
      <c r="W648" s="360"/>
      <c r="X648" s="70"/>
      <c r="Y648" s="70"/>
      <c r="Z648" s="70"/>
      <c r="AA648" s="70"/>
      <c r="AB648" s="70"/>
      <c r="AC648" s="70"/>
      <c r="AD648" s="70"/>
      <c r="AE648" s="70"/>
      <c r="AF648" s="70"/>
      <c r="AG648" s="70"/>
      <c r="AH648" s="70"/>
      <c r="AI648" s="70"/>
      <c r="AJ648" s="70"/>
      <c r="AK648" s="70"/>
      <c r="AL648" s="70"/>
      <c r="AM648" s="70"/>
      <c r="AN648" s="70"/>
      <c r="AO648" s="70"/>
      <c r="AP648" s="70"/>
      <c r="AQ648" s="70"/>
      <c r="AR648" s="70"/>
      <c r="AS648" s="70"/>
      <c r="AT648" s="70"/>
      <c r="AU648" s="70"/>
      <c r="AV648" s="70"/>
      <c r="AW648" s="70"/>
      <c r="AX648" s="70"/>
      <c r="AY648" s="70"/>
      <c r="AZ648" s="70"/>
      <c r="BA648" s="70"/>
      <c r="BB648" s="70"/>
      <c r="BC648" s="70"/>
      <c r="BD648" s="70"/>
      <c r="BE648" s="70"/>
      <c r="BF648" s="70"/>
      <c r="BG648" s="70"/>
      <c r="BH648" s="70"/>
      <c r="BI648" s="70"/>
      <c r="BJ648" s="70"/>
      <c r="BK648" s="70"/>
      <c r="BL648" s="70"/>
      <c r="BM648" s="70"/>
      <c r="BN648" s="70"/>
      <c r="BO648" s="70"/>
      <c r="BP648" s="70"/>
      <c r="BQ648" s="70"/>
      <c r="BR648" s="70"/>
      <c r="BS648" s="70"/>
      <c r="BT648" s="70"/>
      <c r="BU648" s="70"/>
      <c r="BV648" s="70"/>
      <c r="BW648" s="70"/>
      <c r="BX648" s="70"/>
      <c r="BY648" s="70"/>
      <c r="BZ648" s="70"/>
      <c r="CA648" s="70"/>
      <c r="CB648" s="70"/>
      <c r="CC648" s="70"/>
      <c r="CD648" s="70"/>
      <c r="CE648" s="70"/>
      <c r="CF648" s="70"/>
      <c r="CG648" s="70"/>
      <c r="CH648" s="70"/>
      <c r="CI648" s="70"/>
      <c r="CJ648" s="70"/>
      <c r="CK648" s="70"/>
      <c r="CL648" s="70"/>
      <c r="CM648" s="70"/>
      <c r="CN648" s="70"/>
      <c r="CO648" s="70"/>
      <c r="CP648" s="70"/>
      <c r="CQ648" s="70"/>
      <c r="CR648" s="70"/>
      <c r="CS648" s="70"/>
      <c r="CT648" s="70"/>
      <c r="CU648" s="70"/>
      <c r="CV648" s="70"/>
      <c r="CW648" s="70"/>
      <c r="CX648" s="70"/>
      <c r="CY648" s="70"/>
      <c r="CZ648" s="70"/>
      <c r="DA648" s="70"/>
      <c r="DB648" s="70"/>
      <c r="DC648" s="70"/>
      <c r="DD648" s="70"/>
      <c r="DE648" s="70"/>
      <c r="DF648" s="70"/>
      <c r="DG648" s="70"/>
      <c r="DH648" s="70"/>
      <c r="DI648" s="70"/>
      <c r="DJ648" s="70"/>
    </row>
    <row r="649" spans="1:114" s="425" customFormat="1" ht="15" hidden="1" customHeight="1" outlineLevel="2" x14ac:dyDescent="0.25">
      <c r="A649" s="1193"/>
      <c r="B649" s="1536" t="s">
        <v>53</v>
      </c>
      <c r="C649" s="360"/>
      <c r="D649" s="1037"/>
      <c r="E649" s="1046"/>
      <c r="F649" s="836"/>
      <c r="G649" s="357"/>
      <c r="H649" s="922" t="s">
        <v>23</v>
      </c>
      <c r="I649" s="23"/>
      <c r="J649" s="23"/>
      <c r="K649" s="23"/>
      <c r="L649" s="360"/>
      <c r="M649" s="23"/>
      <c r="N649" s="512"/>
      <c r="O649" s="513"/>
      <c r="P649" s="514"/>
      <c r="Q649" s="669"/>
      <c r="R649" s="669"/>
      <c r="S649" s="515"/>
      <c r="T649" s="515"/>
      <c r="U649" s="1667"/>
      <c r="V649" s="360"/>
      <c r="W649" s="360"/>
      <c r="X649" s="70"/>
      <c r="Y649" s="70"/>
      <c r="Z649" s="70"/>
      <c r="AA649" s="70"/>
      <c r="AB649" s="70"/>
      <c r="AC649" s="70"/>
      <c r="AD649" s="70"/>
      <c r="AE649" s="70"/>
      <c r="AF649" s="70"/>
      <c r="AG649" s="70"/>
      <c r="AH649" s="70"/>
      <c r="AI649" s="70"/>
      <c r="AJ649" s="70"/>
      <c r="AK649" s="70"/>
      <c r="AL649" s="70"/>
      <c r="AM649" s="70"/>
      <c r="AN649" s="70"/>
      <c r="AO649" s="70"/>
      <c r="AP649" s="70"/>
      <c r="AQ649" s="70"/>
      <c r="AR649" s="70"/>
      <c r="AS649" s="70"/>
      <c r="AT649" s="70"/>
      <c r="AU649" s="70"/>
      <c r="AV649" s="70"/>
      <c r="AW649" s="70"/>
      <c r="AX649" s="70"/>
      <c r="AY649" s="70"/>
      <c r="AZ649" s="70"/>
      <c r="BA649" s="70"/>
      <c r="BB649" s="70"/>
      <c r="BC649" s="70"/>
      <c r="BD649" s="70"/>
      <c r="BE649" s="70"/>
      <c r="BF649" s="70"/>
      <c r="BG649" s="70"/>
      <c r="BH649" s="70"/>
      <c r="BI649" s="70"/>
      <c r="BJ649" s="70"/>
      <c r="BK649" s="70"/>
      <c r="BL649" s="70"/>
      <c r="BM649" s="70"/>
      <c r="BN649" s="70"/>
      <c r="BO649" s="70"/>
      <c r="BP649" s="70"/>
      <c r="BQ649" s="70"/>
      <c r="BR649" s="70"/>
      <c r="BS649" s="70"/>
      <c r="BT649" s="70"/>
      <c r="BU649" s="70"/>
      <c r="BV649" s="70"/>
      <c r="BW649" s="70"/>
      <c r="BX649" s="70"/>
      <c r="BY649" s="70"/>
      <c r="BZ649" s="70"/>
      <c r="CA649" s="70"/>
      <c r="CB649" s="70"/>
      <c r="CC649" s="70"/>
      <c r="CD649" s="70"/>
      <c r="CE649" s="70"/>
      <c r="CF649" s="70"/>
      <c r="CG649" s="70"/>
      <c r="CH649" s="70"/>
      <c r="CI649" s="70"/>
      <c r="CJ649" s="70"/>
      <c r="CK649" s="70"/>
      <c r="CL649" s="70"/>
      <c r="CM649" s="70"/>
      <c r="CN649" s="70"/>
      <c r="CO649" s="70"/>
      <c r="CP649" s="70"/>
      <c r="CQ649" s="70"/>
      <c r="CR649" s="70"/>
      <c r="CS649" s="70"/>
      <c r="CT649" s="70"/>
      <c r="CU649" s="70"/>
      <c r="CV649" s="70"/>
      <c r="CW649" s="70"/>
      <c r="CX649" s="70"/>
      <c r="CY649" s="70"/>
      <c r="CZ649" s="70"/>
      <c r="DA649" s="70"/>
      <c r="DB649" s="70"/>
      <c r="DC649" s="70"/>
      <c r="DD649" s="70"/>
      <c r="DE649" s="70"/>
      <c r="DF649" s="70"/>
      <c r="DG649" s="70"/>
      <c r="DH649" s="70"/>
      <c r="DI649" s="70"/>
      <c r="DJ649" s="70"/>
    </row>
    <row r="650" spans="1:114" s="425" customFormat="1" ht="15" hidden="1" customHeight="1" outlineLevel="2" x14ac:dyDescent="0.25">
      <c r="A650" s="1193"/>
      <c r="B650" s="1536" t="s">
        <v>54</v>
      </c>
      <c r="C650" s="360"/>
      <c r="D650" s="1037"/>
      <c r="E650" s="1046"/>
      <c r="F650" s="836"/>
      <c r="G650" s="357"/>
      <c r="H650" s="922" t="s">
        <v>24</v>
      </c>
      <c r="I650" s="23"/>
      <c r="J650" s="23"/>
      <c r="K650" s="23"/>
      <c r="L650" s="360"/>
      <c r="M650" s="23"/>
      <c r="N650" s="512"/>
      <c r="O650" s="513"/>
      <c r="P650" s="514"/>
      <c r="Q650" s="669"/>
      <c r="R650" s="669"/>
      <c r="S650" s="515"/>
      <c r="T650" s="515"/>
      <c r="U650" s="1667"/>
      <c r="V650" s="360"/>
      <c r="W650" s="360"/>
      <c r="X650" s="70"/>
      <c r="Y650" s="70"/>
      <c r="Z650" s="70"/>
      <c r="AA650" s="70"/>
      <c r="AB650" s="70"/>
      <c r="AC650" s="70"/>
      <c r="AD650" s="70"/>
      <c r="AE650" s="70"/>
      <c r="AF650" s="70"/>
      <c r="AG650" s="70"/>
      <c r="AH650" s="70"/>
      <c r="AI650" s="70"/>
      <c r="AJ650" s="70"/>
      <c r="AK650" s="70"/>
      <c r="AL650" s="70"/>
      <c r="AM650" s="70"/>
      <c r="AN650" s="70"/>
      <c r="AO650" s="70"/>
      <c r="AP650" s="70"/>
      <c r="AQ650" s="70"/>
      <c r="AR650" s="70"/>
      <c r="AS650" s="70"/>
      <c r="AT650" s="70"/>
      <c r="AU650" s="70"/>
      <c r="AV650" s="70"/>
      <c r="AW650" s="70"/>
      <c r="AX650" s="70"/>
      <c r="AY650" s="70"/>
      <c r="AZ650" s="70"/>
      <c r="BA650" s="70"/>
      <c r="BB650" s="70"/>
      <c r="BC650" s="70"/>
      <c r="BD650" s="70"/>
      <c r="BE650" s="70"/>
      <c r="BF650" s="70"/>
      <c r="BG650" s="70"/>
      <c r="BH650" s="70"/>
      <c r="BI650" s="70"/>
      <c r="BJ650" s="70"/>
      <c r="BK650" s="70"/>
      <c r="BL650" s="70"/>
      <c r="BM650" s="70"/>
      <c r="BN650" s="70"/>
      <c r="BO650" s="70"/>
      <c r="BP650" s="70"/>
      <c r="BQ650" s="70"/>
      <c r="BR650" s="70"/>
      <c r="BS650" s="70"/>
      <c r="BT650" s="70"/>
      <c r="BU650" s="70"/>
      <c r="BV650" s="70"/>
      <c r="BW650" s="70"/>
      <c r="BX650" s="70"/>
      <c r="BY650" s="70"/>
      <c r="BZ650" s="70"/>
      <c r="CA650" s="70"/>
      <c r="CB650" s="70"/>
      <c r="CC650" s="70"/>
      <c r="CD650" s="70"/>
      <c r="CE650" s="70"/>
      <c r="CF650" s="70"/>
      <c r="CG650" s="70"/>
      <c r="CH650" s="70"/>
      <c r="CI650" s="70"/>
      <c r="CJ650" s="70"/>
      <c r="CK650" s="70"/>
      <c r="CL650" s="70"/>
      <c r="CM650" s="70"/>
      <c r="CN650" s="70"/>
      <c r="CO650" s="70"/>
      <c r="CP650" s="70"/>
      <c r="CQ650" s="70"/>
      <c r="CR650" s="70"/>
      <c r="CS650" s="70"/>
      <c r="CT650" s="70"/>
      <c r="CU650" s="70"/>
      <c r="CV650" s="70"/>
      <c r="CW650" s="70"/>
      <c r="CX650" s="70"/>
      <c r="CY650" s="70"/>
      <c r="CZ650" s="70"/>
      <c r="DA650" s="70"/>
      <c r="DB650" s="70"/>
      <c r="DC650" s="70"/>
      <c r="DD650" s="70"/>
      <c r="DE650" s="70"/>
      <c r="DF650" s="70"/>
      <c r="DG650" s="70"/>
      <c r="DH650" s="70"/>
      <c r="DI650" s="70"/>
      <c r="DJ650" s="70"/>
    </row>
    <row r="651" spans="1:114" s="425" customFormat="1" ht="15" hidden="1" customHeight="1" outlineLevel="2" x14ac:dyDescent="0.25">
      <c r="A651" s="1193"/>
      <c r="B651" s="1536" t="s">
        <v>44</v>
      </c>
      <c r="C651" s="360"/>
      <c r="D651" s="1037"/>
      <c r="E651" s="1046"/>
      <c r="F651" s="836"/>
      <c r="G651" s="357"/>
      <c r="H651" s="922" t="s">
        <v>25</v>
      </c>
      <c r="I651" s="23"/>
      <c r="J651" s="23"/>
      <c r="K651" s="23"/>
      <c r="L651" s="360"/>
      <c r="M651" s="23"/>
      <c r="N651" s="512"/>
      <c r="O651" s="513"/>
      <c r="P651" s="514"/>
      <c r="Q651" s="669"/>
      <c r="R651" s="669"/>
      <c r="S651" s="515"/>
      <c r="T651" s="515"/>
      <c r="U651" s="1667"/>
      <c r="V651" s="360"/>
      <c r="W651" s="360"/>
      <c r="X651" s="70"/>
      <c r="Y651" s="70"/>
      <c r="Z651" s="70"/>
      <c r="AA651" s="70"/>
      <c r="AB651" s="70"/>
      <c r="AC651" s="70"/>
      <c r="AD651" s="70"/>
      <c r="AE651" s="70"/>
      <c r="AF651" s="70"/>
      <c r="AG651" s="70"/>
      <c r="AH651" s="70"/>
      <c r="AI651" s="70"/>
      <c r="AJ651" s="70"/>
      <c r="AK651" s="70"/>
      <c r="AL651" s="70"/>
      <c r="AM651" s="70"/>
      <c r="AN651" s="70"/>
      <c r="AO651" s="70"/>
      <c r="AP651" s="70"/>
      <c r="AQ651" s="70"/>
      <c r="AR651" s="70"/>
      <c r="AS651" s="70"/>
      <c r="AT651" s="70"/>
      <c r="AU651" s="70"/>
      <c r="AV651" s="70"/>
      <c r="AW651" s="70"/>
      <c r="AX651" s="70"/>
      <c r="AY651" s="70"/>
      <c r="AZ651" s="70"/>
      <c r="BA651" s="70"/>
      <c r="BB651" s="70"/>
      <c r="BC651" s="70"/>
      <c r="BD651" s="70"/>
      <c r="BE651" s="70"/>
      <c r="BF651" s="70"/>
      <c r="BG651" s="70"/>
      <c r="BH651" s="70"/>
      <c r="BI651" s="70"/>
      <c r="BJ651" s="70"/>
      <c r="BK651" s="70"/>
      <c r="BL651" s="70"/>
      <c r="BM651" s="70"/>
      <c r="BN651" s="70"/>
      <c r="BO651" s="70"/>
      <c r="BP651" s="70"/>
      <c r="BQ651" s="70"/>
      <c r="BR651" s="70"/>
      <c r="BS651" s="70"/>
      <c r="BT651" s="70"/>
      <c r="BU651" s="70"/>
      <c r="BV651" s="70"/>
      <c r="BW651" s="70"/>
      <c r="BX651" s="70"/>
      <c r="BY651" s="70"/>
      <c r="BZ651" s="70"/>
      <c r="CA651" s="70"/>
      <c r="CB651" s="70"/>
      <c r="CC651" s="70"/>
      <c r="CD651" s="70"/>
      <c r="CE651" s="70"/>
      <c r="CF651" s="70"/>
      <c r="CG651" s="70"/>
      <c r="CH651" s="70"/>
      <c r="CI651" s="70"/>
      <c r="CJ651" s="70"/>
      <c r="CK651" s="70"/>
      <c r="CL651" s="70"/>
      <c r="CM651" s="70"/>
      <c r="CN651" s="70"/>
      <c r="CO651" s="70"/>
      <c r="CP651" s="70"/>
      <c r="CQ651" s="70"/>
      <c r="CR651" s="70"/>
      <c r="CS651" s="70"/>
      <c r="CT651" s="70"/>
      <c r="CU651" s="70"/>
      <c r="CV651" s="70"/>
      <c r="CW651" s="70"/>
      <c r="CX651" s="70"/>
      <c r="CY651" s="70"/>
      <c r="CZ651" s="70"/>
      <c r="DA651" s="70"/>
      <c r="DB651" s="70"/>
      <c r="DC651" s="70"/>
      <c r="DD651" s="70"/>
      <c r="DE651" s="70"/>
      <c r="DF651" s="70"/>
      <c r="DG651" s="70"/>
      <c r="DH651" s="70"/>
      <c r="DI651" s="70"/>
      <c r="DJ651" s="70"/>
    </row>
    <row r="652" spans="1:114" s="425" customFormat="1" ht="15" hidden="1" customHeight="1" outlineLevel="2" x14ac:dyDescent="0.25">
      <c r="A652" s="1193"/>
      <c r="B652" s="1536" t="s">
        <v>55</v>
      </c>
      <c r="C652" s="360"/>
      <c r="D652" s="1037"/>
      <c r="E652" s="1046"/>
      <c r="F652" s="836"/>
      <c r="G652" s="357"/>
      <c r="H652" s="922" t="s">
        <v>26</v>
      </c>
      <c r="I652" s="23"/>
      <c r="J652" s="23"/>
      <c r="K652" s="23"/>
      <c r="L652" s="360"/>
      <c r="M652" s="23"/>
      <c r="N652" s="512"/>
      <c r="O652" s="513"/>
      <c r="P652" s="514"/>
      <c r="Q652" s="669"/>
      <c r="R652" s="669"/>
      <c r="S652" s="515"/>
      <c r="T652" s="515"/>
      <c r="U652" s="1667"/>
      <c r="V652" s="360"/>
      <c r="W652" s="36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c r="AU652" s="70"/>
      <c r="AV652" s="70"/>
      <c r="AW652" s="70"/>
      <c r="AX652" s="70"/>
      <c r="AY652" s="70"/>
      <c r="AZ652" s="70"/>
      <c r="BA652" s="70"/>
      <c r="BB652" s="70"/>
      <c r="BC652" s="70"/>
      <c r="BD652" s="70"/>
      <c r="BE652" s="70"/>
      <c r="BF652" s="70"/>
      <c r="BG652" s="70"/>
      <c r="BH652" s="70"/>
      <c r="BI652" s="70"/>
      <c r="BJ652" s="70"/>
      <c r="BK652" s="70"/>
      <c r="BL652" s="70"/>
      <c r="BM652" s="70"/>
      <c r="BN652" s="70"/>
      <c r="BO652" s="70"/>
      <c r="BP652" s="70"/>
      <c r="BQ652" s="70"/>
      <c r="BR652" s="70"/>
      <c r="BS652" s="70"/>
      <c r="BT652" s="70"/>
      <c r="BU652" s="70"/>
      <c r="BV652" s="70"/>
      <c r="BW652" s="70"/>
      <c r="BX652" s="70"/>
      <c r="BY652" s="70"/>
      <c r="BZ652" s="70"/>
      <c r="CA652" s="70"/>
      <c r="CB652" s="70"/>
      <c r="CC652" s="70"/>
      <c r="CD652" s="70"/>
      <c r="CE652" s="70"/>
      <c r="CF652" s="70"/>
      <c r="CG652" s="70"/>
      <c r="CH652" s="70"/>
      <c r="CI652" s="70"/>
      <c r="CJ652" s="70"/>
      <c r="CK652" s="70"/>
      <c r="CL652" s="70"/>
      <c r="CM652" s="70"/>
      <c r="CN652" s="70"/>
      <c r="CO652" s="70"/>
      <c r="CP652" s="70"/>
      <c r="CQ652" s="70"/>
      <c r="CR652" s="70"/>
      <c r="CS652" s="70"/>
      <c r="CT652" s="70"/>
      <c r="CU652" s="70"/>
      <c r="CV652" s="70"/>
      <c r="CW652" s="70"/>
      <c r="CX652" s="70"/>
      <c r="CY652" s="70"/>
      <c r="CZ652" s="70"/>
      <c r="DA652" s="70"/>
      <c r="DB652" s="70"/>
      <c r="DC652" s="70"/>
      <c r="DD652" s="70"/>
      <c r="DE652" s="70"/>
      <c r="DF652" s="70"/>
      <c r="DG652" s="70"/>
      <c r="DH652" s="70"/>
      <c r="DI652" s="70"/>
      <c r="DJ652" s="70"/>
    </row>
    <row r="653" spans="1:114" s="425" customFormat="1" ht="15" hidden="1" customHeight="1" outlineLevel="2" x14ac:dyDescent="0.25">
      <c r="A653" s="1193"/>
      <c r="B653" s="1536" t="s">
        <v>56</v>
      </c>
      <c r="C653" s="360"/>
      <c r="D653" s="1037"/>
      <c r="E653" s="1046"/>
      <c r="F653" s="836"/>
      <c r="G653" s="357"/>
      <c r="H653" s="922" t="s">
        <v>27</v>
      </c>
      <c r="I653" s="23"/>
      <c r="J653" s="23"/>
      <c r="K653" s="23"/>
      <c r="L653" s="360"/>
      <c r="M653" s="23"/>
      <c r="N653" s="512"/>
      <c r="O653" s="513"/>
      <c r="P653" s="514"/>
      <c r="Q653" s="669"/>
      <c r="R653" s="669"/>
      <c r="S653" s="515"/>
      <c r="T653" s="515"/>
      <c r="U653" s="1667"/>
      <c r="V653" s="360"/>
      <c r="W653" s="360"/>
      <c r="X653" s="70"/>
      <c r="Y653" s="70"/>
      <c r="Z653" s="70"/>
      <c r="AA653" s="70"/>
      <c r="AB653" s="70"/>
      <c r="AC653" s="70"/>
      <c r="AD653" s="70"/>
      <c r="AE653" s="70"/>
      <c r="AF653" s="70"/>
      <c r="AG653" s="70"/>
      <c r="AH653" s="70"/>
      <c r="AI653" s="70"/>
      <c r="AJ653" s="70"/>
      <c r="AK653" s="70"/>
      <c r="AL653" s="70"/>
      <c r="AM653" s="70"/>
      <c r="AN653" s="70"/>
      <c r="AO653" s="70"/>
      <c r="AP653" s="70"/>
      <c r="AQ653" s="70"/>
      <c r="AR653" s="70"/>
      <c r="AS653" s="70"/>
      <c r="AT653" s="70"/>
      <c r="AU653" s="70"/>
      <c r="AV653" s="70"/>
      <c r="AW653" s="70"/>
      <c r="AX653" s="70"/>
      <c r="AY653" s="70"/>
      <c r="AZ653" s="70"/>
      <c r="BA653" s="70"/>
      <c r="BB653" s="70"/>
      <c r="BC653" s="70"/>
      <c r="BD653" s="70"/>
      <c r="BE653" s="70"/>
      <c r="BF653" s="70"/>
      <c r="BG653" s="70"/>
      <c r="BH653" s="70"/>
      <c r="BI653" s="70"/>
      <c r="BJ653" s="70"/>
      <c r="BK653" s="70"/>
      <c r="BL653" s="70"/>
      <c r="BM653" s="70"/>
      <c r="BN653" s="70"/>
      <c r="BO653" s="70"/>
      <c r="BP653" s="70"/>
      <c r="BQ653" s="70"/>
      <c r="BR653" s="70"/>
      <c r="BS653" s="70"/>
      <c r="BT653" s="70"/>
      <c r="BU653" s="70"/>
      <c r="BV653" s="70"/>
      <c r="BW653" s="70"/>
      <c r="BX653" s="70"/>
      <c r="BY653" s="70"/>
      <c r="BZ653" s="70"/>
      <c r="CA653" s="70"/>
      <c r="CB653" s="70"/>
      <c r="CC653" s="70"/>
      <c r="CD653" s="70"/>
      <c r="CE653" s="70"/>
      <c r="CF653" s="70"/>
      <c r="CG653" s="70"/>
      <c r="CH653" s="70"/>
      <c r="CI653" s="70"/>
      <c r="CJ653" s="70"/>
      <c r="CK653" s="70"/>
      <c r="CL653" s="70"/>
      <c r="CM653" s="70"/>
      <c r="CN653" s="70"/>
      <c r="CO653" s="70"/>
      <c r="CP653" s="70"/>
      <c r="CQ653" s="70"/>
      <c r="CR653" s="70"/>
      <c r="CS653" s="70"/>
      <c r="CT653" s="70"/>
      <c r="CU653" s="70"/>
      <c r="CV653" s="70"/>
      <c r="CW653" s="70"/>
      <c r="CX653" s="70"/>
      <c r="CY653" s="70"/>
      <c r="CZ653" s="70"/>
      <c r="DA653" s="70"/>
      <c r="DB653" s="70"/>
      <c r="DC653" s="70"/>
      <c r="DD653" s="70"/>
      <c r="DE653" s="70"/>
      <c r="DF653" s="70"/>
      <c r="DG653" s="70"/>
      <c r="DH653" s="70"/>
      <c r="DI653" s="70"/>
      <c r="DJ653" s="70"/>
    </row>
    <row r="654" spans="1:114" s="425" customFormat="1" ht="15" hidden="1" customHeight="1" outlineLevel="2" x14ac:dyDescent="0.25">
      <c r="A654" s="1193"/>
      <c r="B654" s="1536" t="s">
        <v>45</v>
      </c>
      <c r="C654" s="360"/>
      <c r="D654" s="1037"/>
      <c r="E654" s="1046"/>
      <c r="F654" s="836"/>
      <c r="G654" s="357"/>
      <c r="H654" s="922" t="s">
        <v>28</v>
      </c>
      <c r="I654" s="23"/>
      <c r="J654" s="23"/>
      <c r="K654" s="23"/>
      <c r="L654" s="360"/>
      <c r="M654" s="23"/>
      <c r="N654" s="512"/>
      <c r="O654" s="513"/>
      <c r="P654" s="514"/>
      <c r="Q654" s="669"/>
      <c r="R654" s="669"/>
      <c r="S654" s="515"/>
      <c r="T654" s="515"/>
      <c r="U654" s="1667"/>
      <c r="V654" s="360"/>
      <c r="W654" s="360"/>
      <c r="X654" s="70"/>
      <c r="Y654" s="70"/>
      <c r="Z654" s="70"/>
      <c r="AA654" s="70"/>
      <c r="AB654" s="70"/>
      <c r="AC654" s="70"/>
      <c r="AD654" s="70"/>
      <c r="AE654" s="70"/>
      <c r="AF654" s="70"/>
      <c r="AG654" s="70"/>
      <c r="AH654" s="70"/>
      <c r="AI654" s="70"/>
      <c r="AJ654" s="70"/>
      <c r="AK654" s="70"/>
      <c r="AL654" s="70"/>
      <c r="AM654" s="70"/>
      <c r="AN654" s="70"/>
      <c r="AO654" s="70"/>
      <c r="AP654" s="70"/>
      <c r="AQ654" s="70"/>
      <c r="AR654" s="70"/>
      <c r="AS654" s="70"/>
      <c r="AT654" s="70"/>
      <c r="AU654" s="70"/>
      <c r="AV654" s="70"/>
      <c r="AW654" s="70"/>
      <c r="AX654" s="70"/>
      <c r="AY654" s="70"/>
      <c r="AZ654" s="70"/>
      <c r="BA654" s="70"/>
      <c r="BB654" s="70"/>
      <c r="BC654" s="70"/>
      <c r="BD654" s="70"/>
      <c r="BE654" s="70"/>
      <c r="BF654" s="70"/>
      <c r="BG654" s="70"/>
      <c r="BH654" s="70"/>
      <c r="BI654" s="70"/>
      <c r="BJ654" s="70"/>
      <c r="BK654" s="70"/>
      <c r="BL654" s="70"/>
      <c r="BM654" s="70"/>
      <c r="BN654" s="70"/>
      <c r="BO654" s="70"/>
      <c r="BP654" s="70"/>
      <c r="BQ654" s="70"/>
      <c r="BR654" s="70"/>
      <c r="BS654" s="70"/>
      <c r="BT654" s="70"/>
      <c r="BU654" s="70"/>
      <c r="BV654" s="70"/>
      <c r="BW654" s="70"/>
      <c r="BX654" s="70"/>
      <c r="BY654" s="70"/>
      <c r="BZ654" s="70"/>
      <c r="CA654" s="70"/>
      <c r="CB654" s="70"/>
      <c r="CC654" s="70"/>
      <c r="CD654" s="70"/>
      <c r="CE654" s="70"/>
      <c r="CF654" s="70"/>
      <c r="CG654" s="70"/>
      <c r="CH654" s="70"/>
      <c r="CI654" s="70"/>
      <c r="CJ654" s="70"/>
      <c r="CK654" s="70"/>
      <c r="CL654" s="70"/>
      <c r="CM654" s="70"/>
      <c r="CN654" s="70"/>
      <c r="CO654" s="70"/>
      <c r="CP654" s="70"/>
      <c r="CQ654" s="70"/>
      <c r="CR654" s="70"/>
      <c r="CS654" s="70"/>
      <c r="CT654" s="70"/>
      <c r="CU654" s="70"/>
      <c r="CV654" s="70"/>
      <c r="CW654" s="70"/>
      <c r="CX654" s="70"/>
      <c r="CY654" s="70"/>
      <c r="CZ654" s="70"/>
      <c r="DA654" s="70"/>
      <c r="DB654" s="70"/>
      <c r="DC654" s="70"/>
      <c r="DD654" s="70"/>
      <c r="DE654" s="70"/>
      <c r="DF654" s="70"/>
      <c r="DG654" s="70"/>
      <c r="DH654" s="70"/>
      <c r="DI654" s="70"/>
      <c r="DJ654" s="70"/>
    </row>
    <row r="655" spans="1:114" s="425" customFormat="1" ht="15" hidden="1" customHeight="1" outlineLevel="2" x14ac:dyDescent="0.25">
      <c r="A655" s="1193"/>
      <c r="B655" s="1536" t="s">
        <v>46</v>
      </c>
      <c r="C655" s="360"/>
      <c r="D655" s="1037"/>
      <c r="E655" s="1046"/>
      <c r="F655" s="836"/>
      <c r="G655" s="357"/>
      <c r="H655" s="922" t="s">
        <v>29</v>
      </c>
      <c r="I655" s="23"/>
      <c r="J655" s="23"/>
      <c r="K655" s="23"/>
      <c r="L655" s="360"/>
      <c r="M655" s="23"/>
      <c r="N655" s="512"/>
      <c r="O655" s="513"/>
      <c r="P655" s="514"/>
      <c r="Q655" s="669"/>
      <c r="R655" s="669"/>
      <c r="S655" s="515"/>
      <c r="T655" s="515"/>
      <c r="U655" s="1667"/>
      <c r="V655" s="360"/>
      <c r="W655" s="360"/>
      <c r="X655" s="70"/>
      <c r="Y655" s="70"/>
      <c r="Z655" s="70"/>
      <c r="AA655" s="70"/>
      <c r="AB655" s="70"/>
      <c r="AC655" s="70"/>
      <c r="AD655" s="70"/>
      <c r="AE655" s="70"/>
      <c r="AF655" s="70"/>
      <c r="AG655" s="70"/>
      <c r="AH655" s="70"/>
      <c r="AI655" s="70"/>
      <c r="AJ655" s="70"/>
      <c r="AK655" s="70"/>
      <c r="AL655" s="70"/>
      <c r="AM655" s="70"/>
      <c r="AN655" s="70"/>
      <c r="AO655" s="70"/>
      <c r="AP655" s="70"/>
      <c r="AQ655" s="70"/>
      <c r="AR655" s="70"/>
      <c r="AS655" s="70"/>
      <c r="AT655" s="70"/>
      <c r="AU655" s="70"/>
      <c r="AV655" s="70"/>
      <c r="AW655" s="70"/>
      <c r="AX655" s="70"/>
      <c r="AY655" s="70"/>
      <c r="AZ655" s="70"/>
      <c r="BA655" s="70"/>
      <c r="BB655" s="70"/>
      <c r="BC655" s="70"/>
      <c r="BD655" s="70"/>
      <c r="BE655" s="70"/>
      <c r="BF655" s="70"/>
      <c r="BG655" s="70"/>
      <c r="BH655" s="70"/>
      <c r="BI655" s="70"/>
      <c r="BJ655" s="70"/>
      <c r="BK655" s="70"/>
      <c r="BL655" s="70"/>
      <c r="BM655" s="70"/>
      <c r="BN655" s="70"/>
      <c r="BO655" s="70"/>
      <c r="BP655" s="70"/>
      <c r="BQ655" s="70"/>
      <c r="BR655" s="70"/>
      <c r="BS655" s="70"/>
      <c r="BT655" s="70"/>
      <c r="BU655" s="70"/>
      <c r="BV655" s="70"/>
      <c r="BW655" s="70"/>
      <c r="BX655" s="70"/>
      <c r="BY655" s="70"/>
      <c r="BZ655" s="70"/>
      <c r="CA655" s="70"/>
      <c r="CB655" s="70"/>
      <c r="CC655" s="70"/>
      <c r="CD655" s="70"/>
      <c r="CE655" s="70"/>
      <c r="CF655" s="70"/>
      <c r="CG655" s="70"/>
      <c r="CH655" s="70"/>
      <c r="CI655" s="70"/>
      <c r="CJ655" s="70"/>
      <c r="CK655" s="70"/>
      <c r="CL655" s="70"/>
      <c r="CM655" s="70"/>
      <c r="CN655" s="70"/>
      <c r="CO655" s="70"/>
      <c r="CP655" s="70"/>
      <c r="CQ655" s="70"/>
      <c r="CR655" s="70"/>
      <c r="CS655" s="70"/>
      <c r="CT655" s="70"/>
      <c r="CU655" s="70"/>
      <c r="CV655" s="70"/>
      <c r="CW655" s="70"/>
      <c r="CX655" s="70"/>
      <c r="CY655" s="70"/>
      <c r="CZ655" s="70"/>
      <c r="DA655" s="70"/>
      <c r="DB655" s="70"/>
      <c r="DC655" s="70"/>
      <c r="DD655" s="70"/>
      <c r="DE655" s="70"/>
      <c r="DF655" s="70"/>
      <c r="DG655" s="70"/>
      <c r="DH655" s="70"/>
      <c r="DI655" s="70"/>
      <c r="DJ655" s="70"/>
    </row>
    <row r="656" spans="1:114" s="544" customFormat="1" ht="28.5" customHeight="1" outlineLevel="1" x14ac:dyDescent="0.25">
      <c r="A656" s="1201"/>
      <c r="B656" s="2612" t="s">
        <v>171</v>
      </c>
      <c r="C656" s="2613"/>
      <c r="D656" s="2613"/>
      <c r="E656" s="2613"/>
      <c r="F656" s="2613"/>
      <c r="G656" s="2614"/>
      <c r="H656" s="2612" t="s">
        <v>172</v>
      </c>
      <c r="I656" s="2613"/>
      <c r="J656" s="2613"/>
      <c r="K656" s="2613"/>
      <c r="L656" s="2613"/>
      <c r="M656" s="2613"/>
      <c r="N656" s="2613"/>
      <c r="O656" s="2613"/>
      <c r="P656" s="2613"/>
      <c r="Q656" s="2613"/>
      <c r="R656" s="2613"/>
      <c r="S656" s="2613"/>
      <c r="T656" s="2613"/>
      <c r="U656" s="2614"/>
      <c r="V656" s="542"/>
      <c r="W656" s="542"/>
      <c r="X656" s="543"/>
      <c r="Y656" s="543"/>
      <c r="Z656" s="543"/>
      <c r="AA656" s="543"/>
      <c r="AB656" s="543"/>
      <c r="AC656" s="543"/>
      <c r="AD656" s="543"/>
      <c r="AE656" s="543"/>
      <c r="AF656" s="543"/>
      <c r="AG656" s="543"/>
      <c r="AH656" s="543"/>
      <c r="AI656" s="543"/>
      <c r="AJ656" s="543"/>
      <c r="AK656" s="543"/>
      <c r="AL656" s="543"/>
      <c r="AM656" s="543"/>
      <c r="AN656" s="543"/>
      <c r="AO656" s="543"/>
      <c r="AP656" s="543"/>
      <c r="AQ656" s="543"/>
      <c r="AR656" s="543"/>
      <c r="AS656" s="543"/>
      <c r="AT656" s="543"/>
      <c r="AU656" s="543"/>
      <c r="AV656" s="543"/>
      <c r="AW656" s="543"/>
      <c r="AX656" s="543"/>
      <c r="AY656" s="543"/>
      <c r="AZ656" s="543"/>
      <c r="BA656" s="543"/>
      <c r="BB656" s="543"/>
      <c r="BC656" s="543"/>
      <c r="BD656" s="543"/>
      <c r="BE656" s="543"/>
      <c r="BF656" s="543"/>
      <c r="BG656" s="543"/>
      <c r="BH656" s="543"/>
      <c r="BI656" s="543"/>
      <c r="BJ656" s="543"/>
      <c r="BK656" s="543"/>
      <c r="BL656" s="543"/>
      <c r="BM656" s="543"/>
      <c r="BN656" s="543"/>
      <c r="BO656" s="543"/>
      <c r="BP656" s="543"/>
      <c r="BQ656" s="543"/>
      <c r="BR656" s="543"/>
      <c r="BS656" s="543"/>
      <c r="BT656" s="543"/>
      <c r="BU656" s="543"/>
      <c r="BV656" s="543"/>
      <c r="BW656" s="543"/>
      <c r="BX656" s="543"/>
      <c r="BY656" s="543"/>
      <c r="BZ656" s="543"/>
      <c r="CA656" s="543"/>
      <c r="CB656" s="543"/>
      <c r="CC656" s="543"/>
      <c r="CD656" s="543"/>
      <c r="CE656" s="543"/>
      <c r="CF656" s="543"/>
      <c r="CG656" s="543"/>
      <c r="CH656" s="543"/>
      <c r="CI656" s="543"/>
      <c r="CJ656" s="543"/>
      <c r="CK656" s="543"/>
      <c r="CL656" s="543"/>
      <c r="CM656" s="543"/>
      <c r="CN656" s="543"/>
      <c r="CO656" s="543"/>
      <c r="CP656" s="543"/>
      <c r="CQ656" s="543"/>
      <c r="CR656" s="543"/>
      <c r="CS656" s="543"/>
      <c r="CT656" s="543"/>
      <c r="CU656" s="543"/>
      <c r="CV656" s="543"/>
      <c r="CW656" s="543"/>
      <c r="CX656" s="543"/>
      <c r="CY656" s="543"/>
      <c r="CZ656" s="543"/>
      <c r="DA656" s="543"/>
      <c r="DB656" s="543"/>
      <c r="DC656" s="543"/>
      <c r="DD656" s="543"/>
      <c r="DE656" s="543"/>
      <c r="DF656" s="543"/>
      <c r="DG656" s="543"/>
      <c r="DH656" s="543"/>
      <c r="DI656" s="543"/>
      <c r="DJ656" s="543"/>
    </row>
    <row r="657" spans="1:114" s="552" customFormat="1" outlineLevel="1" x14ac:dyDescent="0.25">
      <c r="A657" s="1194"/>
      <c r="B657" s="1526" t="s">
        <v>173</v>
      </c>
      <c r="C657" s="547"/>
      <c r="D657" s="545"/>
      <c r="E657" s="547"/>
      <c r="F657" s="546"/>
      <c r="G657" s="545"/>
      <c r="H657" s="981" t="s">
        <v>174</v>
      </c>
      <c r="I657" s="548"/>
      <c r="J657" s="548"/>
      <c r="K657" s="548"/>
      <c r="L657" s="546"/>
      <c r="M657" s="548"/>
      <c r="N657" s="549"/>
      <c r="O657" s="549"/>
      <c r="P657" s="550"/>
      <c r="Q657" s="550"/>
      <c r="R657" s="550"/>
      <c r="S657" s="551"/>
      <c r="T657" s="551"/>
      <c r="U657" s="546"/>
      <c r="V657" s="546"/>
      <c r="W657" s="546"/>
      <c r="X657" s="543"/>
      <c r="Y657" s="543"/>
      <c r="Z657" s="543"/>
      <c r="AA657" s="543"/>
      <c r="AB657" s="543"/>
      <c r="AC657" s="543"/>
      <c r="AD657" s="543"/>
      <c r="AE657" s="543"/>
      <c r="AF657" s="543"/>
      <c r="AG657" s="543"/>
      <c r="AH657" s="543"/>
      <c r="AI657" s="543"/>
      <c r="AJ657" s="543"/>
      <c r="AK657" s="543"/>
      <c r="AL657" s="543"/>
      <c r="AM657" s="543"/>
      <c r="AN657" s="543"/>
      <c r="AO657" s="543"/>
      <c r="AP657" s="543"/>
      <c r="AQ657" s="543"/>
      <c r="AR657" s="543"/>
      <c r="AS657" s="543"/>
      <c r="AT657" s="543"/>
      <c r="AU657" s="543"/>
      <c r="AV657" s="543"/>
      <c r="AW657" s="543"/>
      <c r="AX657" s="543"/>
      <c r="AY657" s="543"/>
      <c r="AZ657" s="543"/>
      <c r="BA657" s="543"/>
      <c r="BB657" s="543"/>
      <c r="BC657" s="543"/>
      <c r="BD657" s="543"/>
      <c r="BE657" s="543"/>
      <c r="BF657" s="543"/>
      <c r="BG657" s="543"/>
      <c r="BH657" s="543"/>
      <c r="BI657" s="543"/>
      <c r="BJ657" s="543"/>
      <c r="BK657" s="543"/>
      <c r="BL657" s="543"/>
      <c r="BM657" s="543"/>
      <c r="BN657" s="543"/>
      <c r="BO657" s="543"/>
      <c r="BP657" s="543"/>
      <c r="BQ657" s="543"/>
      <c r="BR657" s="543"/>
      <c r="BS657" s="543"/>
      <c r="BT657" s="543"/>
      <c r="BU657" s="543"/>
      <c r="BV657" s="543"/>
      <c r="BW657" s="543"/>
      <c r="BX657" s="543"/>
      <c r="BY657" s="543"/>
      <c r="BZ657" s="543"/>
      <c r="CA657" s="543"/>
      <c r="CB657" s="543"/>
      <c r="CC657" s="543"/>
      <c r="CD657" s="543"/>
      <c r="CE657" s="543"/>
      <c r="CF657" s="543"/>
      <c r="CG657" s="543"/>
      <c r="CH657" s="543"/>
      <c r="CI657" s="543"/>
      <c r="CJ657" s="543"/>
      <c r="CK657" s="543"/>
      <c r="CL657" s="543"/>
      <c r="CM657" s="543"/>
      <c r="CN657" s="543"/>
      <c r="CO657" s="543"/>
      <c r="CP657" s="543"/>
      <c r="CQ657" s="543"/>
      <c r="CR657" s="543"/>
      <c r="CS657" s="543"/>
      <c r="CT657" s="543"/>
      <c r="CU657" s="543"/>
      <c r="CV657" s="543"/>
      <c r="CW657" s="543"/>
      <c r="CX657" s="543"/>
      <c r="CY657" s="543"/>
      <c r="CZ657" s="543"/>
      <c r="DA657" s="543"/>
      <c r="DB657" s="543"/>
      <c r="DC657" s="543"/>
      <c r="DD657" s="543"/>
      <c r="DE657" s="543"/>
      <c r="DF657" s="543"/>
      <c r="DG657" s="543"/>
      <c r="DH657" s="543"/>
      <c r="DI657" s="543"/>
      <c r="DJ657" s="543"/>
    </row>
    <row r="658" spans="1:114" s="552" customFormat="1" ht="63" customHeight="1" outlineLevel="1" collapsed="1" x14ac:dyDescent="0.25">
      <c r="A658" s="1194">
        <v>61</v>
      </c>
      <c r="B658" s="1526" t="s">
        <v>1598</v>
      </c>
      <c r="C658" s="547" t="s">
        <v>2164</v>
      </c>
      <c r="D658" s="545" t="s">
        <v>91</v>
      </c>
      <c r="E658" s="547" t="s">
        <v>3</v>
      </c>
      <c r="F658" s="553" t="s">
        <v>335</v>
      </c>
      <c r="G658" s="545" t="s">
        <v>335</v>
      </c>
      <c r="H658" s="981" t="s">
        <v>1599</v>
      </c>
      <c r="I658" s="548" t="s">
        <v>1595</v>
      </c>
      <c r="J658" s="548" t="s">
        <v>89</v>
      </c>
      <c r="K658" s="548" t="s">
        <v>3</v>
      </c>
      <c r="L658" s="553" t="s">
        <v>335</v>
      </c>
      <c r="M658" s="548" t="s">
        <v>335</v>
      </c>
      <c r="N658" s="820">
        <v>81</v>
      </c>
      <c r="O658" s="820">
        <v>81</v>
      </c>
      <c r="P658" s="554">
        <v>82.1</v>
      </c>
      <c r="Q658" s="554">
        <v>83.4</v>
      </c>
      <c r="R658" s="554">
        <v>84.7</v>
      </c>
      <c r="S658" s="555">
        <v>86</v>
      </c>
      <c r="T658" s="555">
        <v>86</v>
      </c>
      <c r="U658" s="546"/>
      <c r="V658" s="546"/>
      <c r="W658" s="546"/>
      <c r="X658" s="543"/>
      <c r="Y658" s="543"/>
      <c r="Z658" s="543"/>
      <c r="AA658" s="543"/>
      <c r="AB658" s="543"/>
      <c r="AC658" s="543"/>
      <c r="AD658" s="543"/>
      <c r="AE658" s="543"/>
      <c r="AF658" s="543"/>
      <c r="AG658" s="543"/>
      <c r="AH658" s="543"/>
      <c r="AI658" s="543"/>
      <c r="AJ658" s="543"/>
      <c r="AK658" s="543"/>
      <c r="AL658" s="543"/>
      <c r="AM658" s="543"/>
      <c r="AN658" s="543"/>
      <c r="AO658" s="543"/>
      <c r="AP658" s="543"/>
      <c r="AQ658" s="543"/>
      <c r="AR658" s="543"/>
      <c r="AS658" s="543"/>
      <c r="AT658" s="543"/>
      <c r="AU658" s="543"/>
      <c r="AV658" s="543"/>
      <c r="AW658" s="543"/>
      <c r="AX658" s="543"/>
      <c r="AY658" s="543"/>
      <c r="AZ658" s="543"/>
      <c r="BA658" s="543"/>
      <c r="BB658" s="543"/>
      <c r="BC658" s="543"/>
      <c r="BD658" s="543"/>
      <c r="BE658" s="543"/>
      <c r="BF658" s="543"/>
      <c r="BG658" s="543"/>
      <c r="BH658" s="543"/>
      <c r="BI658" s="543"/>
      <c r="BJ658" s="543"/>
      <c r="BK658" s="543"/>
      <c r="BL658" s="543"/>
      <c r="BM658" s="543"/>
      <c r="BN658" s="543"/>
      <c r="BO658" s="543"/>
      <c r="BP658" s="543"/>
      <c r="BQ658" s="543"/>
      <c r="BR658" s="543"/>
      <c r="BS658" s="543"/>
      <c r="BT658" s="543"/>
      <c r="BU658" s="543"/>
      <c r="BV658" s="543"/>
      <c r="BW658" s="543"/>
      <c r="BX658" s="543"/>
      <c r="BY658" s="543"/>
      <c r="BZ658" s="543"/>
      <c r="CA658" s="543"/>
      <c r="CB658" s="543"/>
      <c r="CC658" s="543"/>
      <c r="CD658" s="543"/>
      <c r="CE658" s="543"/>
      <c r="CF658" s="543"/>
      <c r="CG658" s="543"/>
      <c r="CH658" s="543"/>
      <c r="CI658" s="543"/>
      <c r="CJ658" s="543"/>
      <c r="CK658" s="543"/>
      <c r="CL658" s="543"/>
      <c r="CM658" s="543"/>
      <c r="CN658" s="543"/>
      <c r="CO658" s="543"/>
      <c r="CP658" s="543"/>
      <c r="CQ658" s="543"/>
      <c r="CR658" s="543"/>
      <c r="CS658" s="543"/>
      <c r="CT658" s="543"/>
      <c r="CU658" s="543"/>
      <c r="CV658" s="543"/>
      <c r="CW658" s="543"/>
      <c r="CX658" s="543"/>
      <c r="CY658" s="543"/>
      <c r="CZ658" s="543"/>
      <c r="DA658" s="543"/>
      <c r="DB658" s="543"/>
      <c r="DC658" s="543"/>
      <c r="DD658" s="543"/>
      <c r="DE658" s="543"/>
      <c r="DF658" s="543"/>
      <c r="DG658" s="543"/>
      <c r="DH658" s="543"/>
      <c r="DI658" s="543"/>
      <c r="DJ658" s="543"/>
    </row>
    <row r="659" spans="1:114" s="25" customFormat="1" ht="15" hidden="1" customHeight="1" outlineLevel="2" x14ac:dyDescent="0.25">
      <c r="A659" s="1202"/>
      <c r="B659" s="1561" t="s">
        <v>47</v>
      </c>
      <c r="C659" s="22"/>
      <c r="D659" s="67"/>
      <c r="E659" s="22"/>
      <c r="F659" s="127"/>
      <c r="G659" s="67"/>
      <c r="H659" s="922" t="s">
        <v>6</v>
      </c>
      <c r="I659" s="23"/>
      <c r="J659" s="23"/>
      <c r="K659" s="23"/>
      <c r="L659" s="127"/>
      <c r="M659" s="23"/>
      <c r="N659" s="330"/>
      <c r="O659" s="447"/>
      <c r="P659" s="23"/>
      <c r="Q659" s="23"/>
      <c r="R659" s="23"/>
      <c r="S659" s="24"/>
      <c r="T659" s="24"/>
      <c r="U659" s="22"/>
      <c r="V659" s="22"/>
      <c r="W659" s="22"/>
    </row>
    <row r="660" spans="1:114" s="25" customFormat="1" ht="15" hidden="1" customHeight="1" outlineLevel="2" x14ac:dyDescent="0.25">
      <c r="A660" s="1202"/>
      <c r="B660" s="1561" t="s">
        <v>48</v>
      </c>
      <c r="C660" s="22"/>
      <c r="D660" s="67"/>
      <c r="E660" s="22"/>
      <c r="F660" s="127"/>
      <c r="G660" s="67"/>
      <c r="H660" s="922" t="s">
        <v>11</v>
      </c>
      <c r="I660" s="23"/>
      <c r="J660" s="23"/>
      <c r="K660" s="23"/>
      <c r="L660" s="127"/>
      <c r="M660" s="23"/>
      <c r="N660" s="330"/>
      <c r="O660" s="447"/>
      <c r="P660" s="23"/>
      <c r="Q660" s="23"/>
      <c r="R660" s="23"/>
      <c r="S660" s="24"/>
      <c r="T660" s="24"/>
      <c r="U660" s="22"/>
      <c r="V660" s="22"/>
      <c r="W660" s="22"/>
    </row>
    <row r="661" spans="1:114" s="25" customFormat="1" ht="15" hidden="1" customHeight="1" outlineLevel="2" x14ac:dyDescent="0.25">
      <c r="A661" s="1202"/>
      <c r="B661" s="1561" t="s">
        <v>49</v>
      </c>
      <c r="C661" s="22"/>
      <c r="D661" s="67"/>
      <c r="E661" s="22"/>
      <c r="F661" s="127"/>
      <c r="G661" s="67"/>
      <c r="H661" s="922" t="s">
        <v>12</v>
      </c>
      <c r="I661" s="23"/>
      <c r="J661" s="23"/>
      <c r="K661" s="23"/>
      <c r="L661" s="127"/>
      <c r="M661" s="23"/>
      <c r="N661" s="330"/>
      <c r="O661" s="447"/>
      <c r="P661" s="23"/>
      <c r="Q661" s="23"/>
      <c r="R661" s="23"/>
      <c r="S661" s="24"/>
      <c r="T661" s="24"/>
      <c r="U661" s="22"/>
      <c r="V661" s="22"/>
      <c r="W661" s="22"/>
    </row>
    <row r="662" spans="1:114" s="25" customFormat="1" ht="15" hidden="1" customHeight="1" outlineLevel="2" x14ac:dyDescent="0.25">
      <c r="A662" s="1202"/>
      <c r="B662" s="1561" t="s">
        <v>50</v>
      </c>
      <c r="C662" s="22"/>
      <c r="D662" s="67"/>
      <c r="E662" s="22"/>
      <c r="F662" s="127"/>
      <c r="G662" s="67"/>
      <c r="H662" s="922" t="s">
        <v>13</v>
      </c>
      <c r="I662" s="23"/>
      <c r="J662" s="23"/>
      <c r="K662" s="23"/>
      <c r="L662" s="127"/>
      <c r="M662" s="23"/>
      <c r="N662" s="330"/>
      <c r="O662" s="447"/>
      <c r="P662" s="23"/>
      <c r="Q662" s="23"/>
      <c r="R662" s="23"/>
      <c r="S662" s="24"/>
      <c r="T662" s="24"/>
      <c r="U662" s="22"/>
      <c r="V662" s="22"/>
      <c r="W662" s="22"/>
    </row>
    <row r="663" spans="1:114" s="25" customFormat="1" ht="15" hidden="1" customHeight="1" outlineLevel="2" x14ac:dyDescent="0.25">
      <c r="A663" s="1202"/>
      <c r="B663" s="1561" t="s">
        <v>37</v>
      </c>
      <c r="C663" s="22"/>
      <c r="D663" s="67"/>
      <c r="E663" s="22"/>
      <c r="F663" s="127"/>
      <c r="G663" s="67"/>
      <c r="H663" s="922" t="s">
        <v>14</v>
      </c>
      <c r="I663" s="23"/>
      <c r="J663" s="23"/>
      <c r="K663" s="23"/>
      <c r="L663" s="127"/>
      <c r="M663" s="23"/>
      <c r="N663" s="330"/>
      <c r="O663" s="447"/>
      <c r="P663" s="23"/>
      <c r="Q663" s="23"/>
      <c r="R663" s="23"/>
      <c r="S663" s="24"/>
      <c r="T663" s="24"/>
      <c r="U663" s="22"/>
      <c r="V663" s="22"/>
      <c r="W663" s="22"/>
    </row>
    <row r="664" spans="1:114" s="25" customFormat="1" ht="15" hidden="1" customHeight="1" outlineLevel="2" x14ac:dyDescent="0.25">
      <c r="A664" s="1202"/>
      <c r="B664" s="1561" t="s">
        <v>38</v>
      </c>
      <c r="C664" s="22"/>
      <c r="D664" s="67"/>
      <c r="E664" s="22"/>
      <c r="F664" s="127"/>
      <c r="G664" s="67"/>
      <c r="H664" s="922" t="s">
        <v>15</v>
      </c>
      <c r="I664" s="23"/>
      <c r="J664" s="23"/>
      <c r="K664" s="23"/>
      <c r="L664" s="127"/>
      <c r="M664" s="23"/>
      <c r="N664" s="330"/>
      <c r="O664" s="447"/>
      <c r="P664" s="23"/>
      <c r="Q664" s="23"/>
      <c r="R664" s="23"/>
      <c r="S664" s="24"/>
      <c r="T664" s="24"/>
      <c r="U664" s="22"/>
      <c r="V664" s="22"/>
      <c r="W664" s="22"/>
    </row>
    <row r="665" spans="1:114" s="25" customFormat="1" ht="15" hidden="1" customHeight="1" outlineLevel="2" x14ac:dyDescent="0.25">
      <c r="A665" s="1202"/>
      <c r="B665" s="1561" t="s">
        <v>39</v>
      </c>
      <c r="C665" s="22"/>
      <c r="D665" s="67"/>
      <c r="E665" s="22"/>
      <c r="F665" s="127"/>
      <c r="G665" s="67"/>
      <c r="H665" s="922" t="s">
        <v>16</v>
      </c>
      <c r="I665" s="23"/>
      <c r="J665" s="23"/>
      <c r="K665" s="23"/>
      <c r="L665" s="127"/>
      <c r="M665" s="23"/>
      <c r="N665" s="330"/>
      <c r="O665" s="447"/>
      <c r="P665" s="23"/>
      <c r="Q665" s="23"/>
      <c r="R665" s="23"/>
      <c r="S665" s="24"/>
      <c r="T665" s="24"/>
      <c r="U665" s="22"/>
      <c r="V665" s="22"/>
      <c r="W665" s="22"/>
    </row>
    <row r="666" spans="1:114" s="25" customFormat="1" ht="15" hidden="1" customHeight="1" outlineLevel="2" x14ac:dyDescent="0.25">
      <c r="A666" s="1202"/>
      <c r="B666" s="1561" t="s">
        <v>40</v>
      </c>
      <c r="C666" s="22"/>
      <c r="D666" s="67"/>
      <c r="E666" s="22"/>
      <c r="F666" s="127"/>
      <c r="G666" s="67"/>
      <c r="H666" s="922" t="s">
        <v>17</v>
      </c>
      <c r="I666" s="23"/>
      <c r="J666" s="23"/>
      <c r="K666" s="23"/>
      <c r="L666" s="127"/>
      <c r="M666" s="23"/>
      <c r="N666" s="330"/>
      <c r="O666" s="447"/>
      <c r="P666" s="23"/>
      <c r="Q666" s="23"/>
      <c r="R666" s="23"/>
      <c r="S666" s="24"/>
      <c r="T666" s="24"/>
      <c r="U666" s="22"/>
      <c r="V666" s="22"/>
      <c r="W666" s="22"/>
    </row>
    <row r="667" spans="1:114" s="25" customFormat="1" ht="15" hidden="1" customHeight="1" outlineLevel="2" x14ac:dyDescent="0.25">
      <c r="A667" s="1202"/>
      <c r="B667" s="1561" t="s">
        <v>51</v>
      </c>
      <c r="C667" s="22"/>
      <c r="D667" s="67"/>
      <c r="E667" s="22"/>
      <c r="F667" s="127"/>
      <c r="G667" s="67"/>
      <c r="H667" s="922" t="s">
        <v>18</v>
      </c>
      <c r="I667" s="23"/>
      <c r="J667" s="23"/>
      <c r="K667" s="23"/>
      <c r="L667" s="127"/>
      <c r="M667" s="23"/>
      <c r="N667" s="330"/>
      <c r="O667" s="447"/>
      <c r="P667" s="23"/>
      <c r="Q667" s="23"/>
      <c r="R667" s="23"/>
      <c r="S667" s="24"/>
      <c r="T667" s="24"/>
      <c r="U667" s="22"/>
      <c r="V667" s="22"/>
      <c r="W667" s="22"/>
    </row>
    <row r="668" spans="1:114" s="25" customFormat="1" ht="15" hidden="1" customHeight="1" outlineLevel="2" x14ac:dyDescent="0.25">
      <c r="A668" s="1202"/>
      <c r="B668" s="1561" t="s">
        <v>41</v>
      </c>
      <c r="C668" s="22"/>
      <c r="D668" s="67"/>
      <c r="E668" s="22"/>
      <c r="F668" s="127"/>
      <c r="G668" s="67"/>
      <c r="H668" s="922" t="s">
        <v>19</v>
      </c>
      <c r="I668" s="23"/>
      <c r="J668" s="23"/>
      <c r="K668" s="23"/>
      <c r="L668" s="127"/>
      <c r="M668" s="23"/>
      <c r="N668" s="330"/>
      <c r="O668" s="447"/>
      <c r="P668" s="23"/>
      <c r="Q668" s="23"/>
      <c r="R668" s="23"/>
      <c r="S668" s="24"/>
      <c r="T668" s="24"/>
      <c r="U668" s="22"/>
      <c r="V668" s="22"/>
      <c r="W668" s="22"/>
    </row>
    <row r="669" spans="1:114" s="25" customFormat="1" ht="15" hidden="1" customHeight="1" outlineLevel="2" x14ac:dyDescent="0.25">
      <c r="A669" s="1202"/>
      <c r="B669" s="1561" t="s">
        <v>52</v>
      </c>
      <c r="C669" s="22"/>
      <c r="D669" s="67"/>
      <c r="E669" s="22"/>
      <c r="F669" s="127"/>
      <c r="G669" s="67"/>
      <c r="H669" s="922" t="s">
        <v>20</v>
      </c>
      <c r="I669" s="23"/>
      <c r="J669" s="23"/>
      <c r="K669" s="23"/>
      <c r="L669" s="127"/>
      <c r="M669" s="23"/>
      <c r="N669" s="330"/>
      <c r="O669" s="447"/>
      <c r="P669" s="23"/>
      <c r="Q669" s="23"/>
      <c r="R669" s="23"/>
      <c r="S669" s="24"/>
      <c r="T669" s="24"/>
      <c r="U669" s="22"/>
      <c r="V669" s="22"/>
      <c r="W669" s="22"/>
    </row>
    <row r="670" spans="1:114" s="25" customFormat="1" ht="15" hidden="1" customHeight="1" outlineLevel="2" x14ac:dyDescent="0.25">
      <c r="A670" s="1202"/>
      <c r="B670" s="1561" t="s">
        <v>42</v>
      </c>
      <c r="C670" s="22"/>
      <c r="D670" s="67"/>
      <c r="E670" s="22"/>
      <c r="F670" s="127"/>
      <c r="G670" s="67"/>
      <c r="H670" s="922" t="s">
        <v>21</v>
      </c>
      <c r="I670" s="23"/>
      <c r="J670" s="23"/>
      <c r="K670" s="23"/>
      <c r="L670" s="127"/>
      <c r="M670" s="23"/>
      <c r="N670" s="330"/>
      <c r="O670" s="447"/>
      <c r="P670" s="23"/>
      <c r="Q670" s="23"/>
      <c r="R670" s="23"/>
      <c r="S670" s="24"/>
      <c r="T670" s="24"/>
      <c r="U670" s="22"/>
      <c r="V670" s="22"/>
      <c r="W670" s="22"/>
    </row>
    <row r="671" spans="1:114" s="25" customFormat="1" ht="15" hidden="1" customHeight="1" outlineLevel="2" x14ac:dyDescent="0.25">
      <c r="A671" s="1202"/>
      <c r="B671" s="1561" t="s">
        <v>43</v>
      </c>
      <c r="C671" s="22"/>
      <c r="D671" s="67"/>
      <c r="E671" s="22"/>
      <c r="F671" s="127"/>
      <c r="G671" s="67"/>
      <c r="H671" s="922" t="s">
        <v>22</v>
      </c>
      <c r="I671" s="23"/>
      <c r="J671" s="23"/>
      <c r="K671" s="23"/>
      <c r="L671" s="127"/>
      <c r="M671" s="23"/>
      <c r="N671" s="330"/>
      <c r="O671" s="447"/>
      <c r="P671" s="23"/>
      <c r="Q671" s="23"/>
      <c r="R671" s="23"/>
      <c r="S671" s="24"/>
      <c r="T671" s="24"/>
      <c r="U671" s="22"/>
      <c r="V671" s="22"/>
      <c r="W671" s="22"/>
    </row>
    <row r="672" spans="1:114" s="25" customFormat="1" ht="15" hidden="1" customHeight="1" outlineLevel="2" x14ac:dyDescent="0.25">
      <c r="A672" s="1202"/>
      <c r="B672" s="1561" t="s">
        <v>53</v>
      </c>
      <c r="C672" s="22"/>
      <c r="D672" s="67"/>
      <c r="E672" s="22"/>
      <c r="F672" s="127"/>
      <c r="G672" s="67"/>
      <c r="H672" s="922" t="s">
        <v>23</v>
      </c>
      <c r="I672" s="23"/>
      <c r="J672" s="23"/>
      <c r="K672" s="23"/>
      <c r="L672" s="127"/>
      <c r="M672" s="23"/>
      <c r="N672" s="330"/>
      <c r="O672" s="447"/>
      <c r="P672" s="23"/>
      <c r="Q672" s="23"/>
      <c r="R672" s="23"/>
      <c r="S672" s="24"/>
      <c r="T672" s="24"/>
      <c r="U672" s="22"/>
      <c r="V672" s="22"/>
      <c r="W672" s="22"/>
    </row>
    <row r="673" spans="1:23" s="25" customFormat="1" ht="15" hidden="1" customHeight="1" outlineLevel="2" x14ac:dyDescent="0.25">
      <c r="A673" s="1202"/>
      <c r="B673" s="1561" t="s">
        <v>54</v>
      </c>
      <c r="C673" s="22"/>
      <c r="D673" s="67"/>
      <c r="E673" s="22"/>
      <c r="F673" s="127"/>
      <c r="G673" s="67"/>
      <c r="H673" s="922" t="s">
        <v>24</v>
      </c>
      <c r="I673" s="23"/>
      <c r="J673" s="23"/>
      <c r="K673" s="23"/>
      <c r="L673" s="127"/>
      <c r="M673" s="23"/>
      <c r="N673" s="330"/>
      <c r="O673" s="447"/>
      <c r="P673" s="23"/>
      <c r="Q673" s="23"/>
      <c r="R673" s="23"/>
      <c r="S673" s="24"/>
      <c r="T673" s="24"/>
      <c r="U673" s="22"/>
      <c r="V673" s="22"/>
      <c r="W673" s="22"/>
    </row>
    <row r="674" spans="1:23" s="25" customFormat="1" ht="15" hidden="1" customHeight="1" outlineLevel="2" x14ac:dyDescent="0.25">
      <c r="A674" s="1202"/>
      <c r="B674" s="1561" t="s">
        <v>44</v>
      </c>
      <c r="C674" s="22"/>
      <c r="D674" s="67"/>
      <c r="E674" s="22"/>
      <c r="F674" s="127"/>
      <c r="G674" s="67"/>
      <c r="H674" s="922" t="s">
        <v>25</v>
      </c>
      <c r="I674" s="23"/>
      <c r="J674" s="23"/>
      <c r="K674" s="23"/>
      <c r="L674" s="127"/>
      <c r="M674" s="23"/>
      <c r="N674" s="330"/>
      <c r="O674" s="447"/>
      <c r="P674" s="23"/>
      <c r="Q674" s="23"/>
      <c r="R674" s="23"/>
      <c r="S674" s="24"/>
      <c r="T674" s="24"/>
      <c r="U674" s="22"/>
      <c r="V674" s="22"/>
      <c r="W674" s="22"/>
    </row>
    <row r="675" spans="1:23" s="25" customFormat="1" ht="15" hidden="1" customHeight="1" outlineLevel="2" x14ac:dyDescent="0.25">
      <c r="A675" s="1202"/>
      <c r="B675" s="1561" t="s">
        <v>55</v>
      </c>
      <c r="C675" s="22"/>
      <c r="D675" s="67"/>
      <c r="E675" s="22"/>
      <c r="F675" s="127"/>
      <c r="G675" s="67"/>
      <c r="H675" s="922" t="s">
        <v>26</v>
      </c>
      <c r="I675" s="23"/>
      <c r="J675" s="23"/>
      <c r="K675" s="23"/>
      <c r="L675" s="127"/>
      <c r="M675" s="23"/>
      <c r="N675" s="330"/>
      <c r="O675" s="447"/>
      <c r="P675" s="23"/>
      <c r="Q675" s="23"/>
      <c r="R675" s="23"/>
      <c r="S675" s="24"/>
      <c r="T675" s="24"/>
      <c r="U675" s="22"/>
      <c r="V675" s="22"/>
      <c r="W675" s="22"/>
    </row>
    <row r="676" spans="1:23" s="25" customFormat="1" ht="15" hidden="1" customHeight="1" outlineLevel="2" x14ac:dyDescent="0.25">
      <c r="A676" s="1202"/>
      <c r="B676" s="1561" t="s">
        <v>56</v>
      </c>
      <c r="C676" s="22"/>
      <c r="D676" s="67"/>
      <c r="E676" s="22"/>
      <c r="F676" s="127"/>
      <c r="G676" s="67"/>
      <c r="H676" s="922" t="s">
        <v>27</v>
      </c>
      <c r="I676" s="23"/>
      <c r="J676" s="23"/>
      <c r="K676" s="23"/>
      <c r="L676" s="127"/>
      <c r="M676" s="23"/>
      <c r="N676" s="330"/>
      <c r="O676" s="447"/>
      <c r="P676" s="23"/>
      <c r="Q676" s="23"/>
      <c r="R676" s="23"/>
      <c r="S676" s="24"/>
      <c r="T676" s="24"/>
      <c r="U676" s="22"/>
      <c r="V676" s="22"/>
      <c r="W676" s="22"/>
    </row>
    <row r="677" spans="1:23" s="25" customFormat="1" ht="15" hidden="1" customHeight="1" outlineLevel="2" x14ac:dyDescent="0.25">
      <c r="A677" s="1202"/>
      <c r="B677" s="1561" t="s">
        <v>45</v>
      </c>
      <c r="C677" s="22"/>
      <c r="D677" s="67"/>
      <c r="E677" s="22"/>
      <c r="F677" s="127"/>
      <c r="G677" s="67"/>
      <c r="H677" s="922" t="s">
        <v>28</v>
      </c>
      <c r="I677" s="23"/>
      <c r="J677" s="23"/>
      <c r="K677" s="23"/>
      <c r="L677" s="127"/>
      <c r="M677" s="23"/>
      <c r="N677" s="330"/>
      <c r="O677" s="447"/>
      <c r="P677" s="23"/>
      <c r="Q677" s="23"/>
      <c r="R677" s="23"/>
      <c r="S677" s="24"/>
      <c r="T677" s="24"/>
      <c r="U677" s="22"/>
      <c r="V677" s="22"/>
      <c r="W677" s="22"/>
    </row>
    <row r="678" spans="1:23" s="25" customFormat="1" ht="15" hidden="1" customHeight="1" outlineLevel="2" x14ac:dyDescent="0.25">
      <c r="A678" s="1202"/>
      <c r="B678" s="1561" t="s">
        <v>46</v>
      </c>
      <c r="C678" s="22"/>
      <c r="D678" s="67"/>
      <c r="E678" s="22"/>
      <c r="F678" s="127"/>
      <c r="G678" s="67"/>
      <c r="H678" s="922" t="s">
        <v>29</v>
      </c>
      <c r="I678" s="23"/>
      <c r="J678" s="23"/>
      <c r="K678" s="23"/>
      <c r="L678" s="127"/>
      <c r="M678" s="23"/>
      <c r="N678" s="330"/>
      <c r="O678" s="447"/>
      <c r="P678" s="23"/>
      <c r="Q678" s="23"/>
      <c r="R678" s="23"/>
      <c r="S678" s="24"/>
      <c r="T678" s="24"/>
      <c r="U678" s="22"/>
      <c r="V678" s="22"/>
      <c r="W678" s="22"/>
    </row>
    <row r="679" spans="1:23" s="623" customFormat="1" ht="57" outlineLevel="1" x14ac:dyDescent="0.2">
      <c r="A679" s="1192"/>
      <c r="B679" s="619"/>
      <c r="C679" s="620"/>
      <c r="D679" s="618"/>
      <c r="E679" s="620"/>
      <c r="F679" s="622" t="s">
        <v>1165</v>
      </c>
      <c r="G679" s="618"/>
      <c r="H679" s="619" t="s">
        <v>1179</v>
      </c>
      <c r="I679" s="621" t="s">
        <v>983</v>
      </c>
      <c r="J679" s="621" t="s">
        <v>4</v>
      </c>
      <c r="K679" s="621" t="s">
        <v>329</v>
      </c>
      <c r="L679" s="622" t="s">
        <v>1165</v>
      </c>
      <c r="M679" s="621" t="s">
        <v>393</v>
      </c>
      <c r="N679" s="621">
        <f>SUM(N680:N681)</f>
        <v>422.3</v>
      </c>
      <c r="O679" s="621">
        <f t="shared" ref="O679:T679" si="12">SUM(O680:O681)</f>
        <v>646.4</v>
      </c>
      <c r="P679" s="621">
        <f t="shared" si="12"/>
        <v>4651.9380000000001</v>
      </c>
      <c r="Q679" s="621">
        <f t="shared" si="12"/>
        <v>5476.0290000000005</v>
      </c>
      <c r="R679" s="621">
        <f t="shared" si="12"/>
        <v>72863.939000000013</v>
      </c>
      <c r="S679" s="621">
        <f t="shared" si="12"/>
        <v>19239.171310849993</v>
      </c>
      <c r="T679" s="621">
        <f t="shared" si="12"/>
        <v>24546.773000000001</v>
      </c>
      <c r="U679" s="621"/>
      <c r="V679" s="621"/>
      <c r="W679" s="621"/>
    </row>
    <row r="680" spans="1:23" s="623" customFormat="1" outlineLevel="1" x14ac:dyDescent="0.2">
      <c r="A680" s="1192"/>
      <c r="B680" s="619"/>
      <c r="C680" s="620"/>
      <c r="D680" s="618"/>
      <c r="E680" s="620"/>
      <c r="F680" s="625"/>
      <c r="G680" s="618"/>
      <c r="H680" s="619" t="s">
        <v>1032</v>
      </c>
      <c r="I680" s="624"/>
      <c r="J680" s="624"/>
      <c r="K680" s="624"/>
      <c r="L680" s="625"/>
      <c r="M680" s="624"/>
      <c r="N680" s="621">
        <f t="shared" ref="N680:T680" si="13">N734+N890</f>
        <v>422.3</v>
      </c>
      <c r="O680" s="621">
        <f t="shared" si="13"/>
        <v>646.4</v>
      </c>
      <c r="P680" s="621">
        <f t="shared" si="13"/>
        <v>0</v>
      </c>
      <c r="Q680" s="621">
        <f t="shared" si="13"/>
        <v>5476.0290000000005</v>
      </c>
      <c r="R680" s="621">
        <f t="shared" si="13"/>
        <v>4779.0470000000005</v>
      </c>
      <c r="S680" s="621">
        <f t="shared" si="13"/>
        <v>18795.297999999995</v>
      </c>
      <c r="T680" s="621">
        <f t="shared" si="13"/>
        <v>24546.773000000001</v>
      </c>
      <c r="U680" s="620"/>
      <c r="V680" s="620"/>
      <c r="W680" s="620"/>
    </row>
    <row r="681" spans="1:23" s="623" customFormat="1" outlineLevel="1" x14ac:dyDescent="0.2">
      <c r="A681" s="1192"/>
      <c r="B681" s="619"/>
      <c r="C681" s="620"/>
      <c r="D681" s="618"/>
      <c r="E681" s="620"/>
      <c r="F681" s="625"/>
      <c r="G681" s="618"/>
      <c r="H681" s="619" t="s">
        <v>1033</v>
      </c>
      <c r="I681" s="624"/>
      <c r="J681" s="624"/>
      <c r="K681" s="624"/>
      <c r="L681" s="625"/>
      <c r="M681" s="624"/>
      <c r="N681" s="621">
        <f t="shared" ref="N681:R681" si="14">N686+N891+N919</f>
        <v>0</v>
      </c>
      <c r="O681" s="621">
        <f t="shared" si="14"/>
        <v>0</v>
      </c>
      <c r="P681" s="621">
        <f t="shared" si="14"/>
        <v>4651.9380000000001</v>
      </c>
      <c r="Q681" s="621">
        <f t="shared" si="14"/>
        <v>0</v>
      </c>
      <c r="R681" s="621">
        <f t="shared" si="14"/>
        <v>68084.892000000007</v>
      </c>
      <c r="S681" s="621">
        <f>S686+S891+S919</f>
        <v>443.87331085</v>
      </c>
      <c r="T681" s="621">
        <f>T686+T891+T919</f>
        <v>0</v>
      </c>
      <c r="U681" s="621"/>
      <c r="V681" s="620"/>
      <c r="W681" s="620"/>
    </row>
    <row r="682" spans="1:23" s="303" customFormat="1" outlineLevel="1" x14ac:dyDescent="0.25">
      <c r="A682" s="1203"/>
      <c r="B682" s="1562"/>
      <c r="C682" s="82"/>
      <c r="D682" s="46"/>
      <c r="E682" s="82"/>
      <c r="F682" s="142"/>
      <c r="G682" s="46"/>
      <c r="H682" s="75" t="s">
        <v>1191</v>
      </c>
      <c r="I682" s="113"/>
      <c r="J682" s="113"/>
      <c r="K682" s="113"/>
      <c r="L682" s="142"/>
      <c r="M682" s="113"/>
      <c r="N682" s="333"/>
      <c r="O682" s="476"/>
      <c r="P682" s="333"/>
      <c r="Q682" s="55"/>
      <c r="R682" s="55"/>
      <c r="S682" s="55"/>
      <c r="T682" s="55"/>
      <c r="U682" s="82"/>
      <c r="V682" s="82"/>
      <c r="W682" s="82"/>
    </row>
    <row r="683" spans="1:23" s="298" customFormat="1" ht="15" customHeight="1" outlineLevel="1" x14ac:dyDescent="0.25">
      <c r="A683" s="2356"/>
      <c r="B683" s="2329" t="s">
        <v>3638</v>
      </c>
      <c r="C683" s="2310" t="s">
        <v>307</v>
      </c>
      <c r="D683" s="2238" t="s">
        <v>457</v>
      </c>
      <c r="E683" s="1045" t="s">
        <v>479</v>
      </c>
      <c r="F683" s="2451" t="s">
        <v>470</v>
      </c>
      <c r="G683" s="2311" t="s">
        <v>395</v>
      </c>
      <c r="H683" s="2368" t="s">
        <v>902</v>
      </c>
      <c r="I683" s="2366" t="s">
        <v>983</v>
      </c>
      <c r="J683" s="2366" t="s">
        <v>4</v>
      </c>
      <c r="K683" s="254" t="s">
        <v>993</v>
      </c>
      <c r="L683" s="2451" t="s">
        <v>470</v>
      </c>
      <c r="M683" s="2310" t="s">
        <v>393</v>
      </c>
      <c r="N683" s="42">
        <v>14</v>
      </c>
      <c r="O683" s="42">
        <v>13</v>
      </c>
      <c r="P683" s="42">
        <v>0</v>
      </c>
      <c r="Q683" s="42">
        <v>0</v>
      </c>
      <c r="R683" s="42">
        <v>17</v>
      </c>
      <c r="S683" s="42"/>
      <c r="T683" s="41"/>
      <c r="U683" s="1666"/>
      <c r="V683" s="271"/>
      <c r="W683" s="271"/>
    </row>
    <row r="684" spans="1:23" s="298" customFormat="1" ht="19.5" customHeight="1" outlineLevel="1" x14ac:dyDescent="0.25">
      <c r="A684" s="2356"/>
      <c r="B684" s="2329"/>
      <c r="C684" s="2310"/>
      <c r="D684" s="2239"/>
      <c r="E684" s="1045" t="s">
        <v>458</v>
      </c>
      <c r="F684" s="2451"/>
      <c r="G684" s="2311"/>
      <c r="H684" s="2369"/>
      <c r="I684" s="2366"/>
      <c r="J684" s="2366"/>
      <c r="K684" s="254" t="s">
        <v>465</v>
      </c>
      <c r="L684" s="2451"/>
      <c r="M684" s="2310"/>
      <c r="N684" s="670">
        <v>43339.525999999998</v>
      </c>
      <c r="O684" s="670">
        <v>5117.3</v>
      </c>
      <c r="P684" s="670">
        <v>0</v>
      </c>
      <c r="Q684" s="670">
        <v>0</v>
      </c>
      <c r="R684" s="670">
        <v>68084.892000000007</v>
      </c>
      <c r="S684" s="42"/>
      <c r="T684" s="41"/>
      <c r="U684" s="1771" t="s">
        <v>1245</v>
      </c>
      <c r="V684" s="271"/>
      <c r="W684" s="271"/>
    </row>
    <row r="685" spans="1:23" s="315" customFormat="1" outlineLevel="1" x14ac:dyDescent="0.25">
      <c r="A685" s="1204"/>
      <c r="B685" s="1563"/>
      <c r="C685" s="55"/>
      <c r="D685" s="314"/>
      <c r="E685" s="55"/>
      <c r="F685" s="134"/>
      <c r="G685" s="314"/>
      <c r="H685" s="107" t="s">
        <v>1030</v>
      </c>
      <c r="I685" s="105">
        <f>SUM(I686:I686)</f>
        <v>0</v>
      </c>
      <c r="J685" s="55">
        <f>SUM(J686:J686)</f>
        <v>0</v>
      </c>
      <c r="K685" s="105">
        <f>SUM(K686:K686)</f>
        <v>0</v>
      </c>
      <c r="L685" s="134"/>
      <c r="M685" s="105">
        <f t="shared" ref="M685:T685" si="15">SUM(M686:M686)</f>
        <v>0</v>
      </c>
      <c r="N685" s="335">
        <f t="shared" si="15"/>
        <v>0</v>
      </c>
      <c r="O685" s="478">
        <f t="shared" si="15"/>
        <v>0</v>
      </c>
      <c r="P685" s="335">
        <f t="shared" si="15"/>
        <v>0</v>
      </c>
      <c r="Q685" s="105">
        <f t="shared" si="15"/>
        <v>0</v>
      </c>
      <c r="R685" s="105">
        <f t="shared" si="15"/>
        <v>68084.892000000007</v>
      </c>
      <c r="S685" s="105">
        <f t="shared" si="15"/>
        <v>0</v>
      </c>
      <c r="T685" s="105">
        <f t="shared" si="15"/>
        <v>0</v>
      </c>
      <c r="U685" s="105"/>
      <c r="V685" s="105"/>
      <c r="W685" s="105"/>
    </row>
    <row r="686" spans="1:23" s="315" customFormat="1" outlineLevel="1" x14ac:dyDescent="0.25">
      <c r="A686" s="1204"/>
      <c r="B686" s="1563"/>
      <c r="C686" s="55"/>
      <c r="D686" s="314"/>
      <c r="E686" s="55"/>
      <c r="F686" s="134"/>
      <c r="G686" s="314"/>
      <c r="H686" s="75" t="s">
        <v>1033</v>
      </c>
      <c r="I686" s="105"/>
      <c r="J686" s="55"/>
      <c r="K686" s="105"/>
      <c r="L686" s="134"/>
      <c r="M686" s="105"/>
      <c r="N686" s="55">
        <f t="shared" ref="N686:Q686" si="16">N689+N691+N694+N697+N700+N703+N705+N707+N709+N711+N713+N715+N718+N721+N723+N728+N730</f>
        <v>0</v>
      </c>
      <c r="O686" s="55">
        <f t="shared" si="16"/>
        <v>0</v>
      </c>
      <c r="P686" s="55">
        <f t="shared" si="16"/>
        <v>0</v>
      </c>
      <c r="Q686" s="55">
        <f t="shared" si="16"/>
        <v>0</v>
      </c>
      <c r="R686" s="55">
        <f>R689+R691+R694+R697+R700+R703+R705+R707+R709+R711+R713+R715+R718+R721+R723+R728+R730+R725</f>
        <v>68084.892000000007</v>
      </c>
      <c r="S686" s="55"/>
      <c r="T686" s="55"/>
      <c r="U686" s="55"/>
      <c r="V686" s="55"/>
      <c r="W686" s="105"/>
    </row>
    <row r="687" spans="1:23" s="323" customFormat="1" outlineLevel="1" x14ac:dyDescent="0.25">
      <c r="A687" s="1205"/>
      <c r="B687" s="1564" t="s">
        <v>1017</v>
      </c>
      <c r="C687" s="195"/>
      <c r="D687" s="195"/>
      <c r="E687" s="220"/>
      <c r="F687" s="316"/>
      <c r="G687" s="220"/>
      <c r="H687" s="982" t="s">
        <v>574</v>
      </c>
      <c r="I687" s="195"/>
      <c r="J687" s="195"/>
      <c r="K687" s="220"/>
      <c r="L687" s="316"/>
      <c r="M687" s="220"/>
      <c r="N687" s="160"/>
      <c r="O687" s="469"/>
      <c r="P687" s="160"/>
      <c r="Q687" s="220"/>
      <c r="R687" s="220"/>
      <c r="S687" s="220"/>
      <c r="T687" s="220"/>
      <c r="U687" s="220"/>
      <c r="V687" s="220"/>
      <c r="W687" s="220"/>
    </row>
    <row r="688" spans="1:23" s="1270" customFormat="1" ht="16.5" customHeight="1" outlineLevel="1" x14ac:dyDescent="0.25">
      <c r="A688" s="2564">
        <v>1</v>
      </c>
      <c r="B688" s="2524" t="s">
        <v>3092</v>
      </c>
      <c r="C688" s="1174" t="s">
        <v>996</v>
      </c>
      <c r="D688" s="1174" t="s">
        <v>997</v>
      </c>
      <c r="E688" s="1183" t="s">
        <v>2203</v>
      </c>
      <c r="F688" s="2482">
        <v>2028</v>
      </c>
      <c r="G688" s="2349" t="s">
        <v>393</v>
      </c>
      <c r="H688" s="2542" t="s">
        <v>1246</v>
      </c>
      <c r="I688" s="2349" t="s">
        <v>983</v>
      </c>
      <c r="J688" s="2349" t="s">
        <v>4</v>
      </c>
      <c r="K688" s="1183" t="s">
        <v>1188</v>
      </c>
      <c r="L688" s="2482">
        <v>2028</v>
      </c>
      <c r="M688" s="2349" t="s">
        <v>393</v>
      </c>
      <c r="N688" s="1183"/>
      <c r="O688" s="1183"/>
      <c r="P688" s="1183"/>
      <c r="Q688" s="1183"/>
      <c r="R688" s="1269" t="s">
        <v>592</v>
      </c>
      <c r="S688" s="1183"/>
      <c r="T688" s="1183"/>
      <c r="U688" s="1672"/>
      <c r="V688" s="1183"/>
      <c r="W688" s="2562" t="s">
        <v>1795</v>
      </c>
    </row>
    <row r="689" spans="1:23" s="1270" customFormat="1" ht="15" customHeight="1" outlineLevel="1" x14ac:dyDescent="0.25">
      <c r="A689" s="2565"/>
      <c r="B689" s="2525"/>
      <c r="C689" s="1175"/>
      <c r="D689" s="1175"/>
      <c r="E689" s="529" t="s">
        <v>458</v>
      </c>
      <c r="F689" s="2483"/>
      <c r="G689" s="2350"/>
      <c r="H689" s="2543"/>
      <c r="I689" s="2350"/>
      <c r="J689" s="2350"/>
      <c r="K689" s="529" t="s">
        <v>465</v>
      </c>
      <c r="L689" s="2483"/>
      <c r="M689" s="2350"/>
      <c r="N689" s="1183"/>
      <c r="O689" s="1183"/>
      <c r="P689" s="1183"/>
      <c r="Q689" s="1183"/>
      <c r="R689" s="1269">
        <v>1500</v>
      </c>
      <c r="S689" s="1183"/>
      <c r="T689" s="1183"/>
      <c r="U689" s="1772" t="s">
        <v>1245</v>
      </c>
      <c r="V689" s="1271"/>
      <c r="W689" s="2562"/>
    </row>
    <row r="690" spans="1:23" s="1270" customFormat="1" ht="16.5" customHeight="1" outlineLevel="1" x14ac:dyDescent="0.25">
      <c r="A690" s="2564">
        <v>2</v>
      </c>
      <c r="B690" s="2609" t="s">
        <v>3093</v>
      </c>
      <c r="C690" s="1174" t="s">
        <v>996</v>
      </c>
      <c r="D690" s="1174" t="s">
        <v>997</v>
      </c>
      <c r="E690" s="1183" t="s">
        <v>2203</v>
      </c>
      <c r="F690" s="2482">
        <v>2028</v>
      </c>
      <c r="G690" s="2349" t="s">
        <v>393</v>
      </c>
      <c r="H690" s="2568" t="s">
        <v>1247</v>
      </c>
      <c r="I690" s="2349" t="s">
        <v>983</v>
      </c>
      <c r="J690" s="2349" t="s">
        <v>4</v>
      </c>
      <c r="K690" s="1183" t="s">
        <v>1188</v>
      </c>
      <c r="L690" s="2482">
        <v>2028</v>
      </c>
      <c r="M690" s="2349" t="s">
        <v>393</v>
      </c>
      <c r="N690" s="1183"/>
      <c r="O690" s="1183"/>
      <c r="P690" s="1183"/>
      <c r="Q690" s="1183"/>
      <c r="R690" s="1269" t="s">
        <v>1248</v>
      </c>
      <c r="S690" s="1183"/>
      <c r="T690" s="1183"/>
      <c r="U690" s="1672"/>
      <c r="V690" s="1183"/>
      <c r="W690" s="2551" t="s">
        <v>1796</v>
      </c>
    </row>
    <row r="691" spans="1:23" s="1270" customFormat="1" ht="17.25" customHeight="1" outlineLevel="1" x14ac:dyDescent="0.25">
      <c r="A691" s="2565"/>
      <c r="B691" s="2610"/>
      <c r="C691" s="1175"/>
      <c r="D691" s="1175"/>
      <c r="E691" s="529" t="s">
        <v>458</v>
      </c>
      <c r="F691" s="2483"/>
      <c r="G691" s="2350"/>
      <c r="H691" s="2569"/>
      <c r="I691" s="2350"/>
      <c r="J691" s="2350"/>
      <c r="K691" s="529" t="s">
        <v>465</v>
      </c>
      <c r="L691" s="2483"/>
      <c r="M691" s="2350"/>
      <c r="N691" s="1183"/>
      <c r="O691" s="1183"/>
      <c r="P691" s="1183"/>
      <c r="Q691" s="1183"/>
      <c r="R691" s="1269">
        <v>6000</v>
      </c>
      <c r="S691" s="1183"/>
      <c r="T691" s="1183"/>
      <c r="U691" s="1772" t="s">
        <v>1245</v>
      </c>
      <c r="V691" s="1271"/>
      <c r="W691" s="2552"/>
    </row>
    <row r="692" spans="1:23" s="1279" customFormat="1" ht="15.75" outlineLevel="1" x14ac:dyDescent="0.25">
      <c r="A692" s="1272"/>
      <c r="B692" s="1527" t="s">
        <v>1003</v>
      </c>
      <c r="C692" s="1274"/>
      <c r="D692" s="1274"/>
      <c r="E692" s="1275"/>
      <c r="F692" s="1276"/>
      <c r="G692" s="1277"/>
      <c r="H692" s="1278" t="s">
        <v>576</v>
      </c>
      <c r="I692" s="1274"/>
      <c r="J692" s="1274"/>
      <c r="K692" s="1275"/>
      <c r="L692" s="1276"/>
      <c r="M692" s="1277"/>
      <c r="N692" s="1273"/>
      <c r="O692" s="1273"/>
      <c r="P692" s="1273"/>
      <c r="Q692" s="1273"/>
      <c r="R692" s="1273"/>
      <c r="S692" s="1273"/>
      <c r="T692" s="1273"/>
      <c r="U692" s="1273"/>
      <c r="V692" s="1273"/>
      <c r="W692" s="1273"/>
    </row>
    <row r="693" spans="1:23" s="1270" customFormat="1" ht="18.75" customHeight="1" outlineLevel="1" x14ac:dyDescent="0.25">
      <c r="A693" s="2564">
        <v>3</v>
      </c>
      <c r="B693" s="2524" t="s">
        <v>3094</v>
      </c>
      <c r="C693" s="1174" t="s">
        <v>996</v>
      </c>
      <c r="D693" s="1174" t="s">
        <v>997</v>
      </c>
      <c r="E693" s="1183" t="s">
        <v>2203</v>
      </c>
      <c r="F693" s="2482">
        <v>2028</v>
      </c>
      <c r="G693" s="2349" t="s">
        <v>393</v>
      </c>
      <c r="H693" s="2542" t="s">
        <v>3111</v>
      </c>
      <c r="I693" s="2349" t="s">
        <v>983</v>
      </c>
      <c r="J693" s="2349" t="s">
        <v>4</v>
      </c>
      <c r="K693" s="1183" t="s">
        <v>1188</v>
      </c>
      <c r="L693" s="2482">
        <v>2028</v>
      </c>
      <c r="M693" s="2349" t="s">
        <v>393</v>
      </c>
      <c r="N693" s="1183"/>
      <c r="O693" s="1183"/>
      <c r="P693" s="1183"/>
      <c r="Q693" s="1183"/>
      <c r="R693" s="1269" t="s">
        <v>1248</v>
      </c>
      <c r="S693" s="1183"/>
      <c r="T693" s="1183"/>
      <c r="U693" s="1672"/>
      <c r="V693" s="1183"/>
      <c r="W693" s="2551" t="s">
        <v>1794</v>
      </c>
    </row>
    <row r="694" spans="1:23" s="1270" customFormat="1" ht="15.75" customHeight="1" outlineLevel="1" x14ac:dyDescent="0.25">
      <c r="A694" s="2565"/>
      <c r="B694" s="2525"/>
      <c r="C694" s="1175"/>
      <c r="D694" s="1175"/>
      <c r="E694" s="529" t="s">
        <v>458</v>
      </c>
      <c r="F694" s="2483"/>
      <c r="G694" s="2350"/>
      <c r="H694" s="2543"/>
      <c r="I694" s="2350"/>
      <c r="J694" s="2350"/>
      <c r="K694" s="529" t="s">
        <v>465</v>
      </c>
      <c r="L694" s="2483"/>
      <c r="M694" s="2350"/>
      <c r="N694" s="1183"/>
      <c r="O694" s="1183"/>
      <c r="P694" s="1183"/>
      <c r="Q694" s="1183"/>
      <c r="R694" s="1269">
        <v>3000</v>
      </c>
      <c r="S694" s="1183"/>
      <c r="T694" s="1183"/>
      <c r="U694" s="1772" t="s">
        <v>1245</v>
      </c>
      <c r="V694" s="1271"/>
      <c r="W694" s="2552"/>
    </row>
    <row r="695" spans="1:23" s="1287" customFormat="1" outlineLevel="1" x14ac:dyDescent="0.25">
      <c r="A695" s="1280"/>
      <c r="B695" s="1284" t="s">
        <v>1018</v>
      </c>
      <c r="C695" s="1281"/>
      <c r="D695" s="1281"/>
      <c r="E695" s="1275"/>
      <c r="F695" s="1282"/>
      <c r="G695" s="1283"/>
      <c r="H695" s="1284" t="s">
        <v>598</v>
      </c>
      <c r="I695" s="1281"/>
      <c r="J695" s="1281"/>
      <c r="K695" s="1275"/>
      <c r="L695" s="1282"/>
      <c r="M695" s="1283"/>
      <c r="N695" s="1283"/>
      <c r="O695" s="1285"/>
      <c r="P695" s="1285"/>
      <c r="Q695" s="1285"/>
      <c r="R695" s="1285"/>
      <c r="S695" s="1286"/>
      <c r="T695" s="1286"/>
      <c r="U695" s="1283"/>
      <c r="V695" s="1283"/>
      <c r="W695" s="1283"/>
    </row>
    <row r="696" spans="1:23" s="1291" customFormat="1" ht="15.75" customHeight="1" outlineLevel="1" x14ac:dyDescent="0.25">
      <c r="A696" s="2564">
        <v>4</v>
      </c>
      <c r="B696" s="2532" t="s">
        <v>3095</v>
      </c>
      <c r="C696" s="1174" t="s">
        <v>996</v>
      </c>
      <c r="D696" s="1174" t="s">
        <v>997</v>
      </c>
      <c r="E696" s="1183" t="s">
        <v>2203</v>
      </c>
      <c r="F696" s="2482">
        <v>2028</v>
      </c>
      <c r="G696" s="2349" t="s">
        <v>393</v>
      </c>
      <c r="H696" s="2540" t="s">
        <v>1249</v>
      </c>
      <c r="I696" s="2349" t="s">
        <v>983</v>
      </c>
      <c r="J696" s="2349" t="s">
        <v>4</v>
      </c>
      <c r="K696" s="1183" t="s">
        <v>1188</v>
      </c>
      <c r="L696" s="2482">
        <v>2028</v>
      </c>
      <c r="M696" s="2349" t="s">
        <v>393</v>
      </c>
      <c r="N696" s="1175"/>
      <c r="O696" s="1288"/>
      <c r="P696" s="1288"/>
      <c r="Q696" s="1288"/>
      <c r="R696" s="1269" t="s">
        <v>1241</v>
      </c>
      <c r="S696" s="1289"/>
      <c r="T696" s="1289"/>
      <c r="U696" s="1773"/>
      <c r="V696" s="1290"/>
      <c r="W696" s="2551" t="s">
        <v>1795</v>
      </c>
    </row>
    <row r="697" spans="1:23" s="537" customFormat="1" ht="17.25" customHeight="1" outlineLevel="1" x14ac:dyDescent="0.25">
      <c r="A697" s="2565"/>
      <c r="B697" s="2533"/>
      <c r="C697" s="1175"/>
      <c r="D697" s="1175"/>
      <c r="E697" s="529" t="s">
        <v>458</v>
      </c>
      <c r="F697" s="2483"/>
      <c r="G697" s="2350"/>
      <c r="H697" s="2541"/>
      <c r="I697" s="2350"/>
      <c r="J697" s="2350"/>
      <c r="K697" s="529" t="s">
        <v>465</v>
      </c>
      <c r="L697" s="2483"/>
      <c r="M697" s="2350"/>
      <c r="N697" s="1183"/>
      <c r="O697" s="534"/>
      <c r="P697" s="534"/>
      <c r="Q697" s="534"/>
      <c r="R697" s="1269">
        <v>9021.6</v>
      </c>
      <c r="S697" s="536"/>
      <c r="T697" s="536"/>
      <c r="U697" s="1772" t="s">
        <v>1245</v>
      </c>
      <c r="V697" s="1271"/>
      <c r="W697" s="2552"/>
    </row>
    <row r="698" spans="1:23" s="1287" customFormat="1" outlineLevel="1" x14ac:dyDescent="0.25">
      <c r="A698" s="1292"/>
      <c r="B698" s="1294" t="s">
        <v>2875</v>
      </c>
      <c r="C698" s="1293"/>
      <c r="D698" s="1293"/>
      <c r="E698" s="1275"/>
      <c r="F698" s="1282"/>
      <c r="G698" s="1283"/>
      <c r="H698" s="1294" t="s">
        <v>583</v>
      </c>
      <c r="I698" s="1293"/>
      <c r="J698" s="1293"/>
      <c r="K698" s="1275"/>
      <c r="L698" s="1282"/>
      <c r="M698" s="1283"/>
      <c r="N698" s="1283"/>
      <c r="O698" s="1285"/>
      <c r="P698" s="1285"/>
      <c r="Q698" s="1285"/>
      <c r="R698" s="1285"/>
      <c r="S698" s="1286"/>
      <c r="T698" s="1286"/>
      <c r="U698" s="1283"/>
      <c r="V698" s="1283"/>
      <c r="W698" s="1283"/>
    </row>
    <row r="699" spans="1:23" s="537" customFormat="1" ht="15" customHeight="1" outlineLevel="1" x14ac:dyDescent="0.25">
      <c r="A699" s="2564">
        <v>5</v>
      </c>
      <c r="B699" s="2524" t="s">
        <v>3096</v>
      </c>
      <c r="C699" s="1174" t="s">
        <v>996</v>
      </c>
      <c r="D699" s="1174" t="s">
        <v>997</v>
      </c>
      <c r="E699" s="1183" t="s">
        <v>2203</v>
      </c>
      <c r="F699" s="2482">
        <v>2028</v>
      </c>
      <c r="G699" s="2349" t="s">
        <v>393</v>
      </c>
      <c r="H699" s="2542" t="s">
        <v>3110</v>
      </c>
      <c r="I699" s="2349" t="s">
        <v>983</v>
      </c>
      <c r="J699" s="2349" t="s">
        <v>4</v>
      </c>
      <c r="K699" s="1183" t="s">
        <v>1188</v>
      </c>
      <c r="L699" s="2482">
        <v>2028</v>
      </c>
      <c r="M699" s="2349" t="s">
        <v>393</v>
      </c>
      <c r="N699" s="1183"/>
      <c r="O699" s="534"/>
      <c r="P699" s="534"/>
      <c r="Q699" s="534"/>
      <c r="R699" s="1269" t="s">
        <v>592</v>
      </c>
      <c r="S699" s="536"/>
      <c r="T699" s="536"/>
      <c r="U699" s="1772"/>
      <c r="V699" s="1271"/>
      <c r="W699" s="2551" t="s">
        <v>1795</v>
      </c>
    </row>
    <row r="700" spans="1:23" s="537" customFormat="1" ht="15" customHeight="1" outlineLevel="1" x14ac:dyDescent="0.25">
      <c r="A700" s="2565"/>
      <c r="B700" s="2525"/>
      <c r="C700" s="1175"/>
      <c r="D700" s="1175"/>
      <c r="E700" s="529" t="s">
        <v>458</v>
      </c>
      <c r="F700" s="2483"/>
      <c r="G700" s="2350"/>
      <c r="H700" s="2543"/>
      <c r="I700" s="2350"/>
      <c r="J700" s="2350"/>
      <c r="K700" s="529" t="s">
        <v>465</v>
      </c>
      <c r="L700" s="2483"/>
      <c r="M700" s="2350"/>
      <c r="N700" s="1183"/>
      <c r="O700" s="534"/>
      <c r="P700" s="534"/>
      <c r="Q700" s="534"/>
      <c r="R700" s="1269">
        <v>1900</v>
      </c>
      <c r="S700" s="536"/>
      <c r="T700" s="536"/>
      <c r="U700" s="1772" t="s">
        <v>1245</v>
      </c>
      <c r="V700" s="1271"/>
      <c r="W700" s="2552"/>
    </row>
    <row r="701" spans="1:23" s="1287" customFormat="1" outlineLevel="1" x14ac:dyDescent="0.25">
      <c r="A701" s="1292"/>
      <c r="B701" s="1294" t="s">
        <v>1014</v>
      </c>
      <c r="C701" s="1293"/>
      <c r="D701" s="1293"/>
      <c r="E701" s="1275"/>
      <c r="F701" s="1282"/>
      <c r="G701" s="1283"/>
      <c r="H701" s="1294" t="s">
        <v>584</v>
      </c>
      <c r="I701" s="1293"/>
      <c r="J701" s="1293"/>
      <c r="K701" s="1275"/>
      <c r="L701" s="1282"/>
      <c r="M701" s="1283"/>
      <c r="N701" s="1283"/>
      <c r="O701" s="1285"/>
      <c r="P701" s="1285"/>
      <c r="Q701" s="1285"/>
      <c r="R701" s="1285"/>
      <c r="S701" s="1286"/>
      <c r="T701" s="1286"/>
      <c r="U701" s="1283"/>
      <c r="V701" s="1283"/>
      <c r="W701" s="1283"/>
    </row>
    <row r="702" spans="1:23" s="537" customFormat="1" ht="15" customHeight="1" outlineLevel="1" x14ac:dyDescent="0.25">
      <c r="A702" s="2564">
        <v>6</v>
      </c>
      <c r="B702" s="2524" t="s">
        <v>3097</v>
      </c>
      <c r="C702" s="1174" t="s">
        <v>996</v>
      </c>
      <c r="D702" s="1174" t="s">
        <v>997</v>
      </c>
      <c r="E702" s="1183" t="s">
        <v>2203</v>
      </c>
      <c r="F702" s="2482">
        <v>2028</v>
      </c>
      <c r="G702" s="2349" t="s">
        <v>393</v>
      </c>
      <c r="H702" s="2542" t="s">
        <v>3104</v>
      </c>
      <c r="I702" s="2349" t="s">
        <v>983</v>
      </c>
      <c r="J702" s="2349" t="s">
        <v>4</v>
      </c>
      <c r="K702" s="1183" t="s">
        <v>1188</v>
      </c>
      <c r="L702" s="2482">
        <v>2028</v>
      </c>
      <c r="M702" s="2349" t="s">
        <v>393</v>
      </c>
      <c r="N702" s="1183"/>
      <c r="O702" s="534"/>
      <c r="P702" s="534"/>
      <c r="Q702" s="534"/>
      <c r="R702" s="1295" t="s">
        <v>591</v>
      </c>
      <c r="S702" s="536"/>
      <c r="T702" s="536"/>
      <c r="U702" s="532"/>
      <c r="V702" s="532"/>
      <c r="W702" s="2551" t="s">
        <v>1797</v>
      </c>
    </row>
    <row r="703" spans="1:23" s="537" customFormat="1" ht="18" customHeight="1" outlineLevel="1" x14ac:dyDescent="0.25">
      <c r="A703" s="2565"/>
      <c r="B703" s="2525"/>
      <c r="C703" s="1175"/>
      <c r="D703" s="1175"/>
      <c r="E703" s="529" t="s">
        <v>458</v>
      </c>
      <c r="F703" s="2483"/>
      <c r="G703" s="2350"/>
      <c r="H703" s="2543"/>
      <c r="I703" s="2350"/>
      <c r="J703" s="2350"/>
      <c r="K703" s="529" t="s">
        <v>465</v>
      </c>
      <c r="L703" s="2483"/>
      <c r="M703" s="2350"/>
      <c r="N703" s="1183"/>
      <c r="O703" s="534"/>
      <c r="P703" s="534"/>
      <c r="Q703" s="534"/>
      <c r="R703" s="1295">
        <v>816</v>
      </c>
      <c r="S703" s="536"/>
      <c r="T703" s="536"/>
      <c r="U703" s="1296" t="s">
        <v>1245</v>
      </c>
      <c r="V703" s="1296"/>
      <c r="W703" s="2552"/>
    </row>
    <row r="704" spans="1:23" s="537" customFormat="1" ht="17.25" customHeight="1" outlineLevel="1" x14ac:dyDescent="0.25">
      <c r="A704" s="2564">
        <v>7</v>
      </c>
      <c r="B704" s="2524" t="s">
        <v>3098</v>
      </c>
      <c r="C704" s="2349" t="s">
        <v>996</v>
      </c>
      <c r="D704" s="2349" t="s">
        <v>997</v>
      </c>
      <c r="E704" s="1183" t="s">
        <v>2203</v>
      </c>
      <c r="F704" s="2482">
        <v>2028</v>
      </c>
      <c r="G704" s="2349" t="s">
        <v>393</v>
      </c>
      <c r="H704" s="2542" t="s">
        <v>3105</v>
      </c>
      <c r="I704" s="2349" t="s">
        <v>983</v>
      </c>
      <c r="J704" s="2349" t="s">
        <v>4</v>
      </c>
      <c r="K704" s="1183" t="s">
        <v>1188</v>
      </c>
      <c r="L704" s="2482">
        <v>2028</v>
      </c>
      <c r="M704" s="2349" t="s">
        <v>393</v>
      </c>
      <c r="N704" s="1183"/>
      <c r="O704" s="534"/>
      <c r="P704" s="534"/>
      <c r="Q704" s="534"/>
      <c r="R704" s="1295" t="s">
        <v>591</v>
      </c>
      <c r="S704" s="536"/>
      <c r="T704" s="536"/>
      <c r="U704" s="532"/>
      <c r="V704" s="532"/>
      <c r="W704" s="2551" t="s">
        <v>1794</v>
      </c>
    </row>
    <row r="705" spans="1:23" s="537" customFormat="1" ht="15.75" outlineLevel="1" x14ac:dyDescent="0.25">
      <c r="A705" s="2565"/>
      <c r="B705" s="2525"/>
      <c r="C705" s="2350"/>
      <c r="D705" s="2350"/>
      <c r="E705" s="529" t="s">
        <v>458</v>
      </c>
      <c r="F705" s="2483"/>
      <c r="G705" s="2350"/>
      <c r="H705" s="2543"/>
      <c r="I705" s="2350"/>
      <c r="J705" s="2350"/>
      <c r="K705" s="529" t="s">
        <v>465</v>
      </c>
      <c r="L705" s="2483"/>
      <c r="M705" s="2350"/>
      <c r="N705" s="1183"/>
      <c r="O705" s="534"/>
      <c r="P705" s="534"/>
      <c r="Q705" s="534"/>
      <c r="R705" s="1295">
        <v>1200</v>
      </c>
      <c r="S705" s="536"/>
      <c r="T705" s="536"/>
      <c r="U705" s="1296" t="s">
        <v>1245</v>
      </c>
      <c r="V705" s="1296"/>
      <c r="W705" s="2552"/>
    </row>
    <row r="706" spans="1:23" s="537" customFormat="1" ht="30" customHeight="1" outlineLevel="1" x14ac:dyDescent="0.25">
      <c r="A706" s="2361">
        <v>8</v>
      </c>
      <c r="B706" s="2524" t="s">
        <v>3099</v>
      </c>
      <c r="C706" s="2349" t="s">
        <v>996</v>
      </c>
      <c r="D706" s="2349" t="s">
        <v>997</v>
      </c>
      <c r="E706" s="1183" t="s">
        <v>2203</v>
      </c>
      <c r="F706" s="2482">
        <v>2028</v>
      </c>
      <c r="G706" s="2349" t="s">
        <v>393</v>
      </c>
      <c r="H706" s="2542" t="s">
        <v>3106</v>
      </c>
      <c r="I706" s="2349" t="s">
        <v>983</v>
      </c>
      <c r="J706" s="2349" t="s">
        <v>4</v>
      </c>
      <c r="K706" s="1183" t="s">
        <v>1188</v>
      </c>
      <c r="L706" s="2482">
        <v>2028</v>
      </c>
      <c r="M706" s="2349" t="s">
        <v>393</v>
      </c>
      <c r="N706" s="1183"/>
      <c r="O706" s="534"/>
      <c r="P706" s="534"/>
      <c r="Q706" s="534"/>
      <c r="R706" s="1295" t="s">
        <v>591</v>
      </c>
      <c r="S706" s="536"/>
      <c r="T706" s="536"/>
      <c r="U706" s="532"/>
      <c r="V706" s="532"/>
      <c r="W706" s="2551" t="s">
        <v>1794</v>
      </c>
    </row>
    <row r="707" spans="1:23" s="537" customFormat="1" ht="15.75" outlineLevel="1" x14ac:dyDescent="0.25">
      <c r="A707" s="2363"/>
      <c r="B707" s="2525"/>
      <c r="C707" s="2350"/>
      <c r="D707" s="2350"/>
      <c r="E707" s="529" t="s">
        <v>458</v>
      </c>
      <c r="F707" s="2483"/>
      <c r="G707" s="2350"/>
      <c r="H707" s="2543"/>
      <c r="I707" s="2350"/>
      <c r="J707" s="2350"/>
      <c r="K707" s="529" t="s">
        <v>465</v>
      </c>
      <c r="L707" s="2483"/>
      <c r="M707" s="2350"/>
      <c r="N707" s="1183"/>
      <c r="O707" s="534"/>
      <c r="P707" s="534"/>
      <c r="Q707" s="534"/>
      <c r="R707" s="1295">
        <v>1174.7</v>
      </c>
      <c r="S707" s="536"/>
      <c r="T707" s="536"/>
      <c r="U707" s="1296" t="s">
        <v>1245</v>
      </c>
      <c r="V707" s="1296"/>
      <c r="W707" s="2552"/>
    </row>
    <row r="708" spans="1:23" s="537" customFormat="1" ht="30" customHeight="1" outlineLevel="1" x14ac:dyDescent="0.25">
      <c r="A708" s="2361">
        <v>9</v>
      </c>
      <c r="B708" s="2524" t="s">
        <v>3100</v>
      </c>
      <c r="C708" s="2349" t="s">
        <v>996</v>
      </c>
      <c r="D708" s="2349" t="s">
        <v>997</v>
      </c>
      <c r="E708" s="1183" t="s">
        <v>2203</v>
      </c>
      <c r="F708" s="2482">
        <v>2028</v>
      </c>
      <c r="G708" s="2349" t="s">
        <v>393</v>
      </c>
      <c r="H708" s="2542" t="s">
        <v>3107</v>
      </c>
      <c r="I708" s="2349" t="s">
        <v>983</v>
      </c>
      <c r="J708" s="2349" t="s">
        <v>4</v>
      </c>
      <c r="K708" s="1183" t="s">
        <v>1188</v>
      </c>
      <c r="L708" s="2482">
        <v>2028</v>
      </c>
      <c r="M708" s="2349" t="s">
        <v>393</v>
      </c>
      <c r="N708" s="1183"/>
      <c r="O708" s="534"/>
      <c r="P708" s="534"/>
      <c r="Q708" s="534"/>
      <c r="R708" s="1295" t="s">
        <v>591</v>
      </c>
      <c r="S708" s="536"/>
      <c r="T708" s="536"/>
      <c r="U708" s="532"/>
      <c r="V708" s="532"/>
      <c r="W708" s="2551" t="s">
        <v>1795</v>
      </c>
    </row>
    <row r="709" spans="1:23" s="537" customFormat="1" ht="15.75" outlineLevel="1" x14ac:dyDescent="0.25">
      <c r="A709" s="2363"/>
      <c r="B709" s="2525"/>
      <c r="C709" s="2350"/>
      <c r="D709" s="2350"/>
      <c r="E709" s="529" t="s">
        <v>458</v>
      </c>
      <c r="F709" s="2483"/>
      <c r="G709" s="2350"/>
      <c r="H709" s="2543"/>
      <c r="I709" s="2350"/>
      <c r="J709" s="2350"/>
      <c r="K709" s="529" t="s">
        <v>465</v>
      </c>
      <c r="L709" s="2483"/>
      <c r="M709" s="2350"/>
      <c r="N709" s="1183"/>
      <c r="O709" s="534"/>
      <c r="P709" s="534"/>
      <c r="Q709" s="534"/>
      <c r="R709" s="1295">
        <v>1200</v>
      </c>
      <c r="S709" s="536"/>
      <c r="T709" s="536"/>
      <c r="U709" s="1296" t="s">
        <v>1245</v>
      </c>
      <c r="V709" s="1296"/>
      <c r="W709" s="2552"/>
    </row>
    <row r="710" spans="1:23" s="537" customFormat="1" ht="30" customHeight="1" outlineLevel="1" x14ac:dyDescent="0.25">
      <c r="A710" s="2361">
        <v>10</v>
      </c>
      <c r="B710" s="2524" t="s">
        <v>3101</v>
      </c>
      <c r="C710" s="2349" t="s">
        <v>996</v>
      </c>
      <c r="D710" s="2349" t="s">
        <v>997</v>
      </c>
      <c r="E710" s="1183" t="s">
        <v>2203</v>
      </c>
      <c r="F710" s="2482">
        <v>2028</v>
      </c>
      <c r="G710" s="2349" t="s">
        <v>393</v>
      </c>
      <c r="H710" s="2542" t="s">
        <v>3108</v>
      </c>
      <c r="I710" s="2349" t="s">
        <v>983</v>
      </c>
      <c r="J710" s="2349" t="s">
        <v>4</v>
      </c>
      <c r="K710" s="1183" t="s">
        <v>1188</v>
      </c>
      <c r="L710" s="2482">
        <v>2028</v>
      </c>
      <c r="M710" s="2349" t="s">
        <v>393</v>
      </c>
      <c r="N710" s="1183"/>
      <c r="O710" s="534"/>
      <c r="P710" s="534"/>
      <c r="Q710" s="534"/>
      <c r="R710" s="1295" t="s">
        <v>591</v>
      </c>
      <c r="S710" s="536"/>
      <c r="T710" s="536"/>
      <c r="U710" s="532"/>
      <c r="V710" s="532"/>
      <c r="W710" s="2551" t="s">
        <v>1795</v>
      </c>
    </row>
    <row r="711" spans="1:23" s="537" customFormat="1" ht="15.75" outlineLevel="1" x14ac:dyDescent="0.25">
      <c r="A711" s="2363"/>
      <c r="B711" s="2525"/>
      <c r="C711" s="2350"/>
      <c r="D711" s="2350"/>
      <c r="E711" s="529" t="s">
        <v>458</v>
      </c>
      <c r="F711" s="2483"/>
      <c r="G711" s="2350"/>
      <c r="H711" s="2543"/>
      <c r="I711" s="2350"/>
      <c r="J711" s="2350"/>
      <c r="K711" s="529" t="s">
        <v>465</v>
      </c>
      <c r="L711" s="2483"/>
      <c r="M711" s="2350"/>
      <c r="N711" s="1183"/>
      <c r="O711" s="534"/>
      <c r="P711" s="534"/>
      <c r="Q711" s="534"/>
      <c r="R711" s="1295">
        <v>1500</v>
      </c>
      <c r="S711" s="536"/>
      <c r="T711" s="536"/>
      <c r="U711" s="1296" t="s">
        <v>1245</v>
      </c>
      <c r="V711" s="1296"/>
      <c r="W711" s="2552"/>
    </row>
    <row r="712" spans="1:23" s="537" customFormat="1" ht="18" customHeight="1" outlineLevel="1" x14ac:dyDescent="0.25">
      <c r="A712" s="2361">
        <v>11</v>
      </c>
      <c r="B712" s="2532" t="s">
        <v>3102</v>
      </c>
      <c r="C712" s="2349" t="s">
        <v>996</v>
      </c>
      <c r="D712" s="2349" t="s">
        <v>997</v>
      </c>
      <c r="E712" s="1183" t="s">
        <v>2203</v>
      </c>
      <c r="F712" s="2482">
        <v>2028</v>
      </c>
      <c r="G712" s="2349" t="s">
        <v>393</v>
      </c>
      <c r="H712" s="2540" t="s">
        <v>3109</v>
      </c>
      <c r="I712" s="2349" t="s">
        <v>983</v>
      </c>
      <c r="J712" s="2349" t="s">
        <v>4</v>
      </c>
      <c r="K712" s="1183" t="s">
        <v>1188</v>
      </c>
      <c r="L712" s="2482">
        <v>2028</v>
      </c>
      <c r="M712" s="2349" t="s">
        <v>393</v>
      </c>
      <c r="N712" s="1183"/>
      <c r="O712" s="534"/>
      <c r="P712" s="534"/>
      <c r="Q712" s="534"/>
      <c r="R712" s="1295" t="s">
        <v>1242</v>
      </c>
      <c r="S712" s="536"/>
      <c r="T712" s="536"/>
      <c r="U712" s="1296"/>
      <c r="V712" s="1296"/>
      <c r="W712" s="2551" t="s">
        <v>1796</v>
      </c>
    </row>
    <row r="713" spans="1:23" s="537" customFormat="1" ht="19.5" customHeight="1" outlineLevel="1" x14ac:dyDescent="0.25">
      <c r="A713" s="2363"/>
      <c r="B713" s="2533"/>
      <c r="C713" s="2350"/>
      <c r="D713" s="2350"/>
      <c r="E713" s="529" t="s">
        <v>458</v>
      </c>
      <c r="F713" s="2483"/>
      <c r="G713" s="2350"/>
      <c r="H713" s="2541"/>
      <c r="I713" s="2350"/>
      <c r="J713" s="2350"/>
      <c r="K713" s="529" t="s">
        <v>465</v>
      </c>
      <c r="L713" s="2483"/>
      <c r="M713" s="2350"/>
      <c r="N713" s="1183"/>
      <c r="O713" s="534"/>
      <c r="P713" s="534"/>
      <c r="Q713" s="534"/>
      <c r="R713" s="1295">
        <v>4569.2640000000001</v>
      </c>
      <c r="S713" s="536"/>
      <c r="T713" s="536"/>
      <c r="U713" s="1296" t="s">
        <v>1245</v>
      </c>
      <c r="V713" s="1296"/>
      <c r="W713" s="2552"/>
    </row>
    <row r="714" spans="1:23" s="537" customFormat="1" ht="17.25" customHeight="1" outlineLevel="1" x14ac:dyDescent="0.25">
      <c r="A714" s="2531">
        <v>12</v>
      </c>
      <c r="B714" s="2629" t="s">
        <v>3103</v>
      </c>
      <c r="C714" s="2349" t="s">
        <v>996</v>
      </c>
      <c r="D714" s="2349" t="s">
        <v>997</v>
      </c>
      <c r="E714" s="1183" t="s">
        <v>2203</v>
      </c>
      <c r="F714" s="2482">
        <v>2028</v>
      </c>
      <c r="G714" s="2349" t="s">
        <v>393</v>
      </c>
      <c r="H714" s="2540" t="s">
        <v>3112</v>
      </c>
      <c r="I714" s="2349" t="s">
        <v>983</v>
      </c>
      <c r="J714" s="2349" t="s">
        <v>4</v>
      </c>
      <c r="K714" s="1183" t="s">
        <v>1188</v>
      </c>
      <c r="L714" s="2482">
        <v>2028</v>
      </c>
      <c r="M714" s="2349" t="s">
        <v>393</v>
      </c>
      <c r="N714" s="1183"/>
      <c r="O714" s="534"/>
      <c r="P714" s="534"/>
      <c r="Q714" s="534"/>
      <c r="R714" s="1295" t="s">
        <v>1250</v>
      </c>
      <c r="S714" s="536"/>
      <c r="T714" s="536"/>
      <c r="U714" s="1296"/>
      <c r="V714" s="1296"/>
      <c r="W714" s="2551" t="s">
        <v>1798</v>
      </c>
    </row>
    <row r="715" spans="1:23" s="537" customFormat="1" ht="18.75" customHeight="1" outlineLevel="1" x14ac:dyDescent="0.25">
      <c r="A715" s="2531"/>
      <c r="B715" s="2629"/>
      <c r="C715" s="2350"/>
      <c r="D715" s="2350"/>
      <c r="E715" s="529" t="s">
        <v>458</v>
      </c>
      <c r="F715" s="2483"/>
      <c r="G715" s="2350"/>
      <c r="H715" s="2541"/>
      <c r="I715" s="2350"/>
      <c r="J715" s="2350"/>
      <c r="K715" s="529" t="s">
        <v>465</v>
      </c>
      <c r="L715" s="2483"/>
      <c r="M715" s="2350"/>
      <c r="N715" s="1183"/>
      <c r="O715" s="534"/>
      <c r="P715" s="534"/>
      <c r="Q715" s="534"/>
      <c r="R715" s="1295">
        <v>4569.2640000000001</v>
      </c>
      <c r="S715" s="536"/>
      <c r="T715" s="536"/>
      <c r="U715" s="1296" t="s">
        <v>1245</v>
      </c>
      <c r="V715" s="1296"/>
      <c r="W715" s="2552"/>
    </row>
    <row r="716" spans="1:23" s="1305" customFormat="1" ht="15.75" outlineLevel="1" x14ac:dyDescent="0.25">
      <c r="A716" s="1297"/>
      <c r="B716" s="1528" t="s">
        <v>1015</v>
      </c>
      <c r="C716" s="1274"/>
      <c r="D716" s="1274"/>
      <c r="E716" s="1298"/>
      <c r="F716" s="1299"/>
      <c r="G716" s="1274"/>
      <c r="H716" s="1300" t="s">
        <v>586</v>
      </c>
      <c r="I716" s="1274"/>
      <c r="J716" s="1274"/>
      <c r="K716" s="1298"/>
      <c r="L716" s="1299"/>
      <c r="M716" s="1274"/>
      <c r="N716" s="1301"/>
      <c r="O716" s="1302"/>
      <c r="P716" s="1302"/>
      <c r="Q716" s="1302"/>
      <c r="R716" s="1302"/>
      <c r="S716" s="661"/>
      <c r="T716" s="661"/>
      <c r="U716" s="1303"/>
      <c r="V716" s="1303"/>
      <c r="W716" s="1304"/>
    </row>
    <row r="717" spans="1:23" s="537" customFormat="1" ht="17.25" customHeight="1" outlineLevel="1" x14ac:dyDescent="0.25">
      <c r="A717" s="2361">
        <v>13</v>
      </c>
      <c r="B717" s="2526" t="s">
        <v>3113</v>
      </c>
      <c r="C717" s="2349" t="s">
        <v>996</v>
      </c>
      <c r="D717" s="2349" t="s">
        <v>997</v>
      </c>
      <c r="E717" s="1183" t="s">
        <v>2203</v>
      </c>
      <c r="F717" s="2482">
        <v>2028</v>
      </c>
      <c r="G717" s="2349" t="s">
        <v>393</v>
      </c>
      <c r="H717" s="2542" t="s">
        <v>1251</v>
      </c>
      <c r="I717" s="2349" t="s">
        <v>983</v>
      </c>
      <c r="J717" s="2349" t="s">
        <v>4</v>
      </c>
      <c r="K717" s="1183" t="s">
        <v>1188</v>
      </c>
      <c r="L717" s="2482">
        <v>2028</v>
      </c>
      <c r="M717" s="2349" t="s">
        <v>393</v>
      </c>
      <c r="N717" s="1183"/>
      <c r="O717" s="534"/>
      <c r="P717" s="534"/>
      <c r="Q717" s="534"/>
      <c r="R717" s="1306" t="s">
        <v>1190</v>
      </c>
      <c r="S717" s="536"/>
      <c r="T717" s="536"/>
      <c r="U717" s="1296"/>
      <c r="V717" s="1296"/>
      <c r="W717" s="2551" t="s">
        <v>1798</v>
      </c>
    </row>
    <row r="718" spans="1:23" s="537" customFormat="1" ht="30" customHeight="1" outlineLevel="1" x14ac:dyDescent="0.25">
      <c r="A718" s="2363"/>
      <c r="B718" s="2526"/>
      <c r="C718" s="2350"/>
      <c r="D718" s="2350"/>
      <c r="E718" s="529" t="s">
        <v>458</v>
      </c>
      <c r="F718" s="2483"/>
      <c r="G718" s="2350"/>
      <c r="H718" s="2543"/>
      <c r="I718" s="2350"/>
      <c r="J718" s="2350"/>
      <c r="K718" s="529" t="s">
        <v>465</v>
      </c>
      <c r="L718" s="2483"/>
      <c r="M718" s="2350"/>
      <c r="N718" s="1183"/>
      <c r="O718" s="534"/>
      <c r="P718" s="534"/>
      <c r="Q718" s="534"/>
      <c r="R718" s="1306">
        <v>6021.6</v>
      </c>
      <c r="S718" s="536"/>
      <c r="T718" s="536"/>
      <c r="U718" s="1296" t="s">
        <v>1245</v>
      </c>
      <c r="V718" s="1296"/>
      <c r="W718" s="2552"/>
    </row>
    <row r="719" spans="1:23" s="1287" customFormat="1" outlineLevel="1" x14ac:dyDescent="0.25">
      <c r="A719" s="1292"/>
      <c r="B719" s="1309" t="s">
        <v>995</v>
      </c>
      <c r="C719" s="1307"/>
      <c r="D719" s="1307"/>
      <c r="E719" s="1283"/>
      <c r="F719" s="1308"/>
      <c r="G719" s="1307"/>
      <c r="H719" s="1309" t="s">
        <v>593</v>
      </c>
      <c r="I719" s="1307"/>
      <c r="J719" s="1307"/>
      <c r="K719" s="1283"/>
      <c r="L719" s="1308"/>
      <c r="M719" s="1307"/>
      <c r="N719" s="1283"/>
      <c r="O719" s="1285"/>
      <c r="P719" s="1285"/>
      <c r="Q719" s="1285"/>
      <c r="R719" s="1285"/>
      <c r="S719" s="1286"/>
      <c r="T719" s="1286"/>
      <c r="U719" s="1310"/>
      <c r="V719" s="1310"/>
      <c r="W719" s="1310"/>
    </row>
    <row r="720" spans="1:23" s="537" customFormat="1" ht="30" customHeight="1" outlineLevel="1" x14ac:dyDescent="0.25">
      <c r="A720" s="2531">
        <v>14</v>
      </c>
      <c r="B720" s="2524" t="s">
        <v>3114</v>
      </c>
      <c r="C720" s="2349" t="s">
        <v>996</v>
      </c>
      <c r="D720" s="2349" t="s">
        <v>997</v>
      </c>
      <c r="E720" s="1183" t="s">
        <v>2203</v>
      </c>
      <c r="F720" s="2482">
        <v>2028</v>
      </c>
      <c r="G720" s="2349" t="s">
        <v>393</v>
      </c>
      <c r="H720" s="2542" t="s">
        <v>1243</v>
      </c>
      <c r="I720" s="2349" t="s">
        <v>983</v>
      </c>
      <c r="J720" s="2349" t="s">
        <v>4</v>
      </c>
      <c r="K720" s="1183" t="s">
        <v>1188</v>
      </c>
      <c r="L720" s="2482">
        <v>2028</v>
      </c>
      <c r="M720" s="2349" t="s">
        <v>393</v>
      </c>
      <c r="N720" s="1183"/>
      <c r="O720" s="534"/>
      <c r="P720" s="534"/>
      <c r="Q720" s="534"/>
      <c r="R720" s="1295" t="s">
        <v>595</v>
      </c>
      <c r="S720" s="536"/>
      <c r="T720" s="536"/>
      <c r="U720" s="1296"/>
      <c r="V720" s="1296"/>
      <c r="W720" s="2551" t="s">
        <v>1796</v>
      </c>
    </row>
    <row r="721" spans="1:23" s="537" customFormat="1" ht="15.75" outlineLevel="1" x14ac:dyDescent="0.25">
      <c r="A721" s="2531"/>
      <c r="B721" s="2525"/>
      <c r="C721" s="2350"/>
      <c r="D721" s="2350"/>
      <c r="E721" s="529" t="s">
        <v>458</v>
      </c>
      <c r="F721" s="2483"/>
      <c r="G721" s="2350"/>
      <c r="H721" s="2543"/>
      <c r="I721" s="2350"/>
      <c r="J721" s="2350"/>
      <c r="K721" s="1311" t="s">
        <v>465</v>
      </c>
      <c r="L721" s="2483"/>
      <c r="M721" s="2350"/>
      <c r="N721" s="1183"/>
      <c r="O721" s="534"/>
      <c r="P721" s="534"/>
      <c r="Q721" s="534"/>
      <c r="R721" s="1295">
        <v>3000</v>
      </c>
      <c r="S721" s="536"/>
      <c r="T721" s="536"/>
      <c r="U721" s="1296" t="s">
        <v>1245</v>
      </c>
      <c r="V721" s="1296"/>
      <c r="W721" s="2552"/>
    </row>
    <row r="722" spans="1:23" s="537" customFormat="1" ht="30" customHeight="1" outlineLevel="1" x14ac:dyDescent="0.25">
      <c r="A722" s="2531">
        <v>15</v>
      </c>
      <c r="B722" s="2532" t="s">
        <v>3115</v>
      </c>
      <c r="C722" s="2349" t="s">
        <v>996</v>
      </c>
      <c r="D722" s="2349" t="s">
        <v>997</v>
      </c>
      <c r="E722" s="1183" t="s">
        <v>2203</v>
      </c>
      <c r="F722" s="2482">
        <v>2028</v>
      </c>
      <c r="G722" s="2349" t="s">
        <v>393</v>
      </c>
      <c r="H722" s="2540" t="s">
        <v>1244</v>
      </c>
      <c r="I722" s="2349" t="s">
        <v>983</v>
      </c>
      <c r="J722" s="2349" t="s">
        <v>4</v>
      </c>
      <c r="K722" s="1183" t="s">
        <v>1188</v>
      </c>
      <c r="L722" s="2482">
        <v>2028</v>
      </c>
      <c r="M722" s="2349" t="s">
        <v>393</v>
      </c>
      <c r="N722" s="1183"/>
      <c r="O722" s="534"/>
      <c r="P722" s="534"/>
      <c r="Q722" s="534"/>
      <c r="R722" s="1295" t="s">
        <v>1241</v>
      </c>
      <c r="S722" s="536"/>
      <c r="T722" s="536"/>
      <c r="U722" s="1296"/>
      <c r="V722" s="1296"/>
      <c r="W722" s="2551" t="s">
        <v>1800</v>
      </c>
    </row>
    <row r="723" spans="1:23" s="537" customFormat="1" ht="15.75" outlineLevel="1" x14ac:dyDescent="0.25">
      <c r="A723" s="2531"/>
      <c r="B723" s="2533"/>
      <c r="C723" s="2350"/>
      <c r="D723" s="2350"/>
      <c r="E723" s="529" t="s">
        <v>458</v>
      </c>
      <c r="F723" s="2483"/>
      <c r="G723" s="2350"/>
      <c r="H723" s="2541"/>
      <c r="I723" s="2350"/>
      <c r="J723" s="2350"/>
      <c r="K723" s="1311" t="s">
        <v>465</v>
      </c>
      <c r="L723" s="2483"/>
      <c r="M723" s="2350"/>
      <c r="N723" s="1183"/>
      <c r="O723" s="534"/>
      <c r="P723" s="534"/>
      <c r="Q723" s="534"/>
      <c r="R723" s="1295">
        <v>9021.6</v>
      </c>
      <c r="S723" s="536"/>
      <c r="T723" s="536"/>
      <c r="U723" s="1296" t="s">
        <v>1245</v>
      </c>
      <c r="V723" s="1296"/>
      <c r="W723" s="2552"/>
    </row>
    <row r="724" spans="1:23" s="537" customFormat="1" ht="18.75" customHeight="1" outlineLevel="1" x14ac:dyDescent="0.25">
      <c r="A724" s="2361">
        <v>16</v>
      </c>
      <c r="B724" s="2618" t="s">
        <v>3118</v>
      </c>
      <c r="C724" s="2349" t="s">
        <v>996</v>
      </c>
      <c r="D724" s="2349" t="s">
        <v>997</v>
      </c>
      <c r="E724" s="1183" t="s">
        <v>2203</v>
      </c>
      <c r="F724" s="2482">
        <v>2028</v>
      </c>
      <c r="G724" s="2349" t="s">
        <v>393</v>
      </c>
      <c r="H724" s="2544" t="s">
        <v>3116</v>
      </c>
      <c r="I724" s="2349" t="s">
        <v>983</v>
      </c>
      <c r="J724" s="2349" t="s">
        <v>4</v>
      </c>
      <c r="K724" s="1183" t="s">
        <v>1188</v>
      </c>
      <c r="L724" s="2482">
        <v>2028</v>
      </c>
      <c r="M724" s="2349" t="s">
        <v>393</v>
      </c>
      <c r="N724" s="1183"/>
      <c r="O724" s="534"/>
      <c r="P724" s="534"/>
      <c r="Q724" s="534"/>
      <c r="R724" s="1295" t="s">
        <v>3117</v>
      </c>
      <c r="S724" s="536"/>
      <c r="T724" s="536"/>
      <c r="U724" s="1296"/>
      <c r="V724" s="1296"/>
      <c r="W724" s="1312"/>
    </row>
    <row r="725" spans="1:23" s="537" customFormat="1" ht="36" customHeight="1" outlineLevel="1" x14ac:dyDescent="0.25">
      <c r="A725" s="2363"/>
      <c r="B725" s="2619"/>
      <c r="C725" s="2350"/>
      <c r="D725" s="2350"/>
      <c r="E725" s="529" t="s">
        <v>458</v>
      </c>
      <c r="F725" s="2483"/>
      <c r="G725" s="2350"/>
      <c r="H725" s="2545"/>
      <c r="I725" s="2350"/>
      <c r="J725" s="2350"/>
      <c r="K725" s="1311" t="s">
        <v>465</v>
      </c>
      <c r="L725" s="2483"/>
      <c r="M725" s="2350"/>
      <c r="N725" s="1183"/>
      <c r="O725" s="534"/>
      <c r="P725" s="534"/>
      <c r="Q725" s="534"/>
      <c r="R725" s="1400"/>
      <c r="S725" s="536"/>
      <c r="T725" s="536"/>
      <c r="U725" s="1296" t="s">
        <v>1245</v>
      </c>
      <c r="V725" s="1296"/>
      <c r="W725" s="1312"/>
    </row>
    <row r="726" spans="1:23" s="1287" customFormat="1" outlineLevel="1" x14ac:dyDescent="0.25">
      <c r="A726" s="1313"/>
      <c r="B726" s="1309" t="s">
        <v>1000</v>
      </c>
      <c r="C726" s="1314"/>
      <c r="D726" s="1314"/>
      <c r="E726" s="1283"/>
      <c r="F726" s="1308"/>
      <c r="G726" s="1314"/>
      <c r="H726" s="1309" t="s">
        <v>588</v>
      </c>
      <c r="I726" s="1314"/>
      <c r="J726" s="1314"/>
      <c r="K726" s="1283"/>
      <c r="L726" s="1308"/>
      <c r="M726" s="1314"/>
      <c r="N726" s="1283"/>
      <c r="O726" s="1285"/>
      <c r="P726" s="1285"/>
      <c r="Q726" s="1285"/>
      <c r="R726" s="1285"/>
      <c r="S726" s="1285"/>
      <c r="T726" s="1286"/>
      <c r="U726" s="1315"/>
      <c r="V726" s="1315"/>
      <c r="W726" s="1315"/>
    </row>
    <row r="727" spans="1:23" s="537" customFormat="1" ht="15.75" customHeight="1" outlineLevel="1" x14ac:dyDescent="0.25">
      <c r="A727" s="2531">
        <v>17</v>
      </c>
      <c r="B727" s="2532" t="s">
        <v>1588</v>
      </c>
      <c r="C727" s="2349" t="s">
        <v>996</v>
      </c>
      <c r="D727" s="2349" t="s">
        <v>997</v>
      </c>
      <c r="E727" s="1183" t="s">
        <v>2203</v>
      </c>
      <c r="F727" s="2482">
        <v>2028</v>
      </c>
      <c r="G727" s="2349" t="s">
        <v>393</v>
      </c>
      <c r="H727" s="2540" t="s">
        <v>1588</v>
      </c>
      <c r="I727" s="2349" t="s">
        <v>983</v>
      </c>
      <c r="J727" s="2349" t="s">
        <v>4</v>
      </c>
      <c r="K727" s="1183" t="s">
        <v>1188</v>
      </c>
      <c r="L727" s="2482">
        <v>2028</v>
      </c>
      <c r="M727" s="2349" t="s">
        <v>393</v>
      </c>
      <c r="N727" s="1183"/>
      <c r="O727" s="534"/>
      <c r="P727" s="534"/>
      <c r="Q727" s="534"/>
      <c r="R727" s="1295" t="s">
        <v>1242</v>
      </c>
      <c r="S727" s="536"/>
      <c r="T727" s="536"/>
      <c r="U727" s="532"/>
      <c r="V727" s="532"/>
      <c r="W727" s="2551" t="s">
        <v>1794</v>
      </c>
    </row>
    <row r="728" spans="1:23" s="537" customFormat="1" ht="27" customHeight="1" outlineLevel="1" x14ac:dyDescent="0.25">
      <c r="A728" s="2531"/>
      <c r="B728" s="2533"/>
      <c r="C728" s="2350"/>
      <c r="D728" s="2350"/>
      <c r="E728" s="529" t="s">
        <v>458</v>
      </c>
      <c r="F728" s="2483"/>
      <c r="G728" s="2350"/>
      <c r="H728" s="2541"/>
      <c r="I728" s="2350"/>
      <c r="J728" s="2350"/>
      <c r="K728" s="529" t="s">
        <v>465</v>
      </c>
      <c r="L728" s="2483"/>
      <c r="M728" s="2350"/>
      <c r="N728" s="1183"/>
      <c r="O728" s="534"/>
      <c r="P728" s="534"/>
      <c r="Q728" s="534"/>
      <c r="R728" s="1295">
        <v>4569.2640000000001</v>
      </c>
      <c r="S728" s="536"/>
      <c r="T728" s="536"/>
      <c r="U728" s="1296" t="s">
        <v>1245</v>
      </c>
      <c r="V728" s="1296"/>
      <c r="W728" s="2552"/>
    </row>
    <row r="729" spans="1:23" s="537" customFormat="1" ht="16.5" customHeight="1" outlineLevel="1" x14ac:dyDescent="0.25">
      <c r="A729" s="2531">
        <v>18</v>
      </c>
      <c r="B729" s="2532" t="s">
        <v>1240</v>
      </c>
      <c r="C729" s="2349" t="s">
        <v>996</v>
      </c>
      <c r="D729" s="2349" t="s">
        <v>997</v>
      </c>
      <c r="E729" s="1183" t="s">
        <v>2203</v>
      </c>
      <c r="F729" s="2482">
        <v>2028</v>
      </c>
      <c r="G729" s="2349" t="s">
        <v>393</v>
      </c>
      <c r="H729" s="2540" t="s">
        <v>1240</v>
      </c>
      <c r="I729" s="2349" t="s">
        <v>983</v>
      </c>
      <c r="J729" s="2349" t="s">
        <v>4</v>
      </c>
      <c r="K729" s="1183" t="s">
        <v>1188</v>
      </c>
      <c r="L729" s="2482">
        <v>2028</v>
      </c>
      <c r="M729" s="2349" t="s">
        <v>393</v>
      </c>
      <c r="N729" s="1183"/>
      <c r="O729" s="534"/>
      <c r="P729" s="534"/>
      <c r="Q729" s="534"/>
      <c r="R729" s="1316" t="s">
        <v>1241</v>
      </c>
      <c r="S729" s="536"/>
      <c r="T729" s="536"/>
      <c r="U729" s="532"/>
      <c r="V729" s="532"/>
      <c r="W729" s="2551" t="s">
        <v>1796</v>
      </c>
    </row>
    <row r="730" spans="1:23" s="537" customFormat="1" ht="27" customHeight="1" outlineLevel="1" x14ac:dyDescent="0.25">
      <c r="A730" s="2531"/>
      <c r="B730" s="2533"/>
      <c r="C730" s="2350"/>
      <c r="D730" s="2350"/>
      <c r="E730" s="529" t="s">
        <v>458</v>
      </c>
      <c r="F730" s="2483"/>
      <c r="G730" s="2350"/>
      <c r="H730" s="2541"/>
      <c r="I730" s="2350"/>
      <c r="J730" s="2350"/>
      <c r="K730" s="529" t="s">
        <v>465</v>
      </c>
      <c r="L730" s="2483"/>
      <c r="M730" s="2350"/>
      <c r="N730" s="1183"/>
      <c r="O730" s="534"/>
      <c r="P730" s="534"/>
      <c r="Q730" s="534"/>
      <c r="R730" s="1295">
        <v>9021.6</v>
      </c>
      <c r="S730" s="536"/>
      <c r="T730" s="536"/>
      <c r="U730" s="1296" t="s">
        <v>1245</v>
      </c>
      <c r="V730" s="1296"/>
      <c r="W730" s="2552"/>
    </row>
    <row r="731" spans="1:23" s="1066" customFormat="1" ht="30" outlineLevel="1" x14ac:dyDescent="0.25">
      <c r="A731" s="2301"/>
      <c r="B731" s="2329" t="s">
        <v>3639</v>
      </c>
      <c r="C731" s="2310" t="s">
        <v>307</v>
      </c>
      <c r="D731" s="2238" t="s">
        <v>457</v>
      </c>
      <c r="E731" s="1162" t="s">
        <v>480</v>
      </c>
      <c r="F731" s="2504" t="s">
        <v>471</v>
      </c>
      <c r="G731" s="2311" t="s">
        <v>395</v>
      </c>
      <c r="H731" s="2368" t="s">
        <v>903</v>
      </c>
      <c r="I731" s="886" t="s">
        <v>4</v>
      </c>
      <c r="J731" s="886" t="s">
        <v>4</v>
      </c>
      <c r="K731" s="1163" t="s">
        <v>361</v>
      </c>
      <c r="L731" s="2504" t="s">
        <v>471</v>
      </c>
      <c r="M731" s="2389" t="s">
        <v>393</v>
      </c>
      <c r="N731" s="42">
        <v>63</v>
      </c>
      <c r="O731" s="42">
        <v>36</v>
      </c>
      <c r="P731" s="1391">
        <v>0</v>
      </c>
      <c r="Q731" s="42">
        <v>7</v>
      </c>
      <c r="R731" s="42">
        <v>7</v>
      </c>
      <c r="S731" s="42">
        <v>19</v>
      </c>
      <c r="T731" s="42">
        <v>32</v>
      </c>
      <c r="U731" s="1666"/>
      <c r="V731" s="1164"/>
      <c r="W731" s="1164"/>
    </row>
    <row r="732" spans="1:23" s="1066" customFormat="1" ht="28.5" outlineLevel="1" x14ac:dyDescent="0.25">
      <c r="A732" s="2302"/>
      <c r="B732" s="2329"/>
      <c r="C732" s="2310"/>
      <c r="D732" s="2239"/>
      <c r="E732" s="1162" t="s">
        <v>458</v>
      </c>
      <c r="F732" s="2506"/>
      <c r="G732" s="2311"/>
      <c r="H732" s="2369"/>
      <c r="I732" s="886"/>
      <c r="J732" s="886"/>
      <c r="K732" s="1163" t="s">
        <v>465</v>
      </c>
      <c r="L732" s="2506"/>
      <c r="M732" s="2390"/>
      <c r="N732" s="42">
        <v>11259.2</v>
      </c>
      <c r="O732" s="42">
        <v>8975.9</v>
      </c>
      <c r="P732" s="1391">
        <v>0</v>
      </c>
      <c r="Q732" s="44">
        <v>5476.0290000000005</v>
      </c>
      <c r="R732" s="44">
        <v>4779.0469999999996</v>
      </c>
      <c r="S732" s="44">
        <v>18795.297999999999</v>
      </c>
      <c r="T732" s="44">
        <v>24546.773000000001</v>
      </c>
      <c r="U732" s="1406" t="s">
        <v>3899</v>
      </c>
      <c r="V732" s="1164"/>
      <c r="W732" s="1164"/>
    </row>
    <row r="733" spans="1:23" s="310" customFormat="1" outlineLevel="1" x14ac:dyDescent="0.2">
      <c r="A733" s="1207"/>
      <c r="B733" s="1511" t="s">
        <v>2463</v>
      </c>
      <c r="C733" s="914"/>
      <c r="D733" s="1058"/>
      <c r="E733" s="1057"/>
      <c r="F733" s="915"/>
      <c r="G733" s="915"/>
      <c r="H733" s="274" t="s">
        <v>1030</v>
      </c>
      <c r="I733" s="1067"/>
      <c r="J733" s="1086"/>
      <c r="K733" s="1067"/>
      <c r="L733" s="889"/>
      <c r="M733" s="1067"/>
      <c r="N733" s="1067">
        <f t="shared" ref="N733:O733" si="17">N734</f>
        <v>0</v>
      </c>
      <c r="O733" s="1067">
        <f t="shared" si="17"/>
        <v>0</v>
      </c>
      <c r="P733" s="1067">
        <f>P734</f>
        <v>0</v>
      </c>
      <c r="Q733" s="1067">
        <f t="shared" ref="Q733:T733" si="18">Q734</f>
        <v>5476.0290000000005</v>
      </c>
      <c r="R733" s="1067">
        <f t="shared" si="18"/>
        <v>4779.0470000000005</v>
      </c>
      <c r="S733" s="1067">
        <f t="shared" si="18"/>
        <v>18795.297999999995</v>
      </c>
      <c r="T733" s="1067">
        <f t="shared" si="18"/>
        <v>24546.773000000001</v>
      </c>
      <c r="U733" s="1666"/>
      <c r="V733" s="914"/>
      <c r="W733" s="914"/>
    </row>
    <row r="734" spans="1:23" s="310" customFormat="1" outlineLevel="1" x14ac:dyDescent="0.2">
      <c r="A734" s="1208"/>
      <c r="B734" s="1511"/>
      <c r="C734" s="914"/>
      <c r="D734" s="1058"/>
      <c r="E734" s="1057"/>
      <c r="F734" s="915"/>
      <c r="G734" s="915"/>
      <c r="H734" s="274" t="s">
        <v>1032</v>
      </c>
      <c r="I734" s="1067"/>
      <c r="J734" s="1086"/>
      <c r="K734" s="1067"/>
      <c r="L734" s="889"/>
      <c r="M734" s="1067"/>
      <c r="N734" s="1067">
        <f t="shared" ref="N734:P734" si="19">N742+N744+N760+N774+N786+N788+N818+N827+N829+N831+N833+N870</f>
        <v>0</v>
      </c>
      <c r="O734" s="1067">
        <f t="shared" si="19"/>
        <v>0</v>
      </c>
      <c r="P734" s="1067">
        <f t="shared" si="19"/>
        <v>0</v>
      </c>
      <c r="Q734" s="1067">
        <f>Q742+Q774+Q786+Q788+Q827+Q829+Q870</f>
        <v>5476.0290000000005</v>
      </c>
      <c r="R734" s="1067">
        <f>R744+R760+R766+R796+R818+R831+R833</f>
        <v>4779.0470000000005</v>
      </c>
      <c r="S734" s="1067">
        <f>SUM(S736:S881)</f>
        <v>18795.297999999995</v>
      </c>
      <c r="T734" s="1067">
        <f>T737+T749+T751+T764+T768+T771+T778+T780+T790+T792+T794+T798+T800+T802+T804+T806+T808+T820+T822+T824+T844+T846+T852+T854+T856+T859+T861+T863+T865+T867+T878+T880</f>
        <v>24546.773000000001</v>
      </c>
      <c r="U734" s="1666"/>
      <c r="V734" s="914"/>
      <c r="W734" s="914"/>
    </row>
    <row r="735" spans="1:23" s="302" customFormat="1" ht="22.5" customHeight="1" outlineLevel="1" x14ac:dyDescent="0.2">
      <c r="A735" s="1209"/>
      <c r="B735" s="1284" t="s">
        <v>1001</v>
      </c>
      <c r="C735" s="1068"/>
      <c r="D735" s="1068"/>
      <c r="E735" s="183"/>
      <c r="F735" s="184"/>
      <c r="G735" s="174"/>
      <c r="H735" s="702" t="s">
        <v>573</v>
      </c>
      <c r="I735" s="1069"/>
      <c r="J735" s="1069"/>
      <c r="K735" s="1068"/>
      <c r="L735" s="1070"/>
      <c r="M735" s="1069"/>
      <c r="N735" s="1258">
        <f t="shared" ref="N735:R735" si="20">SUM(N736:N881)</f>
        <v>0</v>
      </c>
      <c r="O735" s="1258">
        <f t="shared" si="20"/>
        <v>0</v>
      </c>
      <c r="P735" s="1258">
        <f t="shared" si="20"/>
        <v>0</v>
      </c>
      <c r="Q735" s="1258">
        <f t="shared" si="20"/>
        <v>5476.0290000000005</v>
      </c>
      <c r="R735" s="1258">
        <f t="shared" si="20"/>
        <v>4779.0470000000005</v>
      </c>
      <c r="S735" s="1258">
        <f>SUM(S736:S881)</f>
        <v>18795.297999999995</v>
      </c>
      <c r="T735" s="1258">
        <f>SUM(T736:T881)</f>
        <v>25470.262000000002</v>
      </c>
      <c r="U735" s="174"/>
      <c r="V735" s="174"/>
      <c r="W735" s="174"/>
    </row>
    <row r="736" spans="1:23" s="1074" customFormat="1" ht="21" customHeight="1" outlineLevel="1" x14ac:dyDescent="0.25">
      <c r="A736" s="2694">
        <v>1</v>
      </c>
      <c r="B736" s="2400" t="s">
        <v>2972</v>
      </c>
      <c r="C736" s="2364" t="s">
        <v>997</v>
      </c>
      <c r="D736" s="2364" t="s">
        <v>997</v>
      </c>
      <c r="E736" s="1178" t="s">
        <v>2203</v>
      </c>
      <c r="F736" s="2351">
        <v>2030</v>
      </c>
      <c r="G736" s="2354" t="s">
        <v>395</v>
      </c>
      <c r="H736" s="2402" t="s">
        <v>2970</v>
      </c>
      <c r="I736" s="2364" t="s">
        <v>4</v>
      </c>
      <c r="J736" s="2364" t="s">
        <v>4</v>
      </c>
      <c r="K736" s="1073" t="s">
        <v>1188</v>
      </c>
      <c r="L736" s="2351">
        <v>2030</v>
      </c>
      <c r="M736" s="2364" t="s">
        <v>393</v>
      </c>
      <c r="N736" s="1073"/>
      <c r="O736" s="1073"/>
      <c r="P736" s="1073"/>
      <c r="Q736" s="1073"/>
      <c r="R736" s="1073"/>
      <c r="S736" s="1073"/>
      <c r="T736" s="1073" t="s">
        <v>2896</v>
      </c>
      <c r="U736" s="1659"/>
      <c r="V736" s="1184"/>
      <c r="W736" s="2413" t="s">
        <v>1798</v>
      </c>
    </row>
    <row r="737" spans="1:53" s="1074" customFormat="1" ht="24" customHeight="1" outlineLevel="1" x14ac:dyDescent="0.25">
      <c r="A737" s="2695"/>
      <c r="B737" s="2401"/>
      <c r="C737" s="2365"/>
      <c r="D737" s="2365"/>
      <c r="E737" s="1073" t="s">
        <v>465</v>
      </c>
      <c r="F737" s="2352"/>
      <c r="G737" s="2355"/>
      <c r="H737" s="2403"/>
      <c r="I737" s="2365"/>
      <c r="J737" s="2365"/>
      <c r="K737" s="1168" t="s">
        <v>465</v>
      </c>
      <c r="L737" s="2352"/>
      <c r="M737" s="2365"/>
      <c r="N737" s="1073"/>
      <c r="O737" s="1073"/>
      <c r="P737" s="1073"/>
      <c r="Q737" s="1073"/>
      <c r="R737" s="1073"/>
      <c r="S737" s="1073"/>
      <c r="T737" s="1073">
        <v>683.50599999999997</v>
      </c>
      <c r="U737" s="1763" t="s">
        <v>3899</v>
      </c>
      <c r="V737" s="1184"/>
      <c r="W737" s="2414"/>
    </row>
    <row r="738" spans="1:53" s="302" customFormat="1" ht="22.5" customHeight="1" outlineLevel="1" x14ac:dyDescent="0.2">
      <c r="A738" s="1209"/>
      <c r="B738" s="1284" t="s">
        <v>1017</v>
      </c>
      <c r="C738" s="1068"/>
      <c r="D738" s="1068"/>
      <c r="E738" s="183"/>
      <c r="F738" s="184"/>
      <c r="G738" s="174"/>
      <c r="H738" s="276" t="s">
        <v>574</v>
      </c>
      <c r="I738" s="1069"/>
      <c r="J738" s="1069"/>
      <c r="K738" s="1068"/>
      <c r="L738" s="1070"/>
      <c r="M738" s="1069"/>
      <c r="N738" s="1068"/>
      <c r="O738" s="1068"/>
      <c r="P738" s="1068"/>
      <c r="Q738" s="1068"/>
      <c r="R738" s="1068"/>
      <c r="S738" s="1068"/>
      <c r="T738" s="1068"/>
      <c r="U738" s="174"/>
      <c r="V738" s="174"/>
      <c r="W738" s="174"/>
    </row>
    <row r="739" spans="1:53" s="1074" customFormat="1" ht="21" customHeight="1" outlineLevel="1" x14ac:dyDescent="0.25">
      <c r="A739" s="2404">
        <v>2</v>
      </c>
      <c r="B739" s="2400" t="s">
        <v>2973</v>
      </c>
      <c r="C739" s="2364" t="s">
        <v>997</v>
      </c>
      <c r="D739" s="2364" t="s">
        <v>997</v>
      </c>
      <c r="E739" s="1178" t="s">
        <v>2203</v>
      </c>
      <c r="F739" s="2351">
        <v>2029</v>
      </c>
      <c r="G739" s="2354" t="s">
        <v>395</v>
      </c>
      <c r="H739" s="2402" t="s">
        <v>2971</v>
      </c>
      <c r="I739" s="2364" t="s">
        <v>4</v>
      </c>
      <c r="J739" s="2364" t="s">
        <v>4</v>
      </c>
      <c r="K739" s="1073" t="s">
        <v>1188</v>
      </c>
      <c r="L739" s="2351">
        <v>2029</v>
      </c>
      <c r="M739" s="2364" t="s">
        <v>393</v>
      </c>
      <c r="N739" s="1073"/>
      <c r="O739" s="1073"/>
      <c r="P739" s="1073"/>
      <c r="Q739" s="1073"/>
      <c r="R739" s="1073"/>
      <c r="S739" s="1073" t="s">
        <v>2464</v>
      </c>
      <c r="T739" s="1073"/>
      <c r="U739" s="1659"/>
      <c r="V739" s="1184"/>
      <c r="W739" s="2413" t="s">
        <v>1794</v>
      </c>
    </row>
    <row r="740" spans="1:53" s="1074" customFormat="1" ht="18.75" customHeight="1" outlineLevel="1" x14ac:dyDescent="0.25">
      <c r="A740" s="2405"/>
      <c r="B740" s="2401"/>
      <c r="C740" s="2365"/>
      <c r="D740" s="2365"/>
      <c r="E740" s="1073" t="s">
        <v>465</v>
      </c>
      <c r="F740" s="2352"/>
      <c r="G740" s="2355"/>
      <c r="H740" s="2403"/>
      <c r="I740" s="2365"/>
      <c r="J740" s="2365"/>
      <c r="K740" s="1168" t="s">
        <v>465</v>
      </c>
      <c r="L740" s="2352"/>
      <c r="M740" s="2365"/>
      <c r="N740" s="1073"/>
      <c r="O740" s="1073"/>
      <c r="P740" s="1073"/>
      <c r="Q740" s="1073"/>
      <c r="R740" s="1073"/>
      <c r="S740" s="1073">
        <v>188.92699999999999</v>
      </c>
      <c r="T740" s="1073"/>
      <c r="U740" s="1763" t="s">
        <v>3899</v>
      </c>
      <c r="V740" s="1184"/>
      <c r="W740" s="2414"/>
    </row>
    <row r="741" spans="1:53" s="1074" customFormat="1" ht="21" customHeight="1" outlineLevel="1" x14ac:dyDescent="0.25">
      <c r="A741" s="2404">
        <v>3</v>
      </c>
      <c r="B741" s="2400" t="s">
        <v>2465</v>
      </c>
      <c r="C741" s="2364" t="s">
        <v>997</v>
      </c>
      <c r="D741" s="2364" t="s">
        <v>997</v>
      </c>
      <c r="E741" s="1178" t="s">
        <v>2203</v>
      </c>
      <c r="F741" s="2351">
        <v>2027</v>
      </c>
      <c r="G741" s="2354" t="s">
        <v>395</v>
      </c>
      <c r="H741" s="2402" t="s">
        <v>1622</v>
      </c>
      <c r="I741" s="2364" t="s">
        <v>4</v>
      </c>
      <c r="J741" s="2364" t="s">
        <v>4</v>
      </c>
      <c r="K741" s="1073" t="s">
        <v>1188</v>
      </c>
      <c r="L741" s="2351">
        <v>2027</v>
      </c>
      <c r="M741" s="2364" t="s">
        <v>393</v>
      </c>
      <c r="N741" s="1073"/>
      <c r="O741" s="1073"/>
      <c r="P741" s="1073"/>
      <c r="Q741" s="1073" t="s">
        <v>2466</v>
      </c>
      <c r="R741" s="1073"/>
      <c r="S741" s="1073"/>
      <c r="T741" s="1073"/>
      <c r="U741" s="1659"/>
      <c r="V741" s="1184"/>
      <c r="W741" s="2413" t="s">
        <v>1816</v>
      </c>
    </row>
    <row r="742" spans="1:53" s="1074" customFormat="1" ht="21" customHeight="1" outlineLevel="1" x14ac:dyDescent="0.25">
      <c r="A742" s="2405"/>
      <c r="B742" s="2401"/>
      <c r="C742" s="2365"/>
      <c r="D742" s="2365"/>
      <c r="E742" s="1073" t="s">
        <v>465</v>
      </c>
      <c r="F742" s="2352"/>
      <c r="G742" s="2355"/>
      <c r="H742" s="2403"/>
      <c r="I742" s="2365"/>
      <c r="J742" s="2365"/>
      <c r="K742" s="1168" t="s">
        <v>465</v>
      </c>
      <c r="L742" s="2352"/>
      <c r="M742" s="2365"/>
      <c r="N742" s="1073"/>
      <c r="O742" s="1073"/>
      <c r="P742" s="1073"/>
      <c r="Q742" s="1073">
        <v>737.10699999999997</v>
      </c>
      <c r="R742" s="1073"/>
      <c r="S742" s="1073"/>
      <c r="T742" s="1073"/>
      <c r="U742" s="1763" t="s">
        <v>3899</v>
      </c>
      <c r="V742" s="1184"/>
      <c r="W742" s="2414"/>
    </row>
    <row r="743" spans="1:53" s="1074" customFormat="1" ht="21.75" customHeight="1" outlineLevel="1" x14ac:dyDescent="0.25">
      <c r="A743" s="2404">
        <v>4</v>
      </c>
      <c r="B743" s="2400" t="s">
        <v>2467</v>
      </c>
      <c r="C743" s="2364" t="s">
        <v>997</v>
      </c>
      <c r="D743" s="2364" t="s">
        <v>997</v>
      </c>
      <c r="E743" s="1178" t="s">
        <v>2203</v>
      </c>
      <c r="F743" s="2351">
        <v>2028</v>
      </c>
      <c r="G743" s="2354" t="s">
        <v>395</v>
      </c>
      <c r="H743" s="2402" t="s">
        <v>1623</v>
      </c>
      <c r="I743" s="2364" t="s">
        <v>4</v>
      </c>
      <c r="J743" s="2364" t="s">
        <v>4</v>
      </c>
      <c r="K743" s="1073" t="s">
        <v>1188</v>
      </c>
      <c r="L743" s="2351">
        <v>2028</v>
      </c>
      <c r="M743" s="2364" t="s">
        <v>393</v>
      </c>
      <c r="N743" s="1073"/>
      <c r="O743" s="1073"/>
      <c r="P743" s="1073"/>
      <c r="Q743" s="1073"/>
      <c r="R743" s="1073" t="s">
        <v>2897</v>
      </c>
      <c r="S743" s="1073"/>
      <c r="T743" s="1073"/>
      <c r="U743" s="1663"/>
      <c r="V743" s="1184"/>
      <c r="W743" s="2413" t="s">
        <v>1798</v>
      </c>
    </row>
    <row r="744" spans="1:53" s="1074" customFormat="1" ht="20.25" customHeight="1" outlineLevel="1" x14ac:dyDescent="0.25">
      <c r="A744" s="2405"/>
      <c r="B744" s="2401"/>
      <c r="C744" s="2365"/>
      <c r="D744" s="2365"/>
      <c r="E744" s="1073" t="s">
        <v>465</v>
      </c>
      <c r="F744" s="2617"/>
      <c r="G744" s="2355"/>
      <c r="H744" s="2403"/>
      <c r="I744" s="2633"/>
      <c r="J744" s="2633"/>
      <c r="K744" s="1167" t="s">
        <v>465</v>
      </c>
      <c r="L744" s="2617"/>
      <c r="M744" s="2633"/>
      <c r="N744" s="1165"/>
      <c r="O744" s="1165"/>
      <c r="P744" s="1165"/>
      <c r="Q744" s="1165"/>
      <c r="R744" s="1165">
        <v>563.04</v>
      </c>
      <c r="S744" s="1165"/>
      <c r="T744" s="1165"/>
      <c r="U744" s="1763" t="s">
        <v>3899</v>
      </c>
      <c r="V744" s="1184"/>
      <c r="W744" s="2414"/>
      <c r="X744" s="1075"/>
      <c r="Y744" s="1075"/>
      <c r="Z744" s="1075"/>
      <c r="AA744" s="1075"/>
      <c r="AB744" s="1075"/>
      <c r="AC744" s="1075"/>
      <c r="AD744" s="1075"/>
      <c r="AE744" s="1075"/>
      <c r="AF744" s="1075"/>
      <c r="AG744" s="1075"/>
      <c r="AH744" s="1075"/>
      <c r="AI744" s="1075"/>
      <c r="AJ744" s="1075"/>
      <c r="AK744" s="1075"/>
      <c r="AL744" s="1075"/>
      <c r="AM744" s="1075"/>
      <c r="AN744" s="1075"/>
      <c r="AO744" s="1075"/>
      <c r="AP744" s="1075"/>
      <c r="AQ744" s="1075"/>
      <c r="AR744" s="1075"/>
      <c r="AS744" s="1075"/>
      <c r="AT744" s="1075"/>
      <c r="AU744" s="1075"/>
      <c r="AV744" s="1075"/>
      <c r="AW744" s="1075"/>
      <c r="AX744" s="1075"/>
      <c r="AY744" s="1075"/>
      <c r="AZ744" s="1075"/>
      <c r="BA744" s="1075"/>
    </row>
    <row r="745" spans="1:53" s="302" customFormat="1" ht="22.5" customHeight="1" outlineLevel="1" x14ac:dyDescent="0.2">
      <c r="A745" s="1209"/>
      <c r="B745" s="1284" t="s">
        <v>2422</v>
      </c>
      <c r="C745" s="1068"/>
      <c r="D745" s="1068"/>
      <c r="E745" s="183"/>
      <c r="F745" s="184"/>
      <c r="G745" s="174"/>
      <c r="H745" s="276" t="s">
        <v>575</v>
      </c>
      <c r="I745" s="1068"/>
      <c r="J745" s="1068"/>
      <c r="K745" s="1068"/>
      <c r="L745" s="184"/>
      <c r="M745" s="1068"/>
      <c r="N745" s="1259"/>
      <c r="O745" s="1259"/>
      <c r="P745" s="1259"/>
      <c r="Q745" s="1259"/>
      <c r="R745" s="1259"/>
      <c r="S745" s="1259"/>
      <c r="T745" s="1259"/>
      <c r="U745" s="174"/>
      <c r="V745" s="174"/>
      <c r="W745" s="174"/>
    </row>
    <row r="746" spans="1:53" s="1074" customFormat="1" ht="21" customHeight="1" outlineLevel="1" x14ac:dyDescent="0.25">
      <c r="A746" s="2404">
        <v>5</v>
      </c>
      <c r="B746" s="2400" t="s">
        <v>2974</v>
      </c>
      <c r="C746" s="2364" t="s">
        <v>997</v>
      </c>
      <c r="D746" s="2364" t="s">
        <v>997</v>
      </c>
      <c r="E746" s="1178" t="s">
        <v>2203</v>
      </c>
      <c r="F746" s="2351">
        <v>2029</v>
      </c>
      <c r="G746" s="2354" t="s">
        <v>395</v>
      </c>
      <c r="H746" s="2402" t="s">
        <v>2975</v>
      </c>
      <c r="I746" s="2364" t="s">
        <v>4</v>
      </c>
      <c r="J746" s="2364" t="s">
        <v>4</v>
      </c>
      <c r="K746" s="1073" t="s">
        <v>1188</v>
      </c>
      <c r="L746" s="2351">
        <v>2029</v>
      </c>
      <c r="M746" s="2364" t="s">
        <v>393</v>
      </c>
      <c r="N746" s="1073"/>
      <c r="O746" s="1073"/>
      <c r="P746" s="1073"/>
      <c r="Q746" s="1073"/>
      <c r="R746" s="1073"/>
      <c r="S746" s="1073" t="s">
        <v>2898</v>
      </c>
      <c r="T746" s="1073"/>
      <c r="U746" s="1659"/>
      <c r="V746" s="1184"/>
      <c r="W746" s="2413" t="s">
        <v>1816</v>
      </c>
    </row>
    <row r="747" spans="1:53" s="1074" customFormat="1" ht="15" customHeight="1" outlineLevel="1" x14ac:dyDescent="0.25">
      <c r="A747" s="2405"/>
      <c r="B747" s="2401"/>
      <c r="C747" s="2365"/>
      <c r="D747" s="2365"/>
      <c r="E747" s="1073" t="s">
        <v>465</v>
      </c>
      <c r="F747" s="2352"/>
      <c r="G747" s="2355"/>
      <c r="H747" s="2403"/>
      <c r="I747" s="2365"/>
      <c r="J747" s="2365"/>
      <c r="K747" s="1168" t="s">
        <v>465</v>
      </c>
      <c r="L747" s="2352"/>
      <c r="M747" s="2365"/>
      <c r="N747" s="1073"/>
      <c r="O747" s="1073"/>
      <c r="P747" s="1073"/>
      <c r="Q747" s="1073"/>
      <c r="R747" s="1073"/>
      <c r="S747" s="1073">
        <v>805.40700000000004</v>
      </c>
      <c r="T747" s="1073"/>
      <c r="U747" s="1763" t="s">
        <v>3899</v>
      </c>
      <c r="V747" s="1184"/>
      <c r="W747" s="2414"/>
    </row>
    <row r="748" spans="1:53" s="1074" customFormat="1" ht="21" customHeight="1" outlineLevel="1" x14ac:dyDescent="0.25">
      <c r="A748" s="2404">
        <v>6</v>
      </c>
      <c r="B748" s="2400" t="s">
        <v>2976</v>
      </c>
      <c r="C748" s="2364" t="s">
        <v>997</v>
      </c>
      <c r="D748" s="2364" t="s">
        <v>997</v>
      </c>
      <c r="E748" s="1178" t="s">
        <v>2203</v>
      </c>
      <c r="F748" s="2351">
        <v>2030</v>
      </c>
      <c r="G748" s="2354" t="s">
        <v>395</v>
      </c>
      <c r="H748" s="2402" t="s">
        <v>2977</v>
      </c>
      <c r="I748" s="2364" t="s">
        <v>4</v>
      </c>
      <c r="J748" s="2364" t="s">
        <v>4</v>
      </c>
      <c r="K748" s="1073" t="s">
        <v>1188</v>
      </c>
      <c r="L748" s="2351">
        <v>2030</v>
      </c>
      <c r="M748" s="2364" t="s">
        <v>393</v>
      </c>
      <c r="N748" s="1073"/>
      <c r="O748" s="1073"/>
      <c r="P748" s="1073"/>
      <c r="Q748" s="1073"/>
      <c r="R748" s="1073"/>
      <c r="S748" s="1073"/>
      <c r="T748" s="1073" t="s">
        <v>2229</v>
      </c>
      <c r="U748" s="1659"/>
      <c r="V748" s="1184"/>
      <c r="W748" s="2413" t="s">
        <v>2468</v>
      </c>
    </row>
    <row r="749" spans="1:53" s="1074" customFormat="1" ht="42.95" customHeight="1" outlineLevel="1" x14ac:dyDescent="0.25">
      <c r="A749" s="2405"/>
      <c r="B749" s="2401"/>
      <c r="C749" s="2365"/>
      <c r="D749" s="2365"/>
      <c r="E749" s="1073" t="s">
        <v>465</v>
      </c>
      <c r="F749" s="2352"/>
      <c r="G749" s="2355"/>
      <c r="H749" s="2403"/>
      <c r="I749" s="2365"/>
      <c r="J749" s="2365"/>
      <c r="K749" s="1168" t="s">
        <v>465</v>
      </c>
      <c r="L749" s="2352"/>
      <c r="M749" s="2365"/>
      <c r="N749" s="1073"/>
      <c r="O749" s="1073"/>
      <c r="P749" s="1073"/>
      <c r="Q749" s="1073"/>
      <c r="R749" s="1073"/>
      <c r="S749" s="1073"/>
      <c r="T749" s="1073">
        <v>917.66</v>
      </c>
      <c r="U749" s="1763" t="s">
        <v>3899</v>
      </c>
      <c r="V749" s="1184"/>
      <c r="W749" s="2414"/>
    </row>
    <row r="750" spans="1:53" s="1074" customFormat="1" ht="21" customHeight="1" outlineLevel="1" x14ac:dyDescent="0.25">
      <c r="A750" s="2404">
        <v>7</v>
      </c>
      <c r="B750" s="2400" t="s">
        <v>2978</v>
      </c>
      <c r="C750" s="2364" t="s">
        <v>997</v>
      </c>
      <c r="D750" s="2364" t="s">
        <v>997</v>
      </c>
      <c r="E750" s="1178" t="s">
        <v>2203</v>
      </c>
      <c r="F750" s="2351">
        <v>2030</v>
      </c>
      <c r="G750" s="2354" t="s">
        <v>395</v>
      </c>
      <c r="H750" s="2402" t="s">
        <v>2979</v>
      </c>
      <c r="I750" s="2364" t="s">
        <v>4</v>
      </c>
      <c r="J750" s="2364" t="s">
        <v>4</v>
      </c>
      <c r="K750" s="1073" t="s">
        <v>1188</v>
      </c>
      <c r="L750" s="2351">
        <v>2030</v>
      </c>
      <c r="M750" s="2364" t="s">
        <v>393</v>
      </c>
      <c r="N750" s="1073"/>
      <c r="O750" s="1073"/>
      <c r="P750" s="1073"/>
      <c r="Q750" s="1073"/>
      <c r="R750" s="1073"/>
      <c r="S750" s="1073"/>
      <c r="T750" s="1073" t="s">
        <v>2980</v>
      </c>
      <c r="U750" s="1659"/>
      <c r="V750" s="1184"/>
      <c r="W750" s="2413" t="s">
        <v>2468</v>
      </c>
    </row>
    <row r="751" spans="1:53" s="1074" customFormat="1" ht="42.95" customHeight="1" outlineLevel="1" x14ac:dyDescent="0.25">
      <c r="A751" s="2405"/>
      <c r="B751" s="2401"/>
      <c r="C751" s="2365"/>
      <c r="D751" s="2365"/>
      <c r="E751" s="1073" t="s">
        <v>465</v>
      </c>
      <c r="F751" s="2352"/>
      <c r="G751" s="2355"/>
      <c r="H751" s="2403"/>
      <c r="I751" s="2365"/>
      <c r="J751" s="2365"/>
      <c r="K751" s="1168" t="s">
        <v>465</v>
      </c>
      <c r="L751" s="2352"/>
      <c r="M751" s="2365"/>
      <c r="N751" s="1073"/>
      <c r="O751" s="1073"/>
      <c r="P751" s="1073"/>
      <c r="Q751" s="1073"/>
      <c r="R751" s="1073"/>
      <c r="S751" s="1073"/>
      <c r="T751" s="1073">
        <v>576.05799999999999</v>
      </c>
      <c r="U751" s="1763" t="s">
        <v>3899</v>
      </c>
      <c r="V751" s="1184"/>
      <c r="W751" s="2414"/>
    </row>
    <row r="752" spans="1:53" s="302" customFormat="1" ht="22.5" customHeight="1" outlineLevel="1" x14ac:dyDescent="0.2">
      <c r="A752" s="1209"/>
      <c r="B752" s="1284" t="s">
        <v>2421</v>
      </c>
      <c r="C752" s="1068"/>
      <c r="D752" s="1068"/>
      <c r="E752" s="183"/>
      <c r="F752" s="184"/>
      <c r="G752" s="174"/>
      <c r="H752" s="702" t="s">
        <v>576</v>
      </c>
      <c r="I752" s="1069"/>
      <c r="J752" s="1069"/>
      <c r="K752" s="1068"/>
      <c r="L752" s="1070"/>
      <c r="M752" s="1069"/>
      <c r="N752" s="1258"/>
      <c r="O752" s="1258"/>
      <c r="P752" s="1258"/>
      <c r="Q752" s="1258"/>
      <c r="R752" s="1258"/>
      <c r="S752" s="1258"/>
      <c r="T752" s="1258"/>
      <c r="U752" s="174"/>
      <c r="V752" s="174"/>
      <c r="W752" s="174"/>
    </row>
    <row r="753" spans="1:53" s="1074" customFormat="1" ht="21" customHeight="1" outlineLevel="1" x14ac:dyDescent="0.25">
      <c r="A753" s="2404">
        <v>8</v>
      </c>
      <c r="B753" s="2400" t="s">
        <v>2981</v>
      </c>
      <c r="C753" s="2364" t="s">
        <v>997</v>
      </c>
      <c r="D753" s="2364" t="s">
        <v>997</v>
      </c>
      <c r="E753" s="1178" t="s">
        <v>2203</v>
      </c>
      <c r="F753" s="2351">
        <v>2029</v>
      </c>
      <c r="G753" s="2354" t="s">
        <v>395</v>
      </c>
      <c r="H753" s="2402" t="s">
        <v>2982</v>
      </c>
      <c r="I753" s="2364" t="s">
        <v>4</v>
      </c>
      <c r="J753" s="2364" t="s">
        <v>4</v>
      </c>
      <c r="K753" s="1073" t="s">
        <v>1188</v>
      </c>
      <c r="L753" s="2351">
        <v>2029</v>
      </c>
      <c r="M753" s="2364" t="s">
        <v>393</v>
      </c>
      <c r="N753" s="1073"/>
      <c r="O753" s="1073"/>
      <c r="P753" s="1073"/>
      <c r="Q753" s="1073"/>
      <c r="R753" s="1073"/>
      <c r="S753" s="1073" t="s">
        <v>2899</v>
      </c>
      <c r="T753" s="1073"/>
      <c r="U753" s="1659"/>
      <c r="V753" s="1184"/>
      <c r="W753" s="2413" t="s">
        <v>2469</v>
      </c>
    </row>
    <row r="754" spans="1:53" s="1074" customFormat="1" ht="15" customHeight="1" outlineLevel="1" x14ac:dyDescent="0.25">
      <c r="A754" s="2405"/>
      <c r="B754" s="2401"/>
      <c r="C754" s="2365"/>
      <c r="D754" s="2365"/>
      <c r="E754" s="1073" t="s">
        <v>465</v>
      </c>
      <c r="F754" s="2352"/>
      <c r="G754" s="2355"/>
      <c r="H754" s="2611"/>
      <c r="I754" s="2365"/>
      <c r="J754" s="2365"/>
      <c r="K754" s="1168" t="s">
        <v>465</v>
      </c>
      <c r="L754" s="2352"/>
      <c r="M754" s="2365"/>
      <c r="N754" s="1073"/>
      <c r="O754" s="1073"/>
      <c r="P754" s="1073"/>
      <c r="Q754" s="1073"/>
      <c r="R754" s="1073"/>
      <c r="S754" s="1073">
        <v>1803.6130000000001</v>
      </c>
      <c r="T754" s="1073"/>
      <c r="U754" s="1763" t="s">
        <v>3899</v>
      </c>
      <c r="V754" s="1184"/>
      <c r="W754" s="2414"/>
    </row>
    <row r="755" spans="1:53" s="295" customFormat="1" ht="21.75" customHeight="1" outlineLevel="1" x14ac:dyDescent="0.25">
      <c r="A755" s="1209"/>
      <c r="B755" s="1284" t="s">
        <v>1004</v>
      </c>
      <c r="C755" s="1068"/>
      <c r="D755" s="1068"/>
      <c r="E755" s="183"/>
      <c r="F755" s="184"/>
      <c r="G755" s="174"/>
      <c r="H755" s="392" t="s">
        <v>578</v>
      </c>
      <c r="I755" s="1069"/>
      <c r="J755" s="1069"/>
      <c r="K755" s="1260"/>
      <c r="L755" s="1070"/>
      <c r="M755" s="1069"/>
      <c r="N755" s="322"/>
      <c r="O755" s="322"/>
      <c r="P755" s="322"/>
      <c r="Q755" s="322"/>
      <c r="R755" s="322"/>
      <c r="S755" s="322"/>
      <c r="T755" s="322"/>
      <c r="U755" s="322"/>
      <c r="V755" s="322"/>
      <c r="W755" s="322"/>
      <c r="X755" s="1080"/>
      <c r="Y755" s="1080"/>
      <c r="Z755" s="1080"/>
      <c r="AA755" s="1080"/>
      <c r="AB755" s="1080"/>
      <c r="AC755" s="1080"/>
      <c r="AD755" s="1080"/>
      <c r="AE755" s="1080"/>
      <c r="AF755" s="1080"/>
      <c r="AG755" s="1080"/>
      <c r="AH755" s="1080"/>
      <c r="AI755" s="1080"/>
      <c r="AJ755" s="1080"/>
      <c r="AK755" s="1080"/>
      <c r="AL755" s="1080"/>
      <c r="AM755" s="1080"/>
      <c r="AN755" s="1080"/>
      <c r="AO755" s="1080"/>
      <c r="AP755" s="1080"/>
      <c r="AQ755" s="1080"/>
      <c r="AR755" s="1080"/>
      <c r="AS755" s="1080"/>
      <c r="AT755" s="1080"/>
      <c r="AU755" s="1080"/>
      <c r="AV755" s="1080"/>
      <c r="AW755" s="1080"/>
      <c r="AX755" s="1080"/>
      <c r="AY755" s="1080"/>
      <c r="AZ755" s="1080"/>
      <c r="BA755" s="1080"/>
    </row>
    <row r="756" spans="1:53" s="301" customFormat="1" ht="20.25" customHeight="1" outlineLevel="1" x14ac:dyDescent="0.25">
      <c r="A756" s="2282">
        <v>9</v>
      </c>
      <c r="B756" s="2411" t="s">
        <v>2983</v>
      </c>
      <c r="C756" s="2364" t="s">
        <v>997</v>
      </c>
      <c r="D756" s="2364" t="s">
        <v>997</v>
      </c>
      <c r="E756" s="1178" t="s">
        <v>2203</v>
      </c>
      <c r="F756" s="2351">
        <v>2029</v>
      </c>
      <c r="G756" s="2354" t="s">
        <v>395</v>
      </c>
      <c r="H756" s="2417" t="s">
        <v>2984</v>
      </c>
      <c r="I756" s="2364" t="s">
        <v>4</v>
      </c>
      <c r="J756" s="2364" t="s">
        <v>4</v>
      </c>
      <c r="K756" s="1073" t="s">
        <v>1188</v>
      </c>
      <c r="L756" s="2351">
        <v>2029</v>
      </c>
      <c r="M756" s="2364" t="s">
        <v>393</v>
      </c>
      <c r="N756" s="1073"/>
      <c r="O756" s="1073"/>
      <c r="P756" s="1073"/>
      <c r="Q756" s="1073"/>
      <c r="R756" s="1073"/>
      <c r="S756" s="1073" t="s">
        <v>2900</v>
      </c>
      <c r="T756" s="1168"/>
      <c r="U756" s="1659"/>
      <c r="V756" s="1184"/>
      <c r="W756" s="2413" t="s">
        <v>2469</v>
      </c>
    </row>
    <row r="757" spans="1:53" s="301" customFormat="1" ht="45" customHeight="1" outlineLevel="1" x14ac:dyDescent="0.25">
      <c r="A757" s="2283"/>
      <c r="B757" s="2412"/>
      <c r="C757" s="2365"/>
      <c r="D757" s="2365"/>
      <c r="E757" s="1073" t="s">
        <v>465</v>
      </c>
      <c r="F757" s="2352"/>
      <c r="G757" s="2355"/>
      <c r="H757" s="2418"/>
      <c r="I757" s="2365"/>
      <c r="J757" s="2365"/>
      <c r="K757" s="1168" t="s">
        <v>465</v>
      </c>
      <c r="L757" s="2352"/>
      <c r="M757" s="2365"/>
      <c r="N757" s="1073"/>
      <c r="O757" s="1073"/>
      <c r="P757" s="1073"/>
      <c r="Q757" s="1073"/>
      <c r="R757" s="1073"/>
      <c r="S757" s="1168">
        <v>1116.4369999999999</v>
      </c>
      <c r="T757" s="1168"/>
      <c r="U757" s="1763" t="s">
        <v>3899</v>
      </c>
      <c r="V757" s="1184"/>
      <c r="W757" s="2414"/>
    </row>
    <row r="758" spans="1:53" s="295" customFormat="1" ht="21.75" customHeight="1" outlineLevel="1" x14ac:dyDescent="0.25">
      <c r="A758" s="1209"/>
      <c r="B758" s="1284" t="s">
        <v>1005</v>
      </c>
      <c r="C758" s="1068"/>
      <c r="D758" s="1068"/>
      <c r="E758" s="183"/>
      <c r="F758" s="184"/>
      <c r="G758" s="174"/>
      <c r="H758" s="703" t="s">
        <v>598</v>
      </c>
      <c r="I758" s="1069"/>
      <c r="J758" s="1069"/>
      <c r="K758" s="1260"/>
      <c r="L758" s="1070"/>
      <c r="M758" s="1069"/>
      <c r="N758" s="1260"/>
      <c r="O758" s="1260"/>
      <c r="P758" s="1260"/>
      <c r="Q758" s="1260"/>
      <c r="R758" s="1260"/>
      <c r="S758" s="1260"/>
      <c r="T758" s="1260"/>
      <c r="U758" s="322"/>
      <c r="V758" s="322"/>
      <c r="W758" s="322"/>
      <c r="X758" s="1080"/>
      <c r="Y758" s="1080"/>
      <c r="Z758" s="1080"/>
      <c r="AA758" s="1080"/>
      <c r="AB758" s="1080"/>
      <c r="AC758" s="1080"/>
      <c r="AD758" s="1080"/>
      <c r="AE758" s="1080"/>
      <c r="AF758" s="1080"/>
      <c r="AG758" s="1080"/>
      <c r="AH758" s="1080"/>
      <c r="AI758" s="1080"/>
      <c r="AJ758" s="1080"/>
      <c r="AK758" s="1080"/>
      <c r="AL758" s="1080"/>
      <c r="AM758" s="1080"/>
      <c r="AN758" s="1080"/>
      <c r="AO758" s="1080"/>
      <c r="AP758" s="1080"/>
      <c r="AQ758" s="1080"/>
      <c r="AR758" s="1080"/>
      <c r="AS758" s="1080"/>
      <c r="AT758" s="1080"/>
      <c r="AU758" s="1080"/>
      <c r="AV758" s="1080"/>
      <c r="AW758" s="1080"/>
      <c r="AX758" s="1080"/>
      <c r="AY758" s="1080"/>
      <c r="AZ758" s="1080"/>
      <c r="BA758" s="1080"/>
    </row>
    <row r="759" spans="1:53" s="301" customFormat="1" ht="20.25" customHeight="1" outlineLevel="1" x14ac:dyDescent="0.25">
      <c r="A759" s="2282">
        <v>10</v>
      </c>
      <c r="B759" s="2411" t="s">
        <v>2985</v>
      </c>
      <c r="C759" s="2364" t="s">
        <v>997</v>
      </c>
      <c r="D759" s="2364" t="s">
        <v>997</v>
      </c>
      <c r="E759" s="1178" t="s">
        <v>2203</v>
      </c>
      <c r="F759" s="2351">
        <v>2028</v>
      </c>
      <c r="G759" s="2354" t="s">
        <v>395</v>
      </c>
      <c r="H759" s="2417" t="s">
        <v>1624</v>
      </c>
      <c r="I759" s="2364" t="s">
        <v>4</v>
      </c>
      <c r="J759" s="2364" t="s">
        <v>4</v>
      </c>
      <c r="K759" s="1073" t="s">
        <v>1188</v>
      </c>
      <c r="L759" s="2351">
        <v>2028</v>
      </c>
      <c r="M759" s="2364" t="s">
        <v>393</v>
      </c>
      <c r="N759" s="1073"/>
      <c r="O759" s="1073"/>
      <c r="P759" s="1073"/>
      <c r="Q759" s="1073"/>
      <c r="R759" s="1073" t="s">
        <v>2901</v>
      </c>
      <c r="S759" s="1168"/>
      <c r="T759" s="1168"/>
      <c r="U759" s="1659"/>
      <c r="V759" s="1184"/>
      <c r="W759" s="2413" t="s">
        <v>1816</v>
      </c>
    </row>
    <row r="760" spans="1:53" s="301" customFormat="1" ht="24.75" customHeight="1" outlineLevel="1" x14ac:dyDescent="0.25">
      <c r="A760" s="2283"/>
      <c r="B760" s="2412"/>
      <c r="C760" s="2365"/>
      <c r="D760" s="2365"/>
      <c r="E760" s="1073" t="s">
        <v>465</v>
      </c>
      <c r="F760" s="2352"/>
      <c r="G760" s="2355"/>
      <c r="H760" s="2418"/>
      <c r="I760" s="2365"/>
      <c r="J760" s="2365"/>
      <c r="K760" s="1168" t="s">
        <v>465</v>
      </c>
      <c r="L760" s="2352"/>
      <c r="M760" s="2365"/>
      <c r="N760" s="1073"/>
      <c r="O760" s="1073"/>
      <c r="P760" s="1073"/>
      <c r="Q760" s="1073"/>
      <c r="R760" s="1073">
        <v>866.06399999999996</v>
      </c>
      <c r="S760" s="1168"/>
      <c r="T760" s="1168"/>
      <c r="U760" s="1763" t="s">
        <v>3899</v>
      </c>
      <c r="V760" s="1184"/>
      <c r="W760" s="2414"/>
    </row>
    <row r="761" spans="1:53" s="301" customFormat="1" ht="20.25" customHeight="1" outlineLevel="1" x14ac:dyDescent="0.25">
      <c r="A761" s="2282">
        <v>11</v>
      </c>
      <c r="B761" s="2411" t="s">
        <v>2986</v>
      </c>
      <c r="C761" s="2364" t="s">
        <v>997</v>
      </c>
      <c r="D761" s="2364" t="s">
        <v>997</v>
      </c>
      <c r="E761" s="1178" t="s">
        <v>2203</v>
      </c>
      <c r="F761" s="2351">
        <v>2029</v>
      </c>
      <c r="G761" s="2354" t="s">
        <v>395</v>
      </c>
      <c r="H761" s="2417" t="s">
        <v>2987</v>
      </c>
      <c r="I761" s="2364" t="s">
        <v>4</v>
      </c>
      <c r="J761" s="2364" t="s">
        <v>4</v>
      </c>
      <c r="K761" s="1073" t="s">
        <v>1188</v>
      </c>
      <c r="L761" s="2351">
        <v>2029</v>
      </c>
      <c r="M761" s="2364" t="s">
        <v>393</v>
      </c>
      <c r="N761" s="1073"/>
      <c r="O761" s="1073"/>
      <c r="P761" s="1073"/>
      <c r="Q761" s="1073"/>
      <c r="R761" s="1073"/>
      <c r="S761" s="1168" t="s">
        <v>1241</v>
      </c>
      <c r="T761" s="1168"/>
      <c r="U761" s="1659"/>
      <c r="V761" s="1184"/>
      <c r="W761" s="2413" t="s">
        <v>1816</v>
      </c>
    </row>
    <row r="762" spans="1:53" s="301" customFormat="1" ht="24.75" customHeight="1" outlineLevel="1" x14ac:dyDescent="0.25">
      <c r="A762" s="2283"/>
      <c r="B762" s="2412"/>
      <c r="C762" s="2365"/>
      <c r="D762" s="2365"/>
      <c r="E762" s="1073" t="s">
        <v>465</v>
      </c>
      <c r="F762" s="2352"/>
      <c r="G762" s="2355"/>
      <c r="H762" s="2418"/>
      <c r="I762" s="2365"/>
      <c r="J762" s="2365"/>
      <c r="K762" s="1168" t="s">
        <v>465</v>
      </c>
      <c r="L762" s="2352"/>
      <c r="M762" s="2365"/>
      <c r="N762" s="1073"/>
      <c r="O762" s="1073"/>
      <c r="P762" s="1073"/>
      <c r="Q762" s="1073"/>
      <c r="R762" s="1073"/>
      <c r="S762" s="1168">
        <v>1432.155</v>
      </c>
      <c r="T762" s="1168"/>
      <c r="U762" s="1763" t="s">
        <v>3899</v>
      </c>
      <c r="V762" s="1184"/>
      <c r="W762" s="2414"/>
    </row>
    <row r="763" spans="1:53" s="301" customFormat="1" ht="20.25" customHeight="1" outlineLevel="1" x14ac:dyDescent="0.25">
      <c r="A763" s="2282">
        <v>12</v>
      </c>
      <c r="B763" s="2411" t="s">
        <v>2988</v>
      </c>
      <c r="C763" s="2364" t="s">
        <v>997</v>
      </c>
      <c r="D763" s="2364" t="s">
        <v>997</v>
      </c>
      <c r="E763" s="1178" t="s">
        <v>2203</v>
      </c>
      <c r="F763" s="2351">
        <v>2030</v>
      </c>
      <c r="G763" s="2354" t="s">
        <v>395</v>
      </c>
      <c r="H763" s="2417" t="s">
        <v>2989</v>
      </c>
      <c r="I763" s="2364" t="s">
        <v>4</v>
      </c>
      <c r="J763" s="2364" t="s">
        <v>4</v>
      </c>
      <c r="K763" s="1073" t="s">
        <v>1188</v>
      </c>
      <c r="L763" s="2351">
        <v>2030</v>
      </c>
      <c r="M763" s="2364" t="s">
        <v>393</v>
      </c>
      <c r="N763" s="1073"/>
      <c r="O763" s="1073"/>
      <c r="P763" s="1073"/>
      <c r="Q763" s="1073"/>
      <c r="R763" s="1073"/>
      <c r="S763" s="1168"/>
      <c r="T763" s="1168" t="s">
        <v>2902</v>
      </c>
      <c r="U763" s="1659"/>
      <c r="V763" s="1184"/>
      <c r="W763" s="2413" t="s">
        <v>2468</v>
      </c>
    </row>
    <row r="764" spans="1:53" s="301" customFormat="1" ht="35.25" customHeight="1" outlineLevel="1" x14ac:dyDescent="0.25">
      <c r="A764" s="2283"/>
      <c r="B764" s="2412"/>
      <c r="C764" s="2365"/>
      <c r="D764" s="2365"/>
      <c r="E764" s="1073" t="s">
        <v>465</v>
      </c>
      <c r="F764" s="2352"/>
      <c r="G764" s="2355"/>
      <c r="H764" s="2418"/>
      <c r="I764" s="2365"/>
      <c r="J764" s="2365"/>
      <c r="K764" s="1168" t="s">
        <v>465</v>
      </c>
      <c r="L764" s="2352"/>
      <c r="M764" s="2365"/>
      <c r="N764" s="1073"/>
      <c r="O764" s="1073"/>
      <c r="P764" s="1073"/>
      <c r="Q764" s="1073"/>
      <c r="R764" s="1073"/>
      <c r="S764" s="1168"/>
      <c r="T764" s="1168">
        <v>824.38800000000003</v>
      </c>
      <c r="U764" s="1763" t="s">
        <v>3899</v>
      </c>
      <c r="V764" s="1184"/>
      <c r="W764" s="2414"/>
    </row>
    <row r="765" spans="1:53" s="301" customFormat="1" ht="20.25" customHeight="1" outlineLevel="1" x14ac:dyDescent="0.25">
      <c r="A765" s="2282">
        <v>13</v>
      </c>
      <c r="B765" s="2411" t="s">
        <v>2990</v>
      </c>
      <c r="C765" s="2364" t="s">
        <v>997</v>
      </c>
      <c r="D765" s="2364" t="s">
        <v>997</v>
      </c>
      <c r="E765" s="1178" t="s">
        <v>2203</v>
      </c>
      <c r="F765" s="2351">
        <v>2030</v>
      </c>
      <c r="G765" s="2354" t="s">
        <v>395</v>
      </c>
      <c r="H765" s="2417" t="s">
        <v>2991</v>
      </c>
      <c r="I765" s="2364" t="s">
        <v>4</v>
      </c>
      <c r="J765" s="2364" t="s">
        <v>4</v>
      </c>
      <c r="K765" s="1073" t="s">
        <v>1188</v>
      </c>
      <c r="L765" s="2351">
        <v>2030</v>
      </c>
      <c r="M765" s="2364" t="s">
        <v>393</v>
      </c>
      <c r="N765" s="1073"/>
      <c r="O765" s="1073"/>
      <c r="P765" s="1073"/>
      <c r="Q765" s="1073"/>
      <c r="R765" s="1168" t="s">
        <v>2903</v>
      </c>
      <c r="S765" s="1168"/>
      <c r="U765" s="1659"/>
      <c r="V765" s="1184"/>
      <c r="W765" s="2413" t="s">
        <v>1796</v>
      </c>
    </row>
    <row r="766" spans="1:53" s="301" customFormat="1" ht="27" customHeight="1" outlineLevel="1" x14ac:dyDescent="0.25">
      <c r="A766" s="2283"/>
      <c r="B766" s="2412"/>
      <c r="C766" s="2365"/>
      <c r="D766" s="2365"/>
      <c r="E766" s="1073" t="s">
        <v>465</v>
      </c>
      <c r="F766" s="2352"/>
      <c r="G766" s="2355"/>
      <c r="H766" s="2418"/>
      <c r="I766" s="2365"/>
      <c r="J766" s="2365"/>
      <c r="K766" s="1168" t="s">
        <v>465</v>
      </c>
      <c r="L766" s="2352"/>
      <c r="M766" s="2365"/>
      <c r="N766" s="1073"/>
      <c r="O766" s="1073"/>
      <c r="P766" s="1073"/>
      <c r="Q766" s="1073"/>
      <c r="R766" s="1168">
        <v>566.48199999999997</v>
      </c>
      <c r="S766" s="1168"/>
      <c r="U766" s="1763" t="s">
        <v>3899</v>
      </c>
      <c r="V766" s="1184"/>
      <c r="W766" s="2414"/>
    </row>
    <row r="767" spans="1:53" s="301" customFormat="1" ht="20.25" customHeight="1" outlineLevel="1" x14ac:dyDescent="0.25">
      <c r="A767" s="2282">
        <v>14</v>
      </c>
      <c r="B767" s="2411" t="s">
        <v>2992</v>
      </c>
      <c r="C767" s="2364" t="s">
        <v>997</v>
      </c>
      <c r="D767" s="2364" t="s">
        <v>997</v>
      </c>
      <c r="E767" s="1178" t="s">
        <v>2203</v>
      </c>
      <c r="F767" s="2351">
        <v>2030</v>
      </c>
      <c r="G767" s="2354" t="s">
        <v>395</v>
      </c>
      <c r="H767" s="2417" t="s">
        <v>2993</v>
      </c>
      <c r="I767" s="2364" t="s">
        <v>4</v>
      </c>
      <c r="J767" s="2364" t="s">
        <v>4</v>
      </c>
      <c r="K767" s="1073" t="s">
        <v>1188</v>
      </c>
      <c r="L767" s="2351">
        <v>2030</v>
      </c>
      <c r="M767" s="2364" t="s">
        <v>393</v>
      </c>
      <c r="N767" s="1073"/>
      <c r="O767" s="1073"/>
      <c r="P767" s="1073"/>
      <c r="Q767" s="1073"/>
      <c r="R767" s="1073"/>
      <c r="S767" s="1168"/>
      <c r="T767" s="1168" t="s">
        <v>2904</v>
      </c>
      <c r="U767" s="1659"/>
      <c r="V767" s="1184"/>
      <c r="W767" s="2413" t="s">
        <v>1796</v>
      </c>
    </row>
    <row r="768" spans="1:53" s="301" customFormat="1" ht="27" customHeight="1" outlineLevel="1" x14ac:dyDescent="0.25">
      <c r="A768" s="2283"/>
      <c r="B768" s="2412"/>
      <c r="C768" s="2365"/>
      <c r="D768" s="2365"/>
      <c r="E768" s="1073" t="s">
        <v>465</v>
      </c>
      <c r="F768" s="2352"/>
      <c r="G768" s="2355"/>
      <c r="H768" s="2418"/>
      <c r="I768" s="2365"/>
      <c r="J768" s="2365"/>
      <c r="K768" s="1168" t="s">
        <v>465</v>
      </c>
      <c r="L768" s="2352"/>
      <c r="M768" s="2365"/>
      <c r="N768" s="1073"/>
      <c r="O768" s="1073"/>
      <c r="P768" s="1073"/>
      <c r="Q768" s="1073"/>
      <c r="R768" s="1073"/>
      <c r="S768" s="1168"/>
      <c r="T768" s="1168">
        <v>751.07399999999996</v>
      </c>
      <c r="U768" s="1763" t="s">
        <v>3899</v>
      </c>
      <c r="V768" s="1184"/>
      <c r="W768" s="2414"/>
    </row>
    <row r="769" spans="1:53" s="295" customFormat="1" ht="21.75" customHeight="1" outlineLevel="1" x14ac:dyDescent="0.25">
      <c r="A769" s="1209"/>
      <c r="B769" s="1284" t="s">
        <v>2511</v>
      </c>
      <c r="C769" s="1076"/>
      <c r="D769" s="1076"/>
      <c r="E769" s="161"/>
      <c r="F769" s="177"/>
      <c r="G769" s="178"/>
      <c r="H769" s="703" t="s">
        <v>577</v>
      </c>
      <c r="I769" s="1077"/>
      <c r="J769" s="1077"/>
      <c r="K769" s="1078"/>
      <c r="L769" s="1079"/>
      <c r="M769" s="1077"/>
      <c r="N769" s="322"/>
      <c r="O769" s="322"/>
      <c r="P769" s="322"/>
      <c r="Q769" s="322"/>
      <c r="R769" s="322"/>
      <c r="S769" s="322"/>
      <c r="T769" s="322"/>
      <c r="U769" s="175"/>
      <c r="V769" s="175"/>
      <c r="W769" s="175"/>
      <c r="X769" s="1080"/>
      <c r="Y769" s="1080"/>
      <c r="Z769" s="1080"/>
      <c r="AA769" s="1080"/>
      <c r="AB769" s="1080"/>
      <c r="AC769" s="1080"/>
      <c r="AD769" s="1080"/>
      <c r="AE769" s="1080"/>
      <c r="AF769" s="1080"/>
      <c r="AG769" s="1080"/>
      <c r="AH769" s="1080"/>
      <c r="AI769" s="1080"/>
      <c r="AJ769" s="1080"/>
      <c r="AK769" s="1080"/>
      <c r="AL769" s="1080"/>
      <c r="AM769" s="1080"/>
      <c r="AN769" s="1080"/>
      <c r="AO769" s="1080"/>
      <c r="AP769" s="1080"/>
      <c r="AQ769" s="1080"/>
      <c r="AR769" s="1080"/>
      <c r="AS769" s="1080"/>
      <c r="AT769" s="1080"/>
      <c r="AU769" s="1080"/>
      <c r="AV769" s="1080"/>
      <c r="AW769" s="1080"/>
      <c r="AX769" s="1080"/>
      <c r="AY769" s="1080"/>
      <c r="AZ769" s="1080"/>
      <c r="BA769" s="1080"/>
    </row>
    <row r="770" spans="1:53" s="301" customFormat="1" ht="20.25" customHeight="1" outlineLevel="1" x14ac:dyDescent="0.25">
      <c r="A770" s="2282">
        <v>15</v>
      </c>
      <c r="B770" s="2411" t="s">
        <v>2994</v>
      </c>
      <c r="C770" s="2364" t="s">
        <v>997</v>
      </c>
      <c r="D770" s="2364" t="s">
        <v>997</v>
      </c>
      <c r="E770" s="1178" t="s">
        <v>2203</v>
      </c>
      <c r="F770" s="2351">
        <v>2030</v>
      </c>
      <c r="G770" s="2354" t="s">
        <v>395</v>
      </c>
      <c r="H770" s="2417" t="s">
        <v>2995</v>
      </c>
      <c r="I770" s="2364" t="s">
        <v>4</v>
      </c>
      <c r="J770" s="2364" t="s">
        <v>4</v>
      </c>
      <c r="K770" s="1073" t="s">
        <v>1188</v>
      </c>
      <c r="L770" s="2351">
        <v>2030</v>
      </c>
      <c r="M770" s="2364" t="s">
        <v>393</v>
      </c>
      <c r="N770" s="1073"/>
      <c r="O770" s="1073"/>
      <c r="P770" s="1073"/>
      <c r="Q770" s="1073"/>
      <c r="R770" s="1073"/>
      <c r="S770" s="1168"/>
      <c r="T770" s="1168" t="s">
        <v>2905</v>
      </c>
      <c r="U770" s="1659"/>
      <c r="V770" s="1184"/>
      <c r="W770" s="2413" t="s">
        <v>1796</v>
      </c>
    </row>
    <row r="771" spans="1:53" s="301" customFormat="1" ht="44.25" customHeight="1" outlineLevel="1" x14ac:dyDescent="0.25">
      <c r="A771" s="2283"/>
      <c r="B771" s="2412"/>
      <c r="C771" s="2365"/>
      <c r="D771" s="2365"/>
      <c r="E771" s="1073" t="s">
        <v>465</v>
      </c>
      <c r="F771" s="2352"/>
      <c r="G771" s="2355"/>
      <c r="H771" s="2418"/>
      <c r="I771" s="2365"/>
      <c r="J771" s="2365"/>
      <c r="K771" s="1168" t="s">
        <v>465</v>
      </c>
      <c r="L771" s="2352"/>
      <c r="M771" s="2365"/>
      <c r="N771" s="1073"/>
      <c r="O771" s="1073"/>
      <c r="P771" s="1073"/>
      <c r="Q771" s="1073"/>
      <c r="R771" s="1073"/>
      <c r="S771" s="1168"/>
      <c r="T771" s="1168">
        <v>661.65099999999995</v>
      </c>
      <c r="U771" s="1763" t="s">
        <v>3899</v>
      </c>
      <c r="V771" s="1184"/>
      <c r="W771" s="2414"/>
    </row>
    <row r="772" spans="1:53" s="295" customFormat="1" ht="21.75" customHeight="1" outlineLevel="1" x14ac:dyDescent="0.25">
      <c r="A772" s="1209"/>
      <c r="B772" s="1284" t="s">
        <v>1006</v>
      </c>
      <c r="C772" s="1068"/>
      <c r="D772" s="1068"/>
      <c r="E772" s="183"/>
      <c r="F772" s="184"/>
      <c r="G772" s="174"/>
      <c r="H772" s="704" t="s">
        <v>580</v>
      </c>
      <c r="I772" s="1069"/>
      <c r="J772" s="1069"/>
      <c r="K772" s="1068"/>
      <c r="L772" s="1070"/>
      <c r="M772" s="1069"/>
      <c r="N772" s="1068"/>
      <c r="O772" s="1068"/>
      <c r="P772" s="1068"/>
      <c r="Q772" s="1068"/>
      <c r="R772" s="1068"/>
      <c r="S772" s="1068"/>
      <c r="T772" s="1068"/>
      <c r="U772" s="174"/>
      <c r="V772" s="174"/>
      <c r="W772" s="174"/>
    </row>
    <row r="773" spans="1:53" s="301" customFormat="1" ht="15.75" customHeight="1" outlineLevel="1" x14ac:dyDescent="0.25">
      <c r="A773" s="2282">
        <v>16</v>
      </c>
      <c r="B773" s="2411" t="s">
        <v>2470</v>
      </c>
      <c r="C773" s="2364" t="s">
        <v>997</v>
      </c>
      <c r="D773" s="2364" t="s">
        <v>997</v>
      </c>
      <c r="E773" s="1178" t="s">
        <v>2203</v>
      </c>
      <c r="F773" s="2351">
        <v>2028</v>
      </c>
      <c r="G773" s="2354" t="s">
        <v>395</v>
      </c>
      <c r="H773" s="2417" t="s">
        <v>1625</v>
      </c>
      <c r="I773" s="2364" t="s">
        <v>4</v>
      </c>
      <c r="J773" s="2364" t="s">
        <v>4</v>
      </c>
      <c r="K773" s="1073" t="s">
        <v>1188</v>
      </c>
      <c r="L773" s="2351">
        <v>2028</v>
      </c>
      <c r="M773" s="2364" t="s">
        <v>393</v>
      </c>
      <c r="N773" s="1166"/>
      <c r="O773" s="1166"/>
      <c r="P773" s="1166"/>
      <c r="Q773" s="1073" t="s">
        <v>2906</v>
      </c>
      <c r="R773" s="1073"/>
      <c r="S773" s="1168"/>
      <c r="T773" s="1168"/>
      <c r="U773" s="1659"/>
      <c r="V773" s="1184"/>
      <c r="W773" s="2413" t="s">
        <v>2471</v>
      </c>
    </row>
    <row r="774" spans="1:53" s="301" customFormat="1" ht="42.95" customHeight="1" outlineLevel="1" x14ac:dyDescent="0.25">
      <c r="A774" s="2283"/>
      <c r="B774" s="2412"/>
      <c r="C774" s="2365"/>
      <c r="D774" s="2365"/>
      <c r="E774" s="1073" t="s">
        <v>465</v>
      </c>
      <c r="F774" s="2352"/>
      <c r="G774" s="2355"/>
      <c r="H774" s="2418"/>
      <c r="I774" s="2365"/>
      <c r="J774" s="2365"/>
      <c r="K774" s="1168" t="s">
        <v>465</v>
      </c>
      <c r="L774" s="2352"/>
      <c r="M774" s="2365"/>
      <c r="N774" s="1073"/>
      <c r="O774" s="1073"/>
      <c r="P774" s="1073"/>
      <c r="Q774" s="1073">
        <v>756.72900000000004</v>
      </c>
      <c r="R774" s="1073"/>
      <c r="S774" s="1168"/>
      <c r="T774" s="1168"/>
      <c r="U774" s="1763" t="s">
        <v>3899</v>
      </c>
      <c r="V774" s="1184"/>
      <c r="W774" s="2414"/>
    </row>
    <row r="775" spans="1:53" s="301" customFormat="1" ht="15.75" customHeight="1" outlineLevel="1" x14ac:dyDescent="0.25">
      <c r="A775" s="2282">
        <v>17</v>
      </c>
      <c r="B775" s="2411" t="s">
        <v>2996</v>
      </c>
      <c r="C775" s="2364" t="s">
        <v>997</v>
      </c>
      <c r="D775" s="2364" t="s">
        <v>997</v>
      </c>
      <c r="E775" s="1178" t="s">
        <v>2203</v>
      </c>
      <c r="F775" s="2351">
        <v>2029</v>
      </c>
      <c r="G775" s="2354" t="s">
        <v>395</v>
      </c>
      <c r="H775" s="2417" t="s">
        <v>2997</v>
      </c>
      <c r="I775" s="2364" t="s">
        <v>4</v>
      </c>
      <c r="J775" s="2364" t="s">
        <v>4</v>
      </c>
      <c r="K775" s="1073" t="s">
        <v>1188</v>
      </c>
      <c r="L775" s="2351">
        <v>2029</v>
      </c>
      <c r="M775" s="2364" t="s">
        <v>393</v>
      </c>
      <c r="N775" s="1166"/>
      <c r="O775" s="1166"/>
      <c r="P775" s="1166"/>
      <c r="Q775" s="1166"/>
      <c r="R775" s="1073"/>
      <c r="S775" s="1168" t="s">
        <v>2907</v>
      </c>
      <c r="T775" s="1168"/>
      <c r="U775" s="1659"/>
      <c r="V775" s="1184"/>
      <c r="W775" s="2413" t="s">
        <v>2471</v>
      </c>
    </row>
    <row r="776" spans="1:53" s="301" customFormat="1" ht="45.95" customHeight="1" outlineLevel="1" x14ac:dyDescent="0.25">
      <c r="A776" s="2283"/>
      <c r="B776" s="2412"/>
      <c r="C776" s="2365"/>
      <c r="D776" s="2365"/>
      <c r="E776" s="1073" t="s">
        <v>465</v>
      </c>
      <c r="F776" s="2352"/>
      <c r="G776" s="2355"/>
      <c r="H776" s="2418"/>
      <c r="I776" s="2365"/>
      <c r="J776" s="2365"/>
      <c r="K776" s="1168" t="s">
        <v>465</v>
      </c>
      <c r="L776" s="2352"/>
      <c r="M776" s="2365"/>
      <c r="N776" s="1073"/>
      <c r="O776" s="1073"/>
      <c r="P776" s="1073"/>
      <c r="Q776" s="1073"/>
      <c r="R776" s="1073"/>
      <c r="S776" s="1168">
        <v>897.57500000000005</v>
      </c>
      <c r="T776" s="1168"/>
      <c r="U776" s="1763" t="s">
        <v>3899</v>
      </c>
      <c r="V776" s="1184"/>
      <c r="W776" s="2414"/>
    </row>
    <row r="777" spans="1:53" s="301" customFormat="1" ht="15.75" customHeight="1" outlineLevel="1" x14ac:dyDescent="0.25">
      <c r="A777" s="2282">
        <v>18</v>
      </c>
      <c r="B777" s="2411" t="s">
        <v>2998</v>
      </c>
      <c r="C777" s="2364" t="s">
        <v>997</v>
      </c>
      <c r="D777" s="2364" t="s">
        <v>997</v>
      </c>
      <c r="E777" s="1178" t="s">
        <v>2203</v>
      </c>
      <c r="F777" s="2351">
        <v>2030</v>
      </c>
      <c r="G777" s="2354" t="s">
        <v>395</v>
      </c>
      <c r="H777" s="2417" t="s">
        <v>2999</v>
      </c>
      <c r="I777" s="2364" t="s">
        <v>4</v>
      </c>
      <c r="J777" s="2364" t="s">
        <v>4</v>
      </c>
      <c r="K777" s="1073" t="s">
        <v>1188</v>
      </c>
      <c r="L777" s="2351">
        <v>2030</v>
      </c>
      <c r="M777" s="2364" t="s">
        <v>393</v>
      </c>
      <c r="N777" s="1166"/>
      <c r="O777" s="1166"/>
      <c r="P777" s="1166"/>
      <c r="Q777" s="1166"/>
      <c r="R777" s="1073"/>
      <c r="S777" s="1168"/>
      <c r="T777" s="1168" t="s">
        <v>2908</v>
      </c>
      <c r="U777" s="1659"/>
      <c r="V777" s="1184"/>
      <c r="W777" s="2413" t="s">
        <v>2472</v>
      </c>
    </row>
    <row r="778" spans="1:53" s="301" customFormat="1" ht="53.1" customHeight="1" outlineLevel="1" x14ac:dyDescent="0.25">
      <c r="A778" s="2283"/>
      <c r="B778" s="2412"/>
      <c r="C778" s="2365"/>
      <c r="D778" s="2365"/>
      <c r="E778" s="1073" t="s">
        <v>465</v>
      </c>
      <c r="F778" s="2352"/>
      <c r="G778" s="2355"/>
      <c r="H778" s="2418"/>
      <c r="I778" s="2365"/>
      <c r="J778" s="2365"/>
      <c r="K778" s="1168" t="s">
        <v>465</v>
      </c>
      <c r="L778" s="2352"/>
      <c r="M778" s="2365"/>
      <c r="N778" s="1073"/>
      <c r="O778" s="1073"/>
      <c r="P778" s="1073"/>
      <c r="Q778" s="1073"/>
      <c r="R778" s="1073"/>
      <c r="S778" s="1168"/>
      <c r="T778" s="1168">
        <v>693.12900000000002</v>
      </c>
      <c r="U778" s="1763" t="s">
        <v>3899</v>
      </c>
      <c r="V778" s="1184"/>
      <c r="W778" s="2414"/>
    </row>
    <row r="779" spans="1:53" s="301" customFormat="1" ht="15.75" customHeight="1" outlineLevel="1" x14ac:dyDescent="0.25">
      <c r="A779" s="2282">
        <v>19</v>
      </c>
      <c r="B779" s="2411" t="s">
        <v>3000</v>
      </c>
      <c r="C779" s="2364" t="s">
        <v>997</v>
      </c>
      <c r="D779" s="2364" t="s">
        <v>997</v>
      </c>
      <c r="E779" s="1178" t="s">
        <v>2203</v>
      </c>
      <c r="F779" s="2351">
        <v>2030</v>
      </c>
      <c r="G779" s="2354" t="s">
        <v>395</v>
      </c>
      <c r="H779" s="2417" t="s">
        <v>3001</v>
      </c>
      <c r="I779" s="2364" t="s">
        <v>4</v>
      </c>
      <c r="J779" s="2364" t="s">
        <v>4</v>
      </c>
      <c r="K779" s="1073" t="s">
        <v>1188</v>
      </c>
      <c r="L779" s="2351">
        <v>2030</v>
      </c>
      <c r="M779" s="2364" t="s">
        <v>393</v>
      </c>
      <c r="N779" s="1166"/>
      <c r="O779" s="1166"/>
      <c r="P779" s="1166"/>
      <c r="Q779" s="1166"/>
      <c r="R779" s="1073"/>
      <c r="S779" s="1168"/>
      <c r="T779" s="1168" t="s">
        <v>2898</v>
      </c>
      <c r="U779" s="1659"/>
      <c r="V779" s="1184"/>
      <c r="W779" s="2413" t="s">
        <v>1816</v>
      </c>
    </row>
    <row r="780" spans="1:53" s="301" customFormat="1" ht="48.95" customHeight="1" outlineLevel="1" x14ac:dyDescent="0.25">
      <c r="A780" s="2283"/>
      <c r="B780" s="2412"/>
      <c r="C780" s="2365"/>
      <c r="D780" s="2365"/>
      <c r="E780" s="1073" t="s">
        <v>465</v>
      </c>
      <c r="F780" s="2352"/>
      <c r="G780" s="2355"/>
      <c r="H780" s="2418"/>
      <c r="I780" s="2365"/>
      <c r="J780" s="2365"/>
      <c r="K780" s="1168" t="s">
        <v>465</v>
      </c>
      <c r="L780" s="2352"/>
      <c r="M780" s="2365"/>
      <c r="N780" s="1073"/>
      <c r="O780" s="1073"/>
      <c r="P780" s="1073"/>
      <c r="Q780" s="1073"/>
      <c r="R780" s="1073"/>
      <c r="S780" s="1168"/>
      <c r="T780" s="1168">
        <v>1062.701</v>
      </c>
      <c r="U780" s="1763" t="s">
        <v>3899</v>
      </c>
      <c r="V780" s="1184"/>
      <c r="W780" s="2414"/>
    </row>
    <row r="781" spans="1:53" s="295" customFormat="1" ht="21.75" customHeight="1" outlineLevel="1" x14ac:dyDescent="0.25">
      <c r="A781" s="1209"/>
      <c r="B781" s="1284" t="s">
        <v>1021</v>
      </c>
      <c r="C781" s="1068"/>
      <c r="D781" s="1068"/>
      <c r="E781" s="183"/>
      <c r="F781" s="184"/>
      <c r="G781" s="174"/>
      <c r="H781" s="704" t="s">
        <v>579</v>
      </c>
      <c r="I781" s="1069"/>
      <c r="J781" s="1069"/>
      <c r="K781" s="1068"/>
      <c r="L781" s="1070"/>
      <c r="M781" s="1069"/>
      <c r="N781" s="174"/>
      <c r="O781" s="174"/>
      <c r="P781" s="174"/>
      <c r="Q781" s="174"/>
      <c r="R781" s="174"/>
      <c r="S781" s="174"/>
      <c r="T781" s="174"/>
      <c r="U781" s="174"/>
      <c r="V781" s="174"/>
      <c r="W781" s="174"/>
    </row>
    <row r="782" spans="1:53" s="301" customFormat="1" ht="15.75" customHeight="1" outlineLevel="1" x14ac:dyDescent="0.25">
      <c r="A782" s="2282">
        <v>20</v>
      </c>
      <c r="B782" s="2411" t="s">
        <v>3002</v>
      </c>
      <c r="C782" s="2364" t="s">
        <v>997</v>
      </c>
      <c r="D782" s="2364" t="s">
        <v>997</v>
      </c>
      <c r="E782" s="1178" t="s">
        <v>2203</v>
      </c>
      <c r="F782" s="2351">
        <v>2029</v>
      </c>
      <c r="G782" s="2354" t="s">
        <v>395</v>
      </c>
      <c r="H782" s="2417" t="s">
        <v>3003</v>
      </c>
      <c r="I782" s="2364" t="s">
        <v>4</v>
      </c>
      <c r="J782" s="2364" t="s">
        <v>4</v>
      </c>
      <c r="K782" s="1073" t="s">
        <v>1188</v>
      </c>
      <c r="L782" s="2351">
        <v>2029</v>
      </c>
      <c r="M782" s="2364" t="s">
        <v>393</v>
      </c>
      <c r="N782" s="1166"/>
      <c r="O782" s="1166"/>
      <c r="P782" s="1166"/>
      <c r="Q782" s="1166"/>
      <c r="R782" s="1073"/>
      <c r="S782" s="1168" t="s">
        <v>2909</v>
      </c>
      <c r="T782" s="1168"/>
      <c r="U782" s="1659"/>
      <c r="V782" s="1184"/>
      <c r="W782" s="2413" t="s">
        <v>1796</v>
      </c>
    </row>
    <row r="783" spans="1:53" s="301" customFormat="1" ht="51" customHeight="1" outlineLevel="1" x14ac:dyDescent="0.25">
      <c r="A783" s="2283"/>
      <c r="B783" s="2412"/>
      <c r="C783" s="2365"/>
      <c r="D783" s="2365"/>
      <c r="E783" s="1073" t="s">
        <v>465</v>
      </c>
      <c r="F783" s="2352"/>
      <c r="G783" s="2355"/>
      <c r="H783" s="2418"/>
      <c r="I783" s="2365"/>
      <c r="J783" s="2365"/>
      <c r="K783" s="1168" t="s">
        <v>465</v>
      </c>
      <c r="L783" s="2352"/>
      <c r="M783" s="2365"/>
      <c r="N783" s="1073"/>
      <c r="O783" s="1073"/>
      <c r="P783" s="1073"/>
      <c r="Q783" s="1073"/>
      <c r="R783" s="1073"/>
      <c r="S783" s="1168">
        <v>485.33800000000002</v>
      </c>
      <c r="T783" s="1168"/>
      <c r="U783" s="1763" t="s">
        <v>3899</v>
      </c>
      <c r="V783" s="1184"/>
      <c r="W783" s="2414"/>
    </row>
    <row r="784" spans="1:53" s="295" customFormat="1" ht="21.75" customHeight="1" outlineLevel="1" x14ac:dyDescent="0.25">
      <c r="A784" s="1209"/>
      <c r="B784" s="1284" t="s">
        <v>1010</v>
      </c>
      <c r="C784" s="1068"/>
      <c r="D784" s="1068"/>
      <c r="E784" s="183"/>
      <c r="F784" s="184"/>
      <c r="G784" s="174"/>
      <c r="H784" s="704" t="s">
        <v>583</v>
      </c>
      <c r="I784" s="1069"/>
      <c r="J784" s="1069"/>
      <c r="K784" s="1068"/>
      <c r="L784" s="1070"/>
      <c r="M784" s="1069"/>
      <c r="N784" s="1068"/>
      <c r="O784" s="1068"/>
      <c r="P784" s="1068"/>
      <c r="Q784" s="1068"/>
      <c r="R784" s="1068"/>
      <c r="S784" s="1068"/>
      <c r="T784" s="1068"/>
      <c r="U784" s="174"/>
      <c r="V784" s="174"/>
      <c r="W784" s="174"/>
    </row>
    <row r="785" spans="1:23" s="301" customFormat="1" ht="15.75" customHeight="1" outlineLevel="1" x14ac:dyDescent="0.25">
      <c r="A785" s="2282">
        <v>21</v>
      </c>
      <c r="B785" s="2411" t="s">
        <v>2473</v>
      </c>
      <c r="C785" s="2364" t="s">
        <v>997</v>
      </c>
      <c r="D785" s="2364" t="s">
        <v>997</v>
      </c>
      <c r="E785" s="1178" t="s">
        <v>2203</v>
      </c>
      <c r="F785" s="2351">
        <v>2027</v>
      </c>
      <c r="G785" s="2354" t="s">
        <v>395</v>
      </c>
      <c r="H785" s="2415" t="s">
        <v>1626</v>
      </c>
      <c r="I785" s="2364" t="s">
        <v>4</v>
      </c>
      <c r="J785" s="2364" t="s">
        <v>4</v>
      </c>
      <c r="K785" s="1073" t="s">
        <v>1188</v>
      </c>
      <c r="L785" s="2351">
        <v>2027</v>
      </c>
      <c r="M785" s="2364" t="s">
        <v>393</v>
      </c>
      <c r="N785" s="1073"/>
      <c r="O785" s="1073"/>
      <c r="P785" s="1073"/>
      <c r="Q785" s="1073" t="s">
        <v>2910</v>
      </c>
      <c r="R785" s="1073"/>
      <c r="S785" s="1168"/>
      <c r="T785" s="1168"/>
      <c r="U785" s="1659"/>
      <c r="V785" s="1184"/>
      <c r="W785" s="2413" t="s">
        <v>1798</v>
      </c>
    </row>
    <row r="786" spans="1:23" s="301" customFormat="1" ht="38.1" customHeight="1" outlineLevel="1" x14ac:dyDescent="0.25">
      <c r="A786" s="2283"/>
      <c r="B786" s="2412"/>
      <c r="C786" s="2365"/>
      <c r="D786" s="2365"/>
      <c r="E786" s="1073" t="s">
        <v>465</v>
      </c>
      <c r="F786" s="2352"/>
      <c r="G786" s="2355"/>
      <c r="H786" s="2416"/>
      <c r="I786" s="2365"/>
      <c r="J786" s="2365"/>
      <c r="K786" s="1168" t="s">
        <v>465</v>
      </c>
      <c r="L786" s="2352"/>
      <c r="M786" s="2365"/>
      <c r="N786" s="1073"/>
      <c r="O786" s="1073"/>
      <c r="P786" s="1073"/>
      <c r="Q786" s="1073">
        <v>758.45699999999999</v>
      </c>
      <c r="R786" s="1073"/>
      <c r="S786" s="1168"/>
      <c r="T786" s="1168"/>
      <c r="U786" s="1763" t="s">
        <v>3899</v>
      </c>
      <c r="V786" s="1184"/>
      <c r="W786" s="2414"/>
    </row>
    <row r="787" spans="1:23" s="301" customFormat="1" ht="15" customHeight="1" outlineLevel="1" x14ac:dyDescent="0.25">
      <c r="A787" s="2282">
        <v>22</v>
      </c>
      <c r="B787" s="2411" t="s">
        <v>2474</v>
      </c>
      <c r="C787" s="2364" t="s">
        <v>997</v>
      </c>
      <c r="D787" s="2364" t="s">
        <v>997</v>
      </c>
      <c r="E787" s="1178" t="s">
        <v>2203</v>
      </c>
      <c r="F787" s="2351">
        <v>2027</v>
      </c>
      <c r="G787" s="2354" t="s">
        <v>395</v>
      </c>
      <c r="H787" s="2415" t="s">
        <v>1627</v>
      </c>
      <c r="I787" s="2364" t="s">
        <v>4</v>
      </c>
      <c r="J787" s="2364" t="s">
        <v>4</v>
      </c>
      <c r="K787" s="1073" t="s">
        <v>1188</v>
      </c>
      <c r="L787" s="2351">
        <v>2027</v>
      </c>
      <c r="M787" s="2364" t="s">
        <v>393</v>
      </c>
      <c r="N787" s="1073"/>
      <c r="O787" s="1073"/>
      <c r="P787" s="1073"/>
      <c r="Q787" s="1073" t="s">
        <v>2911</v>
      </c>
      <c r="R787" s="1073"/>
      <c r="S787" s="1168"/>
      <c r="T787" s="1168"/>
      <c r="U787" s="1659"/>
      <c r="V787" s="1184"/>
      <c r="W787" s="2413" t="s">
        <v>1794</v>
      </c>
    </row>
    <row r="788" spans="1:23" s="301" customFormat="1" ht="33" customHeight="1" outlineLevel="1" x14ac:dyDescent="0.25">
      <c r="A788" s="2283"/>
      <c r="B788" s="2412"/>
      <c r="C788" s="2365"/>
      <c r="D788" s="2365"/>
      <c r="E788" s="1073" t="s">
        <v>465</v>
      </c>
      <c r="F788" s="2352"/>
      <c r="G788" s="2355"/>
      <c r="H788" s="2416"/>
      <c r="I788" s="2365"/>
      <c r="J788" s="2365"/>
      <c r="K788" s="1168" t="s">
        <v>465</v>
      </c>
      <c r="L788" s="2352"/>
      <c r="M788" s="2365"/>
      <c r="N788" s="1073"/>
      <c r="O788" s="1073"/>
      <c r="P788" s="1073"/>
      <c r="Q788" s="1073">
        <v>283.54500000000002</v>
      </c>
      <c r="R788" s="1073"/>
      <c r="S788" s="1168"/>
      <c r="T788" s="1168"/>
      <c r="U788" s="1763" t="s">
        <v>3899</v>
      </c>
      <c r="V788" s="1184"/>
      <c r="W788" s="2414"/>
    </row>
    <row r="789" spans="1:23" s="301" customFormat="1" ht="21.75" customHeight="1" outlineLevel="1" x14ac:dyDescent="0.25">
      <c r="A789" s="2282">
        <v>23</v>
      </c>
      <c r="B789" s="2411" t="s">
        <v>3004</v>
      </c>
      <c r="C789" s="2364" t="s">
        <v>997</v>
      </c>
      <c r="D789" s="2364" t="s">
        <v>997</v>
      </c>
      <c r="E789" s="1178" t="s">
        <v>2203</v>
      </c>
      <c r="F789" s="2351">
        <v>2030</v>
      </c>
      <c r="G789" s="2354" t="s">
        <v>395</v>
      </c>
      <c r="H789" s="2415" t="s">
        <v>3005</v>
      </c>
      <c r="I789" s="2364" t="s">
        <v>4</v>
      </c>
      <c r="J789" s="2364" t="s">
        <v>4</v>
      </c>
      <c r="K789" s="1073" t="s">
        <v>1188</v>
      </c>
      <c r="L789" s="2351">
        <v>2030</v>
      </c>
      <c r="M789" s="2364" t="s">
        <v>393</v>
      </c>
      <c r="N789" s="1073"/>
      <c r="O789" s="1073"/>
      <c r="P789" s="1073"/>
      <c r="Q789" s="1073"/>
      <c r="R789" s="1073"/>
      <c r="S789" s="1168"/>
      <c r="T789" s="1168" t="s">
        <v>2912</v>
      </c>
      <c r="U789" s="1659"/>
      <c r="V789" s="1184"/>
      <c r="W789" s="2413" t="s">
        <v>1798</v>
      </c>
    </row>
    <row r="790" spans="1:23" s="301" customFormat="1" ht="39.950000000000003" customHeight="1" outlineLevel="1" x14ac:dyDescent="0.25">
      <c r="A790" s="2283"/>
      <c r="B790" s="2412"/>
      <c r="C790" s="2365"/>
      <c r="D790" s="2365"/>
      <c r="E790" s="1073" t="s">
        <v>465</v>
      </c>
      <c r="F790" s="2352"/>
      <c r="G790" s="2355"/>
      <c r="H790" s="2416"/>
      <c r="I790" s="2365"/>
      <c r="J790" s="2365"/>
      <c r="K790" s="1168" t="s">
        <v>465</v>
      </c>
      <c r="L790" s="2352"/>
      <c r="M790" s="2365"/>
      <c r="N790" s="1073"/>
      <c r="O790" s="1073"/>
      <c r="P790" s="1073"/>
      <c r="Q790" s="1073"/>
      <c r="R790" s="1073"/>
      <c r="S790" s="1168"/>
      <c r="T790" s="1168">
        <v>909.21699999999998</v>
      </c>
      <c r="U790" s="1763" t="s">
        <v>3899</v>
      </c>
      <c r="V790" s="1184"/>
      <c r="W790" s="2414"/>
    </row>
    <row r="791" spans="1:23" s="301" customFormat="1" ht="19.5" customHeight="1" outlineLevel="1" x14ac:dyDescent="0.25">
      <c r="A791" s="2282">
        <v>24</v>
      </c>
      <c r="B791" s="2411" t="s">
        <v>3006</v>
      </c>
      <c r="C791" s="2364" t="s">
        <v>997</v>
      </c>
      <c r="D791" s="2364" t="s">
        <v>997</v>
      </c>
      <c r="E791" s="1178" t="s">
        <v>2203</v>
      </c>
      <c r="F791" s="2351">
        <v>2030</v>
      </c>
      <c r="G791" s="2354" t="s">
        <v>395</v>
      </c>
      <c r="H791" s="2415" t="s">
        <v>3007</v>
      </c>
      <c r="I791" s="2364" t="s">
        <v>4</v>
      </c>
      <c r="J791" s="2364" t="s">
        <v>4</v>
      </c>
      <c r="K791" s="1073" t="s">
        <v>1188</v>
      </c>
      <c r="L791" s="2351">
        <v>2030</v>
      </c>
      <c r="M791" s="2364" t="s">
        <v>393</v>
      </c>
      <c r="N791" s="1073"/>
      <c r="O791" s="1073"/>
      <c r="P791" s="1073"/>
      <c r="Q791" s="1073"/>
      <c r="R791" s="1073"/>
      <c r="S791" s="1168"/>
      <c r="T791" s="1168" t="s">
        <v>2913</v>
      </c>
      <c r="U791" s="1659"/>
      <c r="V791" s="1184"/>
      <c r="W791" s="2413" t="s">
        <v>1794</v>
      </c>
    </row>
    <row r="792" spans="1:23" s="301" customFormat="1" ht="27.75" customHeight="1" outlineLevel="1" x14ac:dyDescent="0.25">
      <c r="A792" s="2283"/>
      <c r="B792" s="2412"/>
      <c r="C792" s="2365"/>
      <c r="D792" s="2365"/>
      <c r="E792" s="1073" t="s">
        <v>465</v>
      </c>
      <c r="F792" s="2352"/>
      <c r="G792" s="2355"/>
      <c r="H792" s="2416"/>
      <c r="I792" s="2365"/>
      <c r="J792" s="2365"/>
      <c r="K792" s="1168" t="s">
        <v>465</v>
      </c>
      <c r="L792" s="2352"/>
      <c r="M792" s="2365"/>
      <c r="N792" s="1073"/>
      <c r="O792" s="1073"/>
      <c r="P792" s="1073"/>
      <c r="Q792" s="1073"/>
      <c r="R792" s="1073"/>
      <c r="S792" s="1168"/>
      <c r="T792" s="1168">
        <v>235.52500000000001</v>
      </c>
      <c r="U792" s="1763" t="s">
        <v>3899</v>
      </c>
      <c r="V792" s="1184"/>
      <c r="W792" s="2414"/>
    </row>
    <row r="793" spans="1:23" s="301" customFormat="1" ht="21.75" customHeight="1" outlineLevel="1" x14ac:dyDescent="0.25">
      <c r="A793" s="2282">
        <v>25</v>
      </c>
      <c r="B793" s="2411" t="s">
        <v>3008</v>
      </c>
      <c r="C793" s="2364" t="s">
        <v>997</v>
      </c>
      <c r="D793" s="2364" t="s">
        <v>997</v>
      </c>
      <c r="E793" s="1178" t="s">
        <v>2203</v>
      </c>
      <c r="F793" s="2351">
        <v>2030</v>
      </c>
      <c r="G793" s="2354" t="s">
        <v>395</v>
      </c>
      <c r="H793" s="2415" t="s">
        <v>3009</v>
      </c>
      <c r="I793" s="2364" t="s">
        <v>4</v>
      </c>
      <c r="J793" s="2364" t="s">
        <v>4</v>
      </c>
      <c r="K793" s="1073" t="s">
        <v>1188</v>
      </c>
      <c r="L793" s="2351">
        <v>2030</v>
      </c>
      <c r="M793" s="2364" t="s">
        <v>393</v>
      </c>
      <c r="N793" s="1073"/>
      <c r="O793" s="1073"/>
      <c r="P793" s="1073"/>
      <c r="Q793" s="1073"/>
      <c r="R793" s="1073"/>
      <c r="S793" s="1168"/>
      <c r="T793" s="1168" t="s">
        <v>2914</v>
      </c>
      <c r="U793" s="1659"/>
      <c r="V793" s="1184"/>
      <c r="W793" s="2413" t="s">
        <v>1796</v>
      </c>
    </row>
    <row r="794" spans="1:23" s="301" customFormat="1" ht="25.5" customHeight="1" outlineLevel="1" x14ac:dyDescent="0.25">
      <c r="A794" s="2283"/>
      <c r="B794" s="2412"/>
      <c r="C794" s="2365"/>
      <c r="D794" s="2365"/>
      <c r="E794" s="1073" t="s">
        <v>465</v>
      </c>
      <c r="F794" s="2352"/>
      <c r="G794" s="2355"/>
      <c r="H794" s="2416"/>
      <c r="I794" s="2365"/>
      <c r="J794" s="2365"/>
      <c r="K794" s="1168" t="s">
        <v>465</v>
      </c>
      <c r="L794" s="2352"/>
      <c r="M794" s="2365"/>
      <c r="N794" s="1073"/>
      <c r="O794" s="1073"/>
      <c r="P794" s="1073"/>
      <c r="Q794" s="1073"/>
      <c r="R794" s="1073"/>
      <c r="S794" s="1168"/>
      <c r="T794" s="1168">
        <v>534.37599999999998</v>
      </c>
      <c r="U794" s="1763" t="s">
        <v>3899</v>
      </c>
      <c r="V794" s="1184"/>
      <c r="W794" s="2414"/>
    </row>
    <row r="795" spans="1:23" s="301" customFormat="1" ht="22.5" customHeight="1" outlineLevel="1" x14ac:dyDescent="0.25">
      <c r="A795" s="2282">
        <v>26</v>
      </c>
      <c r="B795" s="2411" t="s">
        <v>3010</v>
      </c>
      <c r="C795" s="2364" t="s">
        <v>997</v>
      </c>
      <c r="D795" s="2364" t="s">
        <v>997</v>
      </c>
      <c r="E795" s="1178" t="s">
        <v>2203</v>
      </c>
      <c r="F795" s="2351">
        <v>2030</v>
      </c>
      <c r="G795" s="2354" t="s">
        <v>395</v>
      </c>
      <c r="H795" s="2415" t="s">
        <v>3011</v>
      </c>
      <c r="I795" s="2364" t="s">
        <v>4</v>
      </c>
      <c r="J795" s="2364" t="s">
        <v>4</v>
      </c>
      <c r="K795" s="1073" t="s">
        <v>1188</v>
      </c>
      <c r="L795" s="2351">
        <v>2030</v>
      </c>
      <c r="M795" s="2364" t="s">
        <v>393</v>
      </c>
      <c r="N795" s="1073"/>
      <c r="O795" s="1073"/>
      <c r="P795" s="1073"/>
      <c r="Q795" s="1073"/>
      <c r="R795" s="1168" t="s">
        <v>2915</v>
      </c>
      <c r="S795" s="1168"/>
      <c r="U795" s="1659"/>
      <c r="V795" s="1184"/>
      <c r="W795" s="2413" t="s">
        <v>2475</v>
      </c>
    </row>
    <row r="796" spans="1:23" s="301" customFormat="1" ht="17.25" customHeight="1" outlineLevel="1" x14ac:dyDescent="0.25">
      <c r="A796" s="2283"/>
      <c r="B796" s="2412"/>
      <c r="C796" s="2365"/>
      <c r="D796" s="2365"/>
      <c r="E796" s="1073" t="s">
        <v>465</v>
      </c>
      <c r="F796" s="2352"/>
      <c r="G796" s="2355"/>
      <c r="H796" s="2416"/>
      <c r="I796" s="2365"/>
      <c r="J796" s="2365"/>
      <c r="K796" s="1168" t="s">
        <v>465</v>
      </c>
      <c r="L796" s="2352"/>
      <c r="M796" s="2365"/>
      <c r="N796" s="1073"/>
      <c r="O796" s="1073"/>
      <c r="P796" s="1073"/>
      <c r="Q796" s="1073"/>
      <c r="R796" s="1168">
        <v>716.38</v>
      </c>
      <c r="S796" s="1168"/>
      <c r="U796" s="1763" t="s">
        <v>3899</v>
      </c>
      <c r="V796" s="1184"/>
      <c r="W796" s="2414"/>
    </row>
    <row r="797" spans="1:23" s="301" customFormat="1" ht="22.5" customHeight="1" outlineLevel="1" x14ac:dyDescent="0.25">
      <c r="A797" s="2282">
        <v>27</v>
      </c>
      <c r="B797" s="2411" t="s">
        <v>3012</v>
      </c>
      <c r="C797" s="2364" t="s">
        <v>997</v>
      </c>
      <c r="D797" s="2364" t="s">
        <v>997</v>
      </c>
      <c r="E797" s="1178" t="s">
        <v>2203</v>
      </c>
      <c r="F797" s="2351">
        <v>2030</v>
      </c>
      <c r="G797" s="2354" t="s">
        <v>395</v>
      </c>
      <c r="H797" s="2415" t="s">
        <v>3013</v>
      </c>
      <c r="I797" s="2364" t="s">
        <v>4</v>
      </c>
      <c r="J797" s="2364" t="s">
        <v>4</v>
      </c>
      <c r="K797" s="1073" t="s">
        <v>1188</v>
      </c>
      <c r="L797" s="2351">
        <v>2030</v>
      </c>
      <c r="M797" s="2364" t="s">
        <v>393</v>
      </c>
      <c r="N797" s="1073"/>
      <c r="O797" s="1073"/>
      <c r="P797" s="1073"/>
      <c r="Q797" s="1073"/>
      <c r="R797" s="1073"/>
      <c r="S797" s="1168"/>
      <c r="T797" s="1168" t="s">
        <v>2916</v>
      </c>
      <c r="U797" s="1659"/>
      <c r="V797" s="1184"/>
      <c r="W797" s="2419" t="s">
        <v>2475</v>
      </c>
    </row>
    <row r="798" spans="1:23" s="301" customFormat="1" ht="25.5" customHeight="1" outlineLevel="1" x14ac:dyDescent="0.25">
      <c r="A798" s="2283"/>
      <c r="B798" s="2412"/>
      <c r="C798" s="2365"/>
      <c r="D798" s="2365"/>
      <c r="E798" s="1073" t="s">
        <v>465</v>
      </c>
      <c r="F798" s="2352"/>
      <c r="G798" s="2355"/>
      <c r="H798" s="2416"/>
      <c r="I798" s="2365"/>
      <c r="J798" s="2365"/>
      <c r="K798" s="1168" t="s">
        <v>465</v>
      </c>
      <c r="L798" s="2352"/>
      <c r="M798" s="2365"/>
      <c r="N798" s="1073"/>
      <c r="O798" s="1073"/>
      <c r="P798" s="1073"/>
      <c r="Q798" s="1073"/>
      <c r="R798" s="1073"/>
      <c r="S798" s="1168"/>
      <c r="T798" s="1168">
        <v>716.38</v>
      </c>
      <c r="U798" s="1763" t="s">
        <v>3899</v>
      </c>
      <c r="V798" s="1184"/>
      <c r="W798" s="2419"/>
    </row>
    <row r="799" spans="1:23" s="301" customFormat="1" ht="18.75" customHeight="1" outlineLevel="1" x14ac:dyDescent="0.25">
      <c r="A799" s="2282">
        <v>28</v>
      </c>
      <c r="B799" s="2411" t="s">
        <v>3014</v>
      </c>
      <c r="C799" s="2364" t="s">
        <v>997</v>
      </c>
      <c r="D799" s="2364" t="s">
        <v>997</v>
      </c>
      <c r="E799" s="1178" t="s">
        <v>2203</v>
      </c>
      <c r="F799" s="2351">
        <v>2030</v>
      </c>
      <c r="G799" s="2354" t="s">
        <v>395</v>
      </c>
      <c r="H799" s="2415" t="s">
        <v>3015</v>
      </c>
      <c r="I799" s="2364" t="s">
        <v>4</v>
      </c>
      <c r="J799" s="2364" t="s">
        <v>4</v>
      </c>
      <c r="K799" s="1073" t="s">
        <v>1188</v>
      </c>
      <c r="L799" s="2351">
        <v>2030</v>
      </c>
      <c r="M799" s="2364" t="s">
        <v>393</v>
      </c>
      <c r="N799" s="1073"/>
      <c r="O799" s="1073"/>
      <c r="P799" s="1073"/>
      <c r="Q799" s="1073"/>
      <c r="R799" s="1073"/>
      <c r="S799" s="1168"/>
      <c r="T799" s="1168" t="s">
        <v>2909</v>
      </c>
      <c r="U799" s="1659"/>
      <c r="V799" s="1184"/>
      <c r="W799" s="2419" t="s">
        <v>1797</v>
      </c>
    </row>
    <row r="800" spans="1:23" s="301" customFormat="1" ht="27.75" customHeight="1" outlineLevel="1" x14ac:dyDescent="0.25">
      <c r="A800" s="2283"/>
      <c r="B800" s="2412"/>
      <c r="C800" s="2365"/>
      <c r="D800" s="2365"/>
      <c r="E800" s="1073" t="s">
        <v>465</v>
      </c>
      <c r="F800" s="2352"/>
      <c r="G800" s="2355"/>
      <c r="H800" s="2416"/>
      <c r="I800" s="2365"/>
      <c r="J800" s="2365"/>
      <c r="K800" s="1168" t="s">
        <v>465</v>
      </c>
      <c r="L800" s="2352"/>
      <c r="M800" s="2365"/>
      <c r="N800" s="1073"/>
      <c r="O800" s="1073"/>
      <c r="P800" s="1073"/>
      <c r="Q800" s="1073"/>
      <c r="R800" s="1073"/>
      <c r="S800" s="1168"/>
      <c r="T800" s="1168">
        <v>432.00700000000001</v>
      </c>
      <c r="U800" s="1763" t="s">
        <v>3899</v>
      </c>
      <c r="V800" s="1184"/>
      <c r="W800" s="2419"/>
    </row>
    <row r="801" spans="1:23" s="301" customFormat="1" ht="21.75" customHeight="1" outlineLevel="1" x14ac:dyDescent="0.25">
      <c r="A801" s="2282">
        <v>29</v>
      </c>
      <c r="B801" s="2411" t="s">
        <v>3016</v>
      </c>
      <c r="C801" s="2364" t="s">
        <v>997</v>
      </c>
      <c r="D801" s="2364" t="s">
        <v>997</v>
      </c>
      <c r="E801" s="1178" t="s">
        <v>2203</v>
      </c>
      <c r="F801" s="2351">
        <v>2030</v>
      </c>
      <c r="G801" s="2354" t="s">
        <v>395</v>
      </c>
      <c r="H801" s="2415" t="s">
        <v>3017</v>
      </c>
      <c r="I801" s="2364" t="s">
        <v>4</v>
      </c>
      <c r="J801" s="2364" t="s">
        <v>4</v>
      </c>
      <c r="K801" s="1073" t="s">
        <v>1188</v>
      </c>
      <c r="L801" s="2351">
        <v>2030</v>
      </c>
      <c r="M801" s="2364" t="s">
        <v>393</v>
      </c>
      <c r="N801" s="1073"/>
      <c r="O801" s="1073"/>
      <c r="P801" s="1073"/>
      <c r="Q801" s="1073"/>
      <c r="R801" s="1073"/>
      <c r="S801" s="1168"/>
      <c r="T801" s="1168" t="s">
        <v>2909</v>
      </c>
      <c r="U801" s="1659"/>
      <c r="V801" s="1184"/>
      <c r="W801" s="2419" t="s">
        <v>1796</v>
      </c>
    </row>
    <row r="802" spans="1:23" s="301" customFormat="1" ht="26.25" customHeight="1" outlineLevel="1" x14ac:dyDescent="0.25">
      <c r="A802" s="2283"/>
      <c r="B802" s="2412"/>
      <c r="C802" s="2365"/>
      <c r="D802" s="2365"/>
      <c r="E802" s="1073" t="s">
        <v>465</v>
      </c>
      <c r="F802" s="2352"/>
      <c r="G802" s="2355"/>
      <c r="H802" s="2416"/>
      <c r="I802" s="2365"/>
      <c r="J802" s="2365"/>
      <c r="K802" s="1168" t="s">
        <v>465</v>
      </c>
      <c r="L802" s="2352"/>
      <c r="M802" s="2365"/>
      <c r="N802" s="1073"/>
      <c r="O802" s="1073"/>
      <c r="P802" s="1073"/>
      <c r="Q802" s="1073"/>
      <c r="R802" s="1073"/>
      <c r="S802" s="1168"/>
      <c r="T802" s="1168">
        <v>509.67</v>
      </c>
      <c r="U802" s="1763" t="s">
        <v>3899</v>
      </c>
      <c r="V802" s="1184"/>
      <c r="W802" s="2419"/>
    </row>
    <row r="803" spans="1:23" s="301" customFormat="1" ht="30" customHeight="1" outlineLevel="1" x14ac:dyDescent="0.25">
      <c r="A803" s="2282">
        <v>30</v>
      </c>
      <c r="B803" s="2411" t="s">
        <v>3018</v>
      </c>
      <c r="C803" s="2364" t="s">
        <v>997</v>
      </c>
      <c r="D803" s="2364" t="s">
        <v>997</v>
      </c>
      <c r="E803" s="1178" t="s">
        <v>2203</v>
      </c>
      <c r="F803" s="2351">
        <v>2030</v>
      </c>
      <c r="G803" s="2354" t="s">
        <v>395</v>
      </c>
      <c r="H803" s="2415" t="s">
        <v>3019</v>
      </c>
      <c r="I803" s="2364" t="s">
        <v>4</v>
      </c>
      <c r="J803" s="2364" t="s">
        <v>4</v>
      </c>
      <c r="K803" s="1073" t="s">
        <v>1188</v>
      </c>
      <c r="L803" s="2351">
        <v>2030</v>
      </c>
      <c r="M803" s="2364" t="s">
        <v>393</v>
      </c>
      <c r="N803" s="1073"/>
      <c r="O803" s="1073"/>
      <c r="P803" s="1073"/>
      <c r="Q803" s="1073"/>
      <c r="R803" s="1073"/>
      <c r="S803" s="1168"/>
      <c r="T803" s="1168" t="s">
        <v>2909</v>
      </c>
      <c r="U803" s="1659"/>
      <c r="V803" s="1184"/>
      <c r="W803" s="2419" t="s">
        <v>1797</v>
      </c>
    </row>
    <row r="804" spans="1:23" s="301" customFormat="1" ht="12" customHeight="1" outlineLevel="1" x14ac:dyDescent="0.25">
      <c r="A804" s="2283"/>
      <c r="B804" s="2412"/>
      <c r="C804" s="2365"/>
      <c r="D804" s="2365"/>
      <c r="E804" s="1073" t="s">
        <v>465</v>
      </c>
      <c r="F804" s="2352"/>
      <c r="G804" s="2355"/>
      <c r="H804" s="2416"/>
      <c r="I804" s="2365"/>
      <c r="J804" s="2365"/>
      <c r="K804" s="1168" t="s">
        <v>465</v>
      </c>
      <c r="L804" s="2352"/>
      <c r="M804" s="2365"/>
      <c r="N804" s="1073"/>
      <c r="O804" s="1073"/>
      <c r="P804" s="1073"/>
      <c r="Q804" s="1073"/>
      <c r="R804" s="1073"/>
      <c r="S804" s="1168"/>
      <c r="T804" s="1168">
        <v>474.02800000000002</v>
      </c>
      <c r="U804" s="1763" t="s">
        <v>3899</v>
      </c>
      <c r="V804" s="1184"/>
      <c r="W804" s="2419"/>
    </row>
    <row r="805" spans="1:23" s="301" customFormat="1" ht="21" customHeight="1" outlineLevel="1" x14ac:dyDescent="0.25">
      <c r="A805" s="2282">
        <v>31</v>
      </c>
      <c r="B805" s="2411" t="s">
        <v>3020</v>
      </c>
      <c r="C805" s="2364" t="s">
        <v>997</v>
      </c>
      <c r="D805" s="2364" t="s">
        <v>997</v>
      </c>
      <c r="E805" s="1178" t="s">
        <v>2203</v>
      </c>
      <c r="F805" s="2351">
        <v>2030</v>
      </c>
      <c r="G805" s="2354" t="s">
        <v>395</v>
      </c>
      <c r="H805" s="2415" t="s">
        <v>3021</v>
      </c>
      <c r="I805" s="2364" t="s">
        <v>4</v>
      </c>
      <c r="J805" s="2364" t="s">
        <v>4</v>
      </c>
      <c r="K805" s="1073" t="s">
        <v>1188</v>
      </c>
      <c r="L805" s="2351">
        <v>2030</v>
      </c>
      <c r="M805" s="2364" t="s">
        <v>393</v>
      </c>
      <c r="N805" s="1073"/>
      <c r="O805" s="1073"/>
      <c r="P805" s="1073"/>
      <c r="Q805" s="1073"/>
      <c r="R805" s="1073"/>
      <c r="S805" s="1168"/>
      <c r="T805" s="1168" t="s">
        <v>592</v>
      </c>
      <c r="U805" s="1659"/>
      <c r="V805" s="1184"/>
      <c r="W805" s="2419" t="s">
        <v>1794</v>
      </c>
    </row>
    <row r="806" spans="1:23" s="301" customFormat="1" ht="21" customHeight="1" outlineLevel="1" x14ac:dyDescent="0.25">
      <c r="A806" s="2283"/>
      <c r="B806" s="2412"/>
      <c r="C806" s="2365"/>
      <c r="D806" s="2365"/>
      <c r="E806" s="1073" t="s">
        <v>465</v>
      </c>
      <c r="F806" s="2352"/>
      <c r="G806" s="2355"/>
      <c r="H806" s="2416"/>
      <c r="I806" s="2365"/>
      <c r="J806" s="2365"/>
      <c r="K806" s="1168" t="s">
        <v>465</v>
      </c>
      <c r="L806" s="2352"/>
      <c r="M806" s="2365"/>
      <c r="N806" s="1073"/>
      <c r="O806" s="1073"/>
      <c r="P806" s="1073"/>
      <c r="Q806" s="1073"/>
      <c r="R806" s="1073"/>
      <c r="S806" s="1168"/>
      <c r="T806" s="1168">
        <v>287.16899999999998</v>
      </c>
      <c r="U806" s="1763" t="s">
        <v>3899</v>
      </c>
      <c r="V806" s="1184"/>
      <c r="W806" s="2419"/>
    </row>
    <row r="807" spans="1:23" s="301" customFormat="1" ht="14.25" customHeight="1" outlineLevel="1" x14ac:dyDescent="0.25">
      <c r="A807" s="2282">
        <v>32</v>
      </c>
      <c r="B807" s="2411" t="s">
        <v>3022</v>
      </c>
      <c r="C807" s="2364" t="s">
        <v>997</v>
      </c>
      <c r="D807" s="2364" t="s">
        <v>997</v>
      </c>
      <c r="E807" s="1178" t="s">
        <v>2203</v>
      </c>
      <c r="F807" s="2351">
        <v>2030</v>
      </c>
      <c r="G807" s="2354" t="s">
        <v>395</v>
      </c>
      <c r="H807" s="2415" t="s">
        <v>3023</v>
      </c>
      <c r="I807" s="2364" t="s">
        <v>4</v>
      </c>
      <c r="J807" s="2364" t="s">
        <v>4</v>
      </c>
      <c r="K807" s="1073" t="s">
        <v>1188</v>
      </c>
      <c r="L807" s="2351">
        <v>2030</v>
      </c>
      <c r="M807" s="2364" t="s">
        <v>393</v>
      </c>
      <c r="N807" s="1073"/>
      <c r="O807" s="1073"/>
      <c r="P807" s="1073"/>
      <c r="Q807" s="1073"/>
      <c r="R807" s="1073"/>
      <c r="S807" s="1168"/>
      <c r="T807" s="1168" t="s">
        <v>2909</v>
      </c>
      <c r="U807" s="1659"/>
      <c r="V807" s="1184"/>
      <c r="W807" s="2419" t="s">
        <v>1797</v>
      </c>
    </row>
    <row r="808" spans="1:23" s="301" customFormat="1" ht="25.5" customHeight="1" outlineLevel="1" x14ac:dyDescent="0.25">
      <c r="A808" s="2283"/>
      <c r="B808" s="2412"/>
      <c r="C808" s="2365"/>
      <c r="D808" s="2365"/>
      <c r="E808" s="1073" t="s">
        <v>465</v>
      </c>
      <c r="F808" s="2352"/>
      <c r="G808" s="2355"/>
      <c r="H808" s="2416"/>
      <c r="I808" s="2365"/>
      <c r="J808" s="2365"/>
      <c r="K808" s="1168" t="s">
        <v>465</v>
      </c>
      <c r="L808" s="2352"/>
      <c r="M808" s="2365"/>
      <c r="N808" s="1073"/>
      <c r="O808" s="1073"/>
      <c r="P808" s="1073"/>
      <c r="Q808" s="1073"/>
      <c r="R808" s="1073"/>
      <c r="S808" s="1168"/>
      <c r="T808" s="1168">
        <v>461.11</v>
      </c>
      <c r="U808" s="1763" t="s">
        <v>3899</v>
      </c>
      <c r="V808" s="1184"/>
      <c r="W808" s="2419"/>
    </row>
    <row r="809" spans="1:23" s="295" customFormat="1" ht="21.75" customHeight="1" outlineLevel="1" x14ac:dyDescent="0.25">
      <c r="A809" s="1209"/>
      <c r="B809" s="1284" t="s">
        <v>1008</v>
      </c>
      <c r="C809" s="1068"/>
      <c r="D809" s="1068"/>
      <c r="E809" s="183"/>
      <c r="F809" s="184"/>
      <c r="G809" s="174"/>
      <c r="H809" s="704" t="s">
        <v>589</v>
      </c>
      <c r="I809" s="1069"/>
      <c r="J809" s="1069"/>
      <c r="K809" s="1068"/>
      <c r="L809" s="1070"/>
      <c r="M809" s="1069"/>
      <c r="N809" s="174"/>
      <c r="O809" s="174"/>
      <c r="P809" s="174"/>
      <c r="Q809" s="174"/>
      <c r="R809" s="174"/>
      <c r="S809" s="174"/>
      <c r="T809" s="174"/>
      <c r="U809" s="174"/>
      <c r="V809" s="174"/>
      <c r="W809" s="174"/>
    </row>
    <row r="810" spans="1:23" s="301" customFormat="1" ht="15.75" customHeight="1" outlineLevel="1" x14ac:dyDescent="0.25">
      <c r="A810" s="2282">
        <v>33</v>
      </c>
      <c r="B810" s="2411" t="s">
        <v>3024</v>
      </c>
      <c r="C810" s="2364" t="s">
        <v>997</v>
      </c>
      <c r="D810" s="2364" t="s">
        <v>997</v>
      </c>
      <c r="E810" s="1178" t="s">
        <v>2203</v>
      </c>
      <c r="F810" s="2351">
        <v>2029</v>
      </c>
      <c r="G810" s="2354" t="s">
        <v>395</v>
      </c>
      <c r="H810" s="2415" t="s">
        <v>3025</v>
      </c>
      <c r="I810" s="2364" t="s">
        <v>4</v>
      </c>
      <c r="J810" s="2364" t="s">
        <v>4</v>
      </c>
      <c r="K810" s="1073" t="s">
        <v>1188</v>
      </c>
      <c r="L810" s="2351">
        <v>2029</v>
      </c>
      <c r="M810" s="2364" t="s">
        <v>393</v>
      </c>
      <c r="N810" s="1073"/>
      <c r="O810" s="1073"/>
      <c r="P810" s="1073"/>
      <c r="Q810" s="1073"/>
      <c r="R810" s="1073"/>
      <c r="S810" s="1168" t="s">
        <v>2930</v>
      </c>
      <c r="T810" s="1168"/>
      <c r="U810" s="1659"/>
      <c r="V810" s="1184"/>
      <c r="W810" s="2413" t="s">
        <v>2469</v>
      </c>
    </row>
    <row r="811" spans="1:23" s="301" customFormat="1" ht="32.25" customHeight="1" outlineLevel="1" x14ac:dyDescent="0.25">
      <c r="A811" s="2283"/>
      <c r="B811" s="2412"/>
      <c r="C811" s="2365"/>
      <c r="D811" s="2365"/>
      <c r="E811" s="1073" t="s">
        <v>465</v>
      </c>
      <c r="F811" s="2352"/>
      <c r="G811" s="2355"/>
      <c r="H811" s="2416"/>
      <c r="I811" s="2365"/>
      <c r="J811" s="2365"/>
      <c r="K811" s="1168" t="s">
        <v>465</v>
      </c>
      <c r="L811" s="2352"/>
      <c r="M811" s="2365"/>
      <c r="N811" s="1073"/>
      <c r="O811" s="1073"/>
      <c r="P811" s="1073"/>
      <c r="Q811" s="1073"/>
      <c r="R811" s="1073"/>
      <c r="S811" s="1168">
        <v>2408.3409999999999</v>
      </c>
      <c r="T811" s="1168"/>
      <c r="U811" s="1763" t="s">
        <v>3899</v>
      </c>
      <c r="V811" s="1184"/>
      <c r="W811" s="2414"/>
    </row>
    <row r="812" spans="1:23" s="301" customFormat="1" ht="15.75" customHeight="1" outlineLevel="1" x14ac:dyDescent="0.25">
      <c r="A812" s="2282">
        <v>34</v>
      </c>
      <c r="B812" s="2411" t="s">
        <v>3026</v>
      </c>
      <c r="C812" s="2364" t="s">
        <v>997</v>
      </c>
      <c r="D812" s="2364" t="s">
        <v>997</v>
      </c>
      <c r="E812" s="1178" t="s">
        <v>2203</v>
      </c>
      <c r="F812" s="2351">
        <v>2029</v>
      </c>
      <c r="G812" s="2354" t="s">
        <v>395</v>
      </c>
      <c r="H812" s="2415" t="s">
        <v>3027</v>
      </c>
      <c r="I812" s="2364" t="s">
        <v>4</v>
      </c>
      <c r="J812" s="2364" t="s">
        <v>4</v>
      </c>
      <c r="K812" s="1073" t="s">
        <v>1188</v>
      </c>
      <c r="L812" s="2351">
        <v>2029</v>
      </c>
      <c r="M812" s="2364" t="s">
        <v>393</v>
      </c>
      <c r="N812" s="1073"/>
      <c r="O812" s="1073"/>
      <c r="P812" s="1073"/>
      <c r="Q812" s="1073"/>
      <c r="R812" s="1073"/>
      <c r="S812" s="1168" t="s">
        <v>2931</v>
      </c>
      <c r="T812" s="1168"/>
      <c r="U812" s="1659"/>
      <c r="V812" s="1184"/>
      <c r="W812" s="2413" t="s">
        <v>1816</v>
      </c>
    </row>
    <row r="813" spans="1:23" s="301" customFormat="1" ht="35.25" customHeight="1" outlineLevel="1" x14ac:dyDescent="0.25">
      <c r="A813" s="2283"/>
      <c r="B813" s="2412"/>
      <c r="C813" s="2365"/>
      <c r="D813" s="2365"/>
      <c r="E813" s="1073" t="s">
        <v>465</v>
      </c>
      <c r="F813" s="2352"/>
      <c r="G813" s="2355"/>
      <c r="H813" s="2416"/>
      <c r="I813" s="2365"/>
      <c r="J813" s="2365"/>
      <c r="K813" s="1168" t="s">
        <v>465</v>
      </c>
      <c r="L813" s="2352"/>
      <c r="M813" s="2365"/>
      <c r="N813" s="1073"/>
      <c r="O813" s="1073"/>
      <c r="P813" s="1073"/>
      <c r="Q813" s="1073"/>
      <c r="R813" s="1073"/>
      <c r="S813" s="1168">
        <v>952.221</v>
      </c>
      <c r="T813" s="1168"/>
      <c r="U813" s="1763" t="s">
        <v>3899</v>
      </c>
      <c r="V813" s="1184"/>
      <c r="W813" s="2414"/>
    </row>
    <row r="814" spans="1:23" s="301" customFormat="1" ht="15.75" customHeight="1" outlineLevel="1" x14ac:dyDescent="0.25">
      <c r="A814" s="2282">
        <v>35</v>
      </c>
      <c r="B814" s="2411" t="s">
        <v>3028</v>
      </c>
      <c r="C814" s="2364" t="s">
        <v>997</v>
      </c>
      <c r="D814" s="2364" t="s">
        <v>997</v>
      </c>
      <c r="E814" s="1178" t="s">
        <v>2203</v>
      </c>
      <c r="F814" s="2351">
        <v>2029</v>
      </c>
      <c r="G814" s="2354" t="s">
        <v>395</v>
      </c>
      <c r="H814" s="2415" t="s">
        <v>3029</v>
      </c>
      <c r="I814" s="2364" t="s">
        <v>4</v>
      </c>
      <c r="J814" s="2364" t="s">
        <v>4</v>
      </c>
      <c r="K814" s="1073" t="s">
        <v>1188</v>
      </c>
      <c r="L814" s="2351">
        <v>2029</v>
      </c>
      <c r="M814" s="2364" t="s">
        <v>393</v>
      </c>
      <c r="N814" s="1073"/>
      <c r="O814" s="1073"/>
      <c r="P814" s="1073"/>
      <c r="Q814" s="1073"/>
      <c r="R814" s="1073"/>
      <c r="S814" s="1168" t="s">
        <v>2909</v>
      </c>
      <c r="T814" s="1168"/>
      <c r="U814" s="1659"/>
      <c r="V814" s="1184"/>
      <c r="W814" s="2413" t="s">
        <v>1808</v>
      </c>
    </row>
    <row r="815" spans="1:23" s="301" customFormat="1" ht="29.25" customHeight="1" outlineLevel="1" x14ac:dyDescent="0.25">
      <c r="A815" s="2283"/>
      <c r="B815" s="2412"/>
      <c r="C815" s="2365"/>
      <c r="D815" s="2365"/>
      <c r="E815" s="1073" t="s">
        <v>465</v>
      </c>
      <c r="F815" s="2352"/>
      <c r="G815" s="2355"/>
      <c r="H815" s="2416"/>
      <c r="I815" s="2365"/>
      <c r="J815" s="2365"/>
      <c r="K815" s="1168" t="s">
        <v>465</v>
      </c>
      <c r="L815" s="2352"/>
      <c r="M815" s="2365"/>
      <c r="N815" s="1073"/>
      <c r="O815" s="1073"/>
      <c r="P815" s="1073"/>
      <c r="Q815" s="1073"/>
      <c r="R815" s="1073"/>
      <c r="S815" s="1168">
        <v>689.596</v>
      </c>
      <c r="T815" s="1168"/>
      <c r="U815" s="1763" t="s">
        <v>3899</v>
      </c>
      <c r="V815" s="1184"/>
      <c r="W815" s="2414"/>
    </row>
    <row r="816" spans="1:23" s="295" customFormat="1" ht="24.95" customHeight="1" outlineLevel="1" x14ac:dyDescent="0.25">
      <c r="A816" s="1209"/>
      <c r="B816" s="1565" t="s">
        <v>2697</v>
      </c>
      <c r="C816" s="1068"/>
      <c r="D816" s="1068"/>
      <c r="E816" s="183"/>
      <c r="F816" s="184"/>
      <c r="G816" s="174"/>
      <c r="H816" s="1081" t="s">
        <v>607</v>
      </c>
      <c r="I816" s="1069"/>
      <c r="J816" s="1069"/>
      <c r="K816" s="1068"/>
      <c r="L816" s="1070"/>
      <c r="M816" s="1069"/>
      <c r="N816" s="1068"/>
      <c r="O816" s="1068"/>
      <c r="P816" s="1068"/>
      <c r="Q816" s="1068"/>
      <c r="R816" s="1068"/>
      <c r="S816" s="1068"/>
      <c r="T816" s="1068"/>
      <c r="U816" s="174"/>
      <c r="V816" s="174"/>
      <c r="W816" s="174"/>
    </row>
    <row r="817" spans="1:23" s="301" customFormat="1" ht="18" customHeight="1" outlineLevel="1" x14ac:dyDescent="0.25">
      <c r="A817" s="2282">
        <v>36</v>
      </c>
      <c r="B817" s="2411" t="s">
        <v>2476</v>
      </c>
      <c r="C817" s="2364" t="s">
        <v>997</v>
      </c>
      <c r="D817" s="2364" t="s">
        <v>997</v>
      </c>
      <c r="E817" s="1178" t="s">
        <v>2203</v>
      </c>
      <c r="F817" s="2351">
        <v>2028</v>
      </c>
      <c r="G817" s="2354" t="s">
        <v>395</v>
      </c>
      <c r="H817" s="2415" t="s">
        <v>1628</v>
      </c>
      <c r="I817" s="2364" t="s">
        <v>4</v>
      </c>
      <c r="J817" s="2364" t="s">
        <v>4</v>
      </c>
      <c r="K817" s="1073" t="s">
        <v>1188</v>
      </c>
      <c r="L817" s="2351">
        <v>2028</v>
      </c>
      <c r="M817" s="2364" t="s">
        <v>393</v>
      </c>
      <c r="N817" s="1073"/>
      <c r="O817" s="1073"/>
      <c r="P817" s="1073"/>
      <c r="Q817" s="1073"/>
      <c r="R817" s="1073" t="s">
        <v>2932</v>
      </c>
      <c r="S817" s="1168"/>
      <c r="T817" s="1168"/>
      <c r="U817" s="1659"/>
      <c r="V817" s="1184"/>
      <c r="W817" s="2413" t="s">
        <v>1816</v>
      </c>
    </row>
    <row r="818" spans="1:23" s="301" customFormat="1" ht="30.95" customHeight="1" outlineLevel="1" x14ac:dyDescent="0.25">
      <c r="A818" s="2283"/>
      <c r="B818" s="2412"/>
      <c r="C818" s="2365"/>
      <c r="D818" s="2365"/>
      <c r="E818" s="1073" t="s">
        <v>465</v>
      </c>
      <c r="F818" s="2352"/>
      <c r="G818" s="2355"/>
      <c r="H818" s="2416"/>
      <c r="I818" s="2365"/>
      <c r="J818" s="2365"/>
      <c r="K818" s="1168" t="s">
        <v>465</v>
      </c>
      <c r="L818" s="2352"/>
      <c r="M818" s="2365"/>
      <c r="N818" s="1073"/>
      <c r="O818" s="1073"/>
      <c r="P818" s="1073"/>
      <c r="Q818" s="1073"/>
      <c r="R818" s="1073">
        <v>959.20500000000004</v>
      </c>
      <c r="S818" s="1168"/>
      <c r="T818" s="1168"/>
      <c r="U818" s="1763" t="s">
        <v>3899</v>
      </c>
      <c r="V818" s="1184"/>
      <c r="W818" s="2414"/>
    </row>
    <row r="819" spans="1:23" s="301" customFormat="1" ht="18" customHeight="1" outlineLevel="1" x14ac:dyDescent="0.25">
      <c r="A819" s="2282">
        <v>37</v>
      </c>
      <c r="B819" s="2411" t="s">
        <v>3030</v>
      </c>
      <c r="C819" s="2364" t="s">
        <v>997</v>
      </c>
      <c r="D819" s="2364" t="s">
        <v>997</v>
      </c>
      <c r="E819" s="1178" t="s">
        <v>2203</v>
      </c>
      <c r="F819" s="2351">
        <v>2030</v>
      </c>
      <c r="G819" s="2354" t="s">
        <v>395</v>
      </c>
      <c r="H819" s="2415" t="s">
        <v>3031</v>
      </c>
      <c r="I819" s="2364" t="s">
        <v>4</v>
      </c>
      <c r="J819" s="2364" t="s">
        <v>4</v>
      </c>
      <c r="K819" s="1073" t="s">
        <v>1188</v>
      </c>
      <c r="L819" s="2351">
        <v>2030</v>
      </c>
      <c r="M819" s="2364" t="s">
        <v>393</v>
      </c>
      <c r="N819" s="1073"/>
      <c r="O819" s="1073"/>
      <c r="P819" s="1073"/>
      <c r="Q819" s="1073"/>
      <c r="R819" s="1073"/>
      <c r="S819" s="1168"/>
      <c r="T819" s="1168" t="s">
        <v>2933</v>
      </c>
      <c r="U819" s="1659"/>
      <c r="V819" s="1184"/>
      <c r="W819" s="2413" t="s">
        <v>1808</v>
      </c>
    </row>
    <row r="820" spans="1:23" s="301" customFormat="1" ht="27" customHeight="1" outlineLevel="1" x14ac:dyDescent="0.25">
      <c r="A820" s="2283"/>
      <c r="B820" s="2412"/>
      <c r="C820" s="2365"/>
      <c r="D820" s="2365"/>
      <c r="E820" s="1073" t="s">
        <v>465</v>
      </c>
      <c r="F820" s="2352"/>
      <c r="G820" s="2355"/>
      <c r="H820" s="2416"/>
      <c r="I820" s="2365"/>
      <c r="J820" s="2365"/>
      <c r="K820" s="1168" t="s">
        <v>465</v>
      </c>
      <c r="L820" s="2352"/>
      <c r="M820" s="2365"/>
      <c r="N820" s="1073"/>
      <c r="O820" s="1073"/>
      <c r="P820" s="1073"/>
      <c r="Q820" s="1073"/>
      <c r="R820" s="1073"/>
      <c r="S820" s="1168"/>
      <c r="T820" s="1168">
        <v>698.77</v>
      </c>
      <c r="U820" s="1763" t="s">
        <v>3899</v>
      </c>
      <c r="V820" s="1184"/>
      <c r="W820" s="2414"/>
    </row>
    <row r="821" spans="1:23" s="301" customFormat="1" ht="18" customHeight="1" outlineLevel="1" x14ac:dyDescent="0.25">
      <c r="A821" s="2282">
        <v>38</v>
      </c>
      <c r="B821" s="2411" t="s">
        <v>3032</v>
      </c>
      <c r="C821" s="2364" t="s">
        <v>997</v>
      </c>
      <c r="D821" s="2364" t="s">
        <v>997</v>
      </c>
      <c r="E821" s="1178" t="s">
        <v>2203</v>
      </c>
      <c r="F821" s="2351">
        <v>2030</v>
      </c>
      <c r="G821" s="2354" t="s">
        <v>395</v>
      </c>
      <c r="H821" s="2415" t="s">
        <v>3033</v>
      </c>
      <c r="I821" s="2364" t="s">
        <v>4</v>
      </c>
      <c r="J821" s="2364" t="s">
        <v>4</v>
      </c>
      <c r="K821" s="1073" t="s">
        <v>1188</v>
      </c>
      <c r="L821" s="2351">
        <v>2030</v>
      </c>
      <c r="M821" s="2364" t="s">
        <v>393</v>
      </c>
      <c r="N821" s="1073"/>
      <c r="O821" s="1073"/>
      <c r="P821" s="1073"/>
      <c r="Q821" s="1073"/>
      <c r="R821" s="1073"/>
      <c r="S821" s="1168"/>
      <c r="T821" s="1168" t="s">
        <v>592</v>
      </c>
      <c r="U821" s="1659"/>
      <c r="V821" s="1184"/>
      <c r="W821" s="2413" t="s">
        <v>1824</v>
      </c>
    </row>
    <row r="822" spans="1:23" s="301" customFormat="1" ht="20.25" customHeight="1" outlineLevel="1" x14ac:dyDescent="0.25">
      <c r="A822" s="2283"/>
      <c r="B822" s="2412"/>
      <c r="C822" s="2365"/>
      <c r="D822" s="2365"/>
      <c r="E822" s="1073" t="s">
        <v>465</v>
      </c>
      <c r="F822" s="2352"/>
      <c r="G822" s="2355"/>
      <c r="H822" s="2416"/>
      <c r="I822" s="2365"/>
      <c r="J822" s="2365"/>
      <c r="K822" s="1168" t="s">
        <v>465</v>
      </c>
      <c r="L822" s="2352"/>
      <c r="M822" s="2365"/>
      <c r="N822" s="1073"/>
      <c r="O822" s="1073"/>
      <c r="P822" s="1073"/>
      <c r="Q822" s="1073"/>
      <c r="R822" s="1073"/>
      <c r="S822" s="1168"/>
      <c r="T822" s="1168">
        <v>264.065</v>
      </c>
      <c r="U822" s="1763" t="s">
        <v>3899</v>
      </c>
      <c r="V822" s="1184"/>
      <c r="W822" s="2414"/>
    </row>
    <row r="823" spans="1:23" s="301" customFormat="1" ht="18" customHeight="1" outlineLevel="1" x14ac:dyDescent="0.25">
      <c r="A823" s="2282">
        <v>39</v>
      </c>
      <c r="B823" s="2411" t="s">
        <v>3034</v>
      </c>
      <c r="C823" s="2364" t="s">
        <v>997</v>
      </c>
      <c r="D823" s="2364" t="s">
        <v>997</v>
      </c>
      <c r="E823" s="1178" t="s">
        <v>2203</v>
      </c>
      <c r="F823" s="2351">
        <v>2030</v>
      </c>
      <c r="G823" s="2354" t="s">
        <v>395</v>
      </c>
      <c r="H823" s="2415" t="s">
        <v>3035</v>
      </c>
      <c r="I823" s="2364" t="s">
        <v>4</v>
      </c>
      <c r="J823" s="2364" t="s">
        <v>4</v>
      </c>
      <c r="K823" s="1073" t="s">
        <v>1188</v>
      </c>
      <c r="L823" s="2351">
        <v>2030</v>
      </c>
      <c r="M823" s="2364" t="s">
        <v>393</v>
      </c>
      <c r="N823" s="1073"/>
      <c r="O823" s="1073"/>
      <c r="P823" s="1073"/>
      <c r="Q823" s="1073"/>
      <c r="R823" s="1073"/>
      <c r="S823" s="1168"/>
      <c r="T823" s="1168" t="s">
        <v>2934</v>
      </c>
      <c r="U823" s="1659"/>
      <c r="V823" s="1184"/>
      <c r="W823" s="2413" t="s">
        <v>1824</v>
      </c>
    </row>
    <row r="824" spans="1:23" s="301" customFormat="1" ht="23.25" customHeight="1" outlineLevel="1" x14ac:dyDescent="0.25">
      <c r="A824" s="2283"/>
      <c r="B824" s="2412"/>
      <c r="C824" s="2365"/>
      <c r="D824" s="2365"/>
      <c r="E824" s="1073" t="s">
        <v>465</v>
      </c>
      <c r="F824" s="2352"/>
      <c r="G824" s="2355"/>
      <c r="H824" s="2416"/>
      <c r="I824" s="2365"/>
      <c r="J824" s="2365"/>
      <c r="K824" s="1168" t="s">
        <v>465</v>
      </c>
      <c r="L824" s="2352"/>
      <c r="M824" s="2365"/>
      <c r="N824" s="1073"/>
      <c r="O824" s="1073"/>
      <c r="P824" s="1073"/>
      <c r="Q824" s="1073"/>
      <c r="R824" s="1073"/>
      <c r="S824" s="1168"/>
      <c r="T824" s="1168">
        <v>1439.6679999999999</v>
      </c>
      <c r="U824" s="1763" t="s">
        <v>3899</v>
      </c>
      <c r="V824" s="1184"/>
      <c r="W824" s="2414"/>
    </row>
    <row r="825" spans="1:23" s="295" customFormat="1" ht="21.75" customHeight="1" outlineLevel="1" x14ac:dyDescent="0.25">
      <c r="A825" s="1209"/>
      <c r="B825" s="1284" t="s">
        <v>2695</v>
      </c>
      <c r="C825" s="1068"/>
      <c r="D825" s="1068"/>
      <c r="E825" s="183"/>
      <c r="F825" s="184"/>
      <c r="G825" s="174"/>
      <c r="H825" s="704" t="s">
        <v>584</v>
      </c>
      <c r="I825" s="1069"/>
      <c r="J825" s="1069"/>
      <c r="K825" s="1068"/>
      <c r="L825" s="1070"/>
      <c r="M825" s="1069"/>
      <c r="N825" s="1068"/>
      <c r="O825" s="1068"/>
      <c r="P825" s="1068"/>
      <c r="Q825" s="1068"/>
      <c r="R825" s="1068"/>
      <c r="S825" s="1068"/>
      <c r="T825" s="1068"/>
      <c r="U825" s="174"/>
      <c r="V825" s="174"/>
      <c r="W825" s="174"/>
    </row>
    <row r="826" spans="1:23" s="385" customFormat="1" ht="14.25" customHeight="1" outlineLevel="1" x14ac:dyDescent="0.25">
      <c r="A826" s="2357">
        <v>40</v>
      </c>
      <c r="B826" s="2332" t="s">
        <v>2477</v>
      </c>
      <c r="C826" s="2364" t="s">
        <v>997</v>
      </c>
      <c r="D826" s="2364" t="s">
        <v>997</v>
      </c>
      <c r="E826" s="1178" t="s">
        <v>2203</v>
      </c>
      <c r="F826" s="2351">
        <v>2027</v>
      </c>
      <c r="G826" s="2354" t="s">
        <v>395</v>
      </c>
      <c r="H826" s="2359" t="s">
        <v>1629</v>
      </c>
      <c r="I826" s="2364" t="s">
        <v>4</v>
      </c>
      <c r="J826" s="2364" t="s">
        <v>4</v>
      </c>
      <c r="K826" s="1073" t="s">
        <v>1188</v>
      </c>
      <c r="L826" s="2351">
        <v>2027</v>
      </c>
      <c r="M826" s="2364" t="s">
        <v>393</v>
      </c>
      <c r="N826" s="1082"/>
      <c r="O826" s="1073"/>
      <c r="P826" s="1073"/>
      <c r="Q826" s="1073" t="s">
        <v>1250</v>
      </c>
      <c r="R826" s="1073"/>
      <c r="S826" s="1168"/>
      <c r="T826" s="382"/>
      <c r="U826" s="1663"/>
      <c r="V826" s="1168"/>
      <c r="W826" s="2413" t="s">
        <v>1816</v>
      </c>
    </row>
    <row r="827" spans="1:23" s="385" customFormat="1" ht="21.75" customHeight="1" outlineLevel="1" x14ac:dyDescent="0.25">
      <c r="A827" s="2358"/>
      <c r="B827" s="2333"/>
      <c r="C827" s="2365"/>
      <c r="D827" s="2365"/>
      <c r="E827" s="1073" t="s">
        <v>465</v>
      </c>
      <c r="F827" s="2352"/>
      <c r="G827" s="2355"/>
      <c r="H827" s="2360"/>
      <c r="I827" s="2365"/>
      <c r="J827" s="2365"/>
      <c r="K827" s="1073" t="s">
        <v>465</v>
      </c>
      <c r="L827" s="2352"/>
      <c r="M827" s="2365"/>
      <c r="N827" s="1082"/>
      <c r="O827" s="1073"/>
      <c r="P827" s="1073"/>
      <c r="Q827" s="1073">
        <v>854.83299999999997</v>
      </c>
      <c r="R827" s="1073"/>
      <c r="S827" s="1168"/>
      <c r="T827" s="1168"/>
      <c r="U827" s="1763" t="s">
        <v>3899</v>
      </c>
      <c r="V827" s="1184"/>
      <c r="W827" s="2414"/>
    </row>
    <row r="828" spans="1:23" s="385" customFormat="1" ht="15" customHeight="1" outlineLevel="1" x14ac:dyDescent="0.25">
      <c r="A828" s="2357">
        <v>41</v>
      </c>
      <c r="B828" s="2332" t="s">
        <v>2478</v>
      </c>
      <c r="C828" s="2364" t="s">
        <v>997</v>
      </c>
      <c r="D828" s="2364" t="s">
        <v>997</v>
      </c>
      <c r="E828" s="1178" t="s">
        <v>2203</v>
      </c>
      <c r="F828" s="2351">
        <v>2027</v>
      </c>
      <c r="G828" s="2354" t="s">
        <v>395</v>
      </c>
      <c r="H828" s="2359" t="s">
        <v>1630</v>
      </c>
      <c r="I828" s="2364" t="s">
        <v>4</v>
      </c>
      <c r="J828" s="2364" t="s">
        <v>4</v>
      </c>
      <c r="K828" s="1073" t="s">
        <v>1188</v>
      </c>
      <c r="L828" s="2351">
        <v>2027</v>
      </c>
      <c r="M828" s="2364" t="s">
        <v>393</v>
      </c>
      <c r="N828" s="1082"/>
      <c r="O828" s="1073"/>
      <c r="P828" s="1073"/>
      <c r="Q828" s="1073" t="s">
        <v>2935</v>
      </c>
      <c r="R828" s="1073"/>
      <c r="S828" s="1168"/>
      <c r="T828" s="382"/>
      <c r="U828" s="1663"/>
      <c r="V828" s="1168"/>
      <c r="W828" s="2413" t="s">
        <v>1796</v>
      </c>
    </row>
    <row r="829" spans="1:23" s="385" customFormat="1" ht="21.75" customHeight="1" outlineLevel="1" x14ac:dyDescent="0.25">
      <c r="A829" s="2358"/>
      <c r="B829" s="2333"/>
      <c r="C829" s="2365"/>
      <c r="D829" s="2365"/>
      <c r="E829" s="1073" t="s">
        <v>465</v>
      </c>
      <c r="F829" s="2352"/>
      <c r="G829" s="2355"/>
      <c r="H829" s="2360"/>
      <c r="I829" s="2365"/>
      <c r="J829" s="2365"/>
      <c r="K829" s="1073" t="s">
        <v>465</v>
      </c>
      <c r="L829" s="2352"/>
      <c r="M829" s="2365"/>
      <c r="N829" s="1082"/>
      <c r="O829" s="1073"/>
      <c r="P829" s="1073"/>
      <c r="Q829" s="1073">
        <v>485.358</v>
      </c>
      <c r="R829" s="1073"/>
      <c r="S829" s="1168"/>
      <c r="T829" s="1168"/>
      <c r="U829" s="1763" t="s">
        <v>3899</v>
      </c>
      <c r="V829" s="1184"/>
      <c r="W829" s="2414"/>
    </row>
    <row r="830" spans="1:23" s="385" customFormat="1" ht="15" customHeight="1" outlineLevel="1" x14ac:dyDescent="0.25">
      <c r="A830" s="2357">
        <v>42</v>
      </c>
      <c r="B830" s="2332" t="s">
        <v>2479</v>
      </c>
      <c r="C830" s="2364" t="s">
        <v>997</v>
      </c>
      <c r="D830" s="2364" t="s">
        <v>997</v>
      </c>
      <c r="E830" s="1178" t="s">
        <v>2203</v>
      </c>
      <c r="F830" s="2351">
        <v>2028</v>
      </c>
      <c r="G830" s="2354" t="s">
        <v>395</v>
      </c>
      <c r="H830" s="2359" t="s">
        <v>1631</v>
      </c>
      <c r="I830" s="2364" t="s">
        <v>4</v>
      </c>
      <c r="J830" s="2364" t="s">
        <v>4</v>
      </c>
      <c r="K830" s="1073" t="s">
        <v>1188</v>
      </c>
      <c r="L830" s="2351">
        <v>2028</v>
      </c>
      <c r="M830" s="2364" t="s">
        <v>393</v>
      </c>
      <c r="N830" s="1082"/>
      <c r="O830" s="1073"/>
      <c r="P830" s="1073"/>
      <c r="Q830" s="1073"/>
      <c r="R830" s="1073" t="s">
        <v>2936</v>
      </c>
      <c r="S830" s="1168"/>
      <c r="T830" s="382"/>
      <c r="U830" s="1663"/>
      <c r="V830" s="1168"/>
      <c r="W830" s="2413" t="s">
        <v>1798</v>
      </c>
    </row>
    <row r="831" spans="1:23" s="385" customFormat="1" ht="27.95" customHeight="1" outlineLevel="1" x14ac:dyDescent="0.25">
      <c r="A831" s="2358"/>
      <c r="B831" s="2333"/>
      <c r="C831" s="2365"/>
      <c r="D831" s="2365"/>
      <c r="E831" s="1073" t="s">
        <v>465</v>
      </c>
      <c r="F831" s="2352"/>
      <c r="G831" s="2355"/>
      <c r="H831" s="2360"/>
      <c r="I831" s="2365"/>
      <c r="J831" s="2365"/>
      <c r="K831" s="1073" t="s">
        <v>465</v>
      </c>
      <c r="L831" s="2352"/>
      <c r="M831" s="2365"/>
      <c r="N831" s="1082"/>
      <c r="O831" s="1073"/>
      <c r="P831" s="1073"/>
      <c r="Q831" s="1073"/>
      <c r="R831" s="1073">
        <v>642.08799999999997</v>
      </c>
      <c r="S831" s="1168"/>
      <c r="T831" s="1168"/>
      <c r="U831" s="1763" t="s">
        <v>3899</v>
      </c>
      <c r="V831" s="1184"/>
      <c r="W831" s="2414"/>
    </row>
    <row r="832" spans="1:23" s="385" customFormat="1" ht="26.1" customHeight="1" outlineLevel="1" x14ac:dyDescent="0.25">
      <c r="A832" s="2357">
        <v>43</v>
      </c>
      <c r="B832" s="2332" t="s">
        <v>2480</v>
      </c>
      <c r="C832" s="2364" t="s">
        <v>997</v>
      </c>
      <c r="D832" s="2364" t="s">
        <v>997</v>
      </c>
      <c r="E832" s="1178" t="s">
        <v>2203</v>
      </c>
      <c r="F832" s="2351">
        <v>2028</v>
      </c>
      <c r="G832" s="2354" t="s">
        <v>395</v>
      </c>
      <c r="H832" s="2359" t="s">
        <v>1632</v>
      </c>
      <c r="I832" s="2364" t="s">
        <v>4</v>
      </c>
      <c r="J832" s="2364" t="s">
        <v>4</v>
      </c>
      <c r="K832" s="1073" t="s">
        <v>1188</v>
      </c>
      <c r="L832" s="2351">
        <v>2028</v>
      </c>
      <c r="M832" s="2364" t="s">
        <v>393</v>
      </c>
      <c r="N832" s="1082"/>
      <c r="O832" s="1073"/>
      <c r="P832" s="1073"/>
      <c r="Q832" s="1073"/>
      <c r="R832" s="1073" t="s">
        <v>3036</v>
      </c>
      <c r="S832" s="1168"/>
      <c r="T832" s="382"/>
      <c r="U832" s="1663"/>
      <c r="V832" s="1168"/>
      <c r="W832" s="2413" t="s">
        <v>1796</v>
      </c>
    </row>
    <row r="833" spans="1:23" s="385" customFormat="1" ht="21.75" customHeight="1" outlineLevel="1" x14ac:dyDescent="0.25">
      <c r="A833" s="2358"/>
      <c r="B833" s="2333"/>
      <c r="C833" s="2365"/>
      <c r="D833" s="2365"/>
      <c r="E833" s="1073" t="s">
        <v>465</v>
      </c>
      <c r="F833" s="2352"/>
      <c r="G833" s="2355"/>
      <c r="H833" s="2360"/>
      <c r="I833" s="2365"/>
      <c r="J833" s="2365"/>
      <c r="K833" s="1073" t="s">
        <v>465</v>
      </c>
      <c r="L833" s="2352"/>
      <c r="M833" s="2365"/>
      <c r="N833" s="1082"/>
      <c r="O833" s="1073"/>
      <c r="P833" s="1073"/>
      <c r="Q833" s="1073"/>
      <c r="R833" s="1073">
        <v>465.78800000000001</v>
      </c>
      <c r="S833" s="1083"/>
      <c r="T833" s="1083"/>
      <c r="U833" s="1763" t="s">
        <v>3899</v>
      </c>
      <c r="V833" s="1084"/>
      <c r="W833" s="2414"/>
    </row>
    <row r="834" spans="1:23" s="385" customFormat="1" ht="23.1" customHeight="1" outlineLevel="1" x14ac:dyDescent="0.25">
      <c r="A834" s="2357">
        <v>44</v>
      </c>
      <c r="B834" s="2332" t="s">
        <v>3037</v>
      </c>
      <c r="C834" s="2364" t="s">
        <v>997</v>
      </c>
      <c r="D834" s="2364" t="s">
        <v>997</v>
      </c>
      <c r="E834" s="1178" t="s">
        <v>2203</v>
      </c>
      <c r="F834" s="2351">
        <v>2029</v>
      </c>
      <c r="G834" s="2354" t="s">
        <v>395</v>
      </c>
      <c r="H834" s="2359" t="s">
        <v>3038</v>
      </c>
      <c r="I834" s="2364" t="s">
        <v>4</v>
      </c>
      <c r="J834" s="2364" t="s">
        <v>4</v>
      </c>
      <c r="K834" s="1073" t="s">
        <v>1188</v>
      </c>
      <c r="L834" s="2351">
        <v>2029</v>
      </c>
      <c r="M834" s="2364" t="s">
        <v>393</v>
      </c>
      <c r="N834" s="1082"/>
      <c r="O834" s="1073"/>
      <c r="P834" s="1073"/>
      <c r="Q834" s="1073"/>
      <c r="R834" s="1073"/>
      <c r="S834" s="1168" t="s">
        <v>591</v>
      </c>
      <c r="T834" s="382"/>
      <c r="U834" s="1663"/>
      <c r="V834" s="1168"/>
      <c r="W834" s="2419" t="s">
        <v>1794</v>
      </c>
    </row>
    <row r="835" spans="1:23" s="385" customFormat="1" ht="17.25" customHeight="1" outlineLevel="1" x14ac:dyDescent="0.25">
      <c r="A835" s="2358"/>
      <c r="B835" s="2333"/>
      <c r="C835" s="2365"/>
      <c r="D835" s="2365"/>
      <c r="E835" s="1073" t="s">
        <v>465</v>
      </c>
      <c r="F835" s="2352"/>
      <c r="G835" s="2355"/>
      <c r="H835" s="2360"/>
      <c r="I835" s="2365"/>
      <c r="J835" s="2365"/>
      <c r="K835" s="1073" t="s">
        <v>465</v>
      </c>
      <c r="L835" s="2352"/>
      <c r="M835" s="2365"/>
      <c r="N835" s="1082"/>
      <c r="O835" s="1073"/>
      <c r="P835" s="1073"/>
      <c r="Q835" s="1073"/>
      <c r="R835" s="1073"/>
      <c r="S835" s="1168">
        <v>369.11399999999998</v>
      </c>
      <c r="T835" s="1168"/>
      <c r="U835" s="1763" t="s">
        <v>3899</v>
      </c>
      <c r="V835" s="1184"/>
      <c r="W835" s="2419"/>
    </row>
    <row r="836" spans="1:23" s="385" customFormat="1" ht="23.1" customHeight="1" outlineLevel="1" x14ac:dyDescent="0.25">
      <c r="A836" s="2357">
        <v>45</v>
      </c>
      <c r="B836" s="2332" t="s">
        <v>3039</v>
      </c>
      <c r="C836" s="2364" t="s">
        <v>997</v>
      </c>
      <c r="D836" s="2364" t="s">
        <v>997</v>
      </c>
      <c r="E836" s="1178" t="s">
        <v>2203</v>
      </c>
      <c r="F836" s="2351">
        <v>2029</v>
      </c>
      <c r="G836" s="2354" t="s">
        <v>395</v>
      </c>
      <c r="H836" s="2359" t="s">
        <v>3040</v>
      </c>
      <c r="I836" s="2364" t="s">
        <v>4</v>
      </c>
      <c r="J836" s="2364" t="s">
        <v>4</v>
      </c>
      <c r="K836" s="1073" t="s">
        <v>1188</v>
      </c>
      <c r="L836" s="2351">
        <v>2029</v>
      </c>
      <c r="M836" s="2364" t="s">
        <v>393</v>
      </c>
      <c r="N836" s="1082"/>
      <c r="O836" s="1073"/>
      <c r="P836" s="1073"/>
      <c r="Q836" s="1073"/>
      <c r="R836" s="1073"/>
      <c r="S836" s="1168" t="s">
        <v>1250</v>
      </c>
      <c r="T836" s="382"/>
      <c r="U836" s="1663"/>
      <c r="V836" s="1168"/>
      <c r="W836" s="2419" t="s">
        <v>1794</v>
      </c>
    </row>
    <row r="837" spans="1:23" s="385" customFormat="1" ht="14.25" customHeight="1" outlineLevel="1" x14ac:dyDescent="0.25">
      <c r="A837" s="2358"/>
      <c r="B837" s="2333"/>
      <c r="C837" s="2365"/>
      <c r="D837" s="2365"/>
      <c r="E837" s="1073" t="s">
        <v>465</v>
      </c>
      <c r="F837" s="2352"/>
      <c r="G837" s="2355"/>
      <c r="H837" s="2360"/>
      <c r="I837" s="2365"/>
      <c r="J837" s="2365"/>
      <c r="K837" s="1073" t="s">
        <v>465</v>
      </c>
      <c r="L837" s="2352"/>
      <c r="M837" s="2365"/>
      <c r="N837" s="1082"/>
      <c r="O837" s="1073"/>
      <c r="P837" s="1073"/>
      <c r="Q837" s="1073"/>
      <c r="R837" s="1073"/>
      <c r="S837" s="1168">
        <v>1317.64</v>
      </c>
      <c r="T837" s="1168"/>
      <c r="U837" s="1763" t="s">
        <v>3899</v>
      </c>
      <c r="V837" s="1184"/>
      <c r="W837" s="2419"/>
    </row>
    <row r="838" spans="1:23" s="385" customFormat="1" ht="23.1" customHeight="1" outlineLevel="1" x14ac:dyDescent="0.25">
      <c r="A838" s="2357">
        <v>46</v>
      </c>
      <c r="B838" s="2332" t="s">
        <v>3041</v>
      </c>
      <c r="C838" s="2364" t="s">
        <v>997</v>
      </c>
      <c r="D838" s="2364" t="s">
        <v>997</v>
      </c>
      <c r="E838" s="1178" t="s">
        <v>2203</v>
      </c>
      <c r="F838" s="2351">
        <v>2029</v>
      </c>
      <c r="G838" s="2354" t="s">
        <v>395</v>
      </c>
      <c r="H838" s="2359" t="s">
        <v>3042</v>
      </c>
      <c r="I838" s="2364" t="s">
        <v>4</v>
      </c>
      <c r="J838" s="2364" t="s">
        <v>4</v>
      </c>
      <c r="K838" s="1073" t="s">
        <v>1188</v>
      </c>
      <c r="L838" s="2351">
        <v>2029</v>
      </c>
      <c r="M838" s="2364" t="s">
        <v>393</v>
      </c>
      <c r="N838" s="1082"/>
      <c r="O838" s="1073"/>
      <c r="P838" s="1073"/>
      <c r="Q838" s="1073"/>
      <c r="R838" s="1073"/>
      <c r="S838" s="1168" t="s">
        <v>2937</v>
      </c>
      <c r="T838" s="382"/>
      <c r="U838" s="1763"/>
      <c r="V838" s="1168"/>
      <c r="W838" s="2419" t="s">
        <v>1794</v>
      </c>
    </row>
    <row r="839" spans="1:23" s="385" customFormat="1" ht="15" customHeight="1" outlineLevel="1" x14ac:dyDescent="0.25">
      <c r="A839" s="2358"/>
      <c r="B839" s="2333"/>
      <c r="C839" s="2365"/>
      <c r="D839" s="2365"/>
      <c r="E839" s="1073" t="s">
        <v>465</v>
      </c>
      <c r="F839" s="2352"/>
      <c r="G839" s="2355"/>
      <c r="H839" s="2360"/>
      <c r="I839" s="2365"/>
      <c r="J839" s="2365"/>
      <c r="K839" s="1073" t="s">
        <v>465</v>
      </c>
      <c r="L839" s="2352"/>
      <c r="M839" s="2365"/>
      <c r="N839" s="1082"/>
      <c r="O839" s="1073"/>
      <c r="P839" s="1073"/>
      <c r="Q839" s="1073"/>
      <c r="R839" s="1073"/>
      <c r="S839" s="1168">
        <v>483.97899999999998</v>
      </c>
      <c r="T839" s="1168"/>
      <c r="U839" s="1763" t="s">
        <v>3899</v>
      </c>
      <c r="V839" s="1184"/>
      <c r="W839" s="2419"/>
    </row>
    <row r="840" spans="1:23" s="385" customFormat="1" ht="23.1" customHeight="1" outlineLevel="1" x14ac:dyDescent="0.25">
      <c r="A840" s="2357">
        <v>47</v>
      </c>
      <c r="B840" s="2332" t="s">
        <v>3043</v>
      </c>
      <c r="C840" s="2364" t="s">
        <v>997</v>
      </c>
      <c r="D840" s="2364" t="s">
        <v>997</v>
      </c>
      <c r="E840" s="1178" t="s">
        <v>2203</v>
      </c>
      <c r="F840" s="2351">
        <v>2029</v>
      </c>
      <c r="G840" s="2354" t="s">
        <v>395</v>
      </c>
      <c r="H840" s="2359" t="s">
        <v>3044</v>
      </c>
      <c r="I840" s="2364" t="s">
        <v>4</v>
      </c>
      <c r="J840" s="2364" t="s">
        <v>4</v>
      </c>
      <c r="K840" s="1073" t="s">
        <v>1188</v>
      </c>
      <c r="L840" s="2351">
        <v>2029</v>
      </c>
      <c r="M840" s="2364" t="s">
        <v>393</v>
      </c>
      <c r="N840" s="1082"/>
      <c r="O840" s="1073"/>
      <c r="P840" s="1073"/>
      <c r="Q840" s="1073"/>
      <c r="R840" s="1073"/>
      <c r="S840" s="1168" t="s">
        <v>602</v>
      </c>
      <c r="T840" s="382"/>
      <c r="U840" s="1663"/>
      <c r="V840" s="1168"/>
      <c r="W840" s="2419" t="s">
        <v>1794</v>
      </c>
    </row>
    <row r="841" spans="1:23" s="385" customFormat="1" ht="21" customHeight="1" outlineLevel="1" x14ac:dyDescent="0.25">
      <c r="A841" s="2358"/>
      <c r="B841" s="2333"/>
      <c r="C841" s="2365"/>
      <c r="D841" s="2365"/>
      <c r="E841" s="1073" t="s">
        <v>465</v>
      </c>
      <c r="F841" s="2352"/>
      <c r="G841" s="2355"/>
      <c r="H841" s="2360"/>
      <c r="I841" s="2365"/>
      <c r="J841" s="2365"/>
      <c r="K841" s="1073" t="s">
        <v>465</v>
      </c>
      <c r="L841" s="2352"/>
      <c r="M841" s="2365"/>
      <c r="N841" s="1082"/>
      <c r="O841" s="1073"/>
      <c r="P841" s="1073"/>
      <c r="Q841" s="1073"/>
      <c r="R841" s="1073"/>
      <c r="S841" s="1168">
        <v>1145.1469999999999</v>
      </c>
      <c r="T841" s="1168"/>
      <c r="U841" s="1763" t="s">
        <v>3899</v>
      </c>
      <c r="V841" s="1184"/>
      <c r="W841" s="2419"/>
    </row>
    <row r="842" spans="1:23" s="295" customFormat="1" ht="21.75" customHeight="1" outlineLevel="1" x14ac:dyDescent="0.25">
      <c r="A842" s="1209"/>
      <c r="B842" s="1284" t="s">
        <v>2874</v>
      </c>
      <c r="C842" s="1068"/>
      <c r="D842" s="1068"/>
      <c r="E842" s="183"/>
      <c r="F842" s="184"/>
      <c r="G842" s="174"/>
      <c r="H842" s="392" t="s">
        <v>2454</v>
      </c>
      <c r="I842" s="1068"/>
      <c r="J842" s="1068"/>
      <c r="K842" s="1068"/>
      <c r="L842" s="184"/>
      <c r="M842" s="1068"/>
      <c r="N842" s="174"/>
      <c r="O842" s="174"/>
      <c r="P842" s="174"/>
      <c r="Q842" s="174"/>
      <c r="R842" s="174"/>
      <c r="S842" s="174"/>
      <c r="T842" s="174"/>
      <c r="U842" s="174"/>
      <c r="V842" s="174"/>
      <c r="W842" s="174"/>
    </row>
    <row r="843" spans="1:23" s="385" customFormat="1" ht="14.25" customHeight="1" outlineLevel="1" x14ac:dyDescent="0.25">
      <c r="A843" s="2357">
        <v>48</v>
      </c>
      <c r="B843" s="2332" t="s">
        <v>3045</v>
      </c>
      <c r="C843" s="2364" t="s">
        <v>997</v>
      </c>
      <c r="D843" s="2364" t="s">
        <v>997</v>
      </c>
      <c r="E843" s="1178" t="s">
        <v>2203</v>
      </c>
      <c r="F843" s="2351">
        <v>2028</v>
      </c>
      <c r="G843" s="2354" t="s">
        <v>395</v>
      </c>
      <c r="H843" s="2359" t="s">
        <v>3046</v>
      </c>
      <c r="I843" s="2364" t="s">
        <v>4</v>
      </c>
      <c r="J843" s="2364" t="s">
        <v>4</v>
      </c>
      <c r="K843" s="1073" t="s">
        <v>1188</v>
      </c>
      <c r="L843" s="2351">
        <v>2028</v>
      </c>
      <c r="M843" s="2364" t="s">
        <v>393</v>
      </c>
      <c r="N843" s="1082"/>
      <c r="O843" s="1073"/>
      <c r="P843" s="1073"/>
      <c r="Q843" s="1073"/>
      <c r="S843" s="1168"/>
      <c r="T843" s="1073" t="s">
        <v>2909</v>
      </c>
      <c r="U843" s="1663"/>
      <c r="V843" s="1168"/>
      <c r="W843" s="2413" t="s">
        <v>1794</v>
      </c>
    </row>
    <row r="844" spans="1:23" s="385" customFormat="1" ht="30" customHeight="1" outlineLevel="1" x14ac:dyDescent="0.25">
      <c r="A844" s="2358"/>
      <c r="B844" s="2333"/>
      <c r="C844" s="2365"/>
      <c r="D844" s="2365"/>
      <c r="E844" s="1073" t="s">
        <v>465</v>
      </c>
      <c r="F844" s="2352"/>
      <c r="G844" s="2355"/>
      <c r="H844" s="2360"/>
      <c r="I844" s="2365"/>
      <c r="J844" s="2365"/>
      <c r="K844" s="1073" t="s">
        <v>465</v>
      </c>
      <c r="L844" s="2352"/>
      <c r="M844" s="2365"/>
      <c r="N844" s="1082"/>
      <c r="O844" s="1073"/>
      <c r="P844" s="1073"/>
      <c r="Q844" s="1073"/>
      <c r="S844" s="1168"/>
      <c r="T844" s="1073">
        <v>431.322</v>
      </c>
      <c r="U844" s="1763" t="s">
        <v>3899</v>
      </c>
      <c r="V844" s="1184"/>
      <c r="W844" s="2414"/>
    </row>
    <row r="845" spans="1:23" s="385" customFormat="1" ht="14.25" customHeight="1" outlineLevel="1" x14ac:dyDescent="0.25">
      <c r="A845" s="2357">
        <v>49</v>
      </c>
      <c r="B845" s="2332" t="s">
        <v>3047</v>
      </c>
      <c r="C845" s="2364" t="s">
        <v>997</v>
      </c>
      <c r="D845" s="2364" t="s">
        <v>997</v>
      </c>
      <c r="E845" s="1178" t="s">
        <v>2203</v>
      </c>
      <c r="F845" s="2351">
        <v>2028</v>
      </c>
      <c r="G845" s="2354" t="s">
        <v>395</v>
      </c>
      <c r="H845" s="2359" t="s">
        <v>3048</v>
      </c>
      <c r="I845" s="2364" t="s">
        <v>4</v>
      </c>
      <c r="J845" s="2364" t="s">
        <v>4</v>
      </c>
      <c r="K845" s="1073" t="s">
        <v>1188</v>
      </c>
      <c r="L845" s="2351">
        <v>2028</v>
      </c>
      <c r="M845" s="2364" t="s">
        <v>393</v>
      </c>
      <c r="N845" s="1082"/>
      <c r="O845" s="1073"/>
      <c r="P845" s="1073"/>
      <c r="Q845" s="1073"/>
      <c r="S845" s="1168"/>
      <c r="T845" s="1073" t="s">
        <v>615</v>
      </c>
      <c r="U845" s="1663"/>
      <c r="V845" s="1168"/>
      <c r="W845" s="2413" t="s">
        <v>1794</v>
      </c>
    </row>
    <row r="846" spans="1:23" s="385" customFormat="1" ht="21" customHeight="1" outlineLevel="1" x14ac:dyDescent="0.25">
      <c r="A846" s="2358"/>
      <c r="B846" s="2333"/>
      <c r="C846" s="2365"/>
      <c r="D846" s="2365"/>
      <c r="E846" s="1073" t="s">
        <v>465</v>
      </c>
      <c r="F846" s="2352"/>
      <c r="G846" s="2355"/>
      <c r="H846" s="2360"/>
      <c r="I846" s="2365"/>
      <c r="J846" s="2365"/>
      <c r="K846" s="1073" t="s">
        <v>465</v>
      </c>
      <c r="L846" s="2352"/>
      <c r="M846" s="2365"/>
      <c r="N846" s="1082"/>
      <c r="O846" s="1073"/>
      <c r="P846" s="1073"/>
      <c r="Q846" s="1073"/>
      <c r="S846" s="1168"/>
      <c r="T846" s="1073">
        <v>562.11099999999999</v>
      </c>
      <c r="U846" s="1763" t="s">
        <v>3899</v>
      </c>
      <c r="V846" s="1184"/>
      <c r="W846" s="2414"/>
    </row>
    <row r="847" spans="1:23" s="385" customFormat="1" ht="14.25" customHeight="1" outlineLevel="1" x14ac:dyDescent="0.25">
      <c r="A847" s="2357">
        <v>50</v>
      </c>
      <c r="B847" s="2332" t="s">
        <v>3049</v>
      </c>
      <c r="C847" s="2364" t="s">
        <v>997</v>
      </c>
      <c r="D847" s="2364" t="s">
        <v>997</v>
      </c>
      <c r="E847" s="1178" t="s">
        <v>2203</v>
      </c>
      <c r="F847" s="2351">
        <v>2029</v>
      </c>
      <c r="G847" s="2354" t="s">
        <v>395</v>
      </c>
      <c r="H847" s="2359" t="s">
        <v>3050</v>
      </c>
      <c r="I847" s="2364" t="s">
        <v>4</v>
      </c>
      <c r="J847" s="2364" t="s">
        <v>4</v>
      </c>
      <c r="K847" s="1073" t="s">
        <v>1188</v>
      </c>
      <c r="L847" s="2351">
        <v>2029</v>
      </c>
      <c r="M847" s="2364" t="s">
        <v>393</v>
      </c>
      <c r="N847" s="1082"/>
      <c r="O847" s="1073"/>
      <c r="P847" s="1073"/>
      <c r="Q847" s="1073"/>
      <c r="R847" s="1073"/>
      <c r="S847" s="1168" t="s">
        <v>2909</v>
      </c>
      <c r="T847" s="382"/>
      <c r="U847" s="1663"/>
      <c r="V847" s="1168"/>
      <c r="W847" s="2413" t="s">
        <v>1798</v>
      </c>
    </row>
    <row r="848" spans="1:23" s="385" customFormat="1" ht="27" customHeight="1" outlineLevel="1" x14ac:dyDescent="0.25">
      <c r="A848" s="2358"/>
      <c r="B848" s="2333"/>
      <c r="C848" s="2365"/>
      <c r="D848" s="2365"/>
      <c r="E848" s="1073" t="s">
        <v>465</v>
      </c>
      <c r="F848" s="2352"/>
      <c r="G848" s="2355"/>
      <c r="H848" s="2360"/>
      <c r="I848" s="2365"/>
      <c r="J848" s="2365"/>
      <c r="K848" s="1073" t="s">
        <v>465</v>
      </c>
      <c r="L848" s="2352"/>
      <c r="M848" s="2365"/>
      <c r="N848" s="1082"/>
      <c r="O848" s="1073"/>
      <c r="P848" s="1073"/>
      <c r="Q848" s="1073"/>
      <c r="R848" s="1073"/>
      <c r="S848" s="1168">
        <v>678.89300000000003</v>
      </c>
      <c r="T848" s="1168"/>
      <c r="U848" s="1763" t="s">
        <v>3899</v>
      </c>
      <c r="V848" s="1184"/>
      <c r="W848" s="2414"/>
    </row>
    <row r="849" spans="1:23" s="385" customFormat="1" ht="14.25" customHeight="1" outlineLevel="1" x14ac:dyDescent="0.25">
      <c r="A849" s="2357">
        <v>51</v>
      </c>
      <c r="B849" s="2332" t="s">
        <v>3051</v>
      </c>
      <c r="C849" s="2364" t="s">
        <v>997</v>
      </c>
      <c r="D849" s="2364" t="s">
        <v>997</v>
      </c>
      <c r="E849" s="1178" t="s">
        <v>2203</v>
      </c>
      <c r="F849" s="2351">
        <v>2029</v>
      </c>
      <c r="G849" s="2354" t="s">
        <v>395</v>
      </c>
      <c r="H849" s="2359" t="s">
        <v>3052</v>
      </c>
      <c r="I849" s="2364" t="s">
        <v>4</v>
      </c>
      <c r="J849" s="2364" t="s">
        <v>4</v>
      </c>
      <c r="K849" s="1073" t="s">
        <v>1188</v>
      </c>
      <c r="L849" s="2351">
        <v>2029</v>
      </c>
      <c r="M849" s="2364" t="s">
        <v>393</v>
      </c>
      <c r="N849" s="1082"/>
      <c r="O849" s="1073"/>
      <c r="P849" s="1073"/>
      <c r="Q849" s="1073"/>
      <c r="R849" s="1073"/>
      <c r="S849" s="1168" t="s">
        <v>2938</v>
      </c>
      <c r="T849" s="382"/>
      <c r="U849" s="1663"/>
      <c r="V849" s="1168"/>
      <c r="W849" s="2413" t="s">
        <v>1798</v>
      </c>
    </row>
    <row r="850" spans="1:23" s="385" customFormat="1" ht="32.25" customHeight="1" outlineLevel="1" x14ac:dyDescent="0.25">
      <c r="A850" s="2358"/>
      <c r="B850" s="2333"/>
      <c r="C850" s="2365"/>
      <c r="D850" s="2365"/>
      <c r="E850" s="1073" t="s">
        <v>465</v>
      </c>
      <c r="F850" s="2352"/>
      <c r="G850" s="2355"/>
      <c r="H850" s="2360"/>
      <c r="I850" s="2365"/>
      <c r="J850" s="2365"/>
      <c r="K850" s="1073" t="s">
        <v>465</v>
      </c>
      <c r="L850" s="2352"/>
      <c r="M850" s="2365"/>
      <c r="N850" s="1082"/>
      <c r="O850" s="1073"/>
      <c r="P850" s="1073"/>
      <c r="Q850" s="1073"/>
      <c r="R850" s="1073"/>
      <c r="S850" s="1168">
        <v>910.56799999999998</v>
      </c>
      <c r="T850" s="1168"/>
      <c r="U850" s="1763" t="s">
        <v>3899</v>
      </c>
      <c r="V850" s="1184"/>
      <c r="W850" s="2414"/>
    </row>
    <row r="851" spans="1:23" s="385" customFormat="1" ht="14.25" customHeight="1" outlineLevel="1" x14ac:dyDescent="0.25">
      <c r="A851" s="2357">
        <v>52</v>
      </c>
      <c r="B851" s="2332" t="s">
        <v>3053</v>
      </c>
      <c r="C851" s="2364" t="s">
        <v>997</v>
      </c>
      <c r="D851" s="2364" t="s">
        <v>997</v>
      </c>
      <c r="E851" s="1178" t="s">
        <v>2203</v>
      </c>
      <c r="F851" s="2351">
        <v>2030</v>
      </c>
      <c r="G851" s="2354" t="s">
        <v>395</v>
      </c>
      <c r="H851" s="2359" t="s">
        <v>3054</v>
      </c>
      <c r="I851" s="2364" t="s">
        <v>4</v>
      </c>
      <c r="J851" s="2364" t="s">
        <v>4</v>
      </c>
      <c r="K851" s="1073" t="s">
        <v>1188</v>
      </c>
      <c r="L851" s="2351">
        <v>2030</v>
      </c>
      <c r="M851" s="2364" t="s">
        <v>393</v>
      </c>
      <c r="N851" s="1082"/>
      <c r="O851" s="1073"/>
      <c r="P851" s="1073"/>
      <c r="Q851" s="1073"/>
      <c r="R851" s="1073"/>
      <c r="S851" s="1168"/>
      <c r="T851" s="1168" t="s">
        <v>2939</v>
      </c>
      <c r="U851" s="1663"/>
      <c r="V851" s="1168"/>
      <c r="W851" s="2413" t="s">
        <v>1798</v>
      </c>
    </row>
    <row r="852" spans="1:23" s="385" customFormat="1" ht="29.25" customHeight="1" outlineLevel="1" x14ac:dyDescent="0.25">
      <c r="A852" s="2358"/>
      <c r="B852" s="2333"/>
      <c r="C852" s="2365"/>
      <c r="D852" s="2365"/>
      <c r="E852" s="1073" t="s">
        <v>465</v>
      </c>
      <c r="F852" s="2352"/>
      <c r="G852" s="2355"/>
      <c r="H852" s="2360"/>
      <c r="I852" s="2365"/>
      <c r="J852" s="2365"/>
      <c r="K852" s="1073" t="s">
        <v>465</v>
      </c>
      <c r="L852" s="2352"/>
      <c r="M852" s="2365"/>
      <c r="N852" s="1082"/>
      <c r="O852" s="1073"/>
      <c r="P852" s="1073"/>
      <c r="Q852" s="1073"/>
      <c r="R852" s="1073"/>
      <c r="S852" s="1168"/>
      <c r="T852" s="1168">
        <v>728.69200000000001</v>
      </c>
      <c r="U852" s="1763" t="s">
        <v>3899</v>
      </c>
      <c r="V852" s="1184"/>
      <c r="W852" s="2414"/>
    </row>
    <row r="853" spans="1:23" s="385" customFormat="1" ht="23.1" customHeight="1" outlineLevel="1" x14ac:dyDescent="0.25">
      <c r="A853" s="2357">
        <v>53</v>
      </c>
      <c r="B853" s="2332" t="s">
        <v>3055</v>
      </c>
      <c r="C853" s="2364" t="s">
        <v>997</v>
      </c>
      <c r="D853" s="2364" t="s">
        <v>997</v>
      </c>
      <c r="E853" s="1178" t="s">
        <v>2203</v>
      </c>
      <c r="F853" s="2351">
        <v>2030</v>
      </c>
      <c r="G853" s="2354" t="s">
        <v>395</v>
      </c>
      <c r="H853" s="2359" t="s">
        <v>3056</v>
      </c>
      <c r="I853" s="2364" t="s">
        <v>4</v>
      </c>
      <c r="J853" s="2364" t="s">
        <v>4</v>
      </c>
      <c r="K853" s="1073" t="s">
        <v>1188</v>
      </c>
      <c r="L853" s="2351">
        <v>2030</v>
      </c>
      <c r="M853" s="2364" t="s">
        <v>393</v>
      </c>
      <c r="N853" s="1082"/>
      <c r="O853" s="1073"/>
      <c r="P853" s="1073"/>
      <c r="Q853" s="1073"/>
      <c r="R853" s="1073"/>
      <c r="S853" s="1168"/>
      <c r="T853" s="1168" t="s">
        <v>3057</v>
      </c>
      <c r="U853" s="1663"/>
      <c r="V853" s="1168"/>
      <c r="W853" s="2413" t="s">
        <v>1798</v>
      </c>
    </row>
    <row r="854" spans="1:23" s="385" customFormat="1" ht="24.75" customHeight="1" outlineLevel="1" x14ac:dyDescent="0.25">
      <c r="A854" s="2358"/>
      <c r="B854" s="2333"/>
      <c r="C854" s="2365"/>
      <c r="D854" s="2365"/>
      <c r="E854" s="1073" t="s">
        <v>465</v>
      </c>
      <c r="F854" s="2352"/>
      <c r="G854" s="2355"/>
      <c r="H854" s="2360"/>
      <c r="I854" s="2365"/>
      <c r="J854" s="2365"/>
      <c r="K854" s="1073" t="s">
        <v>465</v>
      </c>
      <c r="L854" s="2352"/>
      <c r="M854" s="2365"/>
      <c r="N854" s="1082"/>
      <c r="O854" s="1073"/>
      <c r="P854" s="1073"/>
      <c r="Q854" s="1073"/>
      <c r="R854" s="1073"/>
      <c r="S854" s="1168"/>
      <c r="T854" s="1168">
        <v>684.82399999999996</v>
      </c>
      <c r="U854" s="1763" t="s">
        <v>3899</v>
      </c>
      <c r="V854" s="1184"/>
      <c r="W854" s="2414"/>
    </row>
    <row r="855" spans="1:23" s="385" customFormat="1" ht="23.1" customHeight="1" outlineLevel="1" x14ac:dyDescent="0.25">
      <c r="A855" s="2357">
        <v>54</v>
      </c>
      <c r="B855" s="2332" t="s">
        <v>3058</v>
      </c>
      <c r="C855" s="2364" t="s">
        <v>997</v>
      </c>
      <c r="D855" s="2364" t="s">
        <v>997</v>
      </c>
      <c r="E855" s="1178" t="s">
        <v>2203</v>
      </c>
      <c r="F855" s="2351">
        <v>2030</v>
      </c>
      <c r="G855" s="2354" t="s">
        <v>395</v>
      </c>
      <c r="H855" s="2359" t="s">
        <v>3059</v>
      </c>
      <c r="I855" s="2364" t="s">
        <v>4</v>
      </c>
      <c r="J855" s="2364" t="s">
        <v>4</v>
      </c>
      <c r="K855" s="1073" t="s">
        <v>1188</v>
      </c>
      <c r="L855" s="2351">
        <v>2030</v>
      </c>
      <c r="M855" s="2364" t="s">
        <v>393</v>
      </c>
      <c r="N855" s="1082"/>
      <c r="O855" s="1073"/>
      <c r="P855" s="1073"/>
      <c r="Q855" s="1073"/>
      <c r="R855" s="1073"/>
      <c r="S855" s="1168"/>
      <c r="T855" s="1168" t="s">
        <v>2940</v>
      </c>
      <c r="U855" s="1663"/>
      <c r="V855" s="1168"/>
      <c r="W855" s="2413" t="s">
        <v>1798</v>
      </c>
    </row>
    <row r="856" spans="1:23" s="385" customFormat="1" ht="16.5" customHeight="1" outlineLevel="1" x14ac:dyDescent="0.25">
      <c r="A856" s="2358"/>
      <c r="B856" s="2333"/>
      <c r="C856" s="2365"/>
      <c r="D856" s="2365"/>
      <c r="E856" s="1073" t="s">
        <v>465</v>
      </c>
      <c r="F856" s="2352"/>
      <c r="G856" s="2355"/>
      <c r="H856" s="2360"/>
      <c r="I856" s="2365"/>
      <c r="J856" s="2365"/>
      <c r="K856" s="1073" t="s">
        <v>465</v>
      </c>
      <c r="L856" s="2352"/>
      <c r="M856" s="2365"/>
      <c r="N856" s="1082"/>
      <c r="O856" s="1073"/>
      <c r="P856" s="1073"/>
      <c r="Q856" s="1073"/>
      <c r="R856" s="1073"/>
      <c r="S856" s="1168"/>
      <c r="T856" s="1168">
        <v>414.60599999999999</v>
      </c>
      <c r="U856" s="1763" t="s">
        <v>3899</v>
      </c>
      <c r="V856" s="1184"/>
      <c r="W856" s="2414"/>
    </row>
    <row r="857" spans="1:23" s="295" customFormat="1" ht="21.75" customHeight="1" outlineLevel="1" x14ac:dyDescent="0.25">
      <c r="A857" s="1209"/>
      <c r="B857" s="1284" t="s">
        <v>994</v>
      </c>
      <c r="C857" s="1076"/>
      <c r="D857" s="1076"/>
      <c r="E857" s="161"/>
      <c r="F857" s="177"/>
      <c r="G857" s="178"/>
      <c r="H857" s="392" t="s">
        <v>596</v>
      </c>
      <c r="I857" s="1076"/>
      <c r="J857" s="1076"/>
      <c r="K857" s="1076"/>
      <c r="L857" s="177"/>
      <c r="M857" s="1076"/>
      <c r="N857" s="174"/>
      <c r="O857" s="174"/>
      <c r="P857" s="174"/>
      <c r="Q857" s="174"/>
      <c r="R857" s="174"/>
      <c r="S857" s="174"/>
      <c r="T857" s="174"/>
      <c r="U857" s="178"/>
      <c r="V857" s="178"/>
      <c r="W857" s="178"/>
    </row>
    <row r="858" spans="1:23" s="385" customFormat="1" ht="14.25" customHeight="1" outlineLevel="1" x14ac:dyDescent="0.25">
      <c r="A858" s="2357">
        <v>55</v>
      </c>
      <c r="B858" s="2332" t="s">
        <v>3060</v>
      </c>
      <c r="C858" s="2364" t="s">
        <v>997</v>
      </c>
      <c r="D858" s="2364" t="s">
        <v>997</v>
      </c>
      <c r="E858" s="1178" t="s">
        <v>2203</v>
      </c>
      <c r="F858" s="2351">
        <v>2030</v>
      </c>
      <c r="G858" s="2354" t="s">
        <v>395</v>
      </c>
      <c r="H858" s="2359" t="s">
        <v>3061</v>
      </c>
      <c r="I858" s="2364" t="s">
        <v>4</v>
      </c>
      <c r="J858" s="2364" t="s">
        <v>4</v>
      </c>
      <c r="K858" s="1073" t="s">
        <v>1188</v>
      </c>
      <c r="L858" s="2351">
        <v>2030</v>
      </c>
      <c r="M858" s="2364" t="s">
        <v>393</v>
      </c>
      <c r="N858" s="1082"/>
      <c r="O858" s="1073"/>
      <c r="P858" s="1073"/>
      <c r="Q858" s="1073"/>
      <c r="R858" s="1073"/>
      <c r="S858" s="1168"/>
      <c r="T858" s="1168" t="s">
        <v>2941</v>
      </c>
      <c r="U858" s="1663"/>
      <c r="V858" s="1168"/>
      <c r="W858" s="2419" t="s">
        <v>2481</v>
      </c>
    </row>
    <row r="859" spans="1:23" s="385" customFormat="1" ht="21.75" customHeight="1" outlineLevel="1" x14ac:dyDescent="0.25">
      <c r="A859" s="2358"/>
      <c r="B859" s="2333"/>
      <c r="C859" s="2365"/>
      <c r="D859" s="2365"/>
      <c r="E859" s="1073" t="s">
        <v>465</v>
      </c>
      <c r="F859" s="2352"/>
      <c r="G859" s="2355"/>
      <c r="H859" s="2360"/>
      <c r="I859" s="2365"/>
      <c r="J859" s="2365"/>
      <c r="K859" s="1073" t="s">
        <v>465</v>
      </c>
      <c r="L859" s="2352"/>
      <c r="M859" s="2365"/>
      <c r="N859" s="1082"/>
      <c r="O859" s="1073"/>
      <c r="P859" s="1073"/>
      <c r="Q859" s="1073"/>
      <c r="R859" s="1073"/>
      <c r="S859" s="1168"/>
      <c r="T859" s="1168">
        <v>1066.0170000000001</v>
      </c>
      <c r="U859" s="1763" t="s">
        <v>3899</v>
      </c>
      <c r="V859" s="1184"/>
      <c r="W859" s="2419"/>
    </row>
    <row r="860" spans="1:23" s="385" customFormat="1" ht="14.25" customHeight="1" outlineLevel="1" x14ac:dyDescent="0.25">
      <c r="A860" s="2357">
        <v>56</v>
      </c>
      <c r="B860" s="2332" t="s">
        <v>3062</v>
      </c>
      <c r="C860" s="2364" t="s">
        <v>997</v>
      </c>
      <c r="D860" s="2364" t="s">
        <v>997</v>
      </c>
      <c r="E860" s="1178" t="s">
        <v>2203</v>
      </c>
      <c r="F860" s="2351">
        <v>2030</v>
      </c>
      <c r="G860" s="2354" t="s">
        <v>395</v>
      </c>
      <c r="H860" s="2359" t="s">
        <v>3063</v>
      </c>
      <c r="I860" s="2364" t="s">
        <v>4</v>
      </c>
      <c r="J860" s="2364" t="s">
        <v>4</v>
      </c>
      <c r="K860" s="1073" t="s">
        <v>1188</v>
      </c>
      <c r="L860" s="2351">
        <v>2030</v>
      </c>
      <c r="M860" s="2364" t="s">
        <v>393</v>
      </c>
      <c r="N860" s="1082"/>
      <c r="O860" s="1073"/>
      <c r="P860" s="1073"/>
      <c r="Q860" s="1073"/>
      <c r="R860" s="1073"/>
      <c r="S860" s="1168"/>
      <c r="T860" s="1168" t="s">
        <v>2942</v>
      </c>
      <c r="U860" s="1663"/>
      <c r="V860" s="1168"/>
      <c r="W860" s="2419" t="s">
        <v>2481</v>
      </c>
    </row>
    <row r="861" spans="1:23" s="385" customFormat="1" ht="28.5" customHeight="1" outlineLevel="1" x14ac:dyDescent="0.25">
      <c r="A861" s="2358"/>
      <c r="B861" s="2333"/>
      <c r="C861" s="2365"/>
      <c r="D861" s="2365"/>
      <c r="E861" s="1073" t="s">
        <v>465</v>
      </c>
      <c r="F861" s="2352"/>
      <c r="G861" s="2355"/>
      <c r="H861" s="2360"/>
      <c r="I861" s="2365"/>
      <c r="J861" s="2365"/>
      <c r="K861" s="1073" t="s">
        <v>465</v>
      </c>
      <c r="L861" s="2352"/>
      <c r="M861" s="2365"/>
      <c r="N861" s="1082"/>
      <c r="O861" s="1073"/>
      <c r="P861" s="1073"/>
      <c r="Q861" s="1073"/>
      <c r="R861" s="1073"/>
      <c r="S861" s="1168"/>
      <c r="T861" s="1168">
        <v>1493.5530000000001</v>
      </c>
      <c r="U861" s="1763" t="s">
        <v>3899</v>
      </c>
      <c r="V861" s="1184"/>
      <c r="W861" s="2419"/>
    </row>
    <row r="862" spans="1:23" s="385" customFormat="1" ht="14.25" customHeight="1" outlineLevel="1" x14ac:dyDescent="0.25">
      <c r="A862" s="2357">
        <v>57</v>
      </c>
      <c r="B862" s="2332" t="s">
        <v>3064</v>
      </c>
      <c r="C862" s="2364" t="s">
        <v>997</v>
      </c>
      <c r="D862" s="2364" t="s">
        <v>997</v>
      </c>
      <c r="E862" s="1178" t="s">
        <v>2203</v>
      </c>
      <c r="F862" s="2351">
        <v>2030</v>
      </c>
      <c r="G862" s="2354" t="s">
        <v>395</v>
      </c>
      <c r="H862" s="2359" t="s">
        <v>3065</v>
      </c>
      <c r="I862" s="2364" t="s">
        <v>4</v>
      </c>
      <c r="J862" s="2364" t="s">
        <v>4</v>
      </c>
      <c r="K862" s="1073" t="s">
        <v>1188</v>
      </c>
      <c r="L862" s="2351">
        <v>2030</v>
      </c>
      <c r="M862" s="2364" t="s">
        <v>393</v>
      </c>
      <c r="N862" s="1082"/>
      <c r="O862" s="1073"/>
      <c r="P862" s="1073"/>
      <c r="Q862" s="1073"/>
      <c r="R862" s="1073"/>
      <c r="S862" s="1168"/>
      <c r="T862" s="1168" t="s">
        <v>2943</v>
      </c>
      <c r="U862" s="1663"/>
      <c r="V862" s="1168"/>
      <c r="W862" s="2419" t="s">
        <v>2481</v>
      </c>
    </row>
    <row r="863" spans="1:23" s="385" customFormat="1" ht="20.25" customHeight="1" outlineLevel="1" x14ac:dyDescent="0.25">
      <c r="A863" s="2358"/>
      <c r="B863" s="2333"/>
      <c r="C863" s="2365"/>
      <c r="D863" s="2365"/>
      <c r="E863" s="1073" t="s">
        <v>465</v>
      </c>
      <c r="F863" s="2352"/>
      <c r="G863" s="2355"/>
      <c r="H863" s="2360"/>
      <c r="I863" s="2365"/>
      <c r="J863" s="2365"/>
      <c r="K863" s="1073" t="s">
        <v>465</v>
      </c>
      <c r="L863" s="2352"/>
      <c r="M863" s="2365"/>
      <c r="N863" s="1082"/>
      <c r="O863" s="1073"/>
      <c r="P863" s="1073"/>
      <c r="Q863" s="1073"/>
      <c r="R863" s="1073"/>
      <c r="S863" s="1168"/>
      <c r="T863" s="1168">
        <v>1267.8879999999999</v>
      </c>
      <c r="U863" s="1763" t="s">
        <v>3899</v>
      </c>
      <c r="V863" s="1184"/>
      <c r="W863" s="2419"/>
    </row>
    <row r="864" spans="1:23" s="385" customFormat="1" ht="14.25" customHeight="1" outlineLevel="1" x14ac:dyDescent="0.25">
      <c r="A864" s="2357">
        <v>58</v>
      </c>
      <c r="B864" s="2332" t="s">
        <v>3066</v>
      </c>
      <c r="C864" s="2364" t="s">
        <v>997</v>
      </c>
      <c r="D864" s="2364" t="s">
        <v>997</v>
      </c>
      <c r="E864" s="1178" t="s">
        <v>2203</v>
      </c>
      <c r="F864" s="2351">
        <v>2030</v>
      </c>
      <c r="G864" s="2354" t="s">
        <v>395</v>
      </c>
      <c r="H864" s="2359" t="s">
        <v>3067</v>
      </c>
      <c r="I864" s="2364" t="s">
        <v>4</v>
      </c>
      <c r="J864" s="2364" t="s">
        <v>4</v>
      </c>
      <c r="K864" s="1073" t="s">
        <v>1188</v>
      </c>
      <c r="L864" s="2351">
        <v>2030</v>
      </c>
      <c r="M864" s="2364" t="s">
        <v>393</v>
      </c>
      <c r="N864" s="1082"/>
      <c r="O864" s="1073"/>
      <c r="P864" s="1073"/>
      <c r="Q864" s="1073"/>
      <c r="R864" s="1073"/>
      <c r="S864" s="1168"/>
      <c r="T864" s="1168" t="s">
        <v>2944</v>
      </c>
      <c r="U864" s="1663"/>
      <c r="V864" s="1168"/>
      <c r="W864" s="2419" t="s">
        <v>2481</v>
      </c>
    </row>
    <row r="865" spans="1:23" s="385" customFormat="1" ht="27" customHeight="1" outlineLevel="1" x14ac:dyDescent="0.25">
      <c r="A865" s="2358"/>
      <c r="B865" s="2333"/>
      <c r="C865" s="2365"/>
      <c r="D865" s="2365"/>
      <c r="E865" s="1073" t="s">
        <v>465</v>
      </c>
      <c r="F865" s="2352"/>
      <c r="G865" s="2355"/>
      <c r="H865" s="2360"/>
      <c r="I865" s="2365"/>
      <c r="J865" s="2365"/>
      <c r="K865" s="1073" t="s">
        <v>465</v>
      </c>
      <c r="L865" s="2352"/>
      <c r="M865" s="2365"/>
      <c r="N865" s="1082"/>
      <c r="O865" s="1073"/>
      <c r="P865" s="1073"/>
      <c r="Q865" s="1073"/>
      <c r="R865" s="1073"/>
      <c r="S865" s="1168"/>
      <c r="T865" s="1168">
        <v>1426.944</v>
      </c>
      <c r="U865" s="1763" t="s">
        <v>3899</v>
      </c>
      <c r="V865" s="1184"/>
      <c r="W865" s="2419"/>
    </row>
    <row r="866" spans="1:23" s="385" customFormat="1" ht="14.25" customHeight="1" outlineLevel="1" x14ac:dyDescent="0.25">
      <c r="A866" s="2357">
        <v>59</v>
      </c>
      <c r="B866" s="2332" t="s">
        <v>3068</v>
      </c>
      <c r="C866" s="2364" t="s">
        <v>997</v>
      </c>
      <c r="D866" s="2364" t="s">
        <v>997</v>
      </c>
      <c r="E866" s="1178" t="s">
        <v>2203</v>
      </c>
      <c r="F866" s="2351">
        <v>2030</v>
      </c>
      <c r="G866" s="2354" t="s">
        <v>395</v>
      </c>
      <c r="H866" s="2359" t="s">
        <v>3069</v>
      </c>
      <c r="I866" s="2364" t="s">
        <v>4</v>
      </c>
      <c r="J866" s="2364" t="s">
        <v>4</v>
      </c>
      <c r="K866" s="1073" t="s">
        <v>1188</v>
      </c>
      <c r="L866" s="2351">
        <v>2030</v>
      </c>
      <c r="M866" s="2364" t="s">
        <v>393</v>
      </c>
      <c r="N866" s="1082"/>
      <c r="O866" s="1073"/>
      <c r="P866" s="1073"/>
      <c r="Q866" s="1073"/>
      <c r="R866" s="1073"/>
      <c r="S866" s="1168"/>
      <c r="T866" s="1168" t="s">
        <v>2945</v>
      </c>
      <c r="U866" s="1663"/>
      <c r="V866" s="1168"/>
      <c r="W866" s="2419" t="s">
        <v>2469</v>
      </c>
    </row>
    <row r="867" spans="1:23" s="385" customFormat="1" ht="30.75" customHeight="1" outlineLevel="1" x14ac:dyDescent="0.25">
      <c r="A867" s="2358"/>
      <c r="B867" s="2333"/>
      <c r="C867" s="2365"/>
      <c r="D867" s="2365"/>
      <c r="E867" s="1073" t="s">
        <v>465</v>
      </c>
      <c r="F867" s="2352"/>
      <c r="G867" s="2355"/>
      <c r="H867" s="2360"/>
      <c r="I867" s="2365"/>
      <c r="J867" s="2365"/>
      <c r="K867" s="1073" t="s">
        <v>465</v>
      </c>
      <c r="L867" s="2352"/>
      <c r="M867" s="2365"/>
      <c r="N867" s="1082"/>
      <c r="O867" s="1073"/>
      <c r="P867" s="1073"/>
      <c r="Q867" s="1073"/>
      <c r="R867" s="1073"/>
      <c r="S867" s="1168"/>
      <c r="T867" s="1168">
        <v>1913.3810000000001</v>
      </c>
      <c r="U867" s="1763" t="s">
        <v>3899</v>
      </c>
      <c r="V867" s="1184"/>
      <c r="W867" s="2419"/>
    </row>
    <row r="868" spans="1:23" s="295" customFormat="1" ht="21.75" customHeight="1" outlineLevel="1" x14ac:dyDescent="0.25">
      <c r="A868" s="1209"/>
      <c r="B868" s="1284" t="s">
        <v>1000</v>
      </c>
      <c r="C868" s="1068"/>
      <c r="D868" s="1068"/>
      <c r="E868" s="183"/>
      <c r="F868" s="184"/>
      <c r="G868" s="174"/>
      <c r="H868" s="392" t="s">
        <v>760</v>
      </c>
      <c r="I868" s="1068"/>
      <c r="J868" s="1068"/>
      <c r="K868" s="1068"/>
      <c r="L868" s="184"/>
      <c r="M868" s="1068"/>
      <c r="N868" s="1068"/>
      <c r="O868" s="1068"/>
      <c r="P868" s="1068"/>
      <c r="Q868" s="1068"/>
      <c r="R868" s="1068"/>
      <c r="S868" s="1068"/>
      <c r="T868" s="1068"/>
      <c r="U868" s="174"/>
      <c r="V868" s="174"/>
      <c r="W868" s="174"/>
    </row>
    <row r="869" spans="1:23" s="385" customFormat="1" ht="21.75" customHeight="1" outlineLevel="1" x14ac:dyDescent="0.25">
      <c r="A869" s="2357">
        <v>60</v>
      </c>
      <c r="B869" s="2332" t="s">
        <v>2482</v>
      </c>
      <c r="C869" s="2364" t="s">
        <v>997</v>
      </c>
      <c r="D869" s="2364" t="s">
        <v>997</v>
      </c>
      <c r="E869" s="1178" t="s">
        <v>2203</v>
      </c>
      <c r="F869" s="2351">
        <v>2027</v>
      </c>
      <c r="G869" s="2354" t="s">
        <v>395</v>
      </c>
      <c r="H869" s="2359" t="s">
        <v>1633</v>
      </c>
      <c r="I869" s="2364" t="s">
        <v>4</v>
      </c>
      <c r="J869" s="2364" t="s">
        <v>4</v>
      </c>
      <c r="K869" s="1073" t="s">
        <v>1188</v>
      </c>
      <c r="L869" s="2351">
        <v>2027</v>
      </c>
      <c r="M869" s="2364" t="s">
        <v>393</v>
      </c>
      <c r="N869" s="1082"/>
      <c r="O869" s="1082"/>
      <c r="P869" s="1073"/>
      <c r="Q869" s="1073" t="s">
        <v>3070</v>
      </c>
      <c r="R869" s="1073"/>
      <c r="S869" s="1168"/>
      <c r="T869" s="382"/>
      <c r="U869" s="1663"/>
      <c r="V869" s="1168"/>
      <c r="W869" s="2413" t="s">
        <v>2469</v>
      </c>
    </row>
    <row r="870" spans="1:23" s="385" customFormat="1" ht="21.75" customHeight="1" outlineLevel="1" x14ac:dyDescent="0.25">
      <c r="A870" s="2358"/>
      <c r="B870" s="2333"/>
      <c r="C870" s="2365"/>
      <c r="D870" s="2365"/>
      <c r="E870" s="1073" t="s">
        <v>465</v>
      </c>
      <c r="F870" s="2352"/>
      <c r="G870" s="2355"/>
      <c r="H870" s="2360"/>
      <c r="I870" s="2365"/>
      <c r="J870" s="2365"/>
      <c r="K870" s="1073" t="s">
        <v>465</v>
      </c>
      <c r="L870" s="2352"/>
      <c r="M870" s="2365"/>
      <c r="N870" s="1082"/>
      <c r="O870" s="1082"/>
      <c r="P870" s="1073"/>
      <c r="Q870" s="1073">
        <v>1600</v>
      </c>
      <c r="R870" s="1073"/>
      <c r="S870" s="1168"/>
      <c r="T870" s="1168"/>
      <c r="U870" s="1763" t="s">
        <v>3899</v>
      </c>
      <c r="V870" s="1184"/>
      <c r="W870" s="2414"/>
    </row>
    <row r="871" spans="1:23" s="385" customFormat="1" ht="21.75" customHeight="1" outlineLevel="1" x14ac:dyDescent="0.25">
      <c r="A871" s="2357">
        <v>61</v>
      </c>
      <c r="B871" s="2332" t="s">
        <v>3071</v>
      </c>
      <c r="C871" s="2364" t="s">
        <v>997</v>
      </c>
      <c r="D871" s="2364" t="s">
        <v>997</v>
      </c>
      <c r="E871" s="1178" t="s">
        <v>2203</v>
      </c>
      <c r="F871" s="2351">
        <v>2029</v>
      </c>
      <c r="G871" s="2354" t="s">
        <v>395</v>
      </c>
      <c r="H871" s="2359" t="s">
        <v>3072</v>
      </c>
      <c r="I871" s="2364" t="s">
        <v>4</v>
      </c>
      <c r="J871" s="2364" t="s">
        <v>4</v>
      </c>
      <c r="K871" s="1073" t="s">
        <v>1188</v>
      </c>
      <c r="L871" s="2351">
        <v>2029</v>
      </c>
      <c r="M871" s="2364" t="s">
        <v>393</v>
      </c>
      <c r="N871" s="1082"/>
      <c r="O871" s="1082"/>
      <c r="P871" s="1073"/>
      <c r="Q871" s="1073"/>
      <c r="R871" s="1073"/>
      <c r="S871" s="1168" t="s">
        <v>2946</v>
      </c>
      <c r="T871" s="382"/>
      <c r="U871" s="1663"/>
      <c r="V871" s="1168"/>
      <c r="W871" s="2413" t="s">
        <v>2483</v>
      </c>
    </row>
    <row r="872" spans="1:23" s="385" customFormat="1" ht="33.950000000000003" customHeight="1" outlineLevel="1" x14ac:dyDescent="0.25">
      <c r="A872" s="2358"/>
      <c r="B872" s="2333"/>
      <c r="C872" s="2365"/>
      <c r="D872" s="2365"/>
      <c r="E872" s="1073" t="s">
        <v>465</v>
      </c>
      <c r="F872" s="2352"/>
      <c r="G872" s="2355"/>
      <c r="H872" s="2360"/>
      <c r="I872" s="2365"/>
      <c r="J872" s="2365"/>
      <c r="K872" s="1073" t="s">
        <v>465</v>
      </c>
      <c r="L872" s="2352"/>
      <c r="M872" s="2365"/>
      <c r="N872" s="1082"/>
      <c r="O872" s="1082"/>
      <c r="P872" s="1073"/>
      <c r="Q872" s="1073"/>
      <c r="R872" s="1073"/>
      <c r="S872" s="1168">
        <v>1018.94</v>
      </c>
      <c r="T872" s="1168"/>
      <c r="U872" s="1763" t="s">
        <v>3899</v>
      </c>
      <c r="V872" s="1184"/>
      <c r="W872" s="2414"/>
    </row>
    <row r="873" spans="1:23" s="385" customFormat="1" ht="21.75" customHeight="1" outlineLevel="1" x14ac:dyDescent="0.25">
      <c r="A873" s="2357">
        <v>62</v>
      </c>
      <c r="B873" s="2332" t="s">
        <v>3073</v>
      </c>
      <c r="C873" s="2364" t="s">
        <v>997</v>
      </c>
      <c r="D873" s="2364" t="s">
        <v>997</v>
      </c>
      <c r="E873" s="1178" t="s">
        <v>2203</v>
      </c>
      <c r="F873" s="2351">
        <v>2029</v>
      </c>
      <c r="G873" s="2354" t="s">
        <v>395</v>
      </c>
      <c r="H873" s="2359" t="s">
        <v>3074</v>
      </c>
      <c r="I873" s="2364" t="s">
        <v>4</v>
      </c>
      <c r="J873" s="2364" t="s">
        <v>4</v>
      </c>
      <c r="K873" s="1073" t="s">
        <v>1188</v>
      </c>
      <c r="L873" s="2351">
        <v>2029</v>
      </c>
      <c r="M873" s="2364" t="s">
        <v>393</v>
      </c>
      <c r="N873" s="1082"/>
      <c r="O873" s="1082"/>
      <c r="P873" s="1073"/>
      <c r="Q873" s="1073"/>
      <c r="R873" s="1073"/>
      <c r="S873" s="1168" t="s">
        <v>2947</v>
      </c>
      <c r="T873" s="382"/>
      <c r="U873" s="1663"/>
      <c r="V873" s="1168"/>
      <c r="W873" s="2419" t="s">
        <v>2481</v>
      </c>
    </row>
    <row r="874" spans="1:23" s="385" customFormat="1" ht="23.1" customHeight="1" outlineLevel="1" x14ac:dyDescent="0.25">
      <c r="A874" s="2358"/>
      <c r="B874" s="2333"/>
      <c r="C874" s="2365"/>
      <c r="D874" s="2365"/>
      <c r="E874" s="1073" t="s">
        <v>465</v>
      </c>
      <c r="F874" s="2352"/>
      <c r="G874" s="2355"/>
      <c r="H874" s="2360"/>
      <c r="I874" s="2365"/>
      <c r="J874" s="2365"/>
      <c r="K874" s="1073" t="s">
        <v>465</v>
      </c>
      <c r="L874" s="2352"/>
      <c r="M874" s="2365"/>
      <c r="N874" s="1082"/>
      <c r="O874" s="1082"/>
      <c r="P874" s="1073"/>
      <c r="Q874" s="1073"/>
      <c r="R874" s="1073"/>
      <c r="S874" s="1168">
        <v>1568.6610000000001</v>
      </c>
      <c r="T874" s="1168"/>
      <c r="U874" s="1763" t="s">
        <v>3899</v>
      </c>
      <c r="V874" s="1184"/>
      <c r="W874" s="2419"/>
    </row>
    <row r="875" spans="1:23" s="385" customFormat="1" ht="21.75" customHeight="1" outlineLevel="1" x14ac:dyDescent="0.25">
      <c r="A875" s="2357">
        <v>63</v>
      </c>
      <c r="B875" s="2332" t="s">
        <v>3075</v>
      </c>
      <c r="C875" s="2364" t="s">
        <v>997</v>
      </c>
      <c r="D875" s="2364" t="s">
        <v>997</v>
      </c>
      <c r="E875" s="1178" t="s">
        <v>2203</v>
      </c>
      <c r="F875" s="2351">
        <v>2030</v>
      </c>
      <c r="G875" s="2354" t="s">
        <v>395</v>
      </c>
      <c r="H875" s="2359" t="s">
        <v>3076</v>
      </c>
      <c r="I875" s="2364" t="s">
        <v>4</v>
      </c>
      <c r="J875" s="2364" t="s">
        <v>4</v>
      </c>
      <c r="K875" s="1073" t="s">
        <v>1188</v>
      </c>
      <c r="L875" s="2351">
        <v>2030</v>
      </c>
      <c r="M875" s="2364" t="s">
        <v>393</v>
      </c>
      <c r="N875" s="1082"/>
      <c r="O875" s="1082"/>
      <c r="P875" s="1073"/>
      <c r="Q875" s="1073"/>
      <c r="R875" s="1073"/>
      <c r="S875" s="1168"/>
      <c r="T875" s="1168" t="s">
        <v>2948</v>
      </c>
      <c r="U875" s="1663"/>
      <c r="V875" s="1168"/>
      <c r="W875" s="2419" t="s">
        <v>2481</v>
      </c>
    </row>
    <row r="876" spans="1:23" s="385" customFormat="1" ht="23.1" customHeight="1" outlineLevel="1" x14ac:dyDescent="0.25">
      <c r="A876" s="2358"/>
      <c r="B876" s="2333"/>
      <c r="C876" s="2365"/>
      <c r="D876" s="2365"/>
      <c r="E876" s="1073" t="s">
        <v>465</v>
      </c>
      <c r="F876" s="2352"/>
      <c r="G876" s="2355"/>
      <c r="H876" s="2360"/>
      <c r="I876" s="2365"/>
      <c r="J876" s="2365"/>
      <c r="K876" s="1073" t="s">
        <v>465</v>
      </c>
      <c r="L876" s="2352"/>
      <c r="M876" s="2365"/>
      <c r="N876" s="1082"/>
      <c r="O876" s="1082"/>
      <c r="P876" s="1073"/>
      <c r="Q876" s="1073"/>
      <c r="R876" s="1073"/>
      <c r="S876" s="1168"/>
      <c r="T876" s="1168">
        <v>923.48900000000003</v>
      </c>
      <c r="U876" s="1763" t="s">
        <v>3899</v>
      </c>
      <c r="V876" s="1184"/>
      <c r="W876" s="2419"/>
    </row>
    <row r="877" spans="1:23" s="385" customFormat="1" ht="21.75" customHeight="1" outlineLevel="1" x14ac:dyDescent="0.25">
      <c r="A877" s="2357">
        <v>64</v>
      </c>
      <c r="B877" s="2332" t="s">
        <v>3077</v>
      </c>
      <c r="C877" s="2364" t="s">
        <v>997</v>
      </c>
      <c r="D877" s="2364" t="s">
        <v>997</v>
      </c>
      <c r="E877" s="1178" t="s">
        <v>2203</v>
      </c>
      <c r="F877" s="2351">
        <v>2030</v>
      </c>
      <c r="G877" s="2354" t="s">
        <v>395</v>
      </c>
      <c r="H877" s="2359" t="s">
        <v>3078</v>
      </c>
      <c r="I877" s="2364" t="s">
        <v>4</v>
      </c>
      <c r="J877" s="2364" t="s">
        <v>4</v>
      </c>
      <c r="K877" s="1073" t="s">
        <v>1188</v>
      </c>
      <c r="L877" s="2351">
        <v>2030</v>
      </c>
      <c r="M877" s="2364" t="s">
        <v>393</v>
      </c>
      <c r="N877" s="1082"/>
      <c r="O877" s="1082"/>
      <c r="P877" s="1073"/>
      <c r="Q877" s="1073"/>
      <c r="R877" s="1073"/>
      <c r="S877" s="1168"/>
      <c r="T877" s="1168" t="s">
        <v>2917</v>
      </c>
      <c r="U877" s="1663"/>
      <c r="V877" s="1168"/>
      <c r="W877" s="2419" t="s">
        <v>2481</v>
      </c>
    </row>
    <row r="878" spans="1:23" s="385" customFormat="1" ht="23.1" customHeight="1" outlineLevel="1" x14ac:dyDescent="0.25">
      <c r="A878" s="2358"/>
      <c r="B878" s="2333"/>
      <c r="C878" s="2365"/>
      <c r="D878" s="2365"/>
      <c r="E878" s="1073" t="s">
        <v>465</v>
      </c>
      <c r="F878" s="2352"/>
      <c r="G878" s="2355"/>
      <c r="H878" s="2360"/>
      <c r="I878" s="2365"/>
      <c r="J878" s="2365"/>
      <c r="K878" s="1073" t="s">
        <v>465</v>
      </c>
      <c r="L878" s="2352"/>
      <c r="M878" s="2365"/>
      <c r="N878" s="1082"/>
      <c r="O878" s="1082"/>
      <c r="P878" s="1073"/>
      <c r="Q878" s="1073"/>
      <c r="R878" s="1073"/>
      <c r="S878" s="1168"/>
      <c r="T878" s="1168">
        <v>1425.2829999999999</v>
      </c>
      <c r="U878" s="1763" t="s">
        <v>3899</v>
      </c>
      <c r="V878" s="1184"/>
      <c r="W878" s="2419"/>
    </row>
    <row r="879" spans="1:23" s="286" customFormat="1" ht="23.1" customHeight="1" outlineLevel="1" x14ac:dyDescent="0.25">
      <c r="A879" s="1325"/>
      <c r="B879" s="1566" t="s">
        <v>3083</v>
      </c>
      <c r="C879" s="1072"/>
      <c r="D879" s="1072"/>
      <c r="E879" s="1072"/>
      <c r="F879" s="1261"/>
      <c r="G879" s="230"/>
      <c r="H879" s="988" t="s">
        <v>3082</v>
      </c>
      <c r="I879" s="1262"/>
      <c r="J879" s="1262"/>
      <c r="K879" s="1072"/>
      <c r="L879" s="1261"/>
      <c r="M879" s="1263"/>
      <c r="N879" s="1071"/>
      <c r="O879" s="1071"/>
      <c r="P879" s="1071"/>
      <c r="Q879" s="1071"/>
      <c r="R879" s="1071"/>
      <c r="S879" s="1071"/>
      <c r="T879" s="1071"/>
      <c r="U879" s="181"/>
      <c r="V879" s="1264"/>
      <c r="W879" s="1265"/>
    </row>
    <row r="880" spans="1:23" s="385" customFormat="1" ht="30.75" customHeight="1" outlineLevel="1" x14ac:dyDescent="0.25">
      <c r="A880" s="2282">
        <v>65</v>
      </c>
      <c r="B880" s="2332" t="s">
        <v>3079</v>
      </c>
      <c r="C880" s="2364" t="s">
        <v>997</v>
      </c>
      <c r="D880" s="2364" t="s">
        <v>997</v>
      </c>
      <c r="E880" s="1178" t="s">
        <v>2203</v>
      </c>
      <c r="F880" s="2351">
        <v>2029</v>
      </c>
      <c r="G880" s="2354" t="s">
        <v>395</v>
      </c>
      <c r="H880" s="2359" t="s">
        <v>3080</v>
      </c>
      <c r="I880" s="2364" t="s">
        <v>4</v>
      </c>
      <c r="J880" s="2364" t="s">
        <v>4</v>
      </c>
      <c r="K880" s="1073" t="s">
        <v>1188</v>
      </c>
      <c r="L880" s="2351">
        <v>2029</v>
      </c>
      <c r="M880" s="2364" t="s">
        <v>393</v>
      </c>
      <c r="N880" s="1082"/>
      <c r="O880" s="1082"/>
      <c r="P880" s="1073"/>
      <c r="Q880" s="1073"/>
      <c r="R880" s="1073"/>
      <c r="S880" s="1168" t="s">
        <v>619</v>
      </c>
      <c r="T880" s="382"/>
      <c r="U880" s="1663"/>
      <c r="V880" s="1168"/>
      <c r="W880" s="2413" t="s">
        <v>1796</v>
      </c>
    </row>
    <row r="881" spans="1:23" s="1085" customFormat="1" ht="27.75" customHeight="1" outlineLevel="1" x14ac:dyDescent="0.25">
      <c r="A881" s="2283"/>
      <c r="B881" s="2333"/>
      <c r="C881" s="2365"/>
      <c r="D881" s="2365"/>
      <c r="E881" s="1073" t="s">
        <v>465</v>
      </c>
      <c r="F881" s="2352"/>
      <c r="G881" s="2355"/>
      <c r="H881" s="2360"/>
      <c r="I881" s="2365"/>
      <c r="J881" s="2365"/>
      <c r="K881" s="1073" t="s">
        <v>465</v>
      </c>
      <c r="L881" s="2352"/>
      <c r="M881" s="2365"/>
      <c r="N881" s="1082"/>
      <c r="O881" s="1082"/>
      <c r="P881" s="1073"/>
      <c r="Q881" s="1073"/>
      <c r="R881" s="1073"/>
      <c r="S881" s="1168">
        <v>522.74599999999998</v>
      </c>
      <c r="T881" s="1168"/>
      <c r="U881" s="1763" t="s">
        <v>3899</v>
      </c>
      <c r="V881" s="1184"/>
      <c r="W881" s="2414"/>
    </row>
    <row r="882" spans="1:23" s="1085" customFormat="1" ht="29.25" customHeight="1" outlineLevel="1" x14ac:dyDescent="0.25">
      <c r="A882" s="2421"/>
      <c r="B882" s="1511" t="s">
        <v>3640</v>
      </c>
      <c r="C882" s="2408" t="s">
        <v>307</v>
      </c>
      <c r="D882" s="2408" t="s">
        <v>457</v>
      </c>
      <c r="E882" s="1179" t="s">
        <v>480</v>
      </c>
      <c r="F882" s="2410" t="s">
        <v>2958</v>
      </c>
      <c r="G882" s="2408" t="s">
        <v>468</v>
      </c>
      <c r="H882" s="2548" t="s">
        <v>3081</v>
      </c>
      <c r="I882" s="2539" t="s">
        <v>4</v>
      </c>
      <c r="J882" s="2539" t="s">
        <v>4</v>
      </c>
      <c r="K882" s="1086" t="s">
        <v>361</v>
      </c>
      <c r="L882" s="2310" t="s">
        <v>2958</v>
      </c>
      <c r="M882" s="2406" t="s">
        <v>466</v>
      </c>
      <c r="N882" s="1635"/>
      <c r="O882" s="1371">
        <v>16</v>
      </c>
      <c r="P882" s="1371"/>
      <c r="Q882" s="1371"/>
      <c r="R882" s="1256"/>
      <c r="S882" s="1371">
        <v>22</v>
      </c>
      <c r="T882" s="1371">
        <v>51</v>
      </c>
      <c r="U882" s="1666"/>
      <c r="V882" s="913"/>
      <c r="W882" s="913"/>
    </row>
    <row r="883" spans="1:23" s="1085" customFormat="1" ht="30" outlineLevel="1" x14ac:dyDescent="0.25">
      <c r="A883" s="2422"/>
      <c r="B883" s="1511"/>
      <c r="C883" s="2409"/>
      <c r="D883" s="2409"/>
      <c r="E883" s="1057" t="s">
        <v>458</v>
      </c>
      <c r="F883" s="2410"/>
      <c r="G883" s="2409"/>
      <c r="H883" s="2548"/>
      <c r="I883" s="2539"/>
      <c r="J883" s="2539"/>
      <c r="K883" s="1086" t="s">
        <v>465</v>
      </c>
      <c r="L883" s="2310"/>
      <c r="M883" s="2407"/>
      <c r="N883" s="1635"/>
      <c r="O883" s="1372">
        <v>679.2</v>
      </c>
      <c r="P883" s="1372"/>
      <c r="Q883" s="1372"/>
      <c r="R883" s="801"/>
      <c r="S883" s="1372">
        <v>865.4</v>
      </c>
      <c r="T883" s="801">
        <v>2273.65</v>
      </c>
      <c r="U883" s="1406" t="s">
        <v>3899</v>
      </c>
      <c r="V883" s="1171"/>
      <c r="W883" s="1171"/>
    </row>
    <row r="884" spans="1:23" s="298" customFormat="1" ht="30" customHeight="1" outlineLevel="1" x14ac:dyDescent="0.25">
      <c r="A884" s="2356"/>
      <c r="B884" s="2329" t="s">
        <v>3641</v>
      </c>
      <c r="C884" s="2310" t="s">
        <v>307</v>
      </c>
      <c r="D884" s="2238" t="s">
        <v>457</v>
      </c>
      <c r="E884" s="1162" t="s">
        <v>481</v>
      </c>
      <c r="F884" s="133"/>
      <c r="G884" s="2311" t="s">
        <v>469</v>
      </c>
      <c r="H884" s="2368" t="s">
        <v>904</v>
      </c>
      <c r="I884" s="2366" t="s">
        <v>4</v>
      </c>
      <c r="J884" s="2366" t="s">
        <v>4</v>
      </c>
      <c r="K884" s="1643" t="s">
        <v>478</v>
      </c>
      <c r="L884" s="2310" t="s">
        <v>2958</v>
      </c>
      <c r="M884" s="2366" t="s">
        <v>467</v>
      </c>
      <c r="N884" s="561">
        <v>100</v>
      </c>
      <c r="O884" s="561">
        <v>100</v>
      </c>
      <c r="P884" s="561">
        <v>100</v>
      </c>
      <c r="Q884" s="561">
        <v>100</v>
      </c>
      <c r="R884" s="561">
        <v>100</v>
      </c>
      <c r="S884" s="561">
        <v>100</v>
      </c>
      <c r="T884" s="41"/>
      <c r="U884" s="1666"/>
      <c r="V884" s="1164"/>
      <c r="W884" s="1164"/>
    </row>
    <row r="885" spans="1:23" s="298" customFormat="1" ht="30" outlineLevel="1" x14ac:dyDescent="0.25">
      <c r="A885" s="2356"/>
      <c r="B885" s="2329"/>
      <c r="C885" s="2310"/>
      <c r="D885" s="2239"/>
      <c r="E885" s="1162" t="s">
        <v>458</v>
      </c>
      <c r="F885" s="133"/>
      <c r="G885" s="2311"/>
      <c r="H885" s="2369"/>
      <c r="I885" s="2366"/>
      <c r="J885" s="2366"/>
      <c r="K885" s="1643" t="s">
        <v>465</v>
      </c>
      <c r="L885" s="2310"/>
      <c r="M885" s="2366"/>
      <c r="N885" s="561">
        <v>179.1</v>
      </c>
      <c r="O885" s="561">
        <v>201.6</v>
      </c>
      <c r="P885" s="561">
        <v>201.6</v>
      </c>
      <c r="Q885" s="561">
        <v>201.6</v>
      </c>
      <c r="R885" s="561">
        <v>201.6</v>
      </c>
      <c r="S885" s="561">
        <v>201.6</v>
      </c>
      <c r="T885" s="41"/>
      <c r="U885" s="1654" t="s">
        <v>3889</v>
      </c>
      <c r="V885" s="1164"/>
      <c r="W885" s="1164"/>
    </row>
    <row r="886" spans="1:23" s="1845" customFormat="1" ht="75" outlineLevel="1" x14ac:dyDescent="0.25">
      <c r="A886" s="1838" t="s">
        <v>266</v>
      </c>
      <c r="B886" s="1839" t="s">
        <v>3642</v>
      </c>
      <c r="C886" s="1837" t="s">
        <v>248</v>
      </c>
      <c r="D886" s="1840" t="s">
        <v>91</v>
      </c>
      <c r="E886" s="1837" t="s">
        <v>3</v>
      </c>
      <c r="F886" s="1841"/>
      <c r="G886" s="1840" t="s">
        <v>335</v>
      </c>
      <c r="H886" s="1842" t="s">
        <v>905</v>
      </c>
      <c r="I886" s="1802" t="s">
        <v>1595</v>
      </c>
      <c r="J886" s="1802" t="s">
        <v>89</v>
      </c>
      <c r="K886" s="1802" t="s">
        <v>3</v>
      </c>
      <c r="L886" s="1841"/>
      <c r="M886" s="1802" t="s">
        <v>335</v>
      </c>
      <c r="N886" s="1843">
        <v>94.4</v>
      </c>
      <c r="O886" s="1843">
        <v>97</v>
      </c>
      <c r="P886" s="1843">
        <v>99.1</v>
      </c>
      <c r="Q886" s="1844">
        <v>99.5</v>
      </c>
      <c r="R886" s="1844">
        <v>100</v>
      </c>
      <c r="S886" s="1843">
        <v>100</v>
      </c>
      <c r="T886" s="1843">
        <v>100</v>
      </c>
      <c r="U886" s="1388"/>
      <c r="V886" s="1388"/>
      <c r="W886" s="1388"/>
    </row>
    <row r="887" spans="1:23" s="298" customFormat="1" ht="15" customHeight="1" outlineLevel="1" x14ac:dyDescent="0.25">
      <c r="A887" s="2356"/>
      <c r="B887" s="2329" t="s">
        <v>3643</v>
      </c>
      <c r="C887" s="2310" t="s">
        <v>307</v>
      </c>
      <c r="D887" s="2238" t="s">
        <v>457</v>
      </c>
      <c r="E887" s="1045" t="s">
        <v>396</v>
      </c>
      <c r="F887" s="2330" t="s">
        <v>472</v>
      </c>
      <c r="G887" s="2311" t="s">
        <v>395</v>
      </c>
      <c r="H887" s="2368" t="s">
        <v>906</v>
      </c>
      <c r="I887" s="2366" t="s">
        <v>983</v>
      </c>
      <c r="J887" s="2366" t="s">
        <v>4</v>
      </c>
      <c r="K887" s="1643" t="s">
        <v>359</v>
      </c>
      <c r="L887" s="2330" t="s">
        <v>472</v>
      </c>
      <c r="M887" s="2366" t="s">
        <v>393</v>
      </c>
      <c r="N887" s="42">
        <v>2</v>
      </c>
      <c r="O887" s="42">
        <v>2</v>
      </c>
      <c r="P887" s="42">
        <v>3</v>
      </c>
      <c r="Q887" s="44"/>
      <c r="R887" s="42"/>
      <c r="S887" s="42"/>
      <c r="T887" s="41"/>
      <c r="U887" s="1666"/>
      <c r="V887" s="271"/>
      <c r="W887" s="271"/>
    </row>
    <row r="888" spans="1:23" s="298" customFormat="1" ht="60" outlineLevel="1" x14ac:dyDescent="0.25">
      <c r="A888" s="2356"/>
      <c r="B888" s="2329"/>
      <c r="C888" s="2310"/>
      <c r="D888" s="2239"/>
      <c r="E888" s="1045" t="s">
        <v>458</v>
      </c>
      <c r="F888" s="2331"/>
      <c r="G888" s="2311"/>
      <c r="H888" s="2369"/>
      <c r="I888" s="2366"/>
      <c r="J888" s="2366"/>
      <c r="K888" s="1643" t="s">
        <v>465</v>
      </c>
      <c r="L888" s="2331"/>
      <c r="M888" s="2366"/>
      <c r="N888" s="42">
        <v>865</v>
      </c>
      <c r="O888" s="42">
        <v>646.4</v>
      </c>
      <c r="P888" s="42">
        <v>4651.9380000000001</v>
      </c>
      <c r="Q888" s="44"/>
      <c r="R888" s="42"/>
      <c r="S888" s="42"/>
      <c r="T888" s="41"/>
      <c r="U888" s="1751" t="s">
        <v>3887</v>
      </c>
      <c r="V888" s="271"/>
      <c r="W888" s="271"/>
    </row>
    <row r="889" spans="1:23" s="777" customFormat="1" ht="45" outlineLevel="1" x14ac:dyDescent="0.2">
      <c r="A889" s="1189"/>
      <c r="B889" s="1511"/>
      <c r="C889" s="775"/>
      <c r="D889" s="774"/>
      <c r="E889" s="775"/>
      <c r="F889" s="1087" t="s">
        <v>1167</v>
      </c>
      <c r="G889" s="774"/>
      <c r="H889" s="971" t="s">
        <v>1030</v>
      </c>
      <c r="I889" s="1643" t="s">
        <v>983</v>
      </c>
      <c r="J889" s="1643" t="s">
        <v>4</v>
      </c>
      <c r="K889" s="1643" t="s">
        <v>329</v>
      </c>
      <c r="L889" s="1752" t="s">
        <v>1167</v>
      </c>
      <c r="M889" s="1643" t="s">
        <v>393</v>
      </c>
      <c r="N889" s="1643">
        <f t="shared" ref="N889" si="21">SUM(N890:N891)</f>
        <v>422.3</v>
      </c>
      <c r="O889" s="1643">
        <f t="shared" ref="O889:T889" si="22">SUM(O890:O891)</f>
        <v>646.4</v>
      </c>
      <c r="P889" s="1643">
        <f t="shared" si="22"/>
        <v>4651.9380000000001</v>
      </c>
      <c r="Q889" s="478">
        <f t="shared" si="22"/>
        <v>0</v>
      </c>
      <c r="R889" s="478">
        <f t="shared" si="22"/>
        <v>0</v>
      </c>
      <c r="S889" s="478">
        <f t="shared" si="22"/>
        <v>0</v>
      </c>
      <c r="T889" s="478">
        <f t="shared" si="22"/>
        <v>0</v>
      </c>
      <c r="U889" s="478"/>
      <c r="V889" s="478"/>
      <c r="W889" s="478"/>
    </row>
    <row r="890" spans="1:23" s="777" customFormat="1" outlineLevel="1" x14ac:dyDescent="0.2">
      <c r="A890" s="1189"/>
      <c r="B890" s="1511"/>
      <c r="C890" s="775"/>
      <c r="D890" s="774"/>
      <c r="E890" s="775"/>
      <c r="F890" s="776"/>
      <c r="G890" s="774"/>
      <c r="H890" s="971" t="s">
        <v>1032</v>
      </c>
      <c r="I890" s="1643"/>
      <c r="J890" s="1643"/>
      <c r="K890" s="1643"/>
      <c r="L890" s="1645"/>
      <c r="M890" s="1643"/>
      <c r="N890" s="1643">
        <f>N895+N899+N903</f>
        <v>422.3</v>
      </c>
      <c r="O890" s="1643">
        <f t="shared" ref="O890:T890" si="23">O895+O899+O903</f>
        <v>646.4</v>
      </c>
      <c r="P890" s="1643">
        <f t="shared" si="23"/>
        <v>0</v>
      </c>
      <c r="Q890" s="478">
        <f t="shared" si="23"/>
        <v>0</v>
      </c>
      <c r="R890" s="478">
        <f t="shared" si="23"/>
        <v>0</v>
      </c>
      <c r="S890" s="478">
        <f t="shared" si="23"/>
        <v>0</v>
      </c>
      <c r="T890" s="478">
        <f t="shared" si="23"/>
        <v>0</v>
      </c>
      <c r="U890" s="478"/>
      <c r="V890" s="478"/>
      <c r="W890" s="478"/>
    </row>
    <row r="891" spans="1:23" s="777" customFormat="1" outlineLevel="1" x14ac:dyDescent="0.2">
      <c r="A891" s="1210"/>
      <c r="B891" s="1511"/>
      <c r="C891" s="775"/>
      <c r="D891" s="774"/>
      <c r="E891" s="775"/>
      <c r="F891" s="1088"/>
      <c r="G891" s="774"/>
      <c r="H891" s="1089" t="s">
        <v>1351</v>
      </c>
      <c r="I891" s="1639"/>
      <c r="J891" s="1639"/>
      <c r="K891" s="1643"/>
      <c r="L891" s="1636"/>
      <c r="M891" s="1639"/>
      <c r="N891" s="1643">
        <f>N894+N898+N902</f>
        <v>0</v>
      </c>
      <c r="O891" s="1643">
        <f t="shared" ref="O891:T891" si="24">O894+O898+O902</f>
        <v>0</v>
      </c>
      <c r="P891" s="1643">
        <f t="shared" si="24"/>
        <v>4651.9380000000001</v>
      </c>
      <c r="Q891" s="478">
        <f t="shared" si="24"/>
        <v>0</v>
      </c>
      <c r="R891" s="478">
        <f t="shared" si="24"/>
        <v>0</v>
      </c>
      <c r="S891" s="478">
        <f t="shared" si="24"/>
        <v>0</v>
      </c>
      <c r="T891" s="478">
        <f t="shared" si="24"/>
        <v>0</v>
      </c>
      <c r="U891" s="478"/>
      <c r="V891" s="478"/>
      <c r="W891" s="478"/>
    </row>
    <row r="892" spans="1:23" s="1095" customFormat="1" outlineLevel="1" x14ac:dyDescent="0.2">
      <c r="A892" s="1211"/>
      <c r="B892" s="1093" t="s">
        <v>1014</v>
      </c>
      <c r="C892" s="1090"/>
      <c r="D892" s="1091"/>
      <c r="E892" s="1090"/>
      <c r="F892" s="1092"/>
      <c r="G892" s="1091"/>
      <c r="H892" s="1093" t="s">
        <v>584</v>
      </c>
      <c r="I892" s="1094"/>
      <c r="J892" s="759"/>
      <c r="K892" s="479"/>
      <c r="L892" s="1092"/>
      <c r="M892" s="1094"/>
      <c r="N892" s="479"/>
      <c r="O892" s="479"/>
      <c r="P892" s="479"/>
      <c r="Q892" s="479"/>
      <c r="R892" s="479"/>
      <c r="S892" s="479"/>
      <c r="T892" s="479"/>
      <c r="U892" s="479"/>
      <c r="V892" s="479"/>
      <c r="W892" s="479"/>
    </row>
    <row r="893" spans="1:23" s="294" customFormat="1" ht="37.5" customHeight="1" outlineLevel="1" x14ac:dyDescent="0.25">
      <c r="A893" s="2384">
        <v>1</v>
      </c>
      <c r="B893" s="2372" t="s">
        <v>2872</v>
      </c>
      <c r="C893" s="2375" t="s">
        <v>996</v>
      </c>
      <c r="D893" s="2375" t="s">
        <v>997</v>
      </c>
      <c r="E893" s="1042" t="s">
        <v>2203</v>
      </c>
      <c r="F893" s="2378" t="s">
        <v>1172</v>
      </c>
      <c r="G893" s="2375" t="s">
        <v>395</v>
      </c>
      <c r="H893" s="2381" t="s">
        <v>2873</v>
      </c>
      <c r="I893" s="874"/>
      <c r="J893" s="867"/>
      <c r="K893" s="878" t="s">
        <v>2228</v>
      </c>
      <c r="L893" s="2534" t="s">
        <v>1172</v>
      </c>
      <c r="M893" s="867"/>
      <c r="N893" s="877"/>
      <c r="O893" s="447"/>
      <c r="P893" s="23" t="s">
        <v>2229</v>
      </c>
      <c r="Q893" s="54"/>
      <c r="R893" s="54"/>
      <c r="S893" s="54"/>
      <c r="T893" s="54"/>
      <c r="U893" s="369"/>
      <c r="V893" s="369"/>
      <c r="W893" s="872"/>
    </row>
    <row r="894" spans="1:23" s="294" customFormat="1" ht="45" outlineLevel="1" x14ac:dyDescent="0.25">
      <c r="A894" s="2385"/>
      <c r="B894" s="2373"/>
      <c r="C894" s="2376"/>
      <c r="D894" s="2376"/>
      <c r="E894" s="2375" t="s">
        <v>2026</v>
      </c>
      <c r="F894" s="2379"/>
      <c r="G894" s="2376"/>
      <c r="H894" s="2382"/>
      <c r="I894" s="879" t="s">
        <v>983</v>
      </c>
      <c r="J894" s="871" t="s">
        <v>4</v>
      </c>
      <c r="K894" s="2546" t="s">
        <v>1192</v>
      </c>
      <c r="L894" s="2535"/>
      <c r="M894" s="868" t="s">
        <v>393</v>
      </c>
      <c r="N894" s="877"/>
      <c r="O894" s="447"/>
      <c r="P894" s="1370">
        <v>973.17600000000004</v>
      </c>
      <c r="Q894" s="54"/>
      <c r="R894" s="54"/>
      <c r="S894" s="54"/>
      <c r="T894" s="54"/>
      <c r="U894" s="369" t="s">
        <v>1347</v>
      </c>
      <c r="V894" s="369" t="s">
        <v>1348</v>
      </c>
      <c r="W894" s="872" t="s">
        <v>1795</v>
      </c>
    </row>
    <row r="895" spans="1:23" s="294" customFormat="1" ht="30" outlineLevel="1" x14ac:dyDescent="0.25">
      <c r="A895" s="2386"/>
      <c r="B895" s="2374"/>
      <c r="C895" s="2377"/>
      <c r="D895" s="2377"/>
      <c r="E895" s="2377"/>
      <c r="F895" s="2380"/>
      <c r="G895" s="2377"/>
      <c r="H895" s="2383"/>
      <c r="I895" s="875"/>
      <c r="J895" s="869"/>
      <c r="K895" s="2547"/>
      <c r="L895" s="2536"/>
      <c r="M895" s="870"/>
      <c r="N895" s="877"/>
      <c r="O895" s="447">
        <v>300</v>
      </c>
      <c r="P895" s="356"/>
      <c r="Q895" s="54"/>
      <c r="R895" s="54"/>
      <c r="S895" s="54"/>
      <c r="T895" s="54"/>
      <c r="U895" s="369" t="s">
        <v>585</v>
      </c>
      <c r="V895" s="369"/>
      <c r="W895" s="873"/>
    </row>
    <row r="896" spans="1:23" s="295" customFormat="1" outlineLevel="1" x14ac:dyDescent="0.25">
      <c r="A896" s="1212"/>
      <c r="B896" s="1567" t="s">
        <v>995</v>
      </c>
      <c r="C896" s="176"/>
      <c r="D896" s="176"/>
      <c r="E896" s="391"/>
      <c r="F896" s="191"/>
      <c r="G896" s="178"/>
      <c r="H896" s="985" t="s">
        <v>593</v>
      </c>
      <c r="I896" s="190"/>
      <c r="J896" s="190"/>
      <c r="K896" s="176"/>
      <c r="L896" s="191"/>
      <c r="M896" s="190"/>
      <c r="N896" s="160"/>
      <c r="O896" s="469"/>
      <c r="P896" s="160"/>
      <c r="Q896" s="182"/>
      <c r="R896" s="182"/>
      <c r="S896" s="182"/>
      <c r="T896" s="182"/>
      <c r="U896" s="196"/>
      <c r="V896" s="196"/>
      <c r="W896" s="196"/>
    </row>
    <row r="897" spans="1:23" s="537" customFormat="1" ht="32.25" customHeight="1" outlineLevel="1" x14ac:dyDescent="0.25">
      <c r="A897" s="2384">
        <v>2</v>
      </c>
      <c r="B897" s="2372" t="s">
        <v>2222</v>
      </c>
      <c r="C897" s="2375" t="s">
        <v>996</v>
      </c>
      <c r="D897" s="2375" t="s">
        <v>997</v>
      </c>
      <c r="E897" s="1042" t="s">
        <v>2203</v>
      </c>
      <c r="F897" s="2378" t="s">
        <v>1166</v>
      </c>
      <c r="G897" s="2375" t="s">
        <v>395</v>
      </c>
      <c r="H897" s="2381" t="s">
        <v>2236</v>
      </c>
      <c r="I897" s="2375" t="s">
        <v>983</v>
      </c>
      <c r="J897" s="2375" t="s">
        <v>4</v>
      </c>
      <c r="K897" s="530" t="s">
        <v>2228</v>
      </c>
      <c r="L897" s="2378" t="s">
        <v>1166</v>
      </c>
      <c r="M897" s="2375" t="s">
        <v>393</v>
      </c>
      <c r="N897" s="530"/>
      <c r="O897" s="534"/>
      <c r="P897" s="530" t="s">
        <v>2229</v>
      </c>
      <c r="Q897" s="534"/>
      <c r="R897" s="534"/>
      <c r="S897" s="536"/>
      <c r="T897" s="536"/>
      <c r="U897" s="533"/>
      <c r="V897" s="533"/>
      <c r="W897" s="2413" t="s">
        <v>1794</v>
      </c>
    </row>
    <row r="898" spans="1:23" s="537" customFormat="1" ht="30" outlineLevel="1" x14ac:dyDescent="0.25">
      <c r="A898" s="2385"/>
      <c r="B898" s="2373"/>
      <c r="C898" s="2376"/>
      <c r="D898" s="2376"/>
      <c r="E898" s="2375" t="s">
        <v>1192</v>
      </c>
      <c r="F898" s="2379"/>
      <c r="G898" s="2376"/>
      <c r="H898" s="2382"/>
      <c r="I898" s="2376"/>
      <c r="J898" s="2376"/>
      <c r="K898" s="2375" t="s">
        <v>1192</v>
      </c>
      <c r="L898" s="2379"/>
      <c r="M898" s="2376"/>
      <c r="N898" s="530"/>
      <c r="O898" s="534"/>
      <c r="P898" s="534">
        <v>1234.768</v>
      </c>
      <c r="Q898" s="534"/>
      <c r="R898" s="534"/>
      <c r="S898" s="536"/>
      <c r="T898" s="536"/>
      <c r="U898" s="533" t="s">
        <v>1347</v>
      </c>
      <c r="V898" s="533" t="s">
        <v>1348</v>
      </c>
      <c r="W898" s="2414"/>
    </row>
    <row r="899" spans="1:23" s="299" customFormat="1" ht="30" outlineLevel="1" x14ac:dyDescent="0.25">
      <c r="A899" s="2386"/>
      <c r="B899" s="2374"/>
      <c r="C899" s="2377"/>
      <c r="D899" s="2377"/>
      <c r="E899" s="2377"/>
      <c r="F899" s="2380"/>
      <c r="G899" s="2377"/>
      <c r="H899" s="2383"/>
      <c r="I899" s="2377"/>
      <c r="J899" s="2377"/>
      <c r="K899" s="2377"/>
      <c r="L899" s="2380"/>
      <c r="M899" s="2377"/>
      <c r="N899" s="356">
        <v>0</v>
      </c>
      <c r="O899" s="456">
        <v>0</v>
      </c>
      <c r="P899" s="301"/>
      <c r="Q899" s="47"/>
      <c r="R899" s="47"/>
      <c r="S899" s="48"/>
      <c r="T899" s="48"/>
      <c r="U899" s="369" t="s">
        <v>585</v>
      </c>
      <c r="V899" s="369"/>
      <c r="W899" s="2765"/>
    </row>
    <row r="900" spans="1:23" s="300" customFormat="1" outlineLevel="1" x14ac:dyDescent="0.25">
      <c r="A900" s="1212"/>
      <c r="B900" s="1567" t="s">
        <v>1000</v>
      </c>
      <c r="C900" s="190"/>
      <c r="D900" s="190"/>
      <c r="E900" s="176"/>
      <c r="F900" s="191"/>
      <c r="G900" s="190"/>
      <c r="H900" s="985" t="s">
        <v>588</v>
      </c>
      <c r="I900" s="190"/>
      <c r="J900" s="190"/>
      <c r="K900" s="176"/>
      <c r="L900" s="191"/>
      <c r="M900" s="190"/>
      <c r="N900" s="160"/>
      <c r="O900" s="459"/>
      <c r="P900" s="168"/>
      <c r="Q900" s="671"/>
      <c r="R900" s="671"/>
      <c r="S900" s="180"/>
      <c r="T900" s="180"/>
      <c r="U900" s="196"/>
      <c r="V900" s="196"/>
      <c r="W900" s="196"/>
    </row>
    <row r="901" spans="1:23" s="537" customFormat="1" ht="31.5" customHeight="1" outlineLevel="1" x14ac:dyDescent="0.25">
      <c r="A901" s="2361">
        <v>3</v>
      </c>
      <c r="B901" s="2372" t="s">
        <v>3119</v>
      </c>
      <c r="C901" s="2349" t="s">
        <v>996</v>
      </c>
      <c r="D901" s="2349" t="s">
        <v>997</v>
      </c>
      <c r="E901" s="1183" t="s">
        <v>2203</v>
      </c>
      <c r="F901" s="2482" t="s">
        <v>1166</v>
      </c>
      <c r="G901" s="2349" t="s">
        <v>393</v>
      </c>
      <c r="H901" s="2372" t="s">
        <v>597</v>
      </c>
      <c r="I901" s="2349" t="s">
        <v>983</v>
      </c>
      <c r="J901" s="2349" t="s">
        <v>4</v>
      </c>
      <c r="K901" s="1183" t="s">
        <v>2228</v>
      </c>
      <c r="L901" s="2482" t="s">
        <v>1166</v>
      </c>
      <c r="M901" s="2349" t="s">
        <v>393</v>
      </c>
      <c r="N901" s="1183"/>
      <c r="O901" s="1183"/>
      <c r="P901" s="1183" t="s">
        <v>2229</v>
      </c>
      <c r="Q901" s="534"/>
      <c r="R901" s="534"/>
      <c r="S901" s="536"/>
      <c r="T901" s="536"/>
      <c r="U901" s="532"/>
      <c r="V901" s="532"/>
      <c r="W901" s="2551" t="s">
        <v>1794</v>
      </c>
    </row>
    <row r="902" spans="1:23" s="537" customFormat="1" ht="30" outlineLevel="1" x14ac:dyDescent="0.25">
      <c r="A902" s="2362"/>
      <c r="B902" s="2373"/>
      <c r="C902" s="2367"/>
      <c r="D902" s="2367"/>
      <c r="E902" s="2349" t="s">
        <v>1192</v>
      </c>
      <c r="F902" s="2496"/>
      <c r="G902" s="2367"/>
      <c r="H902" s="2373"/>
      <c r="I902" s="2367"/>
      <c r="J902" s="2367"/>
      <c r="K902" s="2349" t="s">
        <v>1192</v>
      </c>
      <c r="L902" s="2496"/>
      <c r="M902" s="2367"/>
      <c r="N902" s="1266"/>
      <c r="O902" s="1267"/>
      <c r="P902" s="534">
        <v>2443.9940000000001</v>
      </c>
      <c r="Q902" s="534"/>
      <c r="R902" s="534"/>
      <c r="S902" s="536"/>
      <c r="T902" s="536"/>
      <c r="U902" s="533" t="s">
        <v>1350</v>
      </c>
      <c r="V902" s="533" t="s">
        <v>1349</v>
      </c>
      <c r="W902" s="2552"/>
    </row>
    <row r="903" spans="1:23" s="537" customFormat="1" outlineLevel="1" x14ac:dyDescent="0.25">
      <c r="A903" s="2363"/>
      <c r="B903" s="2374"/>
      <c r="C903" s="2350"/>
      <c r="D903" s="2350"/>
      <c r="E903" s="2350"/>
      <c r="F903" s="2483"/>
      <c r="G903" s="2350"/>
      <c r="H903" s="2374"/>
      <c r="I903" s="2350"/>
      <c r="J903" s="2350"/>
      <c r="K903" s="2350"/>
      <c r="L903" s="2483"/>
      <c r="M903" s="2350"/>
      <c r="N903" s="1268">
        <v>422.3</v>
      </c>
      <c r="O903" s="1268">
        <v>346.4</v>
      </c>
      <c r="Q903" s="534"/>
      <c r="R903" s="534"/>
      <c r="S903" s="536"/>
      <c r="T903" s="536"/>
      <c r="U903" s="532" t="s">
        <v>594</v>
      </c>
      <c r="V903" s="532"/>
      <c r="W903" s="2767"/>
    </row>
    <row r="904" spans="1:23" s="298" customFormat="1" ht="15" customHeight="1" outlineLevel="1" x14ac:dyDescent="0.25">
      <c r="A904" s="2356"/>
      <c r="B904" s="2329" t="s">
        <v>3644</v>
      </c>
      <c r="C904" s="2310" t="s">
        <v>307</v>
      </c>
      <c r="D904" s="2238" t="s">
        <v>457</v>
      </c>
      <c r="E904" s="1045" t="s">
        <v>332</v>
      </c>
      <c r="F904" s="2330" t="s">
        <v>473</v>
      </c>
      <c r="G904" s="2311" t="s">
        <v>468</v>
      </c>
      <c r="H904" s="2368" t="s">
        <v>907</v>
      </c>
      <c r="I904" s="2366" t="s">
        <v>305</v>
      </c>
      <c r="J904" s="2366" t="s">
        <v>454</v>
      </c>
      <c r="K904" s="364" t="s">
        <v>329</v>
      </c>
      <c r="L904" s="2330" t="s">
        <v>473</v>
      </c>
      <c r="M904" s="2366" t="s">
        <v>466</v>
      </c>
      <c r="N904" s="1382">
        <v>3</v>
      </c>
      <c r="O904" s="1382">
        <v>2</v>
      </c>
      <c r="P904" s="539"/>
      <c r="Q904" s="44"/>
      <c r="R904" s="44"/>
      <c r="S904" s="42"/>
      <c r="T904" s="41"/>
      <c r="U904" s="1666"/>
      <c r="V904" s="376"/>
      <c r="W904" s="376"/>
    </row>
    <row r="905" spans="1:23" s="298" customFormat="1" ht="30" outlineLevel="1" x14ac:dyDescent="0.25">
      <c r="A905" s="2356"/>
      <c r="B905" s="2329"/>
      <c r="C905" s="2310"/>
      <c r="D905" s="2239"/>
      <c r="E905" s="1045" t="s">
        <v>458</v>
      </c>
      <c r="F905" s="2331"/>
      <c r="G905" s="2311"/>
      <c r="H905" s="2369"/>
      <c r="I905" s="2366"/>
      <c r="J905" s="2366"/>
      <c r="K905" s="364" t="s">
        <v>465</v>
      </c>
      <c r="L905" s="2331"/>
      <c r="M905" s="2366"/>
      <c r="N905" s="1383">
        <v>422.3</v>
      </c>
      <c r="O905" s="1383">
        <v>346.4</v>
      </c>
      <c r="P905" s="538"/>
      <c r="Q905" s="44"/>
      <c r="R905" s="44"/>
      <c r="S905" s="42"/>
      <c r="T905" s="41"/>
      <c r="U905" s="1406" t="s">
        <v>3899</v>
      </c>
      <c r="V905" s="376"/>
      <c r="W905" s="376"/>
    </row>
    <row r="906" spans="1:23" s="294" customFormat="1" ht="90" customHeight="1" outlineLevel="1" x14ac:dyDescent="0.25">
      <c r="A906" s="1213">
        <v>62</v>
      </c>
      <c r="B906" s="1107" t="s">
        <v>3645</v>
      </c>
      <c r="C906" s="841" t="s">
        <v>2156</v>
      </c>
      <c r="D906" s="1062" t="s">
        <v>91</v>
      </c>
      <c r="E906" s="1043" t="s">
        <v>3</v>
      </c>
      <c r="F906" s="390" t="s">
        <v>335</v>
      </c>
      <c r="G906" s="353" t="s">
        <v>335</v>
      </c>
      <c r="H906" s="910" t="s">
        <v>908</v>
      </c>
      <c r="I906" s="356" t="s">
        <v>1595</v>
      </c>
      <c r="J906" s="356" t="s">
        <v>89</v>
      </c>
      <c r="K906" s="356" t="s">
        <v>3</v>
      </c>
      <c r="L906" s="390" t="s">
        <v>335</v>
      </c>
      <c r="M906" s="356" t="s">
        <v>335</v>
      </c>
      <c r="N906" s="382">
        <v>96.6</v>
      </c>
      <c r="O906" s="382">
        <v>90.3</v>
      </c>
      <c r="P906" s="382">
        <v>90.4</v>
      </c>
      <c r="Q906" s="382">
        <v>90.5</v>
      </c>
      <c r="R906" s="382">
        <v>90.6</v>
      </c>
      <c r="S906" s="382">
        <v>90.7</v>
      </c>
      <c r="T906" s="382">
        <v>90.7</v>
      </c>
      <c r="U906" s="382"/>
      <c r="V906" s="382"/>
      <c r="W906" s="382"/>
    </row>
    <row r="907" spans="1:23" s="298" customFormat="1" ht="15" customHeight="1" outlineLevel="1" x14ac:dyDescent="0.25">
      <c r="A907" s="2356"/>
      <c r="B907" s="2329" t="s">
        <v>3646</v>
      </c>
      <c r="C907" s="2310" t="s">
        <v>307</v>
      </c>
      <c r="D907" s="2238" t="s">
        <v>457</v>
      </c>
      <c r="E907" s="1045" t="s">
        <v>396</v>
      </c>
      <c r="F907" s="2330">
        <v>2025</v>
      </c>
      <c r="G907" s="2311" t="s">
        <v>395</v>
      </c>
      <c r="H907" s="2368" t="s">
        <v>909</v>
      </c>
      <c r="I907" s="2366" t="s">
        <v>305</v>
      </c>
      <c r="J907" s="2366" t="s">
        <v>454</v>
      </c>
      <c r="K907" s="258" t="s">
        <v>359</v>
      </c>
      <c r="L907" s="2330">
        <v>2025</v>
      </c>
      <c r="M907" s="2366" t="s">
        <v>393</v>
      </c>
      <c r="N907" s="1086"/>
      <c r="O907" s="1086"/>
      <c r="P907" s="1384"/>
      <c r="Q907" s="1086"/>
      <c r="R907" s="1086"/>
      <c r="S907" s="1371"/>
      <c r="T907" s="1375"/>
      <c r="U907" s="1666"/>
      <c r="V907" s="271"/>
      <c r="W907" s="271"/>
    </row>
    <row r="908" spans="1:23" s="298" customFormat="1" ht="30" outlineLevel="1" x14ac:dyDescent="0.25">
      <c r="A908" s="2356"/>
      <c r="B908" s="2329"/>
      <c r="C908" s="2310"/>
      <c r="D908" s="2239"/>
      <c r="E908" s="1045" t="s">
        <v>458</v>
      </c>
      <c r="F908" s="2331"/>
      <c r="G908" s="2311"/>
      <c r="H908" s="2369"/>
      <c r="I908" s="2366"/>
      <c r="J908" s="2366"/>
      <c r="K908" s="258" t="s">
        <v>465</v>
      </c>
      <c r="L908" s="2331"/>
      <c r="M908" s="2366"/>
      <c r="N908" s="1086"/>
      <c r="O908" s="1086"/>
      <c r="P908" s="1384"/>
      <c r="Q908" s="1086"/>
      <c r="R908" s="1086"/>
      <c r="S908" s="1371"/>
      <c r="T908" s="1375"/>
      <c r="U908" s="1666"/>
      <c r="V908" s="271"/>
      <c r="W908" s="271"/>
    </row>
    <row r="909" spans="1:23" s="298" customFormat="1" ht="15" customHeight="1" outlineLevel="1" x14ac:dyDescent="0.25">
      <c r="A909" s="2356"/>
      <c r="B909" s="2329" t="s">
        <v>3647</v>
      </c>
      <c r="C909" s="2310" t="s">
        <v>307</v>
      </c>
      <c r="D909" s="2238" t="s">
        <v>457</v>
      </c>
      <c r="E909" s="1045" t="s">
        <v>396</v>
      </c>
      <c r="F909" s="2330" t="s">
        <v>474</v>
      </c>
      <c r="G909" s="2311" t="s">
        <v>468</v>
      </c>
      <c r="H909" s="2368" t="s">
        <v>910</v>
      </c>
      <c r="I909" s="2366" t="s">
        <v>305</v>
      </c>
      <c r="J909" s="2366" t="s">
        <v>454</v>
      </c>
      <c r="K909" s="364" t="s">
        <v>359</v>
      </c>
      <c r="L909" s="2330" t="s">
        <v>474</v>
      </c>
      <c r="M909" s="2366" t="s">
        <v>466</v>
      </c>
      <c r="N909" s="1382" t="s">
        <v>2484</v>
      </c>
      <c r="O909" s="1382">
        <v>1</v>
      </c>
      <c r="Q909" s="1086"/>
      <c r="R909" s="1086"/>
      <c r="S909" s="1371"/>
      <c r="T909" s="1384"/>
      <c r="U909" s="1666"/>
      <c r="V909" s="376"/>
      <c r="W909" s="376"/>
    </row>
    <row r="910" spans="1:23" s="298" customFormat="1" ht="30" outlineLevel="1" x14ac:dyDescent="0.25">
      <c r="A910" s="2356"/>
      <c r="B910" s="2329"/>
      <c r="C910" s="2310"/>
      <c r="D910" s="2239"/>
      <c r="E910" s="1045" t="s">
        <v>458</v>
      </c>
      <c r="F910" s="2331"/>
      <c r="G910" s="2311"/>
      <c r="H910" s="2369"/>
      <c r="I910" s="2366"/>
      <c r="J910" s="2366"/>
      <c r="K910" s="364" t="s">
        <v>465</v>
      </c>
      <c r="L910" s="2331"/>
      <c r="M910" s="2366"/>
      <c r="N910" s="1086">
        <v>138.6</v>
      </c>
      <c r="O910" s="1385">
        <v>300.8</v>
      </c>
      <c r="Q910" s="1086"/>
      <c r="R910" s="1086"/>
      <c r="S910" s="1371"/>
      <c r="T910" s="1385"/>
      <c r="U910" s="1406" t="s">
        <v>3899</v>
      </c>
      <c r="V910" s="376"/>
      <c r="W910" s="376"/>
    </row>
    <row r="911" spans="1:23" s="298" customFormat="1" ht="15" customHeight="1" outlineLevel="1" x14ac:dyDescent="0.25">
      <c r="A911" s="2356"/>
      <c r="B911" s="2329" t="s">
        <v>3648</v>
      </c>
      <c r="C911" s="2310" t="s">
        <v>307</v>
      </c>
      <c r="D911" s="2238" t="s">
        <v>457</v>
      </c>
      <c r="E911" s="1045" t="s">
        <v>332</v>
      </c>
      <c r="F911" s="2330" t="s">
        <v>476</v>
      </c>
      <c r="G911" s="2311" t="s">
        <v>468</v>
      </c>
      <c r="H911" s="2368" t="s">
        <v>911</v>
      </c>
      <c r="I911" s="2366" t="s">
        <v>305</v>
      </c>
      <c r="J911" s="2366" t="s">
        <v>454</v>
      </c>
      <c r="K911" s="258" t="s">
        <v>329</v>
      </c>
      <c r="L911" s="2330" t="s">
        <v>476</v>
      </c>
      <c r="M911" s="2366" t="s">
        <v>466</v>
      </c>
      <c r="N911" s="1382">
        <v>1</v>
      </c>
      <c r="O911" s="1382">
        <v>1</v>
      </c>
      <c r="P911" s="1384"/>
      <c r="Q911" s="1086"/>
      <c r="R911" s="1086"/>
      <c r="S911" s="1371"/>
      <c r="T911" s="1371"/>
      <c r="U911" s="1666"/>
      <c r="V911" s="271"/>
      <c r="W911" s="271"/>
    </row>
    <row r="912" spans="1:23" s="298" customFormat="1" ht="30" outlineLevel="1" x14ac:dyDescent="0.25">
      <c r="A912" s="2356"/>
      <c r="B912" s="2329"/>
      <c r="C912" s="2310"/>
      <c r="D912" s="2239"/>
      <c r="E912" s="1045" t="s">
        <v>458</v>
      </c>
      <c r="F912" s="2331"/>
      <c r="G912" s="2311"/>
      <c r="H912" s="2369"/>
      <c r="I912" s="2366"/>
      <c r="J912" s="2366"/>
      <c r="K912" s="258" t="s">
        <v>465</v>
      </c>
      <c r="L912" s="2331"/>
      <c r="M912" s="2366"/>
      <c r="N912" s="1384">
        <v>348</v>
      </c>
      <c r="O912" s="1384">
        <v>348</v>
      </c>
      <c r="P912" s="1384"/>
      <c r="Q912" s="1086"/>
      <c r="R912" s="1086"/>
      <c r="S912" s="1371"/>
      <c r="T912" s="1371"/>
      <c r="U912" s="1406" t="s">
        <v>3899</v>
      </c>
      <c r="V912" s="271"/>
      <c r="W912" s="271"/>
    </row>
    <row r="913" spans="1:23" s="294" customFormat="1" ht="90" customHeight="1" outlineLevel="1" x14ac:dyDescent="0.25">
      <c r="A913" s="1213">
        <v>63</v>
      </c>
      <c r="B913" s="1107" t="s">
        <v>3649</v>
      </c>
      <c r="C913" s="841" t="s">
        <v>2156</v>
      </c>
      <c r="D913" s="1062" t="s">
        <v>91</v>
      </c>
      <c r="E913" s="1043" t="s">
        <v>3</v>
      </c>
      <c r="F913" s="390" t="s">
        <v>335</v>
      </c>
      <c r="G913" s="353" t="s">
        <v>335</v>
      </c>
      <c r="H913" s="910" t="s">
        <v>912</v>
      </c>
      <c r="I913" s="356" t="s">
        <v>1595</v>
      </c>
      <c r="J913" s="356" t="s">
        <v>89</v>
      </c>
      <c r="K913" s="356" t="s">
        <v>3</v>
      </c>
      <c r="L913" s="390" t="s">
        <v>335</v>
      </c>
      <c r="M913" s="356" t="s">
        <v>335</v>
      </c>
      <c r="N913" s="36">
        <v>100</v>
      </c>
      <c r="O913" s="36">
        <v>100</v>
      </c>
      <c r="P913" s="36">
        <v>100</v>
      </c>
      <c r="Q913" s="36">
        <v>100</v>
      </c>
      <c r="R913" s="36">
        <v>100</v>
      </c>
      <c r="S913" s="36">
        <v>100</v>
      </c>
      <c r="T913" s="36">
        <v>100</v>
      </c>
      <c r="U913" s="382"/>
      <c r="V913" s="382"/>
      <c r="W913" s="382"/>
    </row>
    <row r="914" spans="1:23" s="298" customFormat="1" ht="15" customHeight="1" outlineLevel="1" x14ac:dyDescent="0.25">
      <c r="A914" s="2356"/>
      <c r="B914" s="2329" t="s">
        <v>3650</v>
      </c>
      <c r="C914" s="2310" t="s">
        <v>307</v>
      </c>
      <c r="D914" s="2238" t="s">
        <v>457</v>
      </c>
      <c r="E914" s="1045" t="s">
        <v>396</v>
      </c>
      <c r="F914" s="2330">
        <v>2023</v>
      </c>
      <c r="G914" s="2311" t="s">
        <v>395</v>
      </c>
      <c r="H914" s="2368" t="s">
        <v>913</v>
      </c>
      <c r="I914" s="2366" t="s">
        <v>305</v>
      </c>
      <c r="J914" s="2366" t="s">
        <v>454</v>
      </c>
      <c r="K914" s="258" t="s">
        <v>359</v>
      </c>
      <c r="L914" s="2330">
        <v>2023</v>
      </c>
      <c r="M914" s="2366" t="s">
        <v>393</v>
      </c>
      <c r="N914" s="1382">
        <v>3</v>
      </c>
      <c r="O914" s="1384"/>
      <c r="P914" s="539"/>
      <c r="Q914" s="44"/>
      <c r="R914" s="44"/>
      <c r="S914" s="541"/>
      <c r="T914" s="41"/>
      <c r="U914" s="1666"/>
      <c r="V914" s="271"/>
      <c r="W914" s="271"/>
    </row>
    <row r="915" spans="1:23" s="298" customFormat="1" ht="30" outlineLevel="1" x14ac:dyDescent="0.25">
      <c r="A915" s="2356"/>
      <c r="B915" s="2329"/>
      <c r="C915" s="2310"/>
      <c r="D915" s="2239"/>
      <c r="E915" s="1045" t="s">
        <v>458</v>
      </c>
      <c r="F915" s="2331"/>
      <c r="G915" s="2311"/>
      <c r="H915" s="2369"/>
      <c r="I915" s="2366"/>
      <c r="J915" s="2366"/>
      <c r="K915" s="258" t="s">
        <v>465</v>
      </c>
      <c r="L915" s="2331"/>
      <c r="M915" s="2366"/>
      <c r="N915" s="1384">
        <v>1865.3</v>
      </c>
      <c r="O915" s="1384"/>
      <c r="P915" s="539"/>
      <c r="Q915" s="44"/>
      <c r="R915" s="44"/>
      <c r="S915" s="541"/>
      <c r="T915" s="41"/>
      <c r="U915" s="1654" t="s">
        <v>4028</v>
      </c>
      <c r="V915" s="271"/>
      <c r="W915" s="271"/>
    </row>
    <row r="916" spans="1:23" s="298" customFormat="1" ht="15" customHeight="1" outlineLevel="1" x14ac:dyDescent="0.25">
      <c r="A916" s="2356"/>
      <c r="B916" s="2329" t="s">
        <v>3651</v>
      </c>
      <c r="C916" s="2310" t="s">
        <v>307</v>
      </c>
      <c r="D916" s="2238" t="s">
        <v>457</v>
      </c>
      <c r="E916" s="1045" t="s">
        <v>396</v>
      </c>
      <c r="F916" s="2330" t="s">
        <v>476</v>
      </c>
      <c r="G916" s="2311" t="s">
        <v>468</v>
      </c>
      <c r="H916" s="2368" t="s">
        <v>914</v>
      </c>
      <c r="I916" s="2366" t="s">
        <v>305</v>
      </c>
      <c r="J916" s="2366" t="s">
        <v>454</v>
      </c>
      <c r="K916" s="364" t="s">
        <v>359</v>
      </c>
      <c r="L916" s="2330" t="s">
        <v>476</v>
      </c>
      <c r="M916" s="2366" t="s">
        <v>466</v>
      </c>
      <c r="N916" s="1382">
        <v>3</v>
      </c>
      <c r="O916" s="1382">
        <v>1</v>
      </c>
      <c r="P916" s="539"/>
      <c r="Q916" s="44"/>
      <c r="R916" s="44"/>
      <c r="S916" s="541"/>
      <c r="T916" s="41"/>
      <c r="U916" s="1666"/>
      <c r="V916" s="376"/>
      <c r="W916" s="376"/>
    </row>
    <row r="917" spans="1:23" s="298" customFormat="1" ht="30" outlineLevel="1" x14ac:dyDescent="0.25">
      <c r="A917" s="2356"/>
      <c r="B917" s="2329"/>
      <c r="C917" s="2310"/>
      <c r="D917" s="2239"/>
      <c r="E917" s="1045" t="s">
        <v>458</v>
      </c>
      <c r="F917" s="2331"/>
      <c r="G917" s="2311"/>
      <c r="H917" s="2369"/>
      <c r="I917" s="2366"/>
      <c r="J917" s="2366"/>
      <c r="K917" s="364" t="s">
        <v>465</v>
      </c>
      <c r="L917" s="2331"/>
      <c r="M917" s="2366"/>
      <c r="N917" s="1385">
        <v>386.9</v>
      </c>
      <c r="O917" s="1385">
        <v>10</v>
      </c>
      <c r="P917" s="539"/>
      <c r="Q917" s="44"/>
      <c r="R917" s="44"/>
      <c r="S917" s="540"/>
      <c r="T917" s="41"/>
      <c r="U917" s="1654" t="s">
        <v>4029</v>
      </c>
      <c r="V917" s="376"/>
      <c r="W917" s="376"/>
    </row>
    <row r="918" spans="1:23" s="294" customFormat="1" ht="14.25" customHeight="1" outlineLevel="1" x14ac:dyDescent="0.25">
      <c r="A918" s="2282"/>
      <c r="B918" s="2284" t="s">
        <v>3367</v>
      </c>
      <c r="C918" s="2276" t="s">
        <v>997</v>
      </c>
      <c r="D918" s="2276" t="s">
        <v>3368</v>
      </c>
      <c r="E918" s="1642" t="s">
        <v>1174</v>
      </c>
      <c r="F918" s="2457">
        <v>2029</v>
      </c>
      <c r="G918" s="2432" t="s">
        <v>395</v>
      </c>
      <c r="H918" s="2537" t="s">
        <v>3365</v>
      </c>
      <c r="I918" s="2276" t="s">
        <v>4</v>
      </c>
      <c r="J918" s="2276" t="s">
        <v>3366</v>
      </c>
      <c r="K918" s="1642" t="s">
        <v>1174</v>
      </c>
      <c r="L918" s="2457">
        <v>2029</v>
      </c>
      <c r="M918" s="2276" t="s">
        <v>393</v>
      </c>
      <c r="N918" s="1642"/>
      <c r="O918" s="456"/>
      <c r="P918" s="50"/>
      <c r="Q918" s="50"/>
      <c r="R918" s="50"/>
      <c r="S918" s="51" t="s">
        <v>615</v>
      </c>
      <c r="T918" s="36"/>
      <c r="U918" s="1663"/>
      <c r="V918" s="382"/>
      <c r="W918" s="382"/>
    </row>
    <row r="919" spans="1:23" s="294" customFormat="1" ht="60" customHeight="1" outlineLevel="1" x14ac:dyDescent="0.25">
      <c r="A919" s="2283"/>
      <c r="B919" s="2285"/>
      <c r="C919" s="2277"/>
      <c r="D919" s="2277"/>
      <c r="E919" s="1638" t="s">
        <v>458</v>
      </c>
      <c r="F919" s="2459"/>
      <c r="G919" s="2432"/>
      <c r="H919" s="2538"/>
      <c r="I919" s="2277"/>
      <c r="J919" s="2277"/>
      <c r="K919" s="108" t="s">
        <v>1192</v>
      </c>
      <c r="L919" s="2459"/>
      <c r="M919" s="2277"/>
      <c r="N919" s="1642"/>
      <c r="O919" s="456"/>
      <c r="P919" s="50"/>
      <c r="Q919" s="50"/>
      <c r="R919" s="50"/>
      <c r="S919" s="1434">
        <v>443.87331085</v>
      </c>
      <c r="T919" s="36"/>
      <c r="U919" s="253" t="s">
        <v>3726</v>
      </c>
      <c r="V919" s="382"/>
      <c r="W919" s="382"/>
    </row>
    <row r="920" spans="1:23" s="298" customFormat="1" ht="15" customHeight="1" outlineLevel="1" x14ac:dyDescent="0.25">
      <c r="A920" s="2356"/>
      <c r="B920" s="2329" t="s">
        <v>3652</v>
      </c>
      <c r="C920" s="2310" t="s">
        <v>307</v>
      </c>
      <c r="D920" s="2238" t="s">
        <v>457</v>
      </c>
      <c r="E920" s="1045" t="s">
        <v>332</v>
      </c>
      <c r="F920" s="2330" t="s">
        <v>476</v>
      </c>
      <c r="G920" s="2311" t="s">
        <v>468</v>
      </c>
      <c r="H920" s="2368" t="s">
        <v>915</v>
      </c>
      <c r="I920" s="2366" t="s">
        <v>305</v>
      </c>
      <c r="J920" s="2366" t="s">
        <v>454</v>
      </c>
      <c r="K920" s="364" t="s">
        <v>329</v>
      </c>
      <c r="L920" s="2330" t="s">
        <v>476</v>
      </c>
      <c r="M920" s="2366" t="s">
        <v>466</v>
      </c>
      <c r="N920" s="1382">
        <v>20</v>
      </c>
      <c r="O920" s="1382">
        <v>20</v>
      </c>
      <c r="P920" s="539"/>
      <c r="Q920" s="44"/>
      <c r="R920" s="44"/>
      <c r="S920" s="541"/>
      <c r="T920" s="41"/>
      <c r="U920" s="1666"/>
      <c r="V920" s="376"/>
      <c r="W920" s="376"/>
    </row>
    <row r="921" spans="1:23" s="298" customFormat="1" ht="30" outlineLevel="1" x14ac:dyDescent="0.25">
      <c r="A921" s="2356"/>
      <c r="B921" s="2329"/>
      <c r="C921" s="2310"/>
      <c r="D921" s="2239"/>
      <c r="E921" s="1045" t="s">
        <v>458</v>
      </c>
      <c r="F921" s="2331"/>
      <c r="G921" s="2311"/>
      <c r="H921" s="2369"/>
      <c r="I921" s="2366"/>
      <c r="J921" s="2366"/>
      <c r="K921" s="364" t="s">
        <v>465</v>
      </c>
      <c r="L921" s="2331"/>
      <c r="M921" s="2366"/>
      <c r="N921" s="1384">
        <v>200</v>
      </c>
      <c r="O921" s="1384">
        <v>200</v>
      </c>
      <c r="P921" s="539"/>
      <c r="Q921" s="44"/>
      <c r="R921" s="44"/>
      <c r="S921" s="541"/>
      <c r="T921" s="41"/>
      <c r="U921" s="1406" t="s">
        <v>3899</v>
      </c>
      <c r="V921" s="376"/>
      <c r="W921" s="376"/>
    </row>
    <row r="922" spans="1:23" s="543" customFormat="1" ht="27" customHeight="1" outlineLevel="1" x14ac:dyDescent="0.25">
      <c r="A922" s="1214"/>
      <c r="B922" s="981" t="s">
        <v>175</v>
      </c>
      <c r="C922" s="529"/>
      <c r="D922" s="531"/>
      <c r="E922" s="529"/>
      <c r="F922" s="557"/>
      <c r="G922" s="531"/>
      <c r="H922" s="981" t="s">
        <v>176</v>
      </c>
      <c r="I922" s="530"/>
      <c r="J922" s="530"/>
      <c r="K922" s="530"/>
      <c r="L922" s="557"/>
      <c r="M922" s="530"/>
      <c r="N922" s="530"/>
      <c r="O922" s="530"/>
      <c r="P922" s="530"/>
      <c r="Q922" s="530"/>
      <c r="R922" s="530"/>
      <c r="S922" s="529"/>
      <c r="T922" s="529"/>
      <c r="U922" s="556"/>
      <c r="V922" s="556"/>
      <c r="W922" s="556"/>
    </row>
    <row r="923" spans="1:23" s="294" customFormat="1" ht="105" outlineLevel="1" x14ac:dyDescent="0.25">
      <c r="A923" s="1213">
        <v>64</v>
      </c>
      <c r="B923" s="1107" t="s">
        <v>3653</v>
      </c>
      <c r="C923" s="366" t="s">
        <v>2168</v>
      </c>
      <c r="D923" s="1062" t="s">
        <v>84</v>
      </c>
      <c r="E923" s="1043" t="s">
        <v>3</v>
      </c>
      <c r="F923" s="131"/>
      <c r="G923" s="353" t="s">
        <v>335</v>
      </c>
      <c r="H923" s="910" t="s">
        <v>916</v>
      </c>
      <c r="I923" s="356" t="s">
        <v>1593</v>
      </c>
      <c r="J923" s="356" t="s">
        <v>57</v>
      </c>
      <c r="K923" s="356" t="s">
        <v>3</v>
      </c>
      <c r="L923" s="131"/>
      <c r="M923" s="356" t="s">
        <v>335</v>
      </c>
      <c r="N923" s="36">
        <v>86.2</v>
      </c>
      <c r="O923" s="36">
        <v>84</v>
      </c>
      <c r="P923" s="36">
        <v>84.5</v>
      </c>
      <c r="Q923" s="36">
        <v>85</v>
      </c>
      <c r="R923" s="36">
        <v>85.5</v>
      </c>
      <c r="S923" s="36">
        <v>86</v>
      </c>
      <c r="T923" s="36">
        <v>86</v>
      </c>
      <c r="U923" s="382"/>
      <c r="V923" s="382"/>
      <c r="W923" s="382"/>
    </row>
    <row r="924" spans="1:23" s="634" customFormat="1" ht="36.75" customHeight="1" outlineLevel="1" x14ac:dyDescent="0.25">
      <c r="A924" s="1192"/>
      <c r="B924" s="619"/>
      <c r="C924" s="628"/>
      <c r="D924" s="626"/>
      <c r="E924" s="628"/>
      <c r="F924" s="631">
        <v>2024</v>
      </c>
      <c r="G924" s="626"/>
      <c r="H924" s="629" t="s">
        <v>1179</v>
      </c>
      <c r="I924" s="630" t="s">
        <v>983</v>
      </c>
      <c r="J924" s="630" t="s">
        <v>31</v>
      </c>
      <c r="K924" s="630" t="s">
        <v>329</v>
      </c>
      <c r="L924" s="631">
        <v>2024</v>
      </c>
      <c r="M924" s="632" t="s">
        <v>393</v>
      </c>
      <c r="N924" s="633">
        <f>N925+N926</f>
        <v>0</v>
      </c>
      <c r="O924" s="633">
        <f t="shared" ref="O924:T924" si="25">O925+O926</f>
        <v>0</v>
      </c>
      <c r="P924" s="633">
        <f t="shared" si="25"/>
        <v>1658.0639999999999</v>
      </c>
      <c r="Q924" s="633">
        <f t="shared" si="25"/>
        <v>2619.2759999999998</v>
      </c>
      <c r="R924" s="633">
        <f t="shared" si="25"/>
        <v>429.06200000000001</v>
      </c>
      <c r="S924" s="633">
        <f t="shared" si="25"/>
        <v>150</v>
      </c>
      <c r="T924" s="633">
        <f t="shared" si="25"/>
        <v>520</v>
      </c>
      <c r="U924" s="630"/>
      <c r="V924" s="630"/>
      <c r="W924" s="630"/>
    </row>
    <row r="925" spans="1:23" s="634" customFormat="1" ht="17.25" customHeight="1" outlineLevel="1" x14ac:dyDescent="0.25">
      <c r="A925" s="1192"/>
      <c r="B925" s="619"/>
      <c r="C925" s="628"/>
      <c r="D925" s="626"/>
      <c r="E925" s="628"/>
      <c r="F925" s="631"/>
      <c r="G925" s="626"/>
      <c r="H925" s="629" t="s">
        <v>1032</v>
      </c>
      <c r="I925" s="630"/>
      <c r="J925" s="630"/>
      <c r="K925" s="630"/>
      <c r="L925" s="631"/>
      <c r="M925" s="632"/>
      <c r="N925" s="633">
        <f>N950</f>
        <v>0</v>
      </c>
      <c r="O925" s="633">
        <f t="shared" ref="O925:T925" si="26">O950</f>
        <v>0</v>
      </c>
      <c r="P925" s="633">
        <f t="shared" si="26"/>
        <v>0</v>
      </c>
      <c r="Q925" s="633">
        <f t="shared" si="26"/>
        <v>457.06200000000001</v>
      </c>
      <c r="R925" s="633">
        <f t="shared" si="26"/>
        <v>429.06200000000001</v>
      </c>
      <c r="S925" s="633">
        <f t="shared" si="26"/>
        <v>150</v>
      </c>
      <c r="T925" s="633">
        <f t="shared" si="26"/>
        <v>520</v>
      </c>
      <c r="U925" s="630"/>
      <c r="V925" s="630"/>
      <c r="W925" s="630"/>
    </row>
    <row r="926" spans="1:23" s="634" customFormat="1" outlineLevel="1" x14ac:dyDescent="0.25">
      <c r="A926" s="1192"/>
      <c r="B926" s="619"/>
      <c r="C926" s="628"/>
      <c r="D926" s="626"/>
      <c r="E926" s="628"/>
      <c r="F926" s="636"/>
      <c r="G926" s="626"/>
      <c r="H926" s="629" t="s">
        <v>1035</v>
      </c>
      <c r="I926" s="630"/>
      <c r="J926" s="635"/>
      <c r="K926" s="630"/>
      <c r="L926" s="636"/>
      <c r="M926" s="630"/>
      <c r="N926" s="633">
        <f>N932</f>
        <v>0</v>
      </c>
      <c r="O926" s="633">
        <f t="shared" ref="O926:T926" si="27">O932</f>
        <v>0</v>
      </c>
      <c r="P926" s="633">
        <f t="shared" si="27"/>
        <v>1658.0639999999999</v>
      </c>
      <c r="Q926" s="633">
        <f t="shared" si="27"/>
        <v>2162.2139999999999</v>
      </c>
      <c r="R926" s="633">
        <f t="shared" si="27"/>
        <v>0</v>
      </c>
      <c r="S926" s="633">
        <f t="shared" si="27"/>
        <v>0</v>
      </c>
      <c r="T926" s="633">
        <f t="shared" si="27"/>
        <v>0</v>
      </c>
      <c r="U926" s="633"/>
      <c r="V926" s="630"/>
      <c r="W926" s="630"/>
    </row>
    <row r="927" spans="1:23" s="634" customFormat="1" outlineLevel="1" x14ac:dyDescent="0.25">
      <c r="A927" s="1192"/>
      <c r="B927" s="619"/>
      <c r="C927" s="628"/>
      <c r="D927" s="626"/>
      <c r="E927" s="628"/>
      <c r="F927" s="637"/>
      <c r="G927" s="626"/>
      <c r="H927" s="629" t="s">
        <v>1193</v>
      </c>
      <c r="I927" s="630"/>
      <c r="J927" s="635"/>
      <c r="K927" s="630"/>
      <c r="L927" s="637"/>
      <c r="M927" s="630"/>
      <c r="N927" s="633"/>
      <c r="O927" s="638"/>
      <c r="P927" s="633"/>
      <c r="Q927" s="630"/>
      <c r="R927" s="630"/>
      <c r="S927" s="630"/>
      <c r="T927" s="630"/>
      <c r="U927" s="630"/>
      <c r="V927" s="630"/>
      <c r="W927" s="630"/>
    </row>
    <row r="928" spans="1:23" s="298" customFormat="1" ht="15" customHeight="1" outlineLevel="1" x14ac:dyDescent="0.25">
      <c r="A928" s="2356"/>
      <c r="B928" s="2329" t="s">
        <v>3654</v>
      </c>
      <c r="C928" s="2310" t="s">
        <v>307</v>
      </c>
      <c r="D928" s="2238" t="s">
        <v>457</v>
      </c>
      <c r="E928" s="1045" t="s">
        <v>332</v>
      </c>
      <c r="F928" s="2330" t="s">
        <v>471</v>
      </c>
      <c r="G928" s="2311" t="s">
        <v>395</v>
      </c>
      <c r="H928" s="2368" t="s">
        <v>917</v>
      </c>
      <c r="I928" s="2366" t="s">
        <v>305</v>
      </c>
      <c r="J928" s="2366" t="s">
        <v>454</v>
      </c>
      <c r="K928" s="258" t="s">
        <v>329</v>
      </c>
      <c r="L928" s="2330" t="s">
        <v>471</v>
      </c>
      <c r="M928" s="2366" t="s">
        <v>393</v>
      </c>
      <c r="N928" s="42">
        <v>39</v>
      </c>
      <c r="O928" s="42">
        <v>2</v>
      </c>
      <c r="P928" s="42">
        <v>4</v>
      </c>
      <c r="Q928" s="42">
        <v>5</v>
      </c>
      <c r="R928" s="44"/>
      <c r="S928" s="42"/>
      <c r="T928" s="41"/>
      <c r="U928" s="1666"/>
      <c r="V928" s="271"/>
      <c r="W928" s="271"/>
    </row>
    <row r="929" spans="1:23" s="298" customFormat="1" ht="30" outlineLevel="1" x14ac:dyDescent="0.25">
      <c r="A929" s="2356"/>
      <c r="B929" s="2329"/>
      <c r="C929" s="2310"/>
      <c r="D929" s="2239"/>
      <c r="E929" s="1045" t="s">
        <v>458</v>
      </c>
      <c r="F929" s="2331"/>
      <c r="G929" s="2311"/>
      <c r="H929" s="2369"/>
      <c r="I929" s="2366"/>
      <c r="J929" s="2366"/>
      <c r="K929" s="258" t="s">
        <v>465</v>
      </c>
      <c r="L929" s="2331"/>
      <c r="M929" s="2366"/>
      <c r="N929" s="1386">
        <v>11644.366</v>
      </c>
      <c r="O929" s="1386">
        <v>4055.6309999999999</v>
      </c>
      <c r="P929" s="42">
        <v>1658.0640000000001</v>
      </c>
      <c r="Q929" s="44">
        <v>2162.2139999999999</v>
      </c>
      <c r="R929" s="44"/>
      <c r="S929" s="42"/>
      <c r="T929" s="41"/>
      <c r="U929" s="62" t="s">
        <v>1252</v>
      </c>
      <c r="V929" s="271"/>
      <c r="W929" s="271"/>
    </row>
    <row r="930" spans="1:23" s="298" customFormat="1" outlineLevel="1" x14ac:dyDescent="0.25">
      <c r="A930" s="1189"/>
      <c r="B930" s="1511"/>
      <c r="C930" s="254"/>
      <c r="D930" s="1038"/>
      <c r="E930" s="1045"/>
      <c r="F930" s="834"/>
      <c r="G930" s="249"/>
      <c r="H930" s="898"/>
      <c r="I930" s="258"/>
      <c r="J930" s="258"/>
      <c r="K930" s="258"/>
      <c r="L930" s="250"/>
      <c r="M930" s="258"/>
      <c r="N930" s="44"/>
      <c r="O930" s="477"/>
      <c r="P930" s="44"/>
      <c r="Q930" s="44"/>
      <c r="R930" s="44"/>
      <c r="S930" s="42"/>
      <c r="T930" s="41"/>
      <c r="U930" s="1666"/>
      <c r="V930" s="271"/>
      <c r="W930" s="271"/>
    </row>
    <row r="931" spans="1:23" s="303" customFormat="1" ht="28.5" outlineLevel="1" x14ac:dyDescent="0.25">
      <c r="A931" s="1203"/>
      <c r="B931" s="1568"/>
      <c r="C931" s="82"/>
      <c r="D931" s="46"/>
      <c r="E931" s="82"/>
      <c r="F931" s="134"/>
      <c r="G931" s="46"/>
      <c r="H931" s="107" t="s">
        <v>1182</v>
      </c>
      <c r="I931" s="105"/>
      <c r="J931" s="55"/>
      <c r="K931" s="105"/>
      <c r="L931" s="134"/>
      <c r="M931" s="105"/>
      <c r="N931" s="335">
        <f t="shared" ref="N931:T931" si="28">SUM(N932:N932)</f>
        <v>0</v>
      </c>
      <c r="O931" s="478">
        <f t="shared" si="28"/>
        <v>0</v>
      </c>
      <c r="P931" s="335">
        <f t="shared" si="28"/>
        <v>1658.0639999999999</v>
      </c>
      <c r="Q931" s="600">
        <f t="shared" si="28"/>
        <v>2162.2139999999999</v>
      </c>
      <c r="R931" s="105">
        <f t="shared" si="28"/>
        <v>0</v>
      </c>
      <c r="S931" s="105">
        <f t="shared" si="28"/>
        <v>0</v>
      </c>
      <c r="T931" s="105">
        <f t="shared" si="28"/>
        <v>0</v>
      </c>
      <c r="U931" s="105"/>
      <c r="V931" s="105"/>
      <c r="W931" s="105"/>
    </row>
    <row r="932" spans="1:23" s="303" customFormat="1" outlineLevel="1" x14ac:dyDescent="0.25">
      <c r="A932" s="1203"/>
      <c r="B932" s="1568"/>
      <c r="C932" s="82"/>
      <c r="D932" s="46"/>
      <c r="E932" s="82"/>
      <c r="F932" s="134"/>
      <c r="G932" s="46"/>
      <c r="H932" s="107" t="s">
        <v>1035</v>
      </c>
      <c r="I932" s="105"/>
      <c r="J932" s="55"/>
      <c r="K932" s="105"/>
      <c r="L932" s="134"/>
      <c r="M932" s="105"/>
      <c r="N932" s="683">
        <f t="shared" ref="N932:P932" si="29">N935+N937+N940+N942+N944+N947</f>
        <v>0</v>
      </c>
      <c r="O932" s="683">
        <f t="shared" si="29"/>
        <v>0</v>
      </c>
      <c r="P932" s="683">
        <f t="shared" si="29"/>
        <v>1658.0639999999999</v>
      </c>
      <c r="Q932" s="600">
        <f>Q935+Q937+Q940+Q942+Q944+Q947</f>
        <v>2162.2139999999999</v>
      </c>
      <c r="R932" s="683">
        <f t="shared" ref="R932:T932" si="30">R935+R937+R940+R942+R944+R947</f>
        <v>0</v>
      </c>
      <c r="S932" s="683">
        <f t="shared" si="30"/>
        <v>0</v>
      </c>
      <c r="T932" s="683">
        <f t="shared" si="30"/>
        <v>0</v>
      </c>
      <c r="U932" s="105"/>
      <c r="V932" s="105"/>
      <c r="W932" s="105"/>
    </row>
    <row r="933" spans="1:23" s="286" customFormat="1" outlineLevel="1" x14ac:dyDescent="0.25">
      <c r="A933" s="1190"/>
      <c r="B933" s="1115" t="s">
        <v>1011</v>
      </c>
      <c r="C933" s="160"/>
      <c r="D933" s="160"/>
      <c r="E933" s="160"/>
      <c r="F933" s="205"/>
      <c r="G933" s="160"/>
      <c r="H933" s="986" t="s">
        <v>583</v>
      </c>
      <c r="I933" s="160"/>
      <c r="J933" s="160"/>
      <c r="K933" s="160"/>
      <c r="L933" s="205"/>
      <c r="M933" s="160"/>
      <c r="N933" s="168"/>
      <c r="O933" s="469"/>
      <c r="P933" s="167"/>
      <c r="Q933" s="167"/>
      <c r="R933" s="167"/>
      <c r="S933" s="171"/>
      <c r="T933" s="171"/>
      <c r="U933" s="197"/>
      <c r="V933" s="197"/>
      <c r="W933" s="197"/>
    </row>
    <row r="934" spans="1:23" s="385" customFormat="1" ht="60" outlineLevel="1" x14ac:dyDescent="0.25">
      <c r="A934" s="2282">
        <v>1</v>
      </c>
      <c r="B934" s="2423" t="s">
        <v>2223</v>
      </c>
      <c r="C934" s="2425" t="s">
        <v>996</v>
      </c>
      <c r="D934" s="2276" t="s">
        <v>444</v>
      </c>
      <c r="E934" s="1044" t="s">
        <v>2204</v>
      </c>
      <c r="F934" s="2471">
        <v>2027</v>
      </c>
      <c r="G934" s="2425" t="s">
        <v>395</v>
      </c>
      <c r="H934" s="2370" t="s">
        <v>2231</v>
      </c>
      <c r="I934" s="2425" t="s">
        <v>983</v>
      </c>
      <c r="J934" s="2425" t="s">
        <v>31</v>
      </c>
      <c r="K934" s="1044" t="s">
        <v>2230</v>
      </c>
      <c r="L934" s="2471">
        <v>2027</v>
      </c>
      <c r="M934" s="2425" t="s">
        <v>393</v>
      </c>
      <c r="N934" s="50"/>
      <c r="O934" s="447"/>
      <c r="P934" s="1044"/>
      <c r="Q934" s="1044" t="s">
        <v>2918</v>
      </c>
      <c r="R934" s="35"/>
      <c r="S934" s="36"/>
      <c r="T934" s="36"/>
      <c r="U934" s="1444"/>
      <c r="V934" s="1056"/>
      <c r="W934" s="2413" t="s">
        <v>1794</v>
      </c>
    </row>
    <row r="935" spans="1:23" s="385" customFormat="1" ht="30" outlineLevel="1" x14ac:dyDescent="0.25">
      <c r="A935" s="2283"/>
      <c r="B935" s="2424"/>
      <c r="C935" s="2425"/>
      <c r="D935" s="2277"/>
      <c r="E935" s="1043" t="s">
        <v>458</v>
      </c>
      <c r="F935" s="2471"/>
      <c r="G935" s="2425"/>
      <c r="H935" s="2371"/>
      <c r="I935" s="2425"/>
      <c r="J935" s="2425"/>
      <c r="K935" s="108" t="s">
        <v>465</v>
      </c>
      <c r="L935" s="2471"/>
      <c r="M935" s="2425"/>
      <c r="N935" s="50"/>
      <c r="O935" s="447"/>
      <c r="P935" s="35"/>
      <c r="Q935" s="50">
        <v>556.16899999999998</v>
      </c>
      <c r="R935" s="35"/>
      <c r="S935" s="36"/>
      <c r="T935" s="36"/>
      <c r="U935" s="1444" t="s">
        <v>1252</v>
      </c>
      <c r="V935" s="1056"/>
      <c r="W935" s="2765"/>
    </row>
    <row r="936" spans="1:23" s="385" customFormat="1" ht="60" outlineLevel="1" x14ac:dyDescent="0.25">
      <c r="A936" s="2282">
        <v>2</v>
      </c>
      <c r="B936" s="2423" t="s">
        <v>2224</v>
      </c>
      <c r="C936" s="2425" t="s">
        <v>996</v>
      </c>
      <c r="D936" s="2276" t="s">
        <v>444</v>
      </c>
      <c r="E936" s="1044" t="s">
        <v>2204</v>
      </c>
      <c r="F936" s="2471">
        <v>2027</v>
      </c>
      <c r="G936" s="2425" t="s">
        <v>395</v>
      </c>
      <c r="H936" s="2370" t="s">
        <v>2232</v>
      </c>
      <c r="I936" s="2425" t="s">
        <v>983</v>
      </c>
      <c r="J936" s="2425" t="s">
        <v>31</v>
      </c>
      <c r="K936" s="1044" t="s">
        <v>2230</v>
      </c>
      <c r="L936" s="2471">
        <v>2027</v>
      </c>
      <c r="M936" s="2425" t="s">
        <v>393</v>
      </c>
      <c r="N936" s="367"/>
      <c r="O936" s="447"/>
      <c r="P936" s="1044"/>
      <c r="Q936" s="1044" t="s">
        <v>2918</v>
      </c>
      <c r="R936" s="35"/>
      <c r="S936" s="36"/>
      <c r="T936" s="36"/>
      <c r="U936" s="1444"/>
      <c r="V936" s="1056"/>
      <c r="W936" s="2419" t="s">
        <v>1796</v>
      </c>
    </row>
    <row r="937" spans="1:23" s="385" customFormat="1" ht="30" outlineLevel="1" x14ac:dyDescent="0.25">
      <c r="A937" s="2283"/>
      <c r="B937" s="2424"/>
      <c r="C937" s="2425"/>
      <c r="D937" s="2277"/>
      <c r="E937" s="1043" t="s">
        <v>458</v>
      </c>
      <c r="F937" s="2471"/>
      <c r="G937" s="2425"/>
      <c r="H937" s="2371"/>
      <c r="I937" s="2425"/>
      <c r="J937" s="2425"/>
      <c r="K937" s="108" t="s">
        <v>465</v>
      </c>
      <c r="L937" s="2471"/>
      <c r="M937" s="2425"/>
      <c r="N937" s="50"/>
      <c r="O937" s="447"/>
      <c r="P937" s="35"/>
      <c r="Q937" s="50">
        <v>512.51400000000001</v>
      </c>
      <c r="R937" s="35"/>
      <c r="S937" s="36"/>
      <c r="T937" s="36"/>
      <c r="U937" s="1444" t="s">
        <v>1252</v>
      </c>
      <c r="V937" s="1056"/>
      <c r="W937" s="2419"/>
    </row>
    <row r="938" spans="1:23" s="284" customFormat="1" outlineLevel="1" x14ac:dyDescent="0.2">
      <c r="A938" s="1190"/>
      <c r="B938" s="1569" t="s">
        <v>1013</v>
      </c>
      <c r="C938" s="201"/>
      <c r="D938" s="212"/>
      <c r="E938" s="212"/>
      <c r="F938" s="213"/>
      <c r="G938" s="212"/>
      <c r="H938" s="987" t="s">
        <v>590</v>
      </c>
      <c r="I938" s="201"/>
      <c r="J938" s="212"/>
      <c r="K938" s="212"/>
      <c r="L938" s="213"/>
      <c r="M938" s="212"/>
      <c r="N938" s="167"/>
      <c r="O938" s="479"/>
      <c r="P938" s="167"/>
      <c r="Q938" s="167"/>
      <c r="R938" s="167"/>
      <c r="S938" s="171"/>
      <c r="T938" s="171"/>
      <c r="U938" s="200"/>
      <c r="V938" s="200"/>
      <c r="W938" s="200"/>
    </row>
    <row r="939" spans="1:23" s="275" customFormat="1" ht="60" outlineLevel="1" x14ac:dyDescent="0.25">
      <c r="A939" s="2282">
        <v>3</v>
      </c>
      <c r="B939" s="2423" t="s">
        <v>2225</v>
      </c>
      <c r="C939" s="2276" t="s">
        <v>996</v>
      </c>
      <c r="D939" s="2276" t="s">
        <v>444</v>
      </c>
      <c r="E939" s="1044" t="s">
        <v>2204</v>
      </c>
      <c r="F939" s="2392">
        <v>2026</v>
      </c>
      <c r="G939" s="2276" t="s">
        <v>395</v>
      </c>
      <c r="H939" s="2370" t="s">
        <v>2233</v>
      </c>
      <c r="I939" s="2276" t="s">
        <v>983</v>
      </c>
      <c r="J939" s="2276" t="s">
        <v>31</v>
      </c>
      <c r="K939" s="1044" t="s">
        <v>2230</v>
      </c>
      <c r="L939" s="2392">
        <v>2026</v>
      </c>
      <c r="M939" s="2276" t="s">
        <v>393</v>
      </c>
      <c r="N939" s="50"/>
      <c r="O939" s="447"/>
      <c r="P939" s="1044" t="s">
        <v>2918</v>
      </c>
      <c r="Q939" s="1044"/>
      <c r="R939" s="1044"/>
      <c r="S939" s="375"/>
      <c r="T939" s="375"/>
      <c r="U939" s="375"/>
      <c r="V939" s="375"/>
      <c r="W939" s="2419" t="s">
        <v>1797</v>
      </c>
    </row>
    <row r="940" spans="1:23" s="275" customFormat="1" ht="30" outlineLevel="1" x14ac:dyDescent="0.25">
      <c r="A940" s="2283"/>
      <c r="B940" s="2424"/>
      <c r="C940" s="2277"/>
      <c r="D940" s="2277"/>
      <c r="E940" s="1043" t="s">
        <v>458</v>
      </c>
      <c r="F940" s="2394"/>
      <c r="G940" s="2277"/>
      <c r="H940" s="2371"/>
      <c r="I940" s="2277"/>
      <c r="J940" s="2277"/>
      <c r="K940" s="108" t="s">
        <v>465</v>
      </c>
      <c r="L940" s="2394"/>
      <c r="M940" s="2277"/>
      <c r="N940" s="50"/>
      <c r="O940" s="447"/>
      <c r="P940" s="1044">
        <v>383.351</v>
      </c>
      <c r="Q940" s="1044"/>
      <c r="R940" s="1044"/>
      <c r="S940" s="375"/>
      <c r="T940" s="375"/>
      <c r="U940" s="1444" t="s">
        <v>1252</v>
      </c>
      <c r="V940" s="1056"/>
      <c r="W940" s="2419"/>
    </row>
    <row r="941" spans="1:23" s="275" customFormat="1" ht="60" outlineLevel="1" x14ac:dyDescent="0.25">
      <c r="A941" s="2282">
        <v>4</v>
      </c>
      <c r="B941" s="2423" t="s">
        <v>2226</v>
      </c>
      <c r="C941" s="2276" t="s">
        <v>996</v>
      </c>
      <c r="D941" s="2276" t="s">
        <v>444</v>
      </c>
      <c r="E941" s="1044" t="s">
        <v>2204</v>
      </c>
      <c r="F941" s="2392" t="s">
        <v>991</v>
      </c>
      <c r="G941" s="2276" t="s">
        <v>395</v>
      </c>
      <c r="H941" s="2370" t="s">
        <v>2234</v>
      </c>
      <c r="I941" s="2276" t="s">
        <v>983</v>
      </c>
      <c r="J941" s="2276" t="s">
        <v>31</v>
      </c>
      <c r="K941" s="1044" t="s">
        <v>2230</v>
      </c>
      <c r="L941" s="2392" t="s">
        <v>991</v>
      </c>
      <c r="M941" s="2276" t="s">
        <v>393</v>
      </c>
      <c r="N941" s="50"/>
      <c r="O941" s="447"/>
      <c r="P941" s="1044"/>
      <c r="Q941" s="1044" t="s">
        <v>2918</v>
      </c>
      <c r="R941" s="1044"/>
      <c r="S941" s="375"/>
      <c r="T941" s="375"/>
      <c r="U941" s="375"/>
      <c r="V941" s="375"/>
      <c r="W941" s="2419" t="s">
        <v>1797</v>
      </c>
    </row>
    <row r="942" spans="1:23" s="275" customFormat="1" ht="30" outlineLevel="1" x14ac:dyDescent="0.25">
      <c r="A942" s="2283"/>
      <c r="B942" s="2424"/>
      <c r="C942" s="2277"/>
      <c r="D942" s="2277"/>
      <c r="E942" s="1043" t="s">
        <v>458</v>
      </c>
      <c r="F942" s="2394"/>
      <c r="G942" s="2277"/>
      <c r="H942" s="2371"/>
      <c r="I942" s="2277"/>
      <c r="J942" s="2277"/>
      <c r="K942" s="108" t="s">
        <v>465</v>
      </c>
      <c r="L942" s="2394"/>
      <c r="M942" s="2277"/>
      <c r="N942" s="50"/>
      <c r="O942" s="447"/>
      <c r="P942" s="1044">
        <v>150</v>
      </c>
      <c r="Q942" s="1044">
        <v>240.99199999999999</v>
      </c>
      <c r="R942" s="1044"/>
      <c r="S942" s="375"/>
      <c r="T942" s="375"/>
      <c r="U942" s="1444" t="s">
        <v>1252</v>
      </c>
      <c r="V942" s="1056"/>
      <c r="W942" s="2419"/>
    </row>
    <row r="943" spans="1:23" s="275" customFormat="1" ht="60" outlineLevel="1" x14ac:dyDescent="0.25">
      <c r="A943" s="2282">
        <v>5</v>
      </c>
      <c r="B943" s="2423" t="s">
        <v>2227</v>
      </c>
      <c r="C943" s="2276" t="s">
        <v>996</v>
      </c>
      <c r="D943" s="2276" t="s">
        <v>444</v>
      </c>
      <c r="E943" s="1044" t="s">
        <v>2204</v>
      </c>
      <c r="F943" s="2392" t="s">
        <v>991</v>
      </c>
      <c r="G943" s="2276" t="s">
        <v>395</v>
      </c>
      <c r="H943" s="2370" t="s">
        <v>2235</v>
      </c>
      <c r="I943" s="2276" t="s">
        <v>983</v>
      </c>
      <c r="J943" s="2276" t="s">
        <v>31</v>
      </c>
      <c r="K943" s="1044" t="s">
        <v>2230</v>
      </c>
      <c r="L943" s="2392" t="s">
        <v>991</v>
      </c>
      <c r="M943" s="2276" t="s">
        <v>393</v>
      </c>
      <c r="N943" s="50"/>
      <c r="O943" s="447"/>
      <c r="P943" s="1044"/>
      <c r="Q943" s="1044" t="s">
        <v>2918</v>
      </c>
      <c r="R943" s="1044"/>
      <c r="S943" s="375"/>
      <c r="T943" s="375"/>
      <c r="U943" s="375"/>
      <c r="V943" s="375"/>
      <c r="W943" s="2419" t="s">
        <v>1794</v>
      </c>
    </row>
    <row r="944" spans="1:23" s="275" customFormat="1" ht="30" outlineLevel="1" x14ac:dyDescent="0.25">
      <c r="A944" s="2283"/>
      <c r="B944" s="2424"/>
      <c r="C944" s="2277"/>
      <c r="D944" s="2277"/>
      <c r="E944" s="1043" t="s">
        <v>458</v>
      </c>
      <c r="F944" s="2394"/>
      <c r="G944" s="2277"/>
      <c r="H944" s="2371"/>
      <c r="I944" s="2277"/>
      <c r="J944" s="2277"/>
      <c r="K944" s="108" t="s">
        <v>465</v>
      </c>
      <c r="L944" s="2394"/>
      <c r="M944" s="2277"/>
      <c r="N944" s="50"/>
      <c r="O944" s="447"/>
      <c r="P944" s="1044">
        <v>150</v>
      </c>
      <c r="Q944" s="1044">
        <v>260.25200000000001</v>
      </c>
      <c r="R944" s="1044"/>
      <c r="S944" s="375"/>
      <c r="T944" s="375"/>
      <c r="U944" s="1444" t="s">
        <v>1252</v>
      </c>
      <c r="V944" s="1056"/>
      <c r="W944" s="2419"/>
    </row>
    <row r="945" spans="1:23" s="286" customFormat="1" outlineLevel="1" x14ac:dyDescent="0.25">
      <c r="A945" s="1190"/>
      <c r="B945" s="1115" t="s">
        <v>1000</v>
      </c>
      <c r="C945" s="164"/>
      <c r="D945" s="164"/>
      <c r="E945" s="164"/>
      <c r="F945" s="205"/>
      <c r="G945" s="164"/>
      <c r="H945" s="986" t="s">
        <v>588</v>
      </c>
      <c r="I945" s="164"/>
      <c r="J945" s="164"/>
      <c r="K945" s="164"/>
      <c r="L945" s="205"/>
      <c r="M945" s="164"/>
      <c r="N945" s="168"/>
      <c r="O945" s="469"/>
      <c r="P945" s="167"/>
      <c r="Q945" s="167"/>
      <c r="R945" s="167"/>
      <c r="S945" s="171"/>
      <c r="T945" s="171"/>
      <c r="U945" s="197"/>
      <c r="V945" s="197"/>
      <c r="W945" s="197"/>
    </row>
    <row r="946" spans="1:23" s="543" customFormat="1" ht="32.25" customHeight="1" outlineLevel="1" x14ac:dyDescent="0.25">
      <c r="A946" s="2361">
        <v>6</v>
      </c>
      <c r="B946" s="2524" t="s">
        <v>3120</v>
      </c>
      <c r="C946" s="2349" t="s">
        <v>996</v>
      </c>
      <c r="D946" s="2349" t="s">
        <v>980</v>
      </c>
      <c r="E946" s="1183" t="s">
        <v>2205</v>
      </c>
      <c r="F946" s="2482" t="s">
        <v>991</v>
      </c>
      <c r="G946" s="2349" t="s">
        <v>393</v>
      </c>
      <c r="H946" s="2542" t="s">
        <v>1253</v>
      </c>
      <c r="I946" s="2349" t="s">
        <v>983</v>
      </c>
      <c r="J946" s="2349" t="s">
        <v>980</v>
      </c>
      <c r="K946" s="1175" t="s">
        <v>1255</v>
      </c>
      <c r="L946" s="2482" t="s">
        <v>991</v>
      </c>
      <c r="M946" s="2349" t="s">
        <v>393</v>
      </c>
      <c r="N946" s="534"/>
      <c r="O946" s="1183"/>
      <c r="P946" s="1317"/>
      <c r="Q946" s="534" t="s">
        <v>1254</v>
      </c>
      <c r="R946" s="1317"/>
      <c r="S946" s="1318"/>
      <c r="T946" s="1318"/>
      <c r="U946" s="532"/>
      <c r="V946" s="532"/>
      <c r="W946" s="2562" t="s">
        <v>1797</v>
      </c>
    </row>
    <row r="947" spans="1:23" s="543" customFormat="1" ht="32.25" customHeight="1" outlineLevel="1" x14ac:dyDescent="0.25">
      <c r="A947" s="2363"/>
      <c r="B947" s="2525"/>
      <c r="C947" s="2350"/>
      <c r="D947" s="2350"/>
      <c r="E947" s="529" t="s">
        <v>458</v>
      </c>
      <c r="F947" s="2483"/>
      <c r="G947" s="2350"/>
      <c r="H947" s="2543"/>
      <c r="I947" s="2350"/>
      <c r="J947" s="2350"/>
      <c r="K947" s="1183" t="s">
        <v>465</v>
      </c>
      <c r="L947" s="2483"/>
      <c r="M947" s="2350"/>
      <c r="N947" s="534"/>
      <c r="O947" s="1183"/>
      <c r="P947" s="534">
        <v>974.71299999999997</v>
      </c>
      <c r="Q947" s="534">
        <v>592.28700000000003</v>
      </c>
      <c r="R947" s="1317"/>
      <c r="S947" s="1318"/>
      <c r="T947" s="1318"/>
      <c r="U947" s="558" t="s">
        <v>587</v>
      </c>
      <c r="V947" s="532" t="s">
        <v>1257</v>
      </c>
      <c r="W947" s="2562"/>
    </row>
    <row r="948" spans="1:23" s="293" customFormat="1" ht="18" customHeight="1" outlineLevel="1" x14ac:dyDescent="0.25">
      <c r="A948" s="2301"/>
      <c r="B948" s="876" t="s">
        <v>2212</v>
      </c>
      <c r="C948" s="2310" t="s">
        <v>307</v>
      </c>
      <c r="D948" s="2238" t="s">
        <v>457</v>
      </c>
      <c r="E948" s="1045"/>
      <c r="F948" s="2330" t="s">
        <v>475</v>
      </c>
      <c r="G948" s="362"/>
      <c r="H948" s="2368" t="s">
        <v>1600</v>
      </c>
      <c r="I948" s="2366" t="s">
        <v>305</v>
      </c>
      <c r="J948" s="2366" t="s">
        <v>454</v>
      </c>
      <c r="K948" s="364" t="s">
        <v>329</v>
      </c>
      <c r="L948" s="2330" t="s">
        <v>475</v>
      </c>
      <c r="M948" s="2366" t="s">
        <v>466</v>
      </c>
      <c r="N948" s="1387">
        <v>17</v>
      </c>
      <c r="O948" s="1387">
        <v>9</v>
      </c>
      <c r="P948" s="1387">
        <v>0</v>
      </c>
      <c r="Q948" s="1387">
        <v>4</v>
      </c>
      <c r="R948" s="1387">
        <v>3</v>
      </c>
      <c r="S948" s="1387">
        <v>1</v>
      </c>
      <c r="T948" s="1387">
        <v>4</v>
      </c>
      <c r="U948" s="1666"/>
      <c r="V948" s="559"/>
      <c r="W948" s="559"/>
    </row>
    <row r="949" spans="1:23" s="293" customFormat="1" ht="45.75" customHeight="1" outlineLevel="1" x14ac:dyDescent="0.25">
      <c r="A949" s="2302"/>
      <c r="B949" s="876"/>
      <c r="C949" s="2310"/>
      <c r="D949" s="2239"/>
      <c r="E949" s="1045"/>
      <c r="F949" s="2331"/>
      <c r="G949" s="362"/>
      <c r="H949" s="2369"/>
      <c r="I949" s="2366"/>
      <c r="J949" s="2366"/>
      <c r="K949" s="364" t="s">
        <v>465</v>
      </c>
      <c r="L949" s="2331"/>
      <c r="M949" s="2366"/>
      <c r="N949" s="44">
        <v>1895.6</v>
      </c>
      <c r="O949" s="44">
        <v>4950.5</v>
      </c>
      <c r="P949" s="44">
        <v>0</v>
      </c>
      <c r="Q949" s="44">
        <v>457.06200000000001</v>
      </c>
      <c r="R949" s="44">
        <v>429.06200000000001</v>
      </c>
      <c r="S949" s="44">
        <v>150</v>
      </c>
      <c r="T949" s="44">
        <v>520</v>
      </c>
      <c r="U949" s="1736" t="s">
        <v>3890</v>
      </c>
      <c r="V949" s="1369" t="s">
        <v>3221</v>
      </c>
      <c r="W949" s="559"/>
    </row>
    <row r="950" spans="1:23" s="1743" customFormat="1" ht="28.5" outlineLevel="1" x14ac:dyDescent="0.2">
      <c r="A950" s="1737"/>
      <c r="B950" s="1738"/>
      <c r="C950" s="1254"/>
      <c r="D950" s="1254"/>
      <c r="E950" s="1252"/>
      <c r="F950" s="1739"/>
      <c r="G950" s="1740"/>
      <c r="H950" s="1568" t="s">
        <v>2452</v>
      </c>
      <c r="I950" s="1254"/>
      <c r="J950" s="1254"/>
      <c r="K950" s="1254"/>
      <c r="L950" s="1739"/>
      <c r="M950" s="1254"/>
      <c r="N950" s="1741">
        <f>N951</f>
        <v>0</v>
      </c>
      <c r="O950" s="1741">
        <f t="shared" ref="O950:T950" si="31">O951</f>
        <v>0</v>
      </c>
      <c r="P950" s="1741">
        <f t="shared" si="31"/>
        <v>0</v>
      </c>
      <c r="Q950" s="1741">
        <f t="shared" si="31"/>
        <v>457.06200000000001</v>
      </c>
      <c r="R950" s="1741">
        <f t="shared" si="31"/>
        <v>429.06200000000001</v>
      </c>
      <c r="S950" s="1741">
        <f t="shared" si="31"/>
        <v>150</v>
      </c>
      <c r="T950" s="1741">
        <f t="shared" si="31"/>
        <v>520</v>
      </c>
      <c r="U950" s="1742"/>
      <c r="V950" s="1742"/>
      <c r="W950" s="1742"/>
    </row>
    <row r="951" spans="1:23" s="1255" customFormat="1" outlineLevel="1" x14ac:dyDescent="0.25">
      <c r="A951" s="1737"/>
      <c r="B951" s="1738"/>
      <c r="C951" s="1744"/>
      <c r="D951" s="1744"/>
      <c r="E951" s="1745"/>
      <c r="F951" s="1746"/>
      <c r="G951" s="1747"/>
      <c r="H951" s="1748" t="s">
        <v>1032</v>
      </c>
      <c r="I951" s="1744"/>
      <c r="J951" s="1744"/>
      <c r="K951" s="1744"/>
      <c r="L951" s="1746"/>
      <c r="M951" s="1744"/>
      <c r="N951" s="1749">
        <f>SUM(N972:N979)</f>
        <v>0</v>
      </c>
      <c r="O951" s="1749">
        <f>SUM(O972:O979)</f>
        <v>0</v>
      </c>
      <c r="P951" s="1749">
        <f>SUM(P972:P979)</f>
        <v>0</v>
      </c>
      <c r="Q951" s="1749">
        <f>Q954+Q956+Q972+Q975+Q965+Q967+Q969+Q959+Q983+Q978+Q980+Q962</f>
        <v>457.06200000000001</v>
      </c>
      <c r="R951" s="1749">
        <f>R954+R956+R972+R975+R965+R967+R969+R959+R983+R978+R980+R962</f>
        <v>429.06200000000001</v>
      </c>
      <c r="S951" s="1749">
        <f>S954+S956+S972+S975+S965+S967+S969+S959+S983+S978+S980+S962</f>
        <v>150</v>
      </c>
      <c r="T951" s="1749">
        <f>T954+T956+T972+T975+T965+T967+T969+T959+T983+T978+T980+T962</f>
        <v>520</v>
      </c>
      <c r="U951" s="1750"/>
      <c r="V951" s="1750"/>
      <c r="W951" s="1750"/>
    </row>
    <row r="952" spans="1:23" s="286" customFormat="1" outlineLevel="1" x14ac:dyDescent="0.25">
      <c r="A952" s="1216"/>
      <c r="B952" s="1013" t="s">
        <v>1019</v>
      </c>
      <c r="C952" s="160"/>
      <c r="D952" s="160"/>
      <c r="E952" s="391"/>
      <c r="F952" s="1014"/>
      <c r="G952" s="161"/>
      <c r="H952" s="1015" t="s">
        <v>573</v>
      </c>
      <c r="I952" s="172"/>
      <c r="J952" s="172"/>
      <c r="K952" s="172"/>
      <c r="L952" s="1014"/>
      <c r="M952" s="172"/>
      <c r="N952" s="1018"/>
      <c r="O952" s="1018"/>
      <c r="P952" s="1018"/>
      <c r="Q952" s="1018"/>
      <c r="R952" s="1018"/>
      <c r="S952" s="1018"/>
      <c r="T952" s="1018"/>
      <c r="U952" s="188"/>
      <c r="V952" s="188"/>
      <c r="W952" s="188"/>
    </row>
    <row r="953" spans="1:23" s="480" customFormat="1" outlineLevel="1" x14ac:dyDescent="0.25">
      <c r="A953" s="2282">
        <v>1</v>
      </c>
      <c r="B953" s="2315" t="s">
        <v>2689</v>
      </c>
      <c r="C953" s="2342" t="s">
        <v>444</v>
      </c>
      <c r="D953" s="2342" t="s">
        <v>444</v>
      </c>
      <c r="E953" s="447" t="s">
        <v>2686</v>
      </c>
      <c r="F953" s="2353">
        <v>2028</v>
      </c>
      <c r="G953" s="2426" t="s">
        <v>395</v>
      </c>
      <c r="H953" s="2529" t="s">
        <v>2455</v>
      </c>
      <c r="I953" s="2268" t="s">
        <v>31</v>
      </c>
      <c r="J953" s="2268" t="s">
        <v>31</v>
      </c>
      <c r="K953" s="1051" t="s">
        <v>329</v>
      </c>
      <c r="L953" s="2353">
        <v>2028</v>
      </c>
      <c r="M953" s="2268" t="s">
        <v>466</v>
      </c>
      <c r="N953" s="1111"/>
      <c r="O953" s="1111"/>
      <c r="P953" s="1111"/>
      <c r="Q953" s="1112"/>
      <c r="R953" s="1132" t="s">
        <v>1650</v>
      </c>
      <c r="S953" s="1133"/>
      <c r="T953" s="1112"/>
      <c r="U953" s="1774"/>
      <c r="V953" s="1131"/>
      <c r="W953" s="1131" t="s">
        <v>1795</v>
      </c>
    </row>
    <row r="954" spans="1:23" s="480" customFormat="1" ht="30" outlineLevel="1" x14ac:dyDescent="0.25">
      <c r="A954" s="2283"/>
      <c r="B954" s="2316"/>
      <c r="C954" s="2343"/>
      <c r="D954" s="2343"/>
      <c r="E954" s="911" t="s">
        <v>458</v>
      </c>
      <c r="F954" s="2353"/>
      <c r="G954" s="2427"/>
      <c r="H954" s="2530"/>
      <c r="I954" s="2269"/>
      <c r="J954" s="2269"/>
      <c r="K954" s="447" t="s">
        <v>465</v>
      </c>
      <c r="L954" s="2353"/>
      <c r="M954" s="2269"/>
      <c r="N954" s="1111"/>
      <c r="O954" s="1111"/>
      <c r="P954" s="1111"/>
      <c r="Q954" s="1112"/>
      <c r="R954" s="1133">
        <v>150</v>
      </c>
      <c r="S954" s="1133"/>
      <c r="T954" s="1134"/>
      <c r="U954" s="1676" t="s">
        <v>3890</v>
      </c>
      <c r="V954" s="1131"/>
      <c r="W954" s="1131"/>
    </row>
    <row r="955" spans="1:23" s="480" customFormat="1" outlineLevel="1" x14ac:dyDescent="0.25">
      <c r="A955" s="2282">
        <v>2</v>
      </c>
      <c r="B955" s="2315" t="s">
        <v>2690</v>
      </c>
      <c r="C955" s="2342" t="s">
        <v>444</v>
      </c>
      <c r="D955" s="2342" t="s">
        <v>444</v>
      </c>
      <c r="E955" s="447" t="s">
        <v>2686</v>
      </c>
      <c r="F955" s="2353">
        <v>2030</v>
      </c>
      <c r="G955" s="2426" t="s">
        <v>395</v>
      </c>
      <c r="H955" s="2529" t="s">
        <v>2456</v>
      </c>
      <c r="I955" s="2268" t="s">
        <v>31</v>
      </c>
      <c r="J955" s="2268" t="s">
        <v>31</v>
      </c>
      <c r="K955" s="1051" t="s">
        <v>329</v>
      </c>
      <c r="L955" s="2353">
        <v>2030</v>
      </c>
      <c r="M955" s="2268" t="s">
        <v>466</v>
      </c>
      <c r="N955" s="1111"/>
      <c r="O955" s="1111"/>
      <c r="P955" s="1111"/>
      <c r="Q955" s="1112"/>
      <c r="R955" s="1133"/>
      <c r="S955" s="1133"/>
      <c r="T955" s="1132" t="s">
        <v>1650</v>
      </c>
      <c r="U955" s="1676"/>
      <c r="V955" s="1131"/>
      <c r="W955" s="1131" t="s">
        <v>1795</v>
      </c>
    </row>
    <row r="956" spans="1:23" s="480" customFormat="1" ht="30" outlineLevel="1" x14ac:dyDescent="0.25">
      <c r="A956" s="2283"/>
      <c r="B956" s="2316"/>
      <c r="C956" s="2343"/>
      <c r="D956" s="2343"/>
      <c r="E956" s="911" t="s">
        <v>458</v>
      </c>
      <c r="F956" s="2353"/>
      <c r="G956" s="2427"/>
      <c r="H956" s="2530"/>
      <c r="I956" s="2269"/>
      <c r="J956" s="2269"/>
      <c r="K956" s="447" t="s">
        <v>465</v>
      </c>
      <c r="L956" s="2353"/>
      <c r="M956" s="2269"/>
      <c r="N956" s="1111"/>
      <c r="O956" s="1111"/>
      <c r="P956" s="1111"/>
      <c r="Q956" s="1112"/>
      <c r="R956" s="1133"/>
      <c r="S956" s="1133"/>
      <c r="T956" s="1135">
        <v>100</v>
      </c>
      <c r="U956" s="1676" t="s">
        <v>3890</v>
      </c>
      <c r="V956" s="1131"/>
      <c r="W956" s="1131"/>
    </row>
    <row r="957" spans="1:23" s="1095" customFormat="1" outlineLevel="1" x14ac:dyDescent="0.2">
      <c r="A957" s="1216"/>
      <c r="B957" s="1115" t="s">
        <v>1020</v>
      </c>
      <c r="C957" s="1118"/>
      <c r="D957" s="1118"/>
      <c r="E957" s="1118"/>
      <c r="F957" s="1139"/>
      <c r="G957" s="1091"/>
      <c r="H957" s="1137" t="s">
        <v>575</v>
      </c>
      <c r="I957" s="1138"/>
      <c r="J957" s="1138"/>
      <c r="K957" s="1094"/>
      <c r="L957" s="1139"/>
      <c r="M957" s="1138"/>
      <c r="N957" s="1140"/>
      <c r="O957" s="1140"/>
      <c r="P957" s="1140"/>
      <c r="Q957" s="1141"/>
      <c r="R957" s="1142"/>
      <c r="S957" s="1142"/>
      <c r="T957" s="1141"/>
      <c r="U957" s="1143"/>
      <c r="V957" s="1136"/>
      <c r="W957" s="1136"/>
    </row>
    <row r="958" spans="1:23" s="480" customFormat="1" outlineLevel="1" x14ac:dyDescent="0.25">
      <c r="A958" s="2282">
        <v>3</v>
      </c>
      <c r="B958" s="2315" t="s">
        <v>2691</v>
      </c>
      <c r="C958" s="2342" t="s">
        <v>444</v>
      </c>
      <c r="D958" s="2342" t="s">
        <v>444</v>
      </c>
      <c r="E958" s="447" t="s">
        <v>2686</v>
      </c>
      <c r="F958" s="2353">
        <v>2028</v>
      </c>
      <c r="G958" s="2426" t="s">
        <v>395</v>
      </c>
      <c r="H958" s="2529" t="s">
        <v>2460</v>
      </c>
      <c r="I958" s="2268" t="s">
        <v>31</v>
      </c>
      <c r="J958" s="2268" t="s">
        <v>31</v>
      </c>
      <c r="K958" s="1051" t="s">
        <v>329</v>
      </c>
      <c r="L958" s="2353">
        <v>2028</v>
      </c>
      <c r="M958" s="2268" t="s">
        <v>466</v>
      </c>
      <c r="N958" s="1111"/>
      <c r="O958" s="1111"/>
      <c r="P958" s="1111"/>
      <c r="Q958" s="1112"/>
      <c r="R958" s="1132" t="s">
        <v>1650</v>
      </c>
      <c r="S958" s="1133"/>
      <c r="T958" s="1112"/>
      <c r="U958" s="1676"/>
      <c r="V958" s="1131"/>
      <c r="W958" s="1131"/>
    </row>
    <row r="959" spans="1:23" s="480" customFormat="1" ht="30" outlineLevel="1" x14ac:dyDescent="0.25">
      <c r="A959" s="2283"/>
      <c r="B959" s="2316"/>
      <c r="C959" s="2343"/>
      <c r="D959" s="2343"/>
      <c r="E959" s="911" t="s">
        <v>458</v>
      </c>
      <c r="F959" s="2353"/>
      <c r="G959" s="2427"/>
      <c r="H959" s="2530"/>
      <c r="I959" s="2269"/>
      <c r="J959" s="2269"/>
      <c r="K959" s="447" t="s">
        <v>465</v>
      </c>
      <c r="L959" s="2353"/>
      <c r="M959" s="2269"/>
      <c r="N959" s="1111"/>
      <c r="O959" s="1111"/>
      <c r="P959" s="1111"/>
      <c r="Q959" s="1112"/>
      <c r="R959" s="1133">
        <v>139.53100000000001</v>
      </c>
      <c r="S959" s="1133"/>
      <c r="T959" s="1112"/>
      <c r="U959" s="1676" t="s">
        <v>3890</v>
      </c>
      <c r="V959" s="1131" t="s">
        <v>2220</v>
      </c>
      <c r="W959" s="1131" t="s">
        <v>1795</v>
      </c>
    </row>
    <row r="960" spans="1:23" s="1095" customFormat="1" outlineLevel="1" x14ac:dyDescent="0.2">
      <c r="A960" s="1216"/>
      <c r="B960" s="1115" t="s">
        <v>1003</v>
      </c>
      <c r="C960" s="1118"/>
      <c r="D960" s="1118"/>
      <c r="E960" s="1118"/>
      <c r="F960" s="1139"/>
      <c r="G960" s="1091"/>
      <c r="H960" s="1137" t="s">
        <v>576</v>
      </c>
      <c r="I960" s="1138"/>
      <c r="J960" s="1138"/>
      <c r="K960" s="1094"/>
      <c r="L960" s="1139"/>
      <c r="M960" s="1138"/>
      <c r="N960" s="1140"/>
      <c r="O960" s="1140"/>
      <c r="P960" s="1140"/>
      <c r="Q960" s="1141"/>
      <c r="R960" s="1142"/>
      <c r="S960" s="1142"/>
      <c r="T960" s="1144"/>
      <c r="U960" s="1143"/>
      <c r="V960" s="1136"/>
      <c r="W960" s="1136"/>
    </row>
    <row r="961" spans="1:23" s="480" customFormat="1" outlineLevel="1" x14ac:dyDescent="0.25">
      <c r="A961" s="2282">
        <v>4</v>
      </c>
      <c r="B961" s="2315" t="s">
        <v>2692</v>
      </c>
      <c r="C961" s="2342" t="s">
        <v>444</v>
      </c>
      <c r="D961" s="2342" t="s">
        <v>444</v>
      </c>
      <c r="E961" s="447" t="s">
        <v>2686</v>
      </c>
      <c r="F961" s="2353">
        <v>2030</v>
      </c>
      <c r="G961" s="2426" t="s">
        <v>395</v>
      </c>
      <c r="H961" s="2529" t="s">
        <v>2462</v>
      </c>
      <c r="I961" s="2268" t="s">
        <v>31</v>
      </c>
      <c r="J961" s="2268" t="s">
        <v>31</v>
      </c>
      <c r="K961" s="1051" t="s">
        <v>329</v>
      </c>
      <c r="L961" s="2353">
        <v>2030</v>
      </c>
      <c r="M961" s="2268" t="s">
        <v>466</v>
      </c>
      <c r="N961" s="1111"/>
      <c r="O961" s="1111"/>
      <c r="P961" s="1111"/>
      <c r="Q961" s="1112"/>
      <c r="R961" s="1133"/>
      <c r="S961" s="1133"/>
      <c r="T961" s="1132" t="s">
        <v>1650</v>
      </c>
      <c r="U961" s="1676"/>
      <c r="V961" s="1131"/>
      <c r="W961" s="1131" t="s">
        <v>1795</v>
      </c>
    </row>
    <row r="962" spans="1:23" s="480" customFormat="1" ht="30" outlineLevel="1" x14ac:dyDescent="0.25">
      <c r="A962" s="2283"/>
      <c r="B962" s="2316"/>
      <c r="C962" s="2343"/>
      <c r="D962" s="2343"/>
      <c r="E962" s="911" t="s">
        <v>458</v>
      </c>
      <c r="F962" s="2353"/>
      <c r="G962" s="2427"/>
      <c r="H962" s="2530"/>
      <c r="I962" s="2269"/>
      <c r="J962" s="2269"/>
      <c r="K962" s="447" t="s">
        <v>465</v>
      </c>
      <c r="L962" s="2353"/>
      <c r="M962" s="2269"/>
      <c r="N962" s="1111"/>
      <c r="O962" s="1111"/>
      <c r="P962" s="1111"/>
      <c r="Q962" s="1112"/>
      <c r="R962" s="1133"/>
      <c r="S962" s="1133"/>
      <c r="T962" s="1135">
        <v>120</v>
      </c>
      <c r="U962" s="1676" t="s">
        <v>3890</v>
      </c>
      <c r="V962" s="1131"/>
      <c r="W962" s="1131"/>
    </row>
    <row r="963" spans="1:23" s="284" customFormat="1" ht="15.75" outlineLevel="1" x14ac:dyDescent="0.2">
      <c r="A963" s="1217"/>
      <c r="B963" s="1115" t="s">
        <v>1004</v>
      </c>
      <c r="C963" s="1145"/>
      <c r="D963" s="1145"/>
      <c r="E963" s="164"/>
      <c r="F963" s="210"/>
      <c r="G963" s="1145"/>
      <c r="H963" s="1020" t="s">
        <v>578</v>
      </c>
      <c r="I963" s="201"/>
      <c r="J963" s="201"/>
      <c r="K963" s="212"/>
      <c r="L963" s="210"/>
      <c r="M963" s="201"/>
      <c r="N963" s="1021"/>
      <c r="O963" s="1021"/>
      <c r="P963" s="1021"/>
      <c r="Q963" s="1022"/>
      <c r="R963" s="1023"/>
      <c r="S963" s="1023"/>
      <c r="T963" s="1022"/>
      <c r="U963" s="200"/>
      <c r="V963" s="1019"/>
      <c r="W963" s="1019"/>
    </row>
    <row r="964" spans="1:23" s="385" customFormat="1" ht="20.25" customHeight="1" outlineLevel="1" x14ac:dyDescent="0.25">
      <c r="A964" s="2282">
        <v>5</v>
      </c>
      <c r="B964" s="2315" t="s">
        <v>2215</v>
      </c>
      <c r="C964" s="2339" t="s">
        <v>444</v>
      </c>
      <c r="D964" s="2339" t="s">
        <v>444</v>
      </c>
      <c r="E964" s="1044" t="s">
        <v>2686</v>
      </c>
      <c r="F964" s="2512">
        <v>2027</v>
      </c>
      <c r="G964" s="2354" t="s">
        <v>395</v>
      </c>
      <c r="H964" s="2527" t="s">
        <v>2457</v>
      </c>
      <c r="I964" s="2276" t="s">
        <v>31</v>
      </c>
      <c r="J964" s="2276" t="s">
        <v>31</v>
      </c>
      <c r="K964" s="897" t="s">
        <v>329</v>
      </c>
      <c r="L964" s="2512">
        <v>2027</v>
      </c>
      <c r="M964" s="2276" t="s">
        <v>466</v>
      </c>
      <c r="N964" s="562"/>
      <c r="O964" s="562"/>
      <c r="P964" s="562"/>
      <c r="Q964" s="1027" t="s">
        <v>1650</v>
      </c>
      <c r="R964" s="963"/>
      <c r="S964" s="963"/>
      <c r="T964" s="673"/>
      <c r="U964" s="1444"/>
      <c r="V964" s="49"/>
      <c r="W964" s="49"/>
    </row>
    <row r="965" spans="1:23" s="385" customFormat="1" ht="30" customHeight="1" outlineLevel="1" x14ac:dyDescent="0.25">
      <c r="A965" s="2283"/>
      <c r="B965" s="2316"/>
      <c r="C965" s="2340"/>
      <c r="D965" s="2340"/>
      <c r="E965" s="1043" t="s">
        <v>458</v>
      </c>
      <c r="F965" s="2512"/>
      <c r="G965" s="2355"/>
      <c r="H965" s="2528"/>
      <c r="I965" s="2277"/>
      <c r="J965" s="2277"/>
      <c r="K965" s="904" t="s">
        <v>465</v>
      </c>
      <c r="L965" s="2512"/>
      <c r="M965" s="2277"/>
      <c r="N965" s="562"/>
      <c r="O965" s="562"/>
      <c r="P965" s="562"/>
      <c r="Q965" s="673">
        <v>113.96899999999999</v>
      </c>
      <c r="R965" s="963"/>
      <c r="S965" s="963"/>
      <c r="T965" s="673"/>
      <c r="U965" s="1676" t="s">
        <v>3890</v>
      </c>
      <c r="V965" s="49" t="s">
        <v>2220</v>
      </c>
      <c r="W965" s="49" t="s">
        <v>1795</v>
      </c>
    </row>
    <row r="966" spans="1:23" s="385" customFormat="1" ht="20.25" customHeight="1" outlineLevel="1" x14ac:dyDescent="0.25">
      <c r="A966" s="2282">
        <v>6</v>
      </c>
      <c r="B966" s="2315" t="s">
        <v>2216</v>
      </c>
      <c r="C966" s="2339" t="s">
        <v>444</v>
      </c>
      <c r="D966" s="2339" t="s">
        <v>444</v>
      </c>
      <c r="E966" s="1044" t="s">
        <v>2686</v>
      </c>
      <c r="F966" s="2512">
        <v>2027</v>
      </c>
      <c r="G966" s="2354" t="s">
        <v>395</v>
      </c>
      <c r="H966" s="2527" t="s">
        <v>2458</v>
      </c>
      <c r="I966" s="2276" t="s">
        <v>31</v>
      </c>
      <c r="J966" s="2276" t="s">
        <v>31</v>
      </c>
      <c r="K966" s="897" t="s">
        <v>329</v>
      </c>
      <c r="L966" s="2512">
        <v>2027</v>
      </c>
      <c r="M966" s="2276" t="s">
        <v>466</v>
      </c>
      <c r="N966" s="562"/>
      <c r="O966" s="562"/>
      <c r="P966" s="562"/>
      <c r="Q966" s="1027" t="s">
        <v>1650</v>
      </c>
      <c r="R966" s="963"/>
      <c r="S966" s="963"/>
      <c r="T966" s="673"/>
      <c r="U966" s="1444"/>
      <c r="V966" s="49"/>
      <c r="W966" s="49"/>
    </row>
    <row r="967" spans="1:23" s="385" customFormat="1" ht="20.25" customHeight="1" outlineLevel="1" x14ac:dyDescent="0.25">
      <c r="A967" s="2283"/>
      <c r="B967" s="2316"/>
      <c r="C967" s="2340"/>
      <c r="D967" s="2340"/>
      <c r="E967" s="1043" t="s">
        <v>458</v>
      </c>
      <c r="F967" s="2512"/>
      <c r="G967" s="2355"/>
      <c r="H967" s="2528"/>
      <c r="I967" s="2277"/>
      <c r="J967" s="2277"/>
      <c r="K967" s="904" t="s">
        <v>465</v>
      </c>
      <c r="L967" s="2512"/>
      <c r="M967" s="2277"/>
      <c r="N967" s="562"/>
      <c r="O967" s="562"/>
      <c r="P967" s="562"/>
      <c r="Q967" s="673">
        <v>39.933999999999997</v>
      </c>
      <c r="R967" s="1027"/>
      <c r="S967" s="963"/>
      <c r="T967" s="673"/>
      <c r="U967" s="1676" t="s">
        <v>3890</v>
      </c>
      <c r="V967" s="49" t="s">
        <v>2220</v>
      </c>
      <c r="W967" s="49" t="s">
        <v>1804</v>
      </c>
    </row>
    <row r="968" spans="1:23" s="385" customFormat="1" ht="20.25" customHeight="1" outlineLevel="1" x14ac:dyDescent="0.25">
      <c r="A968" s="2282">
        <v>7</v>
      </c>
      <c r="B968" s="2315" t="s">
        <v>2217</v>
      </c>
      <c r="C968" s="2339" t="s">
        <v>444</v>
      </c>
      <c r="D968" s="2339" t="s">
        <v>444</v>
      </c>
      <c r="E968" s="1044" t="s">
        <v>2686</v>
      </c>
      <c r="F968" s="2512">
        <v>2028</v>
      </c>
      <c r="G968" s="2354" t="s">
        <v>395</v>
      </c>
      <c r="H968" s="2527" t="s">
        <v>2459</v>
      </c>
      <c r="I968" s="2276" t="s">
        <v>31</v>
      </c>
      <c r="J968" s="2276" t="s">
        <v>31</v>
      </c>
      <c r="K968" s="897" t="s">
        <v>329</v>
      </c>
      <c r="L968" s="2512">
        <v>2028</v>
      </c>
      <c r="M968" s="2276" t="s">
        <v>466</v>
      </c>
      <c r="N968" s="562"/>
      <c r="O968" s="562"/>
      <c r="P968" s="562"/>
      <c r="Q968" s="673"/>
      <c r="R968" s="1027" t="s">
        <v>1650</v>
      </c>
      <c r="S968" s="963"/>
      <c r="T968" s="673"/>
      <c r="U968" s="1676"/>
      <c r="V968" s="49" t="s">
        <v>2220</v>
      </c>
      <c r="W968" s="49" t="s">
        <v>1795</v>
      </c>
    </row>
    <row r="969" spans="1:23" s="385" customFormat="1" ht="20.25" customHeight="1" outlineLevel="1" x14ac:dyDescent="0.25">
      <c r="A969" s="2283"/>
      <c r="B969" s="2316"/>
      <c r="C969" s="2340"/>
      <c r="D969" s="2340"/>
      <c r="E969" s="1043" t="s">
        <v>458</v>
      </c>
      <c r="F969" s="2512"/>
      <c r="G969" s="2355"/>
      <c r="H969" s="2528"/>
      <c r="I969" s="2277"/>
      <c r="J969" s="2277"/>
      <c r="K969" s="904" t="s">
        <v>465</v>
      </c>
      <c r="L969" s="2512"/>
      <c r="M969" s="2277"/>
      <c r="N969" s="562"/>
      <c r="O969" s="562"/>
      <c r="P969" s="562"/>
      <c r="Q969" s="673"/>
      <c r="R969" s="963">
        <v>139.53100000000001</v>
      </c>
      <c r="S969" s="963"/>
      <c r="T969" s="673"/>
      <c r="U969" s="1676" t="s">
        <v>3890</v>
      </c>
      <c r="V969" s="49"/>
      <c r="W969" s="49"/>
    </row>
    <row r="970" spans="1:23" s="286" customFormat="1" outlineLevel="1" x14ac:dyDescent="0.25">
      <c r="A970" s="1216"/>
      <c r="B970" s="1115" t="s">
        <v>1021</v>
      </c>
      <c r="C970" s="164"/>
      <c r="D970" s="164"/>
      <c r="E970" s="164"/>
      <c r="F970" s="1014"/>
      <c r="G970" s="164"/>
      <c r="H970" s="1015" t="s">
        <v>579</v>
      </c>
      <c r="I970" s="172"/>
      <c r="J970" s="172"/>
      <c r="K970" s="172"/>
      <c r="L970" s="1014"/>
      <c r="M970" s="172"/>
      <c r="N970" s="1018"/>
      <c r="O970" s="1018"/>
      <c r="P970" s="1018"/>
      <c r="Q970" s="1018"/>
      <c r="R970" s="1018"/>
      <c r="S970" s="1018"/>
      <c r="T970" s="1018"/>
      <c r="U970" s="188"/>
      <c r="V970" s="188"/>
      <c r="W970" s="188"/>
    </row>
    <row r="971" spans="1:23" s="385" customFormat="1" outlineLevel="1" x14ac:dyDescent="0.25">
      <c r="A971" s="2615">
        <v>8</v>
      </c>
      <c r="B971" s="2315" t="s">
        <v>2213</v>
      </c>
      <c r="C971" s="2339" t="s">
        <v>444</v>
      </c>
      <c r="D971" s="2339" t="s">
        <v>444</v>
      </c>
      <c r="E971" s="1044" t="s">
        <v>2686</v>
      </c>
      <c r="F971" s="2512">
        <v>2027</v>
      </c>
      <c r="G971" s="2354" t="s">
        <v>395</v>
      </c>
      <c r="H971" s="2527" t="s">
        <v>2218</v>
      </c>
      <c r="I971" s="2276" t="s">
        <v>31</v>
      </c>
      <c r="J971" s="2276" t="s">
        <v>31</v>
      </c>
      <c r="K971" s="897" t="s">
        <v>329</v>
      </c>
      <c r="L971" s="2512">
        <v>2027</v>
      </c>
      <c r="M971" s="2276" t="s">
        <v>466</v>
      </c>
      <c r="N971" s="908"/>
      <c r="O971" s="908"/>
      <c r="P971" s="908"/>
      <c r="Q971" s="908" t="s">
        <v>1650</v>
      </c>
      <c r="R971" s="908"/>
      <c r="S971" s="908"/>
      <c r="T971" s="908"/>
      <c r="U971" s="1675"/>
      <c r="V971" s="908"/>
      <c r="W971" s="908"/>
    </row>
    <row r="972" spans="1:23" s="385" customFormat="1" ht="30" outlineLevel="1" x14ac:dyDescent="0.25">
      <c r="A972" s="2616"/>
      <c r="B972" s="2316"/>
      <c r="C972" s="2340"/>
      <c r="D972" s="2340"/>
      <c r="E972" s="1043" t="s">
        <v>458</v>
      </c>
      <c r="F972" s="2512"/>
      <c r="G972" s="2355"/>
      <c r="H972" s="2528"/>
      <c r="I972" s="2277"/>
      <c r="J972" s="2277"/>
      <c r="K972" s="904" t="s">
        <v>465</v>
      </c>
      <c r="L972" s="2512"/>
      <c r="M972" s="2277"/>
      <c r="N972" s="562"/>
      <c r="O972" s="562"/>
      <c r="P972" s="562"/>
      <c r="Q972" s="673" t="s">
        <v>2221</v>
      </c>
      <c r="R972" s="963"/>
      <c r="S972" s="963"/>
      <c r="T972" s="673"/>
      <c r="U972" s="1676" t="s">
        <v>3890</v>
      </c>
      <c r="V972" s="49" t="s">
        <v>2220</v>
      </c>
      <c r="W972" s="49" t="s">
        <v>1796</v>
      </c>
    </row>
    <row r="973" spans="1:23" s="286" customFormat="1" outlineLevel="1" x14ac:dyDescent="0.25">
      <c r="A973" s="1216"/>
      <c r="B973" s="1115" t="s">
        <v>1007</v>
      </c>
      <c r="C973" s="164"/>
      <c r="D973" s="164"/>
      <c r="E973" s="164"/>
      <c r="F973" s="1014"/>
      <c r="G973" s="164"/>
      <c r="H973" s="1015" t="s">
        <v>581</v>
      </c>
      <c r="I973" s="172"/>
      <c r="J973" s="172"/>
      <c r="K973" s="172"/>
      <c r="L973" s="1014"/>
      <c r="M973" s="172"/>
      <c r="N973" s="1016"/>
      <c r="O973" s="1016"/>
      <c r="P973" s="1016"/>
      <c r="Q973" s="1018"/>
      <c r="R973" s="1018"/>
      <c r="S973" s="1018"/>
      <c r="T973" s="1016"/>
      <c r="U973" s="1017"/>
      <c r="V973" s="1017"/>
      <c r="W973" s="1017"/>
    </row>
    <row r="974" spans="1:23" s="385" customFormat="1" outlineLevel="1" x14ac:dyDescent="0.25">
      <c r="A974" s="2615">
        <v>9</v>
      </c>
      <c r="B974" s="2315" t="s">
        <v>2214</v>
      </c>
      <c r="C974" s="2339" t="s">
        <v>444</v>
      </c>
      <c r="D974" s="2339" t="s">
        <v>444</v>
      </c>
      <c r="E974" s="1044" t="s">
        <v>2686</v>
      </c>
      <c r="F974" s="2512">
        <v>2027</v>
      </c>
      <c r="G974" s="2354" t="s">
        <v>395</v>
      </c>
      <c r="H974" s="2527" t="s">
        <v>2219</v>
      </c>
      <c r="I974" s="2276" t="s">
        <v>31</v>
      </c>
      <c r="J974" s="2276" t="s">
        <v>31</v>
      </c>
      <c r="K974" s="897" t="s">
        <v>329</v>
      </c>
      <c r="L974" s="2512">
        <v>2027</v>
      </c>
      <c r="M974" s="2276" t="s">
        <v>466</v>
      </c>
      <c r="N974" s="562"/>
      <c r="O974" s="562"/>
      <c r="P974" s="562"/>
      <c r="Q974" s="1027" t="s">
        <v>1650</v>
      </c>
      <c r="R974" s="963"/>
      <c r="S974" s="963"/>
      <c r="T974" s="673"/>
      <c r="U974" s="1444"/>
      <c r="V974" s="49"/>
      <c r="W974" s="49"/>
    </row>
    <row r="975" spans="1:23" s="385" customFormat="1" ht="30" outlineLevel="1" x14ac:dyDescent="0.25">
      <c r="A975" s="2616"/>
      <c r="B975" s="2316"/>
      <c r="C975" s="2340"/>
      <c r="D975" s="2340"/>
      <c r="E975" s="1043" t="s">
        <v>458</v>
      </c>
      <c r="F975" s="2512"/>
      <c r="G975" s="2355"/>
      <c r="H975" s="2528"/>
      <c r="I975" s="2277"/>
      <c r="J975" s="2277"/>
      <c r="K975" s="904" t="s">
        <v>465</v>
      </c>
      <c r="L975" s="2512"/>
      <c r="M975" s="2277"/>
      <c r="N975" s="562"/>
      <c r="O975" s="562"/>
      <c r="P975" s="562"/>
      <c r="Q975" s="673">
        <v>150</v>
      </c>
      <c r="R975" s="963"/>
      <c r="S975" s="963"/>
      <c r="T975" s="673"/>
      <c r="U975" s="1676" t="s">
        <v>3890</v>
      </c>
      <c r="V975" s="49" t="s">
        <v>2220</v>
      </c>
      <c r="W975" s="49" t="s">
        <v>1796</v>
      </c>
    </row>
    <row r="976" spans="1:23" s="284" customFormat="1" ht="15.75" outlineLevel="1" x14ac:dyDescent="0.2">
      <c r="A976" s="1216"/>
      <c r="B976" s="1115" t="s">
        <v>1011</v>
      </c>
      <c r="C976" s="164"/>
      <c r="D976" s="164"/>
      <c r="E976" s="164"/>
      <c r="F976" s="210"/>
      <c r="G976" s="164"/>
      <c r="H976" s="1020" t="s">
        <v>583</v>
      </c>
      <c r="I976" s="201"/>
      <c r="J976" s="201"/>
      <c r="K976" s="212"/>
      <c r="L976" s="210"/>
      <c r="M976" s="201"/>
      <c r="N976" s="1021"/>
      <c r="O976" s="1021"/>
      <c r="P976" s="1021"/>
      <c r="Q976" s="1022"/>
      <c r="R976" s="1023"/>
      <c r="S976" s="1023"/>
      <c r="T976" s="1022"/>
      <c r="U976" s="200"/>
      <c r="V976" s="1019"/>
      <c r="W976" s="1019"/>
    </row>
    <row r="977" spans="1:23" s="385" customFormat="1" outlineLevel="1" x14ac:dyDescent="0.25">
      <c r="A977" s="2282">
        <v>10</v>
      </c>
      <c r="B977" s="2315" t="s">
        <v>2419</v>
      </c>
      <c r="C977" s="2339" t="s">
        <v>444</v>
      </c>
      <c r="D977" s="2339" t="s">
        <v>444</v>
      </c>
      <c r="E977" s="1044" t="s">
        <v>2686</v>
      </c>
      <c r="F977" s="2512">
        <v>2030</v>
      </c>
      <c r="G977" s="2354" t="s">
        <v>395</v>
      </c>
      <c r="H977" s="2527" t="s">
        <v>2461</v>
      </c>
      <c r="I977" s="2276" t="s">
        <v>31</v>
      </c>
      <c r="J977" s="2276" t="s">
        <v>31</v>
      </c>
      <c r="K977" s="897" t="s">
        <v>329</v>
      </c>
      <c r="L977" s="2512">
        <v>2030</v>
      </c>
      <c r="M977" s="2276" t="s">
        <v>466</v>
      </c>
      <c r="N977" s="562"/>
      <c r="O977" s="562"/>
      <c r="P977" s="562"/>
      <c r="Q977" s="673"/>
      <c r="R977" s="963"/>
      <c r="S977" s="963"/>
      <c r="T977" s="908" t="s">
        <v>1650</v>
      </c>
      <c r="U977" s="1676"/>
      <c r="V977" s="49"/>
      <c r="W977" s="49" t="s">
        <v>1795</v>
      </c>
    </row>
    <row r="978" spans="1:23" s="385" customFormat="1" ht="30" outlineLevel="1" x14ac:dyDescent="0.25">
      <c r="A978" s="2283"/>
      <c r="B978" s="2316"/>
      <c r="C978" s="2340"/>
      <c r="D978" s="2340"/>
      <c r="E978" s="1043" t="s">
        <v>458</v>
      </c>
      <c r="F978" s="2512"/>
      <c r="G978" s="2355"/>
      <c r="H978" s="2528"/>
      <c r="I978" s="2277"/>
      <c r="J978" s="2277"/>
      <c r="K978" s="904" t="s">
        <v>465</v>
      </c>
      <c r="L978" s="2512"/>
      <c r="M978" s="2277"/>
      <c r="N978" s="562"/>
      <c r="O978" s="562"/>
      <c r="P978" s="562"/>
      <c r="Q978" s="673"/>
      <c r="R978" s="963"/>
      <c r="S978" s="963"/>
      <c r="T978" s="1024">
        <v>150</v>
      </c>
      <c r="U978" s="1676" t="s">
        <v>3890</v>
      </c>
      <c r="V978" s="49"/>
      <c r="W978" s="49"/>
    </row>
    <row r="979" spans="1:23" s="385" customFormat="1" outlineLevel="1" x14ac:dyDescent="0.25">
      <c r="A979" s="2282">
        <v>11</v>
      </c>
      <c r="B979" s="2315" t="s">
        <v>2687</v>
      </c>
      <c r="C979" s="2339" t="s">
        <v>444</v>
      </c>
      <c r="D979" s="2339" t="s">
        <v>444</v>
      </c>
      <c r="E979" s="1044" t="s">
        <v>2686</v>
      </c>
      <c r="F979" s="2512">
        <v>2030</v>
      </c>
      <c r="G979" s="2354" t="s">
        <v>395</v>
      </c>
      <c r="H979" s="2527" t="s">
        <v>2453</v>
      </c>
      <c r="I979" s="2276" t="s">
        <v>31</v>
      </c>
      <c r="J979" s="2276" t="s">
        <v>31</v>
      </c>
      <c r="K979" s="897" t="s">
        <v>329</v>
      </c>
      <c r="L979" s="2512">
        <v>2030</v>
      </c>
      <c r="M979" s="2276" t="s">
        <v>466</v>
      </c>
      <c r="N979" s="562"/>
      <c r="O979" s="562"/>
      <c r="P979" s="562"/>
      <c r="Q979" s="673"/>
      <c r="R979" s="963"/>
      <c r="S979" s="963"/>
      <c r="T979" s="908" t="s">
        <v>1650</v>
      </c>
      <c r="U979" s="1676"/>
      <c r="V979" s="49"/>
      <c r="W979" s="49" t="s">
        <v>1795</v>
      </c>
    </row>
    <row r="980" spans="1:23" s="385" customFormat="1" ht="30" outlineLevel="1" x14ac:dyDescent="0.25">
      <c r="A980" s="2283"/>
      <c r="B980" s="2316"/>
      <c r="C980" s="2340"/>
      <c r="D980" s="2340"/>
      <c r="E980" s="1043" t="s">
        <v>458</v>
      </c>
      <c r="F980" s="2512"/>
      <c r="G980" s="2355"/>
      <c r="H980" s="2528"/>
      <c r="I980" s="2277"/>
      <c r="J980" s="2277"/>
      <c r="K980" s="904" t="s">
        <v>465</v>
      </c>
      <c r="L980" s="2512"/>
      <c r="M980" s="2277"/>
      <c r="N980" s="562"/>
      <c r="O980" s="562"/>
      <c r="P980" s="562"/>
      <c r="Q980" s="673"/>
      <c r="R980" s="963"/>
      <c r="S980" s="963"/>
      <c r="T980" s="1024">
        <v>150</v>
      </c>
      <c r="U980" s="1676" t="s">
        <v>3890</v>
      </c>
      <c r="V980" s="49"/>
      <c r="W980" s="49"/>
    </row>
    <row r="981" spans="1:23" s="284" customFormat="1" ht="15.75" outlineLevel="1" x14ac:dyDescent="0.2">
      <c r="A981" s="1216"/>
      <c r="B981" s="1115" t="s">
        <v>2688</v>
      </c>
      <c r="C981" s="164"/>
      <c r="D981" s="164"/>
      <c r="E981" s="164"/>
      <c r="F981" s="210"/>
      <c r="G981" s="164"/>
      <c r="H981" s="1020" t="s">
        <v>2454</v>
      </c>
      <c r="I981" s="201"/>
      <c r="J981" s="201"/>
      <c r="K981" s="212"/>
      <c r="L981" s="210"/>
      <c r="M981" s="201"/>
      <c r="N981" s="1021"/>
      <c r="O981" s="1021"/>
      <c r="P981" s="1021"/>
      <c r="Q981" s="1022"/>
      <c r="R981" s="1023"/>
      <c r="S981" s="1023"/>
      <c r="T981" s="1022"/>
      <c r="U981" s="200"/>
      <c r="V981" s="1019"/>
      <c r="W981" s="1019"/>
    </row>
    <row r="982" spans="1:23" s="385" customFormat="1" outlineLevel="1" x14ac:dyDescent="0.25">
      <c r="A982" s="2282">
        <v>12</v>
      </c>
      <c r="B982" s="2315" t="s">
        <v>2417</v>
      </c>
      <c r="C982" s="2339" t="s">
        <v>444</v>
      </c>
      <c r="D982" s="2339" t="s">
        <v>444</v>
      </c>
      <c r="E982" s="1044" t="s">
        <v>2686</v>
      </c>
      <c r="F982" s="2512">
        <v>2029</v>
      </c>
      <c r="G982" s="2354" t="s">
        <v>395</v>
      </c>
      <c r="H982" s="2527" t="s">
        <v>2418</v>
      </c>
      <c r="I982" s="2276" t="s">
        <v>31</v>
      </c>
      <c r="J982" s="2276" t="s">
        <v>31</v>
      </c>
      <c r="K982" s="897" t="s">
        <v>329</v>
      </c>
      <c r="L982" s="2512">
        <v>2029</v>
      </c>
      <c r="M982" s="2276" t="s">
        <v>466</v>
      </c>
      <c r="N982" s="562"/>
      <c r="O982" s="562"/>
      <c r="P982" s="562"/>
      <c r="Q982" s="673"/>
      <c r="R982" s="963"/>
      <c r="S982" s="908" t="s">
        <v>1650</v>
      </c>
      <c r="T982" s="673"/>
      <c r="U982" s="1676"/>
      <c r="V982" s="49"/>
      <c r="W982" s="49" t="s">
        <v>1795</v>
      </c>
    </row>
    <row r="983" spans="1:23" s="385" customFormat="1" ht="30" outlineLevel="1" x14ac:dyDescent="0.25">
      <c r="A983" s="2283"/>
      <c r="B983" s="2316"/>
      <c r="C983" s="2340"/>
      <c r="D983" s="2340"/>
      <c r="E983" s="1043" t="s">
        <v>458</v>
      </c>
      <c r="F983" s="2512"/>
      <c r="G983" s="2355"/>
      <c r="H983" s="2528"/>
      <c r="I983" s="2277"/>
      <c r="J983" s="2277"/>
      <c r="K983" s="904" t="s">
        <v>465</v>
      </c>
      <c r="L983" s="2512"/>
      <c r="M983" s="2277"/>
      <c r="N983" s="562"/>
      <c r="O983" s="562"/>
      <c r="P983" s="562"/>
      <c r="Q983" s="673"/>
      <c r="R983" s="963"/>
      <c r="S983" s="963">
        <v>150</v>
      </c>
      <c r="T983" s="673"/>
      <c r="U983" s="1676" t="s">
        <v>3890</v>
      </c>
      <c r="V983" s="49"/>
      <c r="W983" s="49"/>
    </row>
    <row r="984" spans="1:23" s="298" customFormat="1" ht="16.5" customHeight="1" outlineLevel="1" x14ac:dyDescent="0.25">
      <c r="A984" s="2356"/>
      <c r="B984" s="2329" t="s">
        <v>3652</v>
      </c>
      <c r="C984" s="2310" t="s">
        <v>307</v>
      </c>
      <c r="D984" s="2238" t="s">
        <v>457</v>
      </c>
      <c r="E984" s="1045" t="s">
        <v>480</v>
      </c>
      <c r="F984" s="2330" t="s">
        <v>475</v>
      </c>
      <c r="G984" s="2311" t="s">
        <v>468</v>
      </c>
      <c r="H984" s="2368" t="s">
        <v>915</v>
      </c>
      <c r="I984" s="2366" t="s">
        <v>305</v>
      </c>
      <c r="J984" s="2366" t="s">
        <v>454</v>
      </c>
      <c r="K984" s="258" t="s">
        <v>361</v>
      </c>
      <c r="L984" s="2330" t="s">
        <v>475</v>
      </c>
      <c r="M984" s="2366" t="s">
        <v>466</v>
      </c>
      <c r="N984" s="42">
        <v>1014</v>
      </c>
      <c r="O984" s="42">
        <v>214</v>
      </c>
      <c r="P984" s="42"/>
      <c r="Q984" s="44"/>
      <c r="R984" s="44"/>
      <c r="S984" s="42"/>
      <c r="T984" s="41"/>
      <c r="U984" s="1666"/>
      <c r="V984" s="271"/>
      <c r="W984" s="271"/>
    </row>
    <row r="985" spans="1:23" s="298" customFormat="1" ht="36.75" customHeight="1" outlineLevel="1" x14ac:dyDescent="0.25">
      <c r="A985" s="2356"/>
      <c r="B985" s="2329"/>
      <c r="C985" s="2310"/>
      <c r="D985" s="2239"/>
      <c r="E985" s="1045" t="s">
        <v>458</v>
      </c>
      <c r="F985" s="2331"/>
      <c r="G985" s="2311"/>
      <c r="H985" s="2369"/>
      <c r="I985" s="2366"/>
      <c r="J985" s="2366"/>
      <c r="K985" s="258" t="s">
        <v>465</v>
      </c>
      <c r="L985" s="2331"/>
      <c r="M985" s="2366"/>
      <c r="N985" s="42">
        <v>4396</v>
      </c>
      <c r="O985" s="42">
        <v>5899.8</v>
      </c>
      <c r="P985" s="42">
        <v>1431</v>
      </c>
      <c r="Q985" s="44"/>
      <c r="R985" s="44"/>
      <c r="S985" s="42"/>
      <c r="T985" s="41"/>
      <c r="U985" s="1654" t="s">
        <v>3891</v>
      </c>
      <c r="V985" s="271"/>
      <c r="W985" s="271"/>
    </row>
    <row r="986" spans="1:23" s="298" customFormat="1" ht="15" customHeight="1" outlineLevel="1" x14ac:dyDescent="0.25">
      <c r="A986" s="2356"/>
      <c r="B986" s="2329" t="s">
        <v>3655</v>
      </c>
      <c r="C986" s="2310" t="s">
        <v>307</v>
      </c>
      <c r="D986" s="2238" t="s">
        <v>457</v>
      </c>
      <c r="E986" s="1045" t="s">
        <v>332</v>
      </c>
      <c r="F986" s="835" t="s">
        <v>320</v>
      </c>
      <c r="G986" s="2311" t="s">
        <v>469</v>
      </c>
      <c r="H986" s="2368" t="s">
        <v>918</v>
      </c>
      <c r="I986" s="2366" t="s">
        <v>305</v>
      </c>
      <c r="J986" s="2366" t="s">
        <v>454</v>
      </c>
      <c r="K986" s="742" t="s">
        <v>329</v>
      </c>
      <c r="L986" s="745" t="s">
        <v>320</v>
      </c>
      <c r="M986" s="2366" t="s">
        <v>467</v>
      </c>
      <c r="N986" s="42">
        <v>423</v>
      </c>
      <c r="O986" s="42">
        <v>423</v>
      </c>
      <c r="P986" s="42">
        <v>336</v>
      </c>
      <c r="Q986" s="42">
        <v>336</v>
      </c>
      <c r="R986" s="42">
        <v>336</v>
      </c>
      <c r="S986" s="42">
        <v>336</v>
      </c>
      <c r="T986" s="42">
        <v>336</v>
      </c>
      <c r="U986" s="1666"/>
      <c r="V986" s="752"/>
      <c r="W986" s="752"/>
    </row>
    <row r="987" spans="1:23" s="298" customFormat="1" ht="30" outlineLevel="1" x14ac:dyDescent="0.25">
      <c r="A987" s="2356"/>
      <c r="B987" s="2329"/>
      <c r="C987" s="2310"/>
      <c r="D987" s="2239"/>
      <c r="E987" s="1045" t="s">
        <v>458</v>
      </c>
      <c r="F987" s="133"/>
      <c r="G987" s="2311"/>
      <c r="H987" s="2369"/>
      <c r="I987" s="2366"/>
      <c r="J987" s="2366"/>
      <c r="K987" s="742" t="s">
        <v>465</v>
      </c>
      <c r="L987" s="133"/>
      <c r="M987" s="2366"/>
      <c r="N987" s="42">
        <v>776.3</v>
      </c>
      <c r="O987" s="42">
        <v>939.5</v>
      </c>
      <c r="P987" s="42">
        <v>765.1</v>
      </c>
      <c r="Q987" s="42">
        <v>765.1</v>
      </c>
      <c r="R987" s="42">
        <v>765.1</v>
      </c>
      <c r="S987" s="42">
        <v>765.1</v>
      </c>
      <c r="T987" s="42">
        <v>765.1</v>
      </c>
      <c r="U987" s="1654" t="s">
        <v>3892</v>
      </c>
      <c r="V987" s="752"/>
      <c r="W987" s="752"/>
    </row>
    <row r="988" spans="1:23" s="298" customFormat="1" ht="30" customHeight="1" outlineLevel="1" x14ac:dyDescent="0.25">
      <c r="A988" s="2356"/>
      <c r="B988" s="2329" t="s">
        <v>3656</v>
      </c>
      <c r="C988" s="2310" t="s">
        <v>307</v>
      </c>
      <c r="D988" s="2238" t="s">
        <v>457</v>
      </c>
      <c r="E988" s="1045" t="s">
        <v>483</v>
      </c>
      <c r="F988" s="835" t="s">
        <v>320</v>
      </c>
      <c r="G988" s="2311" t="s">
        <v>485</v>
      </c>
      <c r="H988" s="2368" t="s">
        <v>919</v>
      </c>
      <c r="I988" s="2366" t="s">
        <v>305</v>
      </c>
      <c r="J988" s="2366" t="s">
        <v>454</v>
      </c>
      <c r="K988" s="742" t="s">
        <v>482</v>
      </c>
      <c r="L988" s="745" t="s">
        <v>320</v>
      </c>
      <c r="M988" s="2366" t="s">
        <v>484</v>
      </c>
      <c r="N988" s="42">
        <v>110</v>
      </c>
      <c r="O988" s="42">
        <v>145</v>
      </c>
      <c r="P988" s="42">
        <v>81</v>
      </c>
      <c r="Q988" s="42">
        <v>81</v>
      </c>
      <c r="R988" s="42">
        <v>81</v>
      </c>
      <c r="S988" s="42">
        <v>81</v>
      </c>
      <c r="T988" s="42">
        <v>81</v>
      </c>
      <c r="U988" s="1666"/>
      <c r="V988" s="752"/>
      <c r="W988" s="752"/>
    </row>
    <row r="989" spans="1:23" s="298" customFormat="1" ht="30" outlineLevel="1" x14ac:dyDescent="0.25">
      <c r="A989" s="2356"/>
      <c r="B989" s="2329"/>
      <c r="C989" s="2310"/>
      <c r="D989" s="2239"/>
      <c r="E989" s="1045" t="s">
        <v>458</v>
      </c>
      <c r="F989" s="133"/>
      <c r="G989" s="2311"/>
      <c r="H989" s="2369"/>
      <c r="I989" s="2366"/>
      <c r="J989" s="2366"/>
      <c r="K989" s="742" t="s">
        <v>465</v>
      </c>
      <c r="L989" s="133"/>
      <c r="M989" s="2366"/>
      <c r="N989" s="42">
        <v>495.9</v>
      </c>
      <c r="O989" s="42">
        <v>614.5</v>
      </c>
      <c r="P989" s="42">
        <v>622</v>
      </c>
      <c r="Q989" s="42">
        <v>622</v>
      </c>
      <c r="R989" s="42">
        <v>622</v>
      </c>
      <c r="S989" s="42">
        <v>622</v>
      </c>
      <c r="T989" s="42">
        <v>622</v>
      </c>
      <c r="U989" s="1654" t="s">
        <v>3893</v>
      </c>
      <c r="V989" s="752"/>
      <c r="W989" s="752"/>
    </row>
    <row r="990" spans="1:23" s="294" customFormat="1" ht="30.75" customHeight="1" outlineLevel="1" x14ac:dyDescent="0.25">
      <c r="A990" s="1213"/>
      <c r="B990" s="1107" t="s">
        <v>177</v>
      </c>
      <c r="C990" s="366"/>
      <c r="D990" s="1062"/>
      <c r="E990" s="1043"/>
      <c r="F990" s="131"/>
      <c r="G990" s="353"/>
      <c r="H990" s="1866" t="s">
        <v>178</v>
      </c>
      <c r="I990" s="356"/>
      <c r="J990" s="356"/>
      <c r="K990" s="356"/>
      <c r="L990" s="131"/>
      <c r="M990" s="356"/>
      <c r="N990" s="356"/>
      <c r="O990" s="447"/>
      <c r="P990" s="356"/>
      <c r="Q990" s="589"/>
      <c r="R990" s="589"/>
      <c r="S990" s="366"/>
      <c r="T990" s="366"/>
      <c r="U990" s="382"/>
      <c r="V990" s="382"/>
      <c r="W990" s="382"/>
    </row>
    <row r="991" spans="1:23" s="282" customFormat="1" ht="75" outlineLevel="1" x14ac:dyDescent="0.25">
      <c r="A991" s="1187">
        <v>65</v>
      </c>
      <c r="B991" s="1530" t="s">
        <v>3657</v>
      </c>
      <c r="C991" s="842" t="s">
        <v>2169</v>
      </c>
      <c r="D991" s="1037" t="s">
        <v>251</v>
      </c>
      <c r="E991" s="1046" t="s">
        <v>3</v>
      </c>
      <c r="F991" s="125"/>
      <c r="G991" s="256" t="s">
        <v>335</v>
      </c>
      <c r="H991" s="910" t="s">
        <v>920</v>
      </c>
      <c r="I991" s="356" t="s">
        <v>1601</v>
      </c>
      <c r="J991" s="242" t="s">
        <v>179</v>
      </c>
      <c r="K991" s="242" t="s">
        <v>3</v>
      </c>
      <c r="L991" s="125"/>
      <c r="M991" s="242" t="s">
        <v>335</v>
      </c>
      <c r="N991" s="36">
        <v>72</v>
      </c>
      <c r="O991" s="36">
        <v>77</v>
      </c>
      <c r="P991" s="36">
        <v>80</v>
      </c>
      <c r="Q991" s="36">
        <v>81</v>
      </c>
      <c r="R991" s="36">
        <v>88</v>
      </c>
      <c r="S991" s="36">
        <v>92</v>
      </c>
      <c r="T991" s="16">
        <v>92</v>
      </c>
      <c r="U991" s="14"/>
      <c r="V991" s="14"/>
      <c r="W991" s="14"/>
    </row>
    <row r="992" spans="1:23" s="634" customFormat="1" ht="42.75" outlineLevel="1" x14ac:dyDescent="0.25">
      <c r="A992" s="1192"/>
      <c r="B992" s="619"/>
      <c r="C992" s="628"/>
      <c r="D992" s="626"/>
      <c r="E992" s="628"/>
      <c r="F992" s="639"/>
      <c r="G992" s="626"/>
      <c r="H992" s="629" t="s">
        <v>3888</v>
      </c>
      <c r="I992" s="635"/>
      <c r="J992" s="635"/>
      <c r="K992" s="635"/>
      <c r="L992" s="639"/>
      <c r="M992" s="635"/>
      <c r="N992" s="633">
        <f t="shared" ref="N992:T992" si="32">SUM(N993:N996)</f>
        <v>720.56799999999998</v>
      </c>
      <c r="O992" s="633">
        <f t="shared" si="32"/>
        <v>1602.0937999999999</v>
      </c>
      <c r="P992" s="633">
        <f t="shared" si="32"/>
        <v>2344.7640000000001</v>
      </c>
      <c r="Q992" s="633">
        <f t="shared" si="32"/>
        <v>5578.7070000000003</v>
      </c>
      <c r="R992" s="633">
        <f t="shared" si="32"/>
        <v>3116.0429999999997</v>
      </c>
      <c r="S992" s="633">
        <f t="shared" si="32"/>
        <v>0</v>
      </c>
      <c r="T992" s="633">
        <f t="shared" si="32"/>
        <v>922</v>
      </c>
      <c r="U992" s="627"/>
      <c r="V992" s="627"/>
      <c r="W992" s="627"/>
    </row>
    <row r="993" spans="1:23" s="634" customFormat="1" outlineLevel="1" x14ac:dyDescent="0.25">
      <c r="A993" s="1192"/>
      <c r="B993" s="619"/>
      <c r="C993" s="628"/>
      <c r="D993" s="626"/>
      <c r="E993" s="628"/>
      <c r="F993" s="639"/>
      <c r="G993" s="626"/>
      <c r="H993" s="629" t="s">
        <v>1034</v>
      </c>
      <c r="I993" s="635"/>
      <c r="J993" s="635"/>
      <c r="K993" s="635"/>
      <c r="L993" s="639"/>
      <c r="M993" s="635"/>
      <c r="N993" s="633">
        <f t="shared" ref="N993:T993" si="33">N1000</f>
        <v>0</v>
      </c>
      <c r="O993" s="633">
        <f t="shared" si="33"/>
        <v>850</v>
      </c>
      <c r="P993" s="633">
        <f t="shared" si="33"/>
        <v>0</v>
      </c>
      <c r="Q993" s="633">
        <f t="shared" si="33"/>
        <v>0</v>
      </c>
      <c r="R993" s="633">
        <f t="shared" si="33"/>
        <v>0</v>
      </c>
      <c r="S993" s="633">
        <f t="shared" si="33"/>
        <v>0</v>
      </c>
      <c r="T993" s="633">
        <f t="shared" si="33"/>
        <v>0</v>
      </c>
      <c r="U993" s="627"/>
      <c r="V993" s="627"/>
      <c r="W993" s="627"/>
    </row>
    <row r="994" spans="1:23" s="634" customFormat="1" outlineLevel="1" x14ac:dyDescent="0.25">
      <c r="A994" s="1192"/>
      <c r="B994" s="619"/>
      <c r="C994" s="628"/>
      <c r="D994" s="626"/>
      <c r="E994" s="628"/>
      <c r="F994" s="639"/>
      <c r="G994" s="626"/>
      <c r="H994" s="629" t="s">
        <v>1032</v>
      </c>
      <c r="I994" s="635"/>
      <c r="J994" s="635"/>
      <c r="K994" s="635"/>
      <c r="L994" s="639"/>
      <c r="M994" s="635"/>
      <c r="N994" s="633">
        <f t="shared" ref="N994:T994" si="34">N1034</f>
        <v>247.7</v>
      </c>
      <c r="O994" s="633">
        <f t="shared" si="34"/>
        <v>620.93399999999997</v>
      </c>
      <c r="P994" s="633">
        <f t="shared" si="34"/>
        <v>0</v>
      </c>
      <c r="Q994" s="633">
        <f t="shared" si="34"/>
        <v>4481.0140000000001</v>
      </c>
      <c r="R994" s="633">
        <f t="shared" si="34"/>
        <v>2769.2909999999997</v>
      </c>
      <c r="S994" s="633">
        <f t="shared" si="34"/>
        <v>0</v>
      </c>
      <c r="T994" s="633">
        <f t="shared" si="34"/>
        <v>0</v>
      </c>
      <c r="U994" s="627"/>
      <c r="V994" s="627"/>
      <c r="W994" s="627"/>
    </row>
    <row r="995" spans="1:23" s="634" customFormat="1" outlineLevel="1" x14ac:dyDescent="0.25">
      <c r="A995" s="1192"/>
      <c r="B995" s="619"/>
      <c r="C995" s="628"/>
      <c r="D995" s="626"/>
      <c r="E995" s="628"/>
      <c r="F995" s="639"/>
      <c r="G995" s="626"/>
      <c r="H995" s="629" t="s">
        <v>1035</v>
      </c>
      <c r="I995" s="635"/>
      <c r="J995" s="635"/>
      <c r="K995" s="635"/>
      <c r="L995" s="639"/>
      <c r="M995" s="635"/>
      <c r="N995" s="633">
        <f t="shared" ref="N995:T995" si="35">N1001+N1035</f>
        <v>0</v>
      </c>
      <c r="O995" s="633">
        <f t="shared" si="35"/>
        <v>131.15979999999999</v>
      </c>
      <c r="P995" s="633">
        <f t="shared" si="35"/>
        <v>2344.7640000000001</v>
      </c>
      <c r="Q995" s="633">
        <f t="shared" si="35"/>
        <v>1097.693</v>
      </c>
      <c r="R995" s="633">
        <f t="shared" si="35"/>
        <v>346.75200000000001</v>
      </c>
      <c r="S995" s="633">
        <f t="shared" si="35"/>
        <v>0</v>
      </c>
      <c r="T995" s="633">
        <f t="shared" si="35"/>
        <v>922</v>
      </c>
      <c r="U995" s="627"/>
      <c r="V995" s="627"/>
      <c r="W995" s="627"/>
    </row>
    <row r="996" spans="1:23" s="634" customFormat="1" outlineLevel="1" x14ac:dyDescent="0.25">
      <c r="A996" s="1192"/>
      <c r="B996" s="619"/>
      <c r="C996" s="628"/>
      <c r="D996" s="626"/>
      <c r="E996" s="628"/>
      <c r="F996" s="639"/>
      <c r="G996" s="626"/>
      <c r="H996" s="629" t="s">
        <v>1031</v>
      </c>
      <c r="I996" s="635"/>
      <c r="J996" s="635"/>
      <c r="K996" s="635"/>
      <c r="L996" s="639"/>
      <c r="M996" s="635"/>
      <c r="N996" s="633">
        <f t="shared" ref="N996:T996" si="36">N1002</f>
        <v>472.86799999999999</v>
      </c>
      <c r="O996" s="633">
        <f t="shared" si="36"/>
        <v>0</v>
      </c>
      <c r="P996" s="633">
        <f t="shared" si="36"/>
        <v>0</v>
      </c>
      <c r="Q996" s="633">
        <f t="shared" si="36"/>
        <v>0</v>
      </c>
      <c r="R996" s="633">
        <f t="shared" si="36"/>
        <v>0</v>
      </c>
      <c r="S996" s="633">
        <f t="shared" si="36"/>
        <v>0</v>
      </c>
      <c r="T996" s="633">
        <f t="shared" si="36"/>
        <v>0</v>
      </c>
      <c r="U996" s="627"/>
      <c r="V996" s="627"/>
      <c r="W996" s="627"/>
    </row>
    <row r="997" spans="1:23" s="298" customFormat="1" ht="15" customHeight="1" outlineLevel="1" x14ac:dyDescent="0.25">
      <c r="A997" s="2356"/>
      <c r="B997" s="2329" t="s">
        <v>3658</v>
      </c>
      <c r="C997" s="2310" t="s">
        <v>307</v>
      </c>
      <c r="D997" s="2238" t="s">
        <v>457</v>
      </c>
      <c r="E997" s="1045" t="s">
        <v>332</v>
      </c>
      <c r="F997" s="2330" t="s">
        <v>320</v>
      </c>
      <c r="G997" s="2311" t="s">
        <v>395</v>
      </c>
      <c r="H997" s="2368" t="s">
        <v>921</v>
      </c>
      <c r="I997" s="2366" t="s">
        <v>305</v>
      </c>
      <c r="J997" s="2238" t="s">
        <v>454</v>
      </c>
      <c r="K997" s="258" t="s">
        <v>329</v>
      </c>
      <c r="L997" s="2330" t="s">
        <v>320</v>
      </c>
      <c r="M997" s="2366" t="s">
        <v>393</v>
      </c>
      <c r="N997" s="561">
        <v>8</v>
      </c>
      <c r="O997" s="561">
        <v>5</v>
      </c>
      <c r="P997" s="561">
        <v>6</v>
      </c>
      <c r="Q997" s="561">
        <v>1</v>
      </c>
      <c r="R997" s="561"/>
      <c r="S997" s="561"/>
      <c r="T997" s="561">
        <v>1</v>
      </c>
      <c r="U997" s="1666"/>
      <c r="V997" s="271"/>
      <c r="W997" s="271"/>
    </row>
    <row r="998" spans="1:23" s="298" customFormat="1" ht="30" outlineLevel="1" x14ac:dyDescent="0.25">
      <c r="A998" s="2356"/>
      <c r="B998" s="2329"/>
      <c r="C998" s="2310"/>
      <c r="D998" s="2239"/>
      <c r="E998" s="1045" t="s">
        <v>458</v>
      </c>
      <c r="F998" s="2331"/>
      <c r="G998" s="2311"/>
      <c r="H998" s="2369"/>
      <c r="I998" s="2366"/>
      <c r="J998" s="2239"/>
      <c r="K998" s="258" t="s">
        <v>465</v>
      </c>
      <c r="L998" s="2331"/>
      <c r="M998" s="2366"/>
      <c r="N998" s="561">
        <v>3438.1120000000001</v>
      </c>
      <c r="O998" s="561">
        <v>2312.3249999999998</v>
      </c>
      <c r="P998" s="561">
        <v>2344.7640000000001</v>
      </c>
      <c r="Q998" s="670">
        <v>441.45400000000001</v>
      </c>
      <c r="R998" s="670">
        <v>0</v>
      </c>
      <c r="S998" s="670">
        <v>0</v>
      </c>
      <c r="T998" s="670">
        <v>922</v>
      </c>
      <c r="U998" s="1664" t="s">
        <v>1648</v>
      </c>
      <c r="V998" s="271"/>
      <c r="W998" s="271"/>
    </row>
    <row r="999" spans="1:23" s="303" customFormat="1" outlineLevel="1" x14ac:dyDescent="0.25">
      <c r="A999" s="1203"/>
      <c r="B999" s="1568"/>
      <c r="C999" s="155"/>
      <c r="D999" s="109"/>
      <c r="E999" s="82"/>
      <c r="F999" s="134"/>
      <c r="G999" s="46"/>
      <c r="H999" s="107" t="s">
        <v>1036</v>
      </c>
      <c r="I999" s="105"/>
      <c r="J999" s="55"/>
      <c r="K999" s="105"/>
      <c r="L999" s="134"/>
      <c r="M999" s="105"/>
      <c r="N999" s="335">
        <f>SUM(N1000:N1002)</f>
        <v>472.86799999999999</v>
      </c>
      <c r="O999" s="374">
        <f t="shared" ref="O999:T999" si="37">SUM(O1000:O1002)</f>
        <v>981.15980000000002</v>
      </c>
      <c r="P999" s="374">
        <f t="shared" si="37"/>
        <v>2344.7640000000001</v>
      </c>
      <c r="Q999" s="600">
        <f t="shared" si="37"/>
        <v>441.45400000000001</v>
      </c>
      <c r="R999" s="600">
        <f t="shared" si="37"/>
        <v>0</v>
      </c>
      <c r="S999" s="374">
        <f t="shared" si="37"/>
        <v>0</v>
      </c>
      <c r="T999" s="374">
        <f t="shared" si="37"/>
        <v>922</v>
      </c>
      <c r="U999" s="105"/>
      <c r="V999" s="105"/>
      <c r="W999" s="105"/>
    </row>
    <row r="1000" spans="1:23" s="303" customFormat="1" outlineLevel="1" x14ac:dyDescent="0.25">
      <c r="A1000" s="1203"/>
      <c r="B1000" s="1568"/>
      <c r="C1000" s="155"/>
      <c r="D1000" s="109"/>
      <c r="E1000" s="82"/>
      <c r="F1000" s="134"/>
      <c r="G1000" s="46"/>
      <c r="H1000" s="107" t="s">
        <v>1034</v>
      </c>
      <c r="I1000" s="105"/>
      <c r="J1000" s="55"/>
      <c r="K1000" s="105"/>
      <c r="L1000" s="134"/>
      <c r="M1000" s="105"/>
      <c r="N1000" s="335">
        <f t="shared" ref="N1000:T1000" si="38">N1017+N1021+N1026+N1029</f>
        <v>0</v>
      </c>
      <c r="O1000" s="884">
        <f t="shared" si="38"/>
        <v>850</v>
      </c>
      <c r="P1000" s="884">
        <f t="shared" si="38"/>
        <v>0</v>
      </c>
      <c r="Q1000" s="884">
        <f t="shared" si="38"/>
        <v>0</v>
      </c>
      <c r="R1000" s="884">
        <f t="shared" si="38"/>
        <v>0</v>
      </c>
      <c r="S1000" s="884">
        <f t="shared" si="38"/>
        <v>0</v>
      </c>
      <c r="T1000" s="884">
        <f t="shared" si="38"/>
        <v>0</v>
      </c>
      <c r="U1000" s="105"/>
      <c r="V1000" s="105"/>
      <c r="W1000" s="105"/>
    </row>
    <row r="1001" spans="1:23" s="303" customFormat="1" outlineLevel="1" x14ac:dyDescent="0.25">
      <c r="A1001" s="1203"/>
      <c r="B1001" s="1568"/>
      <c r="C1001" s="155"/>
      <c r="D1001" s="109"/>
      <c r="E1001" s="82"/>
      <c r="F1001" s="134"/>
      <c r="G1001" s="46"/>
      <c r="H1001" s="107" t="s">
        <v>1035</v>
      </c>
      <c r="I1001" s="105"/>
      <c r="J1001" s="55"/>
      <c r="K1001" s="105"/>
      <c r="L1001" s="134"/>
      <c r="M1001" s="105"/>
      <c r="N1001" s="1433">
        <f t="shared" ref="N1001:P1001" si="39">N1014+N1018+N1022+N1025+N1030+N1005+N1008+N1011</f>
        <v>0</v>
      </c>
      <c r="O1001" s="1433">
        <f t="shared" si="39"/>
        <v>131.15979999999999</v>
      </c>
      <c r="P1001" s="1433">
        <f t="shared" si="39"/>
        <v>2344.7640000000001</v>
      </c>
      <c r="Q1001" s="884">
        <f>Q1014+Q1018+Q1022+Q1025+Q1030+Q1005+Q1008+Q1011</f>
        <v>441.45400000000001</v>
      </c>
      <c r="R1001" s="1433">
        <f t="shared" ref="R1001:T1001" si="40">R1014+R1018+R1022+R1025+R1030+R1005+R1008+R1011</f>
        <v>0</v>
      </c>
      <c r="S1001" s="1433">
        <f t="shared" si="40"/>
        <v>0</v>
      </c>
      <c r="T1001" s="1433">
        <f t="shared" si="40"/>
        <v>922</v>
      </c>
      <c r="U1001" s="105"/>
      <c r="V1001" s="105"/>
      <c r="W1001" s="105"/>
    </row>
    <row r="1002" spans="1:23" s="303" customFormat="1" outlineLevel="1" x14ac:dyDescent="0.25">
      <c r="A1002" s="1203"/>
      <c r="B1002" s="1568"/>
      <c r="C1002" s="155"/>
      <c r="D1002" s="109"/>
      <c r="E1002" s="82"/>
      <c r="F1002" s="134"/>
      <c r="G1002" s="46"/>
      <c r="H1002" s="107" t="s">
        <v>1031</v>
      </c>
      <c r="I1002" s="105"/>
      <c r="J1002" s="55"/>
      <c r="K1002" s="105"/>
      <c r="L1002" s="134"/>
      <c r="M1002" s="105"/>
      <c r="N1002" s="335">
        <f t="shared" ref="N1002:T1002" si="41">N1015</f>
        <v>472.86799999999999</v>
      </c>
      <c r="O1002" s="884">
        <f t="shared" si="41"/>
        <v>0</v>
      </c>
      <c r="P1002" s="884">
        <f t="shared" si="41"/>
        <v>0</v>
      </c>
      <c r="Q1002" s="884">
        <f>Q1015</f>
        <v>0</v>
      </c>
      <c r="R1002" s="884">
        <f t="shared" si="41"/>
        <v>0</v>
      </c>
      <c r="S1002" s="884">
        <f t="shared" si="41"/>
        <v>0</v>
      </c>
      <c r="T1002" s="884">
        <f t="shared" si="41"/>
        <v>0</v>
      </c>
      <c r="U1002" s="105"/>
      <c r="V1002" s="105"/>
      <c r="W1002" s="105"/>
    </row>
    <row r="1003" spans="1:23" s="286" customFormat="1" ht="15.75" customHeight="1" outlineLevel="1" x14ac:dyDescent="0.25">
      <c r="A1003" s="1190"/>
      <c r="B1003" s="1538" t="s">
        <v>1001</v>
      </c>
      <c r="C1003" s="166"/>
      <c r="D1003" s="160"/>
      <c r="E1003" s="166"/>
      <c r="F1003" s="210"/>
      <c r="G1003" s="166"/>
      <c r="H1003" s="972" t="s">
        <v>573</v>
      </c>
      <c r="I1003" s="166"/>
      <c r="J1003" s="160"/>
      <c r="K1003" s="166"/>
      <c r="L1003" s="210"/>
      <c r="M1003" s="166"/>
      <c r="N1003" s="166"/>
      <c r="O1003" s="166"/>
      <c r="P1003" s="166"/>
      <c r="Q1003" s="166"/>
      <c r="R1003" s="166"/>
      <c r="S1003" s="166"/>
      <c r="T1003" s="166"/>
      <c r="U1003" s="166"/>
      <c r="V1003" s="181"/>
      <c r="W1003" s="181"/>
    </row>
    <row r="1004" spans="1:23" s="385" customFormat="1" ht="15.75" customHeight="1" outlineLevel="1" x14ac:dyDescent="0.25">
      <c r="A1004" s="2282">
        <v>1</v>
      </c>
      <c r="B1004" s="1513" t="s">
        <v>2423</v>
      </c>
      <c r="C1004" s="2276" t="s">
        <v>983</v>
      </c>
      <c r="D1004" s="2276" t="s">
        <v>983</v>
      </c>
      <c r="E1004" s="1042" t="s">
        <v>2203</v>
      </c>
      <c r="F1004" s="2336">
        <v>2026</v>
      </c>
      <c r="G1004" s="2276" t="s">
        <v>395</v>
      </c>
      <c r="H1004" s="2236" t="s">
        <v>1806</v>
      </c>
      <c r="I1004" s="2276" t="s">
        <v>983</v>
      </c>
      <c r="J1004" s="2276" t="s">
        <v>983</v>
      </c>
      <c r="K1004" s="678" t="s">
        <v>1194</v>
      </c>
      <c r="L1004" s="2336">
        <v>2026</v>
      </c>
      <c r="M1004" s="2276" t="s">
        <v>393</v>
      </c>
      <c r="N1004" s="379"/>
      <c r="O1004" s="379"/>
      <c r="P1004" s="678" t="s">
        <v>1807</v>
      </c>
      <c r="Q1004" s="379"/>
      <c r="R1004" s="379"/>
      <c r="S1004" s="379"/>
      <c r="T1004" s="379"/>
      <c r="U1004" s="379"/>
      <c r="V1004" s="382"/>
      <c r="W1004" s="2760" t="s">
        <v>1802</v>
      </c>
    </row>
    <row r="1005" spans="1:23" s="385" customFormat="1" ht="19.5" customHeight="1" outlineLevel="1" x14ac:dyDescent="0.25">
      <c r="A1005" s="2420"/>
      <c r="B1005" s="1570"/>
      <c r="C1005" s="2341"/>
      <c r="D1005" s="2341"/>
      <c r="E1005" s="1430" t="s">
        <v>458</v>
      </c>
      <c r="F1005" s="2338"/>
      <c r="G1005" s="2341"/>
      <c r="H1005" s="2237"/>
      <c r="I1005" s="2341"/>
      <c r="J1005" s="2341"/>
      <c r="K1005" s="678" t="s">
        <v>465</v>
      </c>
      <c r="L1005" s="2338"/>
      <c r="M1005" s="2341"/>
      <c r="N1005" s="379"/>
      <c r="O1005" s="379"/>
      <c r="P1005" s="1044">
        <v>206.19200000000001</v>
      </c>
      <c r="Q1005" s="379"/>
      <c r="R1005" s="379"/>
      <c r="S1005" s="379"/>
      <c r="T1005" s="379"/>
      <c r="U1005" s="1658" t="s">
        <v>1648</v>
      </c>
      <c r="V1005" s="679" t="s">
        <v>1256</v>
      </c>
      <c r="W1005" s="2761"/>
    </row>
    <row r="1006" spans="1:23" s="385" customFormat="1" ht="19.5" customHeight="1" outlineLevel="1" x14ac:dyDescent="0.25">
      <c r="A1006" s="1190"/>
      <c r="B1006" s="984" t="s">
        <v>1002</v>
      </c>
      <c r="C1006" s="160"/>
      <c r="D1006" s="160"/>
      <c r="E1006" s="391"/>
      <c r="F1006" s="205"/>
      <c r="G1006" s="160"/>
      <c r="H1006" s="972" t="s">
        <v>574</v>
      </c>
      <c r="I1006" s="160"/>
      <c r="J1006" s="160"/>
      <c r="K1006" s="160"/>
      <c r="L1006" s="197"/>
      <c r="M1006" s="160"/>
      <c r="N1006" s="166"/>
      <c r="O1006" s="166"/>
      <c r="P1006" s="160"/>
      <c r="Q1006" s="166"/>
      <c r="R1006" s="166"/>
      <c r="S1006" s="166"/>
      <c r="T1006" s="166"/>
      <c r="U1006" s="160"/>
      <c r="V1006" s="391"/>
      <c r="W1006" s="698"/>
    </row>
    <row r="1007" spans="1:23" s="385" customFormat="1" ht="19.5" customHeight="1" outlineLevel="1" x14ac:dyDescent="0.25">
      <c r="A1007" s="2282"/>
      <c r="B1007" s="2284" t="s">
        <v>3373</v>
      </c>
      <c r="C1007" s="2276" t="s">
        <v>996</v>
      </c>
      <c r="D1007" s="2276" t="s">
        <v>996</v>
      </c>
      <c r="E1007" s="1432" t="s">
        <v>1174</v>
      </c>
      <c r="F1007" s="2351">
        <v>2029</v>
      </c>
      <c r="G1007" s="2276" t="s">
        <v>395</v>
      </c>
      <c r="H1007" s="2809" t="s">
        <v>3369</v>
      </c>
      <c r="I1007" s="2276" t="s">
        <v>983</v>
      </c>
      <c r="J1007" s="2276" t="s">
        <v>3370</v>
      </c>
      <c r="K1007" s="1423" t="s">
        <v>1174</v>
      </c>
      <c r="L1007" s="2351">
        <v>2027</v>
      </c>
      <c r="M1007" s="2276" t="s">
        <v>393</v>
      </c>
      <c r="N1007" s="1427"/>
      <c r="O1007" s="1427"/>
      <c r="P1007" s="1422"/>
      <c r="Q1007" s="1422" t="s">
        <v>595</v>
      </c>
      <c r="R1007" s="1427"/>
      <c r="S1007" s="1427"/>
      <c r="T1007" s="1427"/>
      <c r="U1007" s="1657"/>
      <c r="V1007" s="1424"/>
      <c r="W1007" s="2769" t="s">
        <v>3371</v>
      </c>
    </row>
    <row r="1008" spans="1:23" s="385" customFormat="1" ht="19.5" customHeight="1" outlineLevel="1" x14ac:dyDescent="0.25">
      <c r="A1008" s="2283"/>
      <c r="B1008" s="2285"/>
      <c r="C1008" s="2277"/>
      <c r="D1008" s="2277"/>
      <c r="E1008" s="1431" t="s">
        <v>458</v>
      </c>
      <c r="F1008" s="2352"/>
      <c r="G1008" s="2341"/>
      <c r="H1008" s="2810"/>
      <c r="I1008" s="2277"/>
      <c r="J1008" s="2277"/>
      <c r="K1008" s="108" t="s">
        <v>1192</v>
      </c>
      <c r="L1008" s="2352"/>
      <c r="M1008" s="2277"/>
      <c r="N1008" s="379"/>
      <c r="O1008" s="379"/>
      <c r="P1008" s="1423"/>
      <c r="Q1008" s="1423">
        <v>441.45400000000001</v>
      </c>
      <c r="R1008" s="379"/>
      <c r="S1008" s="379"/>
      <c r="T1008" s="379"/>
      <c r="U1008" s="1658" t="s">
        <v>1648</v>
      </c>
      <c r="V1008" s="1425"/>
      <c r="W1008" s="2769"/>
    </row>
    <row r="1009" spans="1:23" s="286" customFormat="1" ht="19.5" customHeight="1" outlineLevel="1" x14ac:dyDescent="0.25">
      <c r="A1009" s="1218"/>
      <c r="B1009" s="1566" t="s">
        <v>1020</v>
      </c>
      <c r="C1009" s="173"/>
      <c r="D1009" s="173"/>
      <c r="E1009" s="389"/>
      <c r="F1009" s="225"/>
      <c r="G1009" s="160"/>
      <c r="H1009" s="972" t="s">
        <v>575</v>
      </c>
      <c r="I1009" s="173"/>
      <c r="J1009" s="173"/>
      <c r="K1009" s="172"/>
      <c r="L1009" s="199"/>
      <c r="M1009" s="173"/>
      <c r="N1009" s="166"/>
      <c r="O1009" s="166"/>
      <c r="P1009" s="160"/>
      <c r="Q1009" s="166"/>
      <c r="R1009" s="166"/>
      <c r="S1009" s="166"/>
      <c r="T1009" s="166"/>
      <c r="U1009" s="160"/>
      <c r="V1009" s="391"/>
      <c r="W1009" s="1435"/>
    </row>
    <row r="1010" spans="1:23" s="385" customFormat="1" ht="19.5" customHeight="1" outlineLevel="1" x14ac:dyDescent="0.25">
      <c r="A1010" s="2282"/>
      <c r="B1010" s="2332" t="s">
        <v>3374</v>
      </c>
      <c r="C1010" s="2276" t="s">
        <v>996</v>
      </c>
      <c r="D1010" s="2276" t="s">
        <v>996</v>
      </c>
      <c r="E1010" s="1432" t="s">
        <v>1174</v>
      </c>
      <c r="F1010" s="2351" t="s">
        <v>1832</v>
      </c>
      <c r="G1010" s="2276" t="s">
        <v>395</v>
      </c>
      <c r="H1010" s="2811" t="s">
        <v>3372</v>
      </c>
      <c r="I1010" s="2276" t="s">
        <v>983</v>
      </c>
      <c r="J1010" s="2276" t="s">
        <v>3370</v>
      </c>
      <c r="K1010" s="1432" t="s">
        <v>1174</v>
      </c>
      <c r="L1010" s="2351">
        <v>2027</v>
      </c>
      <c r="M1010" s="2276" t="s">
        <v>393</v>
      </c>
      <c r="N1010" s="379"/>
      <c r="O1010" s="379"/>
      <c r="P1010" s="1423"/>
      <c r="Q1010" s="379"/>
      <c r="R1010" s="379"/>
      <c r="S1010" s="379"/>
      <c r="T1010" s="52" t="s">
        <v>2466</v>
      </c>
      <c r="U1010" s="1444"/>
      <c r="V1010" s="1425"/>
      <c r="W1010" s="1426"/>
    </row>
    <row r="1011" spans="1:23" s="385" customFormat="1" ht="19.5" customHeight="1" outlineLevel="1" x14ac:dyDescent="0.25">
      <c r="A1011" s="2283"/>
      <c r="B1011" s="2333"/>
      <c r="C1011" s="2277"/>
      <c r="D1011" s="2277"/>
      <c r="E1011" s="1431" t="s">
        <v>458</v>
      </c>
      <c r="F1011" s="2352"/>
      <c r="G1011" s="2341"/>
      <c r="H1011" s="2812"/>
      <c r="I1011" s="2277"/>
      <c r="J1011" s="2277"/>
      <c r="K1011" s="108" t="s">
        <v>1192</v>
      </c>
      <c r="L1011" s="2352"/>
      <c r="M1011" s="2277"/>
      <c r="N1011" s="379"/>
      <c r="O1011" s="379"/>
      <c r="P1011" s="1423"/>
      <c r="Q1011" s="379"/>
      <c r="R1011" s="379"/>
      <c r="S1011" s="379"/>
      <c r="T1011" s="114">
        <v>922</v>
      </c>
      <c r="U1011" s="1658" t="s">
        <v>1648</v>
      </c>
      <c r="V1011" s="1425"/>
      <c r="W1011" s="1426"/>
    </row>
    <row r="1012" spans="1:23" s="286" customFormat="1" outlineLevel="1" x14ac:dyDescent="0.25">
      <c r="A1012" s="1190"/>
      <c r="B1012" s="984" t="s">
        <v>2420</v>
      </c>
      <c r="C1012" s="172"/>
      <c r="D1012" s="172"/>
      <c r="E1012" s="172"/>
      <c r="F1012" s="218"/>
      <c r="G1012" s="172"/>
      <c r="H1012" s="232" t="s">
        <v>578</v>
      </c>
      <c r="I1012" s="172"/>
      <c r="J1012" s="172"/>
      <c r="K1012" s="172"/>
      <c r="L1012" s="218"/>
      <c r="M1012" s="172"/>
      <c r="N1012" s="160"/>
      <c r="O1012" s="469"/>
      <c r="P1012" s="168"/>
      <c r="Q1012" s="168"/>
      <c r="R1012" s="168"/>
      <c r="S1012" s="170"/>
      <c r="T1012" s="170"/>
      <c r="U1012" s="197"/>
      <c r="V1012" s="197"/>
      <c r="W1012" s="197"/>
    </row>
    <row r="1013" spans="1:23" s="385" customFormat="1" ht="30" outlineLevel="1" x14ac:dyDescent="0.25">
      <c r="A1013" s="2282">
        <v>2</v>
      </c>
      <c r="B1013" s="1571" t="s">
        <v>2237</v>
      </c>
      <c r="C1013" s="2276" t="s">
        <v>996</v>
      </c>
      <c r="D1013" s="2276" t="s">
        <v>999</v>
      </c>
      <c r="E1013" s="1042" t="s">
        <v>2203</v>
      </c>
      <c r="F1013" s="2336" t="s">
        <v>1170</v>
      </c>
      <c r="G1013" s="2276" t="s">
        <v>395</v>
      </c>
      <c r="H1013" s="2518" t="s">
        <v>614</v>
      </c>
      <c r="I1013" s="2276" t="s">
        <v>983</v>
      </c>
      <c r="J1013" s="2276" t="s">
        <v>980</v>
      </c>
      <c r="K1013" s="216" t="s">
        <v>1188</v>
      </c>
      <c r="L1013" s="2336" t="s">
        <v>1170</v>
      </c>
      <c r="M1013" s="2276" t="s">
        <v>393</v>
      </c>
      <c r="N1013" s="356"/>
      <c r="O1013" s="447"/>
      <c r="P1013" s="356" t="s">
        <v>615</v>
      </c>
      <c r="Q1013" s="50"/>
      <c r="R1013" s="50"/>
      <c r="S1013" s="52"/>
      <c r="T1013" s="52"/>
      <c r="U1013" s="1444"/>
      <c r="V1013" s="368"/>
      <c r="W1013" s="2413" t="s">
        <v>1797</v>
      </c>
    </row>
    <row r="1014" spans="1:23" s="385" customFormat="1" ht="23.25" customHeight="1" outlineLevel="1" x14ac:dyDescent="0.25">
      <c r="A1014" s="2420"/>
      <c r="B1014" s="1572"/>
      <c r="C1014" s="2341"/>
      <c r="D1014" s="2341"/>
      <c r="E1014" s="2276" t="s">
        <v>458</v>
      </c>
      <c r="F1014" s="2338"/>
      <c r="G1014" s="2341"/>
      <c r="H1014" s="2519"/>
      <c r="I1014" s="2341"/>
      <c r="J1014" s="2341"/>
      <c r="K1014" s="2276" t="s">
        <v>465</v>
      </c>
      <c r="L1014" s="2338"/>
      <c r="M1014" s="2341"/>
      <c r="N1014" s="356">
        <v>0</v>
      </c>
      <c r="O1014" s="447">
        <v>89.120999999999995</v>
      </c>
      <c r="P1014" s="50">
        <v>329.22300000000001</v>
      </c>
      <c r="Q1014" s="50"/>
      <c r="R1014" s="50"/>
      <c r="S1014" s="52"/>
      <c r="T1014" s="52"/>
      <c r="U1014" s="1444" t="s">
        <v>604</v>
      </c>
      <c r="V1014" s="368" t="s">
        <v>1257</v>
      </c>
      <c r="W1014" s="2414"/>
    </row>
    <row r="1015" spans="1:23" s="385" customFormat="1" ht="23.25" customHeight="1" outlineLevel="1" x14ac:dyDescent="0.25">
      <c r="A1015" s="2283"/>
      <c r="B1015" s="1573"/>
      <c r="C1015" s="2277"/>
      <c r="D1015" s="2277"/>
      <c r="E1015" s="2277"/>
      <c r="F1015" s="2337"/>
      <c r="G1015" s="2277"/>
      <c r="H1015" s="2520"/>
      <c r="I1015" s="2277"/>
      <c r="J1015" s="2277"/>
      <c r="K1015" s="2277"/>
      <c r="L1015" s="2337"/>
      <c r="M1015" s="2277"/>
      <c r="N1015" s="356">
        <v>472.86799999999999</v>
      </c>
      <c r="O1015" s="447">
        <v>0</v>
      </c>
      <c r="P1015" s="50"/>
      <c r="Q1015" s="50"/>
      <c r="R1015" s="50"/>
      <c r="S1015" s="52"/>
      <c r="T1015" s="52"/>
      <c r="U1015" s="1444" t="s">
        <v>617</v>
      </c>
      <c r="V1015" s="368"/>
      <c r="W1015" s="2765"/>
    </row>
    <row r="1016" spans="1:23" s="385" customFormat="1" ht="30" outlineLevel="1" x14ac:dyDescent="0.25">
      <c r="A1016" s="2282">
        <v>3</v>
      </c>
      <c r="B1016" s="1513" t="s">
        <v>2424</v>
      </c>
      <c r="C1016" s="2276" t="s">
        <v>996</v>
      </c>
      <c r="D1016" s="2276" t="s">
        <v>999</v>
      </c>
      <c r="E1016" s="1042" t="s">
        <v>2203</v>
      </c>
      <c r="F1016" s="2336" t="s">
        <v>1172</v>
      </c>
      <c r="G1016" s="2276" t="s">
        <v>395</v>
      </c>
      <c r="H1016" s="2428" t="s">
        <v>620</v>
      </c>
      <c r="I1016" s="2276" t="s">
        <v>983</v>
      </c>
      <c r="J1016" s="2276" t="s">
        <v>980</v>
      </c>
      <c r="K1016" s="216" t="s">
        <v>1188</v>
      </c>
      <c r="L1016" s="2336" t="s">
        <v>1172</v>
      </c>
      <c r="M1016" s="2276" t="s">
        <v>393</v>
      </c>
      <c r="N1016" s="356"/>
      <c r="O1016" s="447"/>
      <c r="P1016" s="1044" t="s">
        <v>616</v>
      </c>
      <c r="Q1016" s="50"/>
      <c r="R1016" s="50"/>
      <c r="S1016" s="52"/>
      <c r="T1016" s="52"/>
      <c r="U1016" s="1444"/>
      <c r="V1016" s="368"/>
      <c r="W1016" s="2413" t="s">
        <v>1799</v>
      </c>
    </row>
    <row r="1017" spans="1:23" s="385" customFormat="1" ht="18.75" customHeight="1" outlineLevel="1" x14ac:dyDescent="0.25">
      <c r="A1017" s="2420"/>
      <c r="B1017" s="1570"/>
      <c r="C1017" s="2341"/>
      <c r="D1017" s="2341"/>
      <c r="E1017" s="2354" t="s">
        <v>458</v>
      </c>
      <c r="F1017" s="2338"/>
      <c r="G1017" s="2341"/>
      <c r="H1017" s="2630"/>
      <c r="I1017" s="2341"/>
      <c r="J1017" s="2341"/>
      <c r="K1017" s="216"/>
      <c r="L1017" s="2338"/>
      <c r="M1017" s="2341"/>
      <c r="N1017" s="356"/>
      <c r="O1017" s="456">
        <v>150</v>
      </c>
      <c r="P1017" s="50"/>
      <c r="Q1017" s="50"/>
      <c r="R1017" s="50"/>
      <c r="S1017" s="52"/>
      <c r="T1017" s="52"/>
      <c r="U1017" s="1444" t="s">
        <v>611</v>
      </c>
      <c r="V1017" s="368"/>
      <c r="W1017" s="2414"/>
    </row>
    <row r="1018" spans="1:23" s="385" customFormat="1" ht="24" customHeight="1" outlineLevel="1" x14ac:dyDescent="0.25">
      <c r="A1018" s="2283"/>
      <c r="B1018" s="1514"/>
      <c r="C1018" s="2277"/>
      <c r="D1018" s="2277"/>
      <c r="E1018" s="2355"/>
      <c r="F1018" s="2337"/>
      <c r="G1018" s="2277"/>
      <c r="H1018" s="2429"/>
      <c r="I1018" s="2277"/>
      <c r="J1018" s="2277"/>
      <c r="K1018" s="356" t="s">
        <v>465</v>
      </c>
      <c r="L1018" s="2337"/>
      <c r="M1018" s="2277"/>
      <c r="N1018" s="50">
        <v>0</v>
      </c>
      <c r="O1018" s="456"/>
      <c r="P1018" s="50">
        <v>235.904</v>
      </c>
      <c r="Q1018" s="50"/>
      <c r="R1018" s="50"/>
      <c r="S1018" s="52"/>
      <c r="T1018" s="52"/>
      <c r="U1018" s="1444" t="s">
        <v>604</v>
      </c>
      <c r="V1018" s="368" t="s">
        <v>1257</v>
      </c>
      <c r="W1018" s="2765"/>
    </row>
    <row r="1019" spans="1:23" s="286" customFormat="1" outlineLevel="1" x14ac:dyDescent="0.25">
      <c r="A1019" s="1190"/>
      <c r="B1019" s="984" t="s">
        <v>1005</v>
      </c>
      <c r="C1019" s="160"/>
      <c r="D1019" s="160"/>
      <c r="E1019" s="160"/>
      <c r="F1019" s="205"/>
      <c r="G1019" s="160"/>
      <c r="H1019" s="232" t="s">
        <v>598</v>
      </c>
      <c r="I1019" s="160"/>
      <c r="J1019" s="160"/>
      <c r="K1019" s="160"/>
      <c r="L1019" s="205"/>
      <c r="M1019" s="160"/>
      <c r="N1019" s="168"/>
      <c r="O1019" s="459"/>
      <c r="P1019" s="168"/>
      <c r="Q1019" s="168"/>
      <c r="R1019" s="168"/>
      <c r="S1019" s="170"/>
      <c r="T1019" s="170"/>
      <c r="U1019" s="197"/>
      <c r="V1019" s="197"/>
      <c r="W1019" s="197"/>
    </row>
    <row r="1020" spans="1:23" s="385" customFormat="1" ht="15" customHeight="1" outlineLevel="1" x14ac:dyDescent="0.25">
      <c r="A1020" s="2282">
        <v>4</v>
      </c>
      <c r="B1020" s="1513" t="s">
        <v>2425</v>
      </c>
      <c r="C1020" s="2276" t="s">
        <v>996</v>
      </c>
      <c r="D1020" s="2276" t="s">
        <v>999</v>
      </c>
      <c r="E1020" s="1042" t="s">
        <v>2203</v>
      </c>
      <c r="F1020" s="2336" t="s">
        <v>1172</v>
      </c>
      <c r="G1020" s="2276" t="s">
        <v>395</v>
      </c>
      <c r="H1020" s="2428" t="s">
        <v>621</v>
      </c>
      <c r="I1020" s="2276" t="s">
        <v>983</v>
      </c>
      <c r="J1020" s="2276" t="s">
        <v>980</v>
      </c>
      <c r="K1020" s="216" t="s">
        <v>1188</v>
      </c>
      <c r="L1020" s="2336" t="s">
        <v>1172</v>
      </c>
      <c r="M1020" s="2276" t="s">
        <v>393</v>
      </c>
      <c r="N1020" s="50"/>
      <c r="O1020" s="456"/>
      <c r="P1020" s="50" t="s">
        <v>619</v>
      </c>
      <c r="Q1020" s="50"/>
      <c r="R1020" s="50"/>
      <c r="S1020" s="52"/>
      <c r="T1020" s="52"/>
      <c r="U1020" s="1663"/>
      <c r="V1020" s="366"/>
      <c r="W1020" s="2413" t="s">
        <v>1804</v>
      </c>
    </row>
    <row r="1021" spans="1:23" s="385" customFormat="1" ht="30" outlineLevel="1" x14ac:dyDescent="0.25">
      <c r="A1021" s="2420"/>
      <c r="B1021" s="1570"/>
      <c r="C1021" s="2341"/>
      <c r="D1021" s="2341"/>
      <c r="E1021" s="2354" t="s">
        <v>458</v>
      </c>
      <c r="F1021" s="2338"/>
      <c r="G1021" s="2341"/>
      <c r="H1021" s="2630"/>
      <c r="I1021" s="2341"/>
      <c r="J1021" s="2341"/>
      <c r="K1021" s="216"/>
      <c r="L1021" s="2338"/>
      <c r="M1021" s="2341"/>
      <c r="N1021" s="50"/>
      <c r="O1021" s="456">
        <v>350</v>
      </c>
      <c r="P1021" s="50"/>
      <c r="Q1021" s="50"/>
      <c r="R1021" s="50"/>
      <c r="S1021" s="52"/>
      <c r="T1021" s="52"/>
      <c r="U1021" s="1444" t="s">
        <v>611</v>
      </c>
      <c r="V1021" s="366"/>
      <c r="W1021" s="2414"/>
    </row>
    <row r="1022" spans="1:23" s="385" customFormat="1" ht="30" outlineLevel="1" x14ac:dyDescent="0.25">
      <c r="A1022" s="2283"/>
      <c r="B1022" s="1514"/>
      <c r="C1022" s="2277"/>
      <c r="D1022" s="2277"/>
      <c r="E1022" s="2355"/>
      <c r="F1022" s="2337"/>
      <c r="G1022" s="2277"/>
      <c r="H1022" s="2429"/>
      <c r="I1022" s="2277"/>
      <c r="J1022" s="2277"/>
      <c r="K1022" s="356" t="s">
        <v>465</v>
      </c>
      <c r="L1022" s="2337"/>
      <c r="M1022" s="2277"/>
      <c r="N1022" s="50"/>
      <c r="O1022" s="456">
        <v>42.038800000000002</v>
      </c>
      <c r="P1022" s="50">
        <v>384.42399999999998</v>
      </c>
      <c r="Q1022" s="50"/>
      <c r="R1022" s="50"/>
      <c r="S1022" s="52"/>
      <c r="T1022" s="52"/>
      <c r="U1022" s="1444" t="s">
        <v>604</v>
      </c>
      <c r="V1022" s="368" t="s">
        <v>1257</v>
      </c>
      <c r="W1022" s="2765"/>
    </row>
    <row r="1023" spans="1:23" s="286" customFormat="1" outlineLevel="1" x14ac:dyDescent="0.25">
      <c r="A1023" s="1190"/>
      <c r="B1023" s="984" t="s">
        <v>1008</v>
      </c>
      <c r="C1023" s="172"/>
      <c r="D1023" s="172"/>
      <c r="E1023" s="172"/>
      <c r="F1023" s="218"/>
      <c r="G1023" s="172"/>
      <c r="H1023" s="232" t="s">
        <v>589</v>
      </c>
      <c r="I1023" s="172"/>
      <c r="J1023" s="172"/>
      <c r="K1023" s="172"/>
      <c r="L1023" s="218"/>
      <c r="M1023" s="172"/>
      <c r="N1023" s="168"/>
      <c r="O1023" s="459"/>
      <c r="P1023" s="168"/>
      <c r="Q1023" s="168"/>
      <c r="R1023" s="168"/>
      <c r="S1023" s="170"/>
      <c r="T1023" s="170"/>
      <c r="U1023" s="197"/>
      <c r="V1023" s="197"/>
      <c r="W1023" s="197"/>
    </row>
    <row r="1024" spans="1:23" s="385" customFormat="1" ht="15" customHeight="1" outlineLevel="1" x14ac:dyDescent="0.25">
      <c r="A1024" s="2282">
        <v>5</v>
      </c>
      <c r="B1024" s="1513" t="s">
        <v>2426</v>
      </c>
      <c r="C1024" s="2276" t="s">
        <v>996</v>
      </c>
      <c r="D1024" s="2276" t="s">
        <v>999</v>
      </c>
      <c r="E1024" s="1042" t="s">
        <v>2203</v>
      </c>
      <c r="F1024" s="2392" t="s">
        <v>1172</v>
      </c>
      <c r="G1024" s="2276" t="s">
        <v>395</v>
      </c>
      <c r="H1024" s="2428" t="s">
        <v>605</v>
      </c>
      <c r="I1024" s="2276" t="s">
        <v>983</v>
      </c>
      <c r="J1024" s="2276" t="s">
        <v>980</v>
      </c>
      <c r="K1024" s="216" t="s">
        <v>1196</v>
      </c>
      <c r="L1024" s="2392" t="s">
        <v>1172</v>
      </c>
      <c r="M1024" s="2276" t="s">
        <v>393</v>
      </c>
      <c r="N1024" s="50"/>
      <c r="O1024" s="456"/>
      <c r="P1024" s="50" t="s">
        <v>1346</v>
      </c>
      <c r="Q1024" s="50"/>
      <c r="R1024" s="50"/>
      <c r="S1024" s="52"/>
      <c r="T1024" s="52"/>
      <c r="U1024" s="1444"/>
      <c r="V1024" s="368"/>
      <c r="W1024" s="2413" t="s">
        <v>1804</v>
      </c>
    </row>
    <row r="1025" spans="1:23" s="385" customFormat="1" ht="21.75" customHeight="1" outlineLevel="1" x14ac:dyDescent="0.25">
      <c r="A1025" s="2420"/>
      <c r="B1025" s="1570"/>
      <c r="C1025" s="2341"/>
      <c r="D1025" s="2341"/>
      <c r="E1025" s="2354" t="s">
        <v>458</v>
      </c>
      <c r="F1025" s="2393"/>
      <c r="G1025" s="2341"/>
      <c r="H1025" s="2630"/>
      <c r="I1025" s="2341"/>
      <c r="J1025" s="2341"/>
      <c r="K1025" s="2425" t="s">
        <v>465</v>
      </c>
      <c r="L1025" s="2393"/>
      <c r="M1025" s="2341"/>
      <c r="N1025" s="50"/>
      <c r="O1025" s="456"/>
      <c r="P1025" s="50">
        <v>310.94299999999998</v>
      </c>
      <c r="Q1025" s="50"/>
      <c r="R1025" s="50"/>
      <c r="S1025" s="52"/>
      <c r="T1025" s="52"/>
      <c r="U1025" s="1444" t="s">
        <v>604</v>
      </c>
      <c r="V1025" s="368" t="s">
        <v>1257</v>
      </c>
      <c r="W1025" s="2414"/>
    </row>
    <row r="1026" spans="1:23" s="385" customFormat="1" ht="23.25" customHeight="1" outlineLevel="1" x14ac:dyDescent="0.25">
      <c r="A1026" s="2283"/>
      <c r="B1026" s="1514"/>
      <c r="C1026" s="2277"/>
      <c r="D1026" s="2277"/>
      <c r="E1026" s="2355"/>
      <c r="F1026" s="2394"/>
      <c r="G1026" s="2277"/>
      <c r="H1026" s="2429"/>
      <c r="I1026" s="2277"/>
      <c r="J1026" s="2277"/>
      <c r="K1026" s="2425"/>
      <c r="L1026" s="2394"/>
      <c r="M1026" s="2277"/>
      <c r="N1026" s="50">
        <v>0</v>
      </c>
      <c r="O1026" s="456">
        <v>150</v>
      </c>
      <c r="P1026" s="50"/>
      <c r="Q1026" s="50"/>
      <c r="R1026" s="50"/>
      <c r="S1026" s="52"/>
      <c r="T1026" s="52"/>
      <c r="U1026" s="1444" t="s">
        <v>611</v>
      </c>
      <c r="V1026" s="368"/>
      <c r="W1026" s="2765"/>
    </row>
    <row r="1027" spans="1:23" s="286" customFormat="1" outlineLevel="1" x14ac:dyDescent="0.25">
      <c r="A1027" s="1190"/>
      <c r="B1027" s="984" t="s">
        <v>1010</v>
      </c>
      <c r="C1027" s="164"/>
      <c r="D1027" s="164"/>
      <c r="E1027" s="164"/>
      <c r="F1027" s="165"/>
      <c r="G1027" s="164"/>
      <c r="H1027" s="232" t="s">
        <v>583</v>
      </c>
      <c r="I1027" s="164"/>
      <c r="J1027" s="164"/>
      <c r="K1027" s="164"/>
      <c r="L1027" s="165"/>
      <c r="M1027" s="164"/>
      <c r="N1027" s="168"/>
      <c r="O1027" s="459"/>
      <c r="P1027" s="168"/>
      <c r="Q1027" s="168"/>
      <c r="R1027" s="168"/>
      <c r="S1027" s="170"/>
      <c r="T1027" s="170"/>
      <c r="U1027" s="197"/>
      <c r="V1027" s="197"/>
      <c r="W1027" s="197"/>
    </row>
    <row r="1028" spans="1:23" s="385" customFormat="1" ht="15" customHeight="1" outlineLevel="1" x14ac:dyDescent="0.25">
      <c r="A1028" s="2282">
        <v>6</v>
      </c>
      <c r="B1028" s="1513" t="s">
        <v>2427</v>
      </c>
      <c r="C1028" s="2276" t="s">
        <v>996</v>
      </c>
      <c r="D1028" s="2276" t="s">
        <v>1023</v>
      </c>
      <c r="E1028" s="1042" t="s">
        <v>2203</v>
      </c>
      <c r="F1028" s="2336" t="s">
        <v>1172</v>
      </c>
      <c r="G1028" s="2276" t="s">
        <v>395</v>
      </c>
      <c r="H1028" s="2428" t="s">
        <v>622</v>
      </c>
      <c r="I1028" s="2276" t="s">
        <v>983</v>
      </c>
      <c r="J1028" s="2276" t="s">
        <v>981</v>
      </c>
      <c r="K1028" s="216" t="s">
        <v>3085</v>
      </c>
      <c r="L1028" s="2336" t="s">
        <v>1172</v>
      </c>
      <c r="M1028" s="2276" t="s">
        <v>393</v>
      </c>
      <c r="N1028" s="50"/>
      <c r="O1028" s="456"/>
      <c r="P1028" s="50" t="s">
        <v>3084</v>
      </c>
      <c r="Q1028" s="50"/>
      <c r="R1028" s="50"/>
      <c r="S1028" s="52"/>
      <c r="T1028" s="52"/>
      <c r="U1028" s="1444"/>
      <c r="V1028" s="368"/>
      <c r="W1028" s="2413" t="s">
        <v>1803</v>
      </c>
    </row>
    <row r="1029" spans="1:23" s="385" customFormat="1" ht="30" outlineLevel="1" x14ac:dyDescent="0.25">
      <c r="A1029" s="2420"/>
      <c r="B1029" s="1570"/>
      <c r="C1029" s="2341"/>
      <c r="D1029" s="2341"/>
      <c r="E1029" s="2276" t="s">
        <v>458</v>
      </c>
      <c r="F1029" s="2338"/>
      <c r="G1029" s="2341"/>
      <c r="H1029" s="2630"/>
      <c r="I1029" s="2341"/>
      <c r="J1029" s="2341"/>
      <c r="K1029" s="2276" t="s">
        <v>465</v>
      </c>
      <c r="L1029" s="2338"/>
      <c r="M1029" s="2341"/>
      <c r="N1029" s="50"/>
      <c r="O1029" s="456">
        <v>200</v>
      </c>
      <c r="P1029" s="50"/>
      <c r="Q1029" s="50"/>
      <c r="R1029" s="50"/>
      <c r="S1029" s="52"/>
      <c r="T1029" s="52"/>
      <c r="U1029" s="1444" t="s">
        <v>612</v>
      </c>
      <c r="V1029" s="368"/>
      <c r="W1029" s="2414"/>
    </row>
    <row r="1030" spans="1:23" s="385" customFormat="1" ht="30" outlineLevel="1" x14ac:dyDescent="0.25">
      <c r="A1030" s="2283"/>
      <c r="B1030" s="1514"/>
      <c r="C1030" s="2277"/>
      <c r="D1030" s="2277"/>
      <c r="E1030" s="2277"/>
      <c r="F1030" s="2337"/>
      <c r="G1030" s="2277"/>
      <c r="H1030" s="2429"/>
      <c r="I1030" s="2277"/>
      <c r="J1030" s="2277"/>
      <c r="K1030" s="2277"/>
      <c r="L1030" s="2337"/>
      <c r="M1030" s="2277"/>
      <c r="N1030" s="50">
        <v>0</v>
      </c>
      <c r="O1030" s="456"/>
      <c r="P1030" s="50">
        <v>878.07799999999997</v>
      </c>
      <c r="Q1030" s="50"/>
      <c r="R1030" s="50"/>
      <c r="S1030" s="52"/>
      <c r="T1030" s="52"/>
      <c r="U1030" s="1444" t="s">
        <v>601</v>
      </c>
      <c r="V1030" s="368" t="s">
        <v>1257</v>
      </c>
      <c r="W1030" s="2765"/>
    </row>
    <row r="1031" spans="1:23" s="298" customFormat="1" ht="15" customHeight="1" outlineLevel="1" x14ac:dyDescent="0.25">
      <c r="A1031" s="2521"/>
      <c r="B1031" s="2347" t="s">
        <v>778</v>
      </c>
      <c r="C1031" s="2348" t="s">
        <v>307</v>
      </c>
      <c r="D1031" s="2824" t="s">
        <v>457</v>
      </c>
      <c r="E1031" s="1397" t="s">
        <v>332</v>
      </c>
      <c r="F1031" s="2522" t="s">
        <v>320</v>
      </c>
      <c r="G1031" s="2515" t="s">
        <v>468</v>
      </c>
      <c r="H1031" s="2631" t="s">
        <v>3258</v>
      </c>
      <c r="I1031" s="2768" t="s">
        <v>305</v>
      </c>
      <c r="J1031" s="2238" t="s">
        <v>454</v>
      </c>
      <c r="K1031" s="269" t="s">
        <v>329</v>
      </c>
      <c r="L1031" s="2522" t="s">
        <v>320</v>
      </c>
      <c r="M1031" s="2768" t="s">
        <v>466</v>
      </c>
      <c r="N1031" s="561">
        <v>13</v>
      </c>
      <c r="O1031" s="561">
        <v>7</v>
      </c>
      <c r="P1031" s="561"/>
      <c r="Q1031" s="561">
        <v>15</v>
      </c>
      <c r="R1031" s="561">
        <v>10</v>
      </c>
      <c r="S1031" s="762">
        <v>0</v>
      </c>
      <c r="T1031" s="1398"/>
      <c r="U1031" s="1669"/>
      <c r="V1031" s="1397"/>
      <c r="W1031" s="1397"/>
    </row>
    <row r="1032" spans="1:23" s="298" customFormat="1" ht="28.5" customHeight="1" outlineLevel="1" x14ac:dyDescent="0.25">
      <c r="A1032" s="2521"/>
      <c r="B1032" s="2347"/>
      <c r="C1032" s="2348"/>
      <c r="D1032" s="2825"/>
      <c r="E1032" s="1397" t="s">
        <v>458</v>
      </c>
      <c r="F1032" s="2523"/>
      <c r="G1032" s="2515"/>
      <c r="H1032" s="2632"/>
      <c r="I1032" s="2768"/>
      <c r="J1032" s="2239"/>
      <c r="K1032" s="269" t="s">
        <v>465</v>
      </c>
      <c r="L1032" s="2523"/>
      <c r="M1032" s="2768"/>
      <c r="N1032" s="561">
        <v>2425.3000000000002</v>
      </c>
      <c r="O1032" s="561">
        <v>1345.1</v>
      </c>
      <c r="P1032" s="561"/>
      <c r="Q1032" s="670">
        <v>5137.2529999999997</v>
      </c>
      <c r="R1032" s="670">
        <v>3116.0430000000001</v>
      </c>
      <c r="S1032" s="762">
        <v>0</v>
      </c>
      <c r="T1032" s="1399"/>
      <c r="U1032" s="1654" t="s">
        <v>3900</v>
      </c>
      <c r="V1032" s="1397"/>
      <c r="W1032" s="1397"/>
    </row>
    <row r="1033" spans="1:23" s="152" customFormat="1" ht="28.5" outlineLevel="1" x14ac:dyDescent="0.2">
      <c r="A1033" s="1203"/>
      <c r="B1033" s="1568"/>
      <c r="C1033" s="73"/>
      <c r="D1033" s="106"/>
      <c r="E1033" s="73"/>
      <c r="F1033" s="140" t="s">
        <v>476</v>
      </c>
      <c r="G1033" s="106"/>
      <c r="H1033" s="107" t="s">
        <v>1036</v>
      </c>
      <c r="I1033" s="105"/>
      <c r="J1033" s="105"/>
      <c r="K1033" s="105" t="s">
        <v>329</v>
      </c>
      <c r="L1033" s="140" t="s">
        <v>476</v>
      </c>
      <c r="M1033" s="105" t="s">
        <v>466</v>
      </c>
      <c r="N1033" s="61">
        <f t="shared" ref="N1033:P1033" si="42">SUM(N1034:N1035)</f>
        <v>247.7</v>
      </c>
      <c r="O1033" s="61">
        <f t="shared" si="42"/>
        <v>620.93399999999997</v>
      </c>
      <c r="P1033" s="61">
        <f t="shared" si="42"/>
        <v>0</v>
      </c>
      <c r="Q1033" s="61">
        <f>SUM(Q1034:Q1035)</f>
        <v>5137.2530000000006</v>
      </c>
      <c r="R1033" s="61">
        <f t="shared" ref="R1033:T1033" si="43">SUM(R1034:R1035)</f>
        <v>3116.0429999999997</v>
      </c>
      <c r="S1033" s="822">
        <f t="shared" si="43"/>
        <v>0</v>
      </c>
      <c r="T1033" s="61">
        <f t="shared" si="43"/>
        <v>0</v>
      </c>
      <c r="U1033" s="73"/>
      <c r="V1033" s="73"/>
      <c r="W1033" s="73"/>
    </row>
    <row r="1034" spans="1:23" s="152" customFormat="1" outlineLevel="1" x14ac:dyDescent="0.2">
      <c r="A1034" s="1203"/>
      <c r="B1034" s="1568"/>
      <c r="C1034" s="73"/>
      <c r="D1034" s="106"/>
      <c r="E1034" s="73"/>
      <c r="F1034" s="135"/>
      <c r="G1034" s="106"/>
      <c r="H1034" s="107" t="s">
        <v>1032</v>
      </c>
      <c r="I1034" s="105"/>
      <c r="J1034" s="55"/>
      <c r="K1034" s="105"/>
      <c r="L1034" s="135"/>
      <c r="M1034" s="105"/>
      <c r="N1034" s="61">
        <f>N1038+N1040+N1043+N1045+N1047+N1049+N1052+N1055+N1060+N1063+N1067+N1069+N1072+N1074+N1077+N1081+N1083+N1086+N1088+N1090+N1092+N1095</f>
        <v>247.7</v>
      </c>
      <c r="O1034" s="61">
        <f t="shared" ref="O1034:T1034" si="44">O1038+O1040+O1043+O1045+O1047+O1049+O1052+O1055+O1060+O1063+O1067+O1069+O1072+O1074+O1077+O1081+O1083+O1086+O1088+O1090+O1092+O1095</f>
        <v>620.93399999999997</v>
      </c>
      <c r="P1034" s="61">
        <f t="shared" si="44"/>
        <v>0</v>
      </c>
      <c r="Q1034" s="61">
        <f t="shared" si="44"/>
        <v>4481.0140000000001</v>
      </c>
      <c r="R1034" s="61">
        <f t="shared" si="44"/>
        <v>2769.2909999999997</v>
      </c>
      <c r="S1034" s="61">
        <f t="shared" si="44"/>
        <v>0</v>
      </c>
      <c r="T1034" s="61">
        <f t="shared" si="44"/>
        <v>0</v>
      </c>
      <c r="U1034" s="61"/>
      <c r="V1034" s="73"/>
      <c r="W1034" s="73"/>
    </row>
    <row r="1035" spans="1:23" s="152" customFormat="1" outlineLevel="1" x14ac:dyDescent="0.2">
      <c r="A1035" s="1203"/>
      <c r="B1035" s="1568"/>
      <c r="C1035" s="73"/>
      <c r="D1035" s="106"/>
      <c r="E1035" s="73"/>
      <c r="F1035" s="135"/>
      <c r="G1035" s="106"/>
      <c r="H1035" s="107" t="s">
        <v>1033</v>
      </c>
      <c r="I1035" s="105"/>
      <c r="J1035" s="55"/>
      <c r="K1035" s="105"/>
      <c r="L1035" s="135"/>
      <c r="M1035" s="105"/>
      <c r="N1035" s="61">
        <f>N1058+N1065+N1079</f>
        <v>0</v>
      </c>
      <c r="O1035" s="61">
        <f t="shared" ref="O1035:T1035" si="45">O1058+O1065+O1079</f>
        <v>0</v>
      </c>
      <c r="P1035" s="61">
        <f t="shared" si="45"/>
        <v>0</v>
      </c>
      <c r="Q1035" s="61">
        <f t="shared" si="45"/>
        <v>656.23900000000003</v>
      </c>
      <c r="R1035" s="61">
        <f t="shared" si="45"/>
        <v>346.75200000000001</v>
      </c>
      <c r="S1035" s="61">
        <f t="shared" si="45"/>
        <v>0</v>
      </c>
      <c r="T1035" s="61">
        <f t="shared" si="45"/>
        <v>0</v>
      </c>
      <c r="U1035" s="61"/>
      <c r="V1035" s="73"/>
      <c r="W1035" s="73"/>
    </row>
    <row r="1036" spans="1:23" s="286" customFormat="1" outlineLevel="1" x14ac:dyDescent="0.25">
      <c r="A1036" s="1190"/>
      <c r="B1036" s="984" t="s">
        <v>1003</v>
      </c>
      <c r="C1036" s="160"/>
      <c r="D1036" s="160"/>
      <c r="E1036" s="160"/>
      <c r="F1036" s="205"/>
      <c r="G1036" s="160"/>
      <c r="H1036" s="232" t="s">
        <v>576</v>
      </c>
      <c r="I1036" s="160"/>
      <c r="J1036" s="160"/>
      <c r="K1036" s="160"/>
      <c r="L1036" s="205"/>
      <c r="M1036" s="160"/>
      <c r="N1036" s="160"/>
      <c r="O1036" s="469"/>
      <c r="P1036" s="168"/>
      <c r="Q1036" s="168"/>
      <c r="R1036" s="168"/>
      <c r="S1036" s="170"/>
      <c r="T1036" s="171"/>
      <c r="U1036" s="391"/>
      <c r="V1036" s="159"/>
      <c r="W1036" s="159"/>
    </row>
    <row r="1037" spans="1:23" s="385" customFormat="1" ht="15" customHeight="1" outlineLevel="1" x14ac:dyDescent="0.25">
      <c r="A1037" s="2282">
        <v>1</v>
      </c>
      <c r="B1037" s="2344" t="s">
        <v>2428</v>
      </c>
      <c r="C1037" s="2276" t="s">
        <v>1026</v>
      </c>
      <c r="D1037" s="2276" t="s">
        <v>1029</v>
      </c>
      <c r="E1037" s="1043" t="s">
        <v>332</v>
      </c>
      <c r="F1037" s="2336">
        <v>2028</v>
      </c>
      <c r="G1037" s="2234" t="s">
        <v>468</v>
      </c>
      <c r="H1037" s="2516" t="s">
        <v>1512</v>
      </c>
      <c r="I1037" s="2276" t="s">
        <v>96</v>
      </c>
      <c r="J1037" s="2276" t="s">
        <v>2485</v>
      </c>
      <c r="K1037" s="355" t="s">
        <v>329</v>
      </c>
      <c r="L1037" s="2336">
        <v>2028</v>
      </c>
      <c r="M1037" s="2276" t="s">
        <v>466</v>
      </c>
      <c r="N1037" s="53"/>
      <c r="O1037" s="456"/>
      <c r="P1037" s="50"/>
      <c r="Q1037" s="50"/>
      <c r="R1037" s="50" t="s">
        <v>1649</v>
      </c>
      <c r="S1037" s="52"/>
      <c r="T1037" s="36"/>
      <c r="U1037" s="1663"/>
      <c r="V1037" s="366"/>
      <c r="W1037" s="2413" t="s">
        <v>1802</v>
      </c>
    </row>
    <row r="1038" spans="1:23" s="385" customFormat="1" ht="27" customHeight="1" outlineLevel="1" x14ac:dyDescent="0.25">
      <c r="A1038" s="2420"/>
      <c r="B1038" s="2345"/>
      <c r="C1038" s="2277"/>
      <c r="D1038" s="2277"/>
      <c r="E1038" s="1044" t="s">
        <v>458</v>
      </c>
      <c r="F1038" s="2338"/>
      <c r="G1038" s="2235"/>
      <c r="H1038" s="2517"/>
      <c r="I1038" s="2341"/>
      <c r="J1038" s="2341"/>
      <c r="K1038" s="348" t="s">
        <v>1192</v>
      </c>
      <c r="L1038" s="2338"/>
      <c r="M1038" s="2277"/>
      <c r="N1038" s="53"/>
      <c r="O1038" s="456"/>
      <c r="P1038" s="50"/>
      <c r="Q1038" s="50"/>
      <c r="R1038" s="50">
        <v>690.73500000000001</v>
      </c>
      <c r="S1038" s="52"/>
      <c r="T1038" s="36"/>
      <c r="U1038" s="1663" t="s">
        <v>1646</v>
      </c>
      <c r="V1038" s="366" t="s">
        <v>1514</v>
      </c>
      <c r="W1038" s="2414"/>
    </row>
    <row r="1039" spans="1:23" s="385" customFormat="1" ht="15" customHeight="1" outlineLevel="1" x14ac:dyDescent="0.25">
      <c r="A1039" s="2501">
        <v>2</v>
      </c>
      <c r="B1039" s="2346" t="s">
        <v>2429</v>
      </c>
      <c r="C1039" s="2276" t="s">
        <v>1026</v>
      </c>
      <c r="D1039" s="2276" t="s">
        <v>1029</v>
      </c>
      <c r="E1039" s="1043" t="s">
        <v>332</v>
      </c>
      <c r="F1039" s="2471">
        <v>2027</v>
      </c>
      <c r="G1039" s="2234" t="s">
        <v>468</v>
      </c>
      <c r="H1039" s="2428" t="s">
        <v>1513</v>
      </c>
      <c r="I1039" s="2425" t="s">
        <v>96</v>
      </c>
      <c r="J1039" s="2425" t="s">
        <v>2485</v>
      </c>
      <c r="K1039" s="355" t="s">
        <v>329</v>
      </c>
      <c r="L1039" s="2471">
        <v>2027</v>
      </c>
      <c r="M1039" s="2425" t="s">
        <v>466</v>
      </c>
      <c r="N1039" s="53"/>
      <c r="O1039" s="456"/>
      <c r="P1039" s="50"/>
      <c r="Q1039" s="50" t="s">
        <v>1649</v>
      </c>
      <c r="R1039" s="50"/>
      <c r="S1039" s="52"/>
      <c r="T1039" s="36"/>
      <c r="U1039" s="1663"/>
      <c r="V1039" s="366"/>
      <c r="W1039" s="2413" t="s">
        <v>1801</v>
      </c>
    </row>
    <row r="1040" spans="1:23" s="385" customFormat="1" ht="23.25" customHeight="1" outlineLevel="1" x14ac:dyDescent="0.25">
      <c r="A1040" s="2501"/>
      <c r="B1040" s="2346"/>
      <c r="C1040" s="2277"/>
      <c r="D1040" s="2277"/>
      <c r="E1040" s="1044" t="s">
        <v>458</v>
      </c>
      <c r="F1040" s="2471"/>
      <c r="G1040" s="2235"/>
      <c r="H1040" s="2429"/>
      <c r="I1040" s="2425"/>
      <c r="J1040" s="2425"/>
      <c r="K1040" s="356" t="s">
        <v>1192</v>
      </c>
      <c r="L1040" s="2471"/>
      <c r="M1040" s="2425"/>
      <c r="N1040" s="53"/>
      <c r="O1040" s="456"/>
      <c r="P1040" s="50"/>
      <c r="Q1040" s="50">
        <v>250</v>
      </c>
      <c r="R1040" s="50"/>
      <c r="S1040" s="52"/>
      <c r="T1040" s="36"/>
      <c r="U1040" s="1663" t="s">
        <v>1646</v>
      </c>
      <c r="V1040" s="366" t="s">
        <v>1424</v>
      </c>
      <c r="W1040" s="2414"/>
    </row>
    <row r="1041" spans="1:23" s="286" customFormat="1" outlineLevel="1" x14ac:dyDescent="0.25">
      <c r="A1041" s="1218"/>
      <c r="B1041" s="1566" t="s">
        <v>2420</v>
      </c>
      <c r="C1041" s="164"/>
      <c r="D1041" s="164"/>
      <c r="E1041" s="164"/>
      <c r="F1041" s="214"/>
      <c r="G1041" s="164"/>
      <c r="H1041" s="988" t="s">
        <v>578</v>
      </c>
      <c r="I1041" s="164"/>
      <c r="J1041" s="164"/>
      <c r="K1041" s="164"/>
      <c r="L1041" s="214"/>
      <c r="M1041" s="164"/>
      <c r="N1041" s="169"/>
      <c r="O1041" s="459"/>
      <c r="P1041" s="168"/>
      <c r="Q1041" s="168"/>
      <c r="R1041" s="168"/>
      <c r="S1041" s="170">
        <f t="shared" ref="S1041:T1041" si="46">SUM(S1042:S1049)</f>
        <v>0</v>
      </c>
      <c r="T1041" s="170">
        <f t="shared" si="46"/>
        <v>0</v>
      </c>
      <c r="U1041" s="391"/>
      <c r="V1041" s="391"/>
      <c r="W1041" s="391"/>
    </row>
    <row r="1042" spans="1:23" s="385" customFormat="1" ht="19.5" customHeight="1" outlineLevel="1" x14ac:dyDescent="0.25">
      <c r="A1042" s="2282">
        <v>3</v>
      </c>
      <c r="B1042" s="2332" t="s">
        <v>2430</v>
      </c>
      <c r="C1042" s="735" t="s">
        <v>1026</v>
      </c>
      <c r="D1042" s="2276" t="s">
        <v>1029</v>
      </c>
      <c r="E1042" s="1043" t="s">
        <v>332</v>
      </c>
      <c r="F1042" s="2336">
        <v>2028</v>
      </c>
      <c r="G1042" s="2234" t="s">
        <v>468</v>
      </c>
      <c r="H1042" s="2428" t="s">
        <v>1515</v>
      </c>
      <c r="I1042" s="2276" t="s">
        <v>96</v>
      </c>
      <c r="J1042" s="2276" t="s">
        <v>2486</v>
      </c>
      <c r="K1042" s="356" t="s">
        <v>329</v>
      </c>
      <c r="L1042" s="2336">
        <v>2028</v>
      </c>
      <c r="M1042" s="2276" t="s">
        <v>466</v>
      </c>
      <c r="N1042" s="53"/>
      <c r="O1042" s="456"/>
      <c r="P1042" s="50"/>
      <c r="Q1042" s="50"/>
      <c r="R1042" s="50" t="s">
        <v>1649</v>
      </c>
      <c r="S1042" s="52"/>
      <c r="T1042" s="36"/>
      <c r="U1042" s="1663"/>
      <c r="V1042" s="366"/>
      <c r="W1042" s="2413" t="s">
        <v>1801</v>
      </c>
    </row>
    <row r="1043" spans="1:23" s="385" customFormat="1" ht="18.75" customHeight="1" outlineLevel="1" x14ac:dyDescent="0.25">
      <c r="A1043" s="2283"/>
      <c r="B1043" s="2333"/>
      <c r="C1043" s="736"/>
      <c r="D1043" s="2277"/>
      <c r="E1043" s="1044" t="s">
        <v>458</v>
      </c>
      <c r="F1043" s="2337"/>
      <c r="G1043" s="2235"/>
      <c r="H1043" s="2429"/>
      <c r="I1043" s="2277"/>
      <c r="J1043" s="2277"/>
      <c r="K1043" s="356" t="s">
        <v>465</v>
      </c>
      <c r="L1043" s="2337"/>
      <c r="M1043" s="2277"/>
      <c r="N1043" s="53"/>
      <c r="O1043" s="456"/>
      <c r="P1043" s="50"/>
      <c r="Q1043" s="50"/>
      <c r="R1043" s="50">
        <v>295.16000000000003</v>
      </c>
      <c r="S1043" s="52"/>
      <c r="T1043" s="36"/>
      <c r="U1043" s="1663" t="s">
        <v>1646</v>
      </c>
      <c r="V1043" s="366" t="s">
        <v>1424</v>
      </c>
      <c r="W1043" s="2414"/>
    </row>
    <row r="1044" spans="1:23" s="385" customFormat="1" ht="18.75" customHeight="1" outlineLevel="1" x14ac:dyDescent="0.25">
      <c r="A1044" s="2282">
        <v>4</v>
      </c>
      <c r="B1044" s="2332" t="s">
        <v>2431</v>
      </c>
      <c r="C1044" s="735" t="s">
        <v>1026</v>
      </c>
      <c r="D1044" s="2276" t="s">
        <v>1029</v>
      </c>
      <c r="E1044" s="1043" t="s">
        <v>332</v>
      </c>
      <c r="F1044" s="2336">
        <v>2027</v>
      </c>
      <c r="G1044" s="2234" t="s">
        <v>468</v>
      </c>
      <c r="H1044" s="2428" t="s">
        <v>1516</v>
      </c>
      <c r="I1044" s="2276" t="s">
        <v>96</v>
      </c>
      <c r="J1044" s="2276" t="s">
        <v>2486</v>
      </c>
      <c r="K1044" s="356" t="s">
        <v>329</v>
      </c>
      <c r="L1044" s="2336">
        <v>2027</v>
      </c>
      <c r="M1044" s="2276" t="s">
        <v>466</v>
      </c>
      <c r="N1044" s="53"/>
      <c r="O1044" s="456"/>
      <c r="P1044" s="50"/>
      <c r="Q1044" s="50" t="s">
        <v>1649</v>
      </c>
      <c r="R1044" s="50"/>
      <c r="S1044" s="52"/>
      <c r="T1044" s="36"/>
      <c r="U1044" s="1663"/>
      <c r="V1044" s="366"/>
      <c r="W1044" s="2413" t="s">
        <v>1801</v>
      </c>
    </row>
    <row r="1045" spans="1:23" s="385" customFormat="1" ht="18.75" customHeight="1" outlineLevel="1" x14ac:dyDescent="0.25">
      <c r="A1045" s="2283"/>
      <c r="B1045" s="2333"/>
      <c r="C1045" s="736"/>
      <c r="D1045" s="2277"/>
      <c r="E1045" s="1044" t="s">
        <v>458</v>
      </c>
      <c r="F1045" s="2337"/>
      <c r="G1045" s="2235"/>
      <c r="H1045" s="2429"/>
      <c r="I1045" s="2277"/>
      <c r="J1045" s="2277"/>
      <c r="K1045" s="356" t="s">
        <v>465</v>
      </c>
      <c r="L1045" s="2337"/>
      <c r="M1045" s="2277"/>
      <c r="N1045" s="53"/>
      <c r="O1045" s="456"/>
      <c r="P1045" s="50"/>
      <c r="Q1045" s="50">
        <v>223.04</v>
      </c>
      <c r="R1045" s="50"/>
      <c r="S1045" s="52"/>
      <c r="T1045" s="36"/>
      <c r="U1045" s="1663" t="s">
        <v>1646</v>
      </c>
      <c r="V1045" s="366" t="s">
        <v>1424</v>
      </c>
      <c r="W1045" s="2414"/>
    </row>
    <row r="1046" spans="1:23" s="385" customFormat="1" ht="18" customHeight="1" outlineLevel="1" x14ac:dyDescent="0.25">
      <c r="A1046" s="2282">
        <v>5</v>
      </c>
      <c r="B1046" s="2332" t="s">
        <v>2432</v>
      </c>
      <c r="C1046" s="735" t="s">
        <v>1026</v>
      </c>
      <c r="D1046" s="2276" t="s">
        <v>1029</v>
      </c>
      <c r="E1046" s="1043" t="s">
        <v>332</v>
      </c>
      <c r="F1046" s="2336">
        <v>2027</v>
      </c>
      <c r="G1046" s="2234" t="s">
        <v>468</v>
      </c>
      <c r="H1046" s="2428" t="s">
        <v>1517</v>
      </c>
      <c r="I1046" s="2276" t="s">
        <v>96</v>
      </c>
      <c r="J1046" s="2276" t="s">
        <v>2486</v>
      </c>
      <c r="K1046" s="356" t="s">
        <v>329</v>
      </c>
      <c r="L1046" s="2336">
        <v>2027</v>
      </c>
      <c r="M1046" s="2276" t="s">
        <v>466</v>
      </c>
      <c r="N1046" s="53"/>
      <c r="O1046" s="456"/>
      <c r="P1046" s="50"/>
      <c r="Q1046" s="50" t="s">
        <v>1649</v>
      </c>
      <c r="R1046" s="50"/>
      <c r="S1046" s="52"/>
      <c r="T1046" s="36"/>
      <c r="U1046" s="1663"/>
      <c r="V1046" s="366"/>
      <c r="W1046" s="2413" t="s">
        <v>1801</v>
      </c>
    </row>
    <row r="1047" spans="1:23" s="385" customFormat="1" ht="18.75" customHeight="1" outlineLevel="1" x14ac:dyDescent="0.25">
      <c r="A1047" s="2283"/>
      <c r="B1047" s="2333"/>
      <c r="C1047" s="736"/>
      <c r="D1047" s="2277"/>
      <c r="E1047" s="1044" t="s">
        <v>458</v>
      </c>
      <c r="F1047" s="2337"/>
      <c r="G1047" s="2235"/>
      <c r="H1047" s="2429"/>
      <c r="I1047" s="2277"/>
      <c r="J1047" s="2277"/>
      <c r="K1047" s="356" t="s">
        <v>465</v>
      </c>
      <c r="L1047" s="2337"/>
      <c r="M1047" s="2277"/>
      <c r="N1047" s="53"/>
      <c r="O1047" s="456"/>
      <c r="P1047" s="50"/>
      <c r="Q1047" s="50">
        <v>300</v>
      </c>
      <c r="R1047" s="50"/>
      <c r="S1047" s="52"/>
      <c r="T1047" s="36"/>
      <c r="U1047" s="1663" t="s">
        <v>1646</v>
      </c>
      <c r="V1047" s="366" t="s">
        <v>1424</v>
      </c>
      <c r="W1047" s="2414"/>
    </row>
    <row r="1048" spans="1:23" s="385" customFormat="1" ht="16.5" customHeight="1" outlineLevel="1" x14ac:dyDescent="0.25">
      <c r="A1048" s="2282">
        <v>6</v>
      </c>
      <c r="B1048" s="2332" t="s">
        <v>2433</v>
      </c>
      <c r="C1048" s="735" t="s">
        <v>1026</v>
      </c>
      <c r="D1048" s="2276" t="s">
        <v>1029</v>
      </c>
      <c r="E1048" s="1043" t="s">
        <v>332</v>
      </c>
      <c r="F1048" s="2336">
        <v>2028</v>
      </c>
      <c r="G1048" s="2234" t="s">
        <v>468</v>
      </c>
      <c r="H1048" s="2428" t="s">
        <v>1518</v>
      </c>
      <c r="I1048" s="2276" t="s">
        <v>96</v>
      </c>
      <c r="J1048" s="2276" t="s">
        <v>2486</v>
      </c>
      <c r="K1048" s="356" t="s">
        <v>329</v>
      </c>
      <c r="L1048" s="2336">
        <v>2028</v>
      </c>
      <c r="M1048" s="2276" t="s">
        <v>466</v>
      </c>
      <c r="N1048" s="53"/>
      <c r="O1048" s="456"/>
      <c r="P1048" s="50"/>
      <c r="Q1048" s="50"/>
      <c r="R1048" s="50" t="s">
        <v>1649</v>
      </c>
      <c r="S1048" s="52"/>
      <c r="T1048" s="36"/>
      <c r="U1048" s="1663"/>
      <c r="V1048" s="366"/>
      <c r="W1048" s="2413" t="s">
        <v>1801</v>
      </c>
    </row>
    <row r="1049" spans="1:23" s="385" customFormat="1" ht="22.5" customHeight="1" outlineLevel="1" x14ac:dyDescent="0.25">
      <c r="A1049" s="2283"/>
      <c r="B1049" s="2333"/>
      <c r="C1049" s="736"/>
      <c r="D1049" s="2277"/>
      <c r="E1049" s="1044" t="s">
        <v>458</v>
      </c>
      <c r="F1049" s="2337"/>
      <c r="G1049" s="2235"/>
      <c r="H1049" s="2429"/>
      <c r="I1049" s="2277"/>
      <c r="J1049" s="2277"/>
      <c r="K1049" s="356" t="s">
        <v>465</v>
      </c>
      <c r="L1049" s="2337"/>
      <c r="M1049" s="2277"/>
      <c r="N1049" s="53"/>
      <c r="O1049" s="456"/>
      <c r="P1049" s="50"/>
      <c r="Q1049" s="50"/>
      <c r="R1049" s="50">
        <v>400</v>
      </c>
      <c r="S1049" s="52"/>
      <c r="T1049" s="36"/>
      <c r="U1049" s="1663" t="s">
        <v>1646</v>
      </c>
      <c r="V1049" s="366" t="s">
        <v>1424</v>
      </c>
      <c r="W1049" s="2414"/>
    </row>
    <row r="1050" spans="1:23" s="286" customFormat="1" outlineLevel="1" x14ac:dyDescent="0.25">
      <c r="A1050" s="1190"/>
      <c r="B1050" s="984" t="s">
        <v>1005</v>
      </c>
      <c r="C1050" s="160"/>
      <c r="D1050" s="160"/>
      <c r="E1050" s="160"/>
      <c r="F1050" s="205"/>
      <c r="G1050" s="160"/>
      <c r="H1050" s="232" t="s">
        <v>598</v>
      </c>
      <c r="I1050" s="160"/>
      <c r="J1050" s="160"/>
      <c r="K1050" s="160"/>
      <c r="L1050" s="205"/>
      <c r="M1050" s="160"/>
      <c r="N1050" s="169"/>
      <c r="O1050" s="459"/>
      <c r="P1050" s="168"/>
      <c r="Q1050" s="672"/>
      <c r="R1050" s="672"/>
      <c r="S1050" s="170"/>
      <c r="T1050" s="171"/>
      <c r="U1050" s="391"/>
      <c r="V1050" s="391"/>
      <c r="W1050" s="391"/>
    </row>
    <row r="1051" spans="1:23" s="385" customFormat="1" ht="23.25" customHeight="1" outlineLevel="1" x14ac:dyDescent="0.25">
      <c r="A1051" s="2282">
        <v>7</v>
      </c>
      <c r="B1051" s="2344" t="s">
        <v>2434</v>
      </c>
      <c r="C1051" s="735" t="s">
        <v>1026</v>
      </c>
      <c r="D1051" s="1025" t="s">
        <v>1026</v>
      </c>
      <c r="E1051" s="1043" t="s">
        <v>332</v>
      </c>
      <c r="F1051" s="2336">
        <v>2027</v>
      </c>
      <c r="G1051" s="2354" t="s">
        <v>468</v>
      </c>
      <c r="H1051" s="2516" t="s">
        <v>1519</v>
      </c>
      <c r="I1051" s="2276" t="s">
        <v>96</v>
      </c>
      <c r="J1051" s="2276" t="s">
        <v>96</v>
      </c>
      <c r="K1051" s="356" t="s">
        <v>329</v>
      </c>
      <c r="L1051" s="2336">
        <v>2027</v>
      </c>
      <c r="M1051" s="2276" t="s">
        <v>466</v>
      </c>
      <c r="N1051" s="356"/>
      <c r="O1051" s="447"/>
      <c r="P1051" s="50"/>
      <c r="Q1051" s="50" t="s">
        <v>1649</v>
      </c>
      <c r="R1051" s="50"/>
      <c r="S1051" s="52"/>
      <c r="T1051" s="36"/>
      <c r="U1051" s="1663"/>
      <c r="V1051" s="366"/>
      <c r="W1051" s="2413" t="s">
        <v>1801</v>
      </c>
    </row>
    <row r="1052" spans="1:23" s="385" customFormat="1" ht="24" customHeight="1" outlineLevel="1" x14ac:dyDescent="0.25">
      <c r="A1052" s="2283"/>
      <c r="B1052" s="2345"/>
      <c r="C1052" s="736"/>
      <c r="D1052" s="1026"/>
      <c r="E1052" s="1044" t="s">
        <v>458</v>
      </c>
      <c r="F1052" s="2337"/>
      <c r="G1052" s="2355"/>
      <c r="H1052" s="2517"/>
      <c r="I1052" s="2277"/>
      <c r="J1052" s="2277"/>
      <c r="K1052" s="356" t="s">
        <v>465</v>
      </c>
      <c r="L1052" s="2337"/>
      <c r="M1052" s="2277"/>
      <c r="N1052" s="356"/>
      <c r="O1052" s="447"/>
      <c r="P1052" s="50"/>
      <c r="Q1052" s="50">
        <v>774.76700000000005</v>
      </c>
      <c r="R1052" s="50"/>
      <c r="S1052" s="52"/>
      <c r="T1052" s="36"/>
      <c r="U1052" s="1663" t="s">
        <v>1646</v>
      </c>
      <c r="V1052" s="366" t="s">
        <v>1424</v>
      </c>
      <c r="W1052" s="2414"/>
    </row>
    <row r="1053" spans="1:23" s="286" customFormat="1" outlineLevel="1" x14ac:dyDescent="0.25">
      <c r="A1053" s="1190"/>
      <c r="B1053" s="984" t="s">
        <v>2700</v>
      </c>
      <c r="C1053" s="160"/>
      <c r="D1053" s="160"/>
      <c r="E1053" s="160"/>
      <c r="F1053" s="205"/>
      <c r="G1053" s="160"/>
      <c r="H1053" s="232" t="s">
        <v>581</v>
      </c>
      <c r="I1053" s="160"/>
      <c r="J1053" s="160"/>
      <c r="K1053" s="160"/>
      <c r="L1053" s="205"/>
      <c r="M1053" s="160"/>
      <c r="N1053" s="169"/>
      <c r="O1053" s="459"/>
      <c r="P1053" s="168"/>
      <c r="Q1053" s="168"/>
      <c r="R1053" s="168"/>
      <c r="S1053" s="170"/>
      <c r="T1053" s="171"/>
      <c r="U1053" s="391"/>
      <c r="V1053" s="391"/>
      <c r="W1053" s="391"/>
    </row>
    <row r="1054" spans="1:23" s="385" customFormat="1" ht="15" customHeight="1" outlineLevel="1" x14ac:dyDescent="0.25">
      <c r="A1054" s="2282">
        <v>8</v>
      </c>
      <c r="B1054" s="2332" t="s">
        <v>2435</v>
      </c>
      <c r="C1054" s="735" t="s">
        <v>1026</v>
      </c>
      <c r="D1054" s="1025" t="s">
        <v>1026</v>
      </c>
      <c r="E1054" s="1043" t="s">
        <v>332</v>
      </c>
      <c r="F1054" s="2336">
        <v>2027</v>
      </c>
      <c r="G1054" s="2234" t="s">
        <v>468</v>
      </c>
      <c r="H1054" s="2428" t="s">
        <v>1520</v>
      </c>
      <c r="I1054" s="2276" t="s">
        <v>96</v>
      </c>
      <c r="J1054" s="2276" t="s">
        <v>96</v>
      </c>
      <c r="K1054" s="356" t="s">
        <v>329</v>
      </c>
      <c r="L1054" s="2336">
        <v>2027</v>
      </c>
      <c r="M1054" s="2276" t="s">
        <v>466</v>
      </c>
      <c r="N1054" s="53"/>
      <c r="O1054" s="447"/>
      <c r="P1054" s="50"/>
      <c r="Q1054" s="50" t="s">
        <v>1649</v>
      </c>
      <c r="R1054" s="50"/>
      <c r="S1054" s="52"/>
      <c r="T1054" s="36"/>
      <c r="U1054" s="1663"/>
      <c r="V1054" s="366"/>
      <c r="W1054" s="2413" t="s">
        <v>1801</v>
      </c>
    </row>
    <row r="1055" spans="1:23" s="385" customFormat="1" ht="18.75" customHeight="1" outlineLevel="1" x14ac:dyDescent="0.25">
      <c r="A1055" s="2283"/>
      <c r="B1055" s="2333"/>
      <c r="C1055" s="736"/>
      <c r="D1055" s="1026"/>
      <c r="E1055" s="1044" t="s">
        <v>458</v>
      </c>
      <c r="F1055" s="2337"/>
      <c r="G1055" s="2235"/>
      <c r="H1055" s="2429"/>
      <c r="I1055" s="2277"/>
      <c r="J1055" s="2277"/>
      <c r="K1055" s="356" t="s">
        <v>465</v>
      </c>
      <c r="L1055" s="2337"/>
      <c r="M1055" s="2277"/>
      <c r="N1055" s="53"/>
      <c r="O1055" s="447"/>
      <c r="P1055" s="50"/>
      <c r="Q1055" s="50">
        <v>335.65499999999997</v>
      </c>
      <c r="R1055" s="50"/>
      <c r="S1055" s="52"/>
      <c r="T1055" s="36"/>
      <c r="U1055" s="1663" t="s">
        <v>1646</v>
      </c>
      <c r="V1055" s="366" t="s">
        <v>1424</v>
      </c>
      <c r="W1055" s="2414"/>
    </row>
    <row r="1056" spans="1:23" s="286" customFormat="1" outlineLevel="1" x14ac:dyDescent="0.25">
      <c r="A1056" s="1190"/>
      <c r="B1056" s="984" t="s">
        <v>2699</v>
      </c>
      <c r="C1056" s="160"/>
      <c r="D1056" s="160"/>
      <c r="E1056" s="160"/>
      <c r="F1056" s="205"/>
      <c r="G1056" s="160"/>
      <c r="H1056" s="232" t="s">
        <v>589</v>
      </c>
      <c r="I1056" s="160"/>
      <c r="J1056" s="160"/>
      <c r="K1056" s="160"/>
      <c r="L1056" s="205"/>
      <c r="M1056" s="160"/>
      <c r="N1056" s="169"/>
      <c r="O1056" s="469"/>
      <c r="P1056" s="168"/>
      <c r="Q1056" s="168"/>
      <c r="R1056" s="168"/>
      <c r="S1056" s="170"/>
      <c r="T1056" s="171"/>
      <c r="U1056" s="171"/>
      <c r="V1056" s="391"/>
      <c r="W1056" s="391"/>
    </row>
    <row r="1057" spans="1:23" s="385" customFormat="1" ht="18.75" customHeight="1" outlineLevel="1" x14ac:dyDescent="0.25">
      <c r="A1057" s="2282">
        <v>9</v>
      </c>
      <c r="B1057" s="2332" t="s">
        <v>2488</v>
      </c>
      <c r="C1057" s="735" t="s">
        <v>1026</v>
      </c>
      <c r="D1057" s="1025" t="s">
        <v>1026</v>
      </c>
      <c r="E1057" s="1043" t="s">
        <v>332</v>
      </c>
      <c r="F1057" s="2336">
        <v>2028</v>
      </c>
      <c r="G1057" s="2234" t="s">
        <v>468</v>
      </c>
      <c r="H1057" s="2428" t="s">
        <v>2487</v>
      </c>
      <c r="I1057" s="2276" t="s">
        <v>96</v>
      </c>
      <c r="J1057" s="2276" t="s">
        <v>96</v>
      </c>
      <c r="K1057" s="356" t="s">
        <v>329</v>
      </c>
      <c r="L1057" s="2336">
        <v>2028</v>
      </c>
      <c r="M1057" s="2276" t="s">
        <v>466</v>
      </c>
      <c r="N1057" s="53"/>
      <c r="O1057" s="456"/>
      <c r="P1057" s="50"/>
      <c r="Q1057" s="50"/>
      <c r="R1057" s="50" t="s">
        <v>1650</v>
      </c>
      <c r="S1057" s="52"/>
      <c r="T1057" s="36"/>
      <c r="U1057" s="1663"/>
      <c r="V1057" s="366"/>
      <c r="W1057" s="2413" t="s">
        <v>1801</v>
      </c>
    </row>
    <row r="1058" spans="1:23" s="385" customFormat="1" ht="20.25" customHeight="1" outlineLevel="1" x14ac:dyDescent="0.25">
      <c r="A1058" s="2283"/>
      <c r="B1058" s="2333"/>
      <c r="C1058" s="736"/>
      <c r="D1058" s="1026"/>
      <c r="E1058" s="1044" t="s">
        <v>458</v>
      </c>
      <c r="F1058" s="2337"/>
      <c r="G1058" s="2235"/>
      <c r="H1058" s="2429"/>
      <c r="I1058" s="2277"/>
      <c r="J1058" s="2277"/>
      <c r="K1058" s="356" t="s">
        <v>465</v>
      </c>
      <c r="L1058" s="2337"/>
      <c r="M1058" s="2277"/>
      <c r="N1058" s="53"/>
      <c r="O1058" s="456"/>
      <c r="P1058" s="50"/>
      <c r="Q1058" s="50"/>
      <c r="R1058" s="50">
        <v>194.578</v>
      </c>
      <c r="S1058" s="52"/>
      <c r="T1058" s="36"/>
      <c r="U1058" s="1663" t="s">
        <v>1646</v>
      </c>
      <c r="V1058" s="366" t="s">
        <v>1356</v>
      </c>
      <c r="W1058" s="2414"/>
    </row>
    <row r="1059" spans="1:23" s="385" customFormat="1" outlineLevel="1" x14ac:dyDescent="0.25">
      <c r="A1059" s="2282">
        <v>10</v>
      </c>
      <c r="B1059" s="2332" t="s">
        <v>2489</v>
      </c>
      <c r="C1059" s="735" t="s">
        <v>1026</v>
      </c>
      <c r="D1059" s="1025" t="s">
        <v>1026</v>
      </c>
      <c r="E1059" s="1043" t="s">
        <v>332</v>
      </c>
      <c r="F1059" s="2336">
        <v>2028</v>
      </c>
      <c r="G1059" s="2234" t="s">
        <v>468</v>
      </c>
      <c r="H1059" s="2428" t="s">
        <v>2490</v>
      </c>
      <c r="I1059" s="2276" t="s">
        <v>96</v>
      </c>
      <c r="J1059" s="2276" t="s">
        <v>96</v>
      </c>
      <c r="K1059" s="356" t="s">
        <v>329</v>
      </c>
      <c r="L1059" s="2336">
        <v>2028</v>
      </c>
      <c r="M1059" s="2276" t="s">
        <v>466</v>
      </c>
      <c r="N1059" s="53"/>
      <c r="O1059" s="456"/>
      <c r="P1059" s="50"/>
      <c r="Q1059" s="50"/>
      <c r="R1059" s="50" t="s">
        <v>1650</v>
      </c>
      <c r="S1059" s="52"/>
      <c r="T1059" s="36"/>
      <c r="U1059" s="1663"/>
      <c r="V1059" s="366"/>
      <c r="W1059" s="366"/>
    </row>
    <row r="1060" spans="1:23" s="385" customFormat="1" ht="25.5" customHeight="1" outlineLevel="1" x14ac:dyDescent="0.25">
      <c r="A1060" s="2283"/>
      <c r="B1060" s="2333"/>
      <c r="C1060" s="736"/>
      <c r="D1060" s="1026"/>
      <c r="E1060" s="1044" t="s">
        <v>458</v>
      </c>
      <c r="F1060" s="2337"/>
      <c r="G1060" s="2235"/>
      <c r="H1060" s="2429"/>
      <c r="I1060" s="2277"/>
      <c r="J1060" s="2277"/>
      <c r="K1060" s="356" t="s">
        <v>465</v>
      </c>
      <c r="L1060" s="2337"/>
      <c r="M1060" s="2277"/>
      <c r="N1060" s="53"/>
      <c r="O1060" s="456"/>
      <c r="P1060" s="50"/>
      <c r="Q1060" s="50"/>
      <c r="R1060" s="50">
        <v>252.376</v>
      </c>
      <c r="S1060" s="52"/>
      <c r="T1060" s="36"/>
      <c r="U1060" s="1663" t="s">
        <v>1646</v>
      </c>
      <c r="V1060" s="366" t="s">
        <v>1514</v>
      </c>
      <c r="W1060" s="366"/>
    </row>
    <row r="1061" spans="1:23" s="286" customFormat="1" outlineLevel="1" x14ac:dyDescent="0.25">
      <c r="A1061" s="1190"/>
      <c r="B1061" s="984" t="s">
        <v>2698</v>
      </c>
      <c r="C1061" s="160"/>
      <c r="D1061" s="160"/>
      <c r="E1061" s="391"/>
      <c r="F1061" s="205"/>
      <c r="G1061" s="161"/>
      <c r="H1061" s="232" t="s">
        <v>582</v>
      </c>
      <c r="I1061" s="160"/>
      <c r="J1061" s="160"/>
      <c r="K1061" s="160"/>
      <c r="L1061" s="205"/>
      <c r="M1061" s="160"/>
      <c r="N1061" s="169"/>
      <c r="O1061" s="459"/>
      <c r="P1061" s="168"/>
      <c r="Q1061" s="168"/>
      <c r="R1061" s="168"/>
      <c r="S1061" s="170"/>
      <c r="T1061" s="171"/>
      <c r="U1061" s="391"/>
      <c r="V1061" s="391"/>
      <c r="W1061" s="391"/>
    </row>
    <row r="1062" spans="1:23" s="385" customFormat="1" ht="15" customHeight="1" outlineLevel="1" x14ac:dyDescent="0.25">
      <c r="A1062" s="2282">
        <v>11</v>
      </c>
      <c r="B1062" s="2332" t="s">
        <v>2436</v>
      </c>
      <c r="C1062" s="735" t="s">
        <v>1026</v>
      </c>
      <c r="D1062" s="1025" t="s">
        <v>1026</v>
      </c>
      <c r="E1062" s="1043" t="s">
        <v>332</v>
      </c>
      <c r="F1062" s="2336" t="s">
        <v>471</v>
      </c>
      <c r="G1062" s="2234" t="s">
        <v>468</v>
      </c>
      <c r="H1062" s="2428" t="s">
        <v>761</v>
      </c>
      <c r="I1062" s="2276" t="s">
        <v>96</v>
      </c>
      <c r="J1062" s="2276" t="s">
        <v>96</v>
      </c>
      <c r="K1062" s="356" t="s">
        <v>329</v>
      </c>
      <c r="L1062" s="2336" t="s">
        <v>471</v>
      </c>
      <c r="M1062" s="2276" t="s">
        <v>466</v>
      </c>
      <c r="N1062" s="53"/>
      <c r="O1062" s="456"/>
      <c r="P1062" s="50"/>
      <c r="Q1062" s="50" t="s">
        <v>1650</v>
      </c>
      <c r="R1062" s="50"/>
      <c r="S1062" s="52"/>
      <c r="T1062" s="36"/>
      <c r="U1062" s="1663"/>
      <c r="V1062" s="366"/>
      <c r="W1062" s="2413" t="s">
        <v>1801</v>
      </c>
    </row>
    <row r="1063" spans="1:23" s="385" customFormat="1" ht="26.25" customHeight="1" outlineLevel="1" x14ac:dyDescent="0.25">
      <c r="A1063" s="2283"/>
      <c r="B1063" s="2333"/>
      <c r="C1063" s="736"/>
      <c r="D1063" s="1026"/>
      <c r="E1063" s="1044" t="s">
        <v>458</v>
      </c>
      <c r="F1063" s="2337"/>
      <c r="G1063" s="2235"/>
      <c r="H1063" s="2429"/>
      <c r="I1063" s="2277"/>
      <c r="J1063" s="2277"/>
      <c r="K1063" s="356" t="s">
        <v>465</v>
      </c>
      <c r="L1063" s="2337"/>
      <c r="M1063" s="2277"/>
      <c r="N1063" s="53">
        <v>97.7</v>
      </c>
      <c r="O1063" s="456"/>
      <c r="P1063" s="50"/>
      <c r="Q1063" s="50">
        <v>78.125</v>
      </c>
      <c r="R1063" s="50"/>
      <c r="S1063" s="52"/>
      <c r="T1063" s="36"/>
      <c r="U1063" s="1663" t="s">
        <v>1646</v>
      </c>
      <c r="V1063" s="366" t="s">
        <v>1514</v>
      </c>
      <c r="W1063" s="2414"/>
    </row>
    <row r="1064" spans="1:23" s="385" customFormat="1" outlineLevel="1" x14ac:dyDescent="0.25">
      <c r="A1064" s="2282">
        <v>12</v>
      </c>
      <c r="B1064" s="2332" t="s">
        <v>2491</v>
      </c>
      <c r="C1064" s="735" t="s">
        <v>1026</v>
      </c>
      <c r="D1064" s="1025" t="s">
        <v>1026</v>
      </c>
      <c r="E1064" s="1043" t="s">
        <v>332</v>
      </c>
      <c r="F1064" s="2336">
        <v>2028</v>
      </c>
      <c r="G1064" s="2234" t="s">
        <v>468</v>
      </c>
      <c r="H1064" s="2428" t="s">
        <v>2487</v>
      </c>
      <c r="I1064" s="2276" t="s">
        <v>96</v>
      </c>
      <c r="J1064" s="2276" t="s">
        <v>96</v>
      </c>
      <c r="K1064" s="356" t="s">
        <v>329</v>
      </c>
      <c r="L1064" s="2336">
        <v>2028</v>
      </c>
      <c r="M1064" s="2276" t="s">
        <v>466</v>
      </c>
      <c r="N1064" s="53"/>
      <c r="O1064" s="456"/>
      <c r="P1064" s="50"/>
      <c r="Q1064" s="50"/>
      <c r="R1064" s="50" t="s">
        <v>1650</v>
      </c>
      <c r="S1064" s="52"/>
      <c r="T1064" s="36"/>
      <c r="U1064" s="1663"/>
      <c r="V1064" s="366"/>
      <c r="W1064" s="2413" t="s">
        <v>1801</v>
      </c>
    </row>
    <row r="1065" spans="1:23" s="385" customFormat="1" ht="29.25" customHeight="1" outlineLevel="1" x14ac:dyDescent="0.25">
      <c r="A1065" s="2283"/>
      <c r="B1065" s="2333"/>
      <c r="C1065" s="736"/>
      <c r="D1065" s="1026"/>
      <c r="E1065" s="1044" t="s">
        <v>458</v>
      </c>
      <c r="F1065" s="2337"/>
      <c r="G1065" s="2235"/>
      <c r="H1065" s="2429"/>
      <c r="I1065" s="2277"/>
      <c r="J1065" s="2277"/>
      <c r="K1065" s="356" t="s">
        <v>465</v>
      </c>
      <c r="L1065" s="2337"/>
      <c r="M1065" s="2277"/>
      <c r="N1065" s="53"/>
      <c r="O1065" s="456"/>
      <c r="P1065" s="50"/>
      <c r="Q1065" s="50"/>
      <c r="R1065" s="50">
        <v>152.17400000000001</v>
      </c>
      <c r="S1065" s="52"/>
      <c r="T1065" s="36"/>
      <c r="U1065" s="1663" t="s">
        <v>1646</v>
      </c>
      <c r="V1065" s="366" t="s">
        <v>1355</v>
      </c>
      <c r="W1065" s="2414"/>
    </row>
    <row r="1066" spans="1:23" s="385" customFormat="1" outlineLevel="1" x14ac:dyDescent="0.25">
      <c r="A1066" s="2282">
        <v>13</v>
      </c>
      <c r="B1066" s="2332" t="s">
        <v>2437</v>
      </c>
      <c r="C1066" s="735" t="s">
        <v>1026</v>
      </c>
      <c r="D1066" s="1025" t="s">
        <v>1026</v>
      </c>
      <c r="E1066" s="1043" t="s">
        <v>332</v>
      </c>
      <c r="F1066" s="2336">
        <v>2027</v>
      </c>
      <c r="G1066" s="2234" t="s">
        <v>468</v>
      </c>
      <c r="H1066" s="2428" t="s">
        <v>1521</v>
      </c>
      <c r="I1066" s="2276" t="s">
        <v>96</v>
      </c>
      <c r="J1066" s="2276" t="s">
        <v>96</v>
      </c>
      <c r="K1066" s="356" t="s">
        <v>329</v>
      </c>
      <c r="L1066" s="2336">
        <v>2027</v>
      </c>
      <c r="M1066" s="2276" t="s">
        <v>466</v>
      </c>
      <c r="N1066" s="53"/>
      <c r="O1066" s="456"/>
      <c r="P1066" s="50"/>
      <c r="Q1066" s="50" t="s">
        <v>1650</v>
      </c>
      <c r="R1066" s="50"/>
      <c r="S1066" s="52"/>
      <c r="T1066" s="36"/>
      <c r="U1066" s="1663"/>
      <c r="V1066" s="366"/>
      <c r="W1066" s="2413" t="s">
        <v>1805</v>
      </c>
    </row>
    <row r="1067" spans="1:23" s="385" customFormat="1" ht="29.25" customHeight="1" outlineLevel="1" x14ac:dyDescent="0.25">
      <c r="A1067" s="2283"/>
      <c r="B1067" s="2333"/>
      <c r="C1067" s="736"/>
      <c r="D1067" s="1026"/>
      <c r="E1067" s="1044" t="s">
        <v>458</v>
      </c>
      <c r="F1067" s="2337"/>
      <c r="G1067" s="2235"/>
      <c r="H1067" s="2429"/>
      <c r="I1067" s="2277"/>
      <c r="J1067" s="2277"/>
      <c r="K1067" s="356" t="s">
        <v>465</v>
      </c>
      <c r="L1067" s="2337"/>
      <c r="M1067" s="2277"/>
      <c r="N1067" s="53"/>
      <c r="O1067" s="456"/>
      <c r="P1067" s="50"/>
      <c r="Q1067" s="50">
        <v>15.552</v>
      </c>
      <c r="R1067" s="50"/>
      <c r="S1067" s="52"/>
      <c r="T1067" s="36"/>
      <c r="U1067" s="1663" t="s">
        <v>1646</v>
      </c>
      <c r="V1067" s="366" t="s">
        <v>1514</v>
      </c>
      <c r="W1067" s="2414"/>
    </row>
    <row r="1068" spans="1:23" s="385" customFormat="1" outlineLevel="1" x14ac:dyDescent="0.25">
      <c r="A1068" s="2282">
        <v>14</v>
      </c>
      <c r="B1068" s="2332" t="s">
        <v>2438</v>
      </c>
      <c r="C1068" s="735" t="s">
        <v>1026</v>
      </c>
      <c r="D1068" s="1025" t="s">
        <v>1026</v>
      </c>
      <c r="E1068" s="1043" t="s">
        <v>332</v>
      </c>
      <c r="F1068" s="2336">
        <v>2027</v>
      </c>
      <c r="G1068" s="2234" t="s">
        <v>468</v>
      </c>
      <c r="H1068" s="2428" t="s">
        <v>1522</v>
      </c>
      <c r="I1068" s="2276" t="s">
        <v>96</v>
      </c>
      <c r="J1068" s="2276" t="s">
        <v>96</v>
      </c>
      <c r="K1068" s="356" t="s">
        <v>329</v>
      </c>
      <c r="L1068" s="2336">
        <v>2027</v>
      </c>
      <c r="M1068" s="2276" t="s">
        <v>466</v>
      </c>
      <c r="N1068" s="53"/>
      <c r="O1068" s="456"/>
      <c r="P1068" s="50"/>
      <c r="Q1068" s="50" t="s">
        <v>1650</v>
      </c>
      <c r="R1068" s="50"/>
      <c r="S1068" s="52"/>
      <c r="T1068" s="36"/>
      <c r="U1068" s="1663"/>
      <c r="V1068" s="366"/>
      <c r="W1068" s="2413" t="s">
        <v>1801</v>
      </c>
    </row>
    <row r="1069" spans="1:23" s="385" customFormat="1" ht="29.25" customHeight="1" outlineLevel="1" x14ac:dyDescent="0.25">
      <c r="A1069" s="2283"/>
      <c r="B1069" s="2333"/>
      <c r="C1069" s="736"/>
      <c r="D1069" s="1026"/>
      <c r="E1069" s="1044" t="s">
        <v>458</v>
      </c>
      <c r="F1069" s="2337"/>
      <c r="G1069" s="2235"/>
      <c r="H1069" s="2429"/>
      <c r="I1069" s="2277"/>
      <c r="J1069" s="2277"/>
      <c r="K1069" s="356" t="s">
        <v>465</v>
      </c>
      <c r="L1069" s="2337"/>
      <c r="M1069" s="2277"/>
      <c r="N1069" s="53"/>
      <c r="O1069" s="456"/>
      <c r="P1069" s="50"/>
      <c r="Q1069" s="50">
        <v>206.32300000000001</v>
      </c>
      <c r="R1069" s="50"/>
      <c r="S1069" s="52"/>
      <c r="T1069" s="36"/>
      <c r="U1069" s="1663" t="s">
        <v>1646</v>
      </c>
      <c r="V1069" s="366" t="s">
        <v>1514</v>
      </c>
      <c r="W1069" s="2414"/>
    </row>
    <row r="1070" spans="1:23" s="286" customFormat="1" outlineLevel="1" x14ac:dyDescent="0.25">
      <c r="A1070" s="1190"/>
      <c r="B1070" s="984" t="s">
        <v>1010</v>
      </c>
      <c r="C1070" s="160"/>
      <c r="D1070" s="160"/>
      <c r="E1070" s="391"/>
      <c r="F1070" s="205"/>
      <c r="G1070" s="161"/>
      <c r="H1070" s="232" t="s">
        <v>583</v>
      </c>
      <c r="I1070" s="160"/>
      <c r="J1070" s="160"/>
      <c r="K1070" s="160"/>
      <c r="L1070" s="205"/>
      <c r="M1070" s="160"/>
      <c r="N1070" s="169"/>
      <c r="O1070" s="459"/>
      <c r="P1070" s="168"/>
      <c r="Q1070" s="168"/>
      <c r="R1070" s="168"/>
      <c r="S1070" s="170">
        <f>SUM(S1071:S1074)</f>
        <v>0</v>
      </c>
      <c r="T1070" s="170">
        <f>SUM(T1071:T1074)</f>
        <v>0</v>
      </c>
      <c r="U1070" s="391"/>
      <c r="V1070" s="391"/>
      <c r="W1070" s="391"/>
    </row>
    <row r="1071" spans="1:23" s="385" customFormat="1" outlineLevel="1" x14ac:dyDescent="0.25">
      <c r="A1071" s="2282">
        <v>15</v>
      </c>
      <c r="B1071" s="2344" t="s">
        <v>2439</v>
      </c>
      <c r="C1071" s="735" t="s">
        <v>1026</v>
      </c>
      <c r="D1071" s="1025" t="s">
        <v>1026</v>
      </c>
      <c r="E1071" s="1043" t="s">
        <v>332</v>
      </c>
      <c r="F1071" s="2336">
        <v>2027</v>
      </c>
      <c r="G1071" s="2234" t="s">
        <v>468</v>
      </c>
      <c r="H1071" s="2516" t="s">
        <v>1523</v>
      </c>
      <c r="I1071" s="2276" t="s">
        <v>96</v>
      </c>
      <c r="J1071" s="2276" t="s">
        <v>96</v>
      </c>
      <c r="K1071" s="356" t="s">
        <v>329</v>
      </c>
      <c r="L1071" s="2336">
        <v>2027</v>
      </c>
      <c r="M1071" s="2276" t="s">
        <v>466</v>
      </c>
      <c r="N1071" s="356"/>
      <c r="O1071" s="456"/>
      <c r="P1071" s="50"/>
      <c r="Q1071" s="50" t="s">
        <v>1650</v>
      </c>
      <c r="R1071" s="50"/>
      <c r="S1071" s="52"/>
      <c r="T1071" s="36"/>
      <c r="U1071" s="1663"/>
      <c r="V1071" s="366"/>
      <c r="W1071" s="2413" t="s">
        <v>1802</v>
      </c>
    </row>
    <row r="1072" spans="1:23" s="385" customFormat="1" ht="22.5" customHeight="1" outlineLevel="1" x14ac:dyDescent="0.25">
      <c r="A1072" s="2283"/>
      <c r="B1072" s="2345"/>
      <c r="C1072" s="736"/>
      <c r="D1072" s="1026"/>
      <c r="E1072" s="1044" t="s">
        <v>458</v>
      </c>
      <c r="F1072" s="2337"/>
      <c r="G1072" s="2235"/>
      <c r="H1072" s="2517"/>
      <c r="I1072" s="2277"/>
      <c r="J1072" s="2277"/>
      <c r="K1072" s="356" t="s">
        <v>465</v>
      </c>
      <c r="L1072" s="2337"/>
      <c r="M1072" s="2277"/>
      <c r="N1072" s="356"/>
      <c r="O1072" s="456"/>
      <c r="P1072" s="50"/>
      <c r="Q1072" s="50">
        <v>628.95899999999995</v>
      </c>
      <c r="R1072" s="50"/>
      <c r="S1072" s="52"/>
      <c r="T1072" s="36"/>
      <c r="U1072" s="1663" t="s">
        <v>1646</v>
      </c>
      <c r="V1072" s="366" t="s">
        <v>1514</v>
      </c>
      <c r="W1072" s="2414"/>
    </row>
    <row r="1073" spans="1:23" s="385" customFormat="1" ht="18" customHeight="1" outlineLevel="1" x14ac:dyDescent="0.25">
      <c r="A1073" s="2282">
        <v>16</v>
      </c>
      <c r="B1073" s="2344" t="s">
        <v>2440</v>
      </c>
      <c r="C1073" s="735" t="s">
        <v>1026</v>
      </c>
      <c r="D1073" s="1025" t="s">
        <v>1026</v>
      </c>
      <c r="E1073" s="1043" t="s">
        <v>332</v>
      </c>
      <c r="F1073" s="2336">
        <v>2028</v>
      </c>
      <c r="G1073" s="2234" t="s">
        <v>468</v>
      </c>
      <c r="H1073" s="2516" t="s">
        <v>1524</v>
      </c>
      <c r="I1073" s="2276" t="s">
        <v>96</v>
      </c>
      <c r="J1073" s="2276" t="s">
        <v>96</v>
      </c>
      <c r="K1073" s="356" t="s">
        <v>329</v>
      </c>
      <c r="L1073" s="2336">
        <v>2028</v>
      </c>
      <c r="M1073" s="2276" t="s">
        <v>466</v>
      </c>
      <c r="N1073" s="356"/>
      <c r="O1073" s="456"/>
      <c r="P1073" s="50"/>
      <c r="Q1073" s="50"/>
      <c r="R1073" s="50" t="s">
        <v>1650</v>
      </c>
      <c r="S1073" s="52"/>
      <c r="T1073" s="36"/>
      <c r="U1073" s="1663"/>
      <c r="V1073" s="366"/>
      <c r="W1073" s="2413" t="s">
        <v>1801</v>
      </c>
    </row>
    <row r="1074" spans="1:23" s="385" customFormat="1" ht="18.75" customHeight="1" outlineLevel="1" x14ac:dyDescent="0.25">
      <c r="A1074" s="2283"/>
      <c r="B1074" s="2345"/>
      <c r="C1074" s="736"/>
      <c r="D1074" s="1026"/>
      <c r="E1074" s="1044" t="s">
        <v>458</v>
      </c>
      <c r="F1074" s="2337"/>
      <c r="G1074" s="2235"/>
      <c r="H1074" s="2517"/>
      <c r="I1074" s="2277"/>
      <c r="J1074" s="2277"/>
      <c r="K1074" s="356" t="s">
        <v>465</v>
      </c>
      <c r="L1074" s="2337"/>
      <c r="M1074" s="2277"/>
      <c r="N1074" s="356"/>
      <c r="O1074" s="456"/>
      <c r="P1074" s="50"/>
      <c r="Q1074" s="50"/>
      <c r="R1074" s="50">
        <v>134.541</v>
      </c>
      <c r="S1074" s="52"/>
      <c r="T1074" s="36"/>
      <c r="U1074" s="1663" t="s">
        <v>1646</v>
      </c>
      <c r="V1074" s="366" t="s">
        <v>1514</v>
      </c>
      <c r="W1074" s="2414"/>
    </row>
    <row r="1075" spans="1:23" s="286" customFormat="1" outlineLevel="1" x14ac:dyDescent="0.25">
      <c r="A1075" s="1190"/>
      <c r="B1075" s="984" t="s">
        <v>2697</v>
      </c>
      <c r="C1075" s="160"/>
      <c r="D1075" s="160"/>
      <c r="E1075" s="391"/>
      <c r="F1075" s="205"/>
      <c r="G1075" s="161"/>
      <c r="H1075" s="232" t="s">
        <v>607</v>
      </c>
      <c r="I1075" s="160"/>
      <c r="J1075" s="160"/>
      <c r="K1075" s="160"/>
      <c r="L1075" s="205"/>
      <c r="M1075" s="160"/>
      <c r="N1075" s="317"/>
      <c r="O1075" s="459"/>
      <c r="P1075" s="168"/>
      <c r="Q1075" s="168"/>
      <c r="R1075" s="168"/>
      <c r="S1075" s="170">
        <f>SUM(S1076:S1083)</f>
        <v>0</v>
      </c>
      <c r="T1075" s="170">
        <f>SUM(T1076:T1083)</f>
        <v>0</v>
      </c>
      <c r="U1075" s="391"/>
      <c r="V1075" s="391"/>
      <c r="W1075" s="391"/>
    </row>
    <row r="1076" spans="1:23" s="385" customFormat="1" ht="15" customHeight="1" outlineLevel="1" x14ac:dyDescent="0.25">
      <c r="A1076" s="2282">
        <v>17</v>
      </c>
      <c r="B1076" s="1513" t="s">
        <v>2441</v>
      </c>
      <c r="C1076" s="2276" t="s">
        <v>1026</v>
      </c>
      <c r="D1076" s="2276" t="s">
        <v>1026</v>
      </c>
      <c r="E1076" s="1043" t="s">
        <v>332</v>
      </c>
      <c r="F1076" s="2336" t="s">
        <v>992</v>
      </c>
      <c r="G1076" s="2234" t="s">
        <v>468</v>
      </c>
      <c r="H1076" s="2428" t="s">
        <v>922</v>
      </c>
      <c r="I1076" s="2276" t="s">
        <v>96</v>
      </c>
      <c r="J1076" s="2276" t="s">
        <v>96</v>
      </c>
      <c r="K1076" s="356" t="s">
        <v>329</v>
      </c>
      <c r="L1076" s="2336" t="s">
        <v>992</v>
      </c>
      <c r="M1076" s="2276" t="s">
        <v>466</v>
      </c>
      <c r="N1076" s="318"/>
      <c r="O1076" s="456"/>
      <c r="P1076" s="50"/>
      <c r="Q1076" s="50" t="s">
        <v>1650</v>
      </c>
      <c r="R1076" s="50"/>
      <c r="S1076" s="52"/>
      <c r="T1076" s="36"/>
      <c r="U1076" s="1663"/>
      <c r="V1076" s="366"/>
      <c r="W1076" s="2413" t="s">
        <v>1801</v>
      </c>
    </row>
    <row r="1077" spans="1:23" s="385" customFormat="1" ht="30" outlineLevel="1" x14ac:dyDescent="0.25">
      <c r="A1077" s="2283"/>
      <c r="B1077" s="1514"/>
      <c r="C1077" s="2341"/>
      <c r="D1077" s="2277"/>
      <c r="E1077" s="1044" t="s">
        <v>458</v>
      </c>
      <c r="F1077" s="2337"/>
      <c r="G1077" s="2235"/>
      <c r="H1077" s="2429"/>
      <c r="I1077" s="2277"/>
      <c r="J1077" s="2277"/>
      <c r="K1077" s="356" t="s">
        <v>465</v>
      </c>
      <c r="L1077" s="2337"/>
      <c r="M1077" s="2277"/>
      <c r="N1077" s="53">
        <v>0</v>
      </c>
      <c r="O1077" s="447">
        <v>400</v>
      </c>
      <c r="P1077" s="50"/>
      <c r="Q1077" s="50">
        <v>430.04700000000003</v>
      </c>
      <c r="R1077" s="50"/>
      <c r="S1077" s="52"/>
      <c r="T1077" s="36"/>
      <c r="U1077" s="1663" t="s">
        <v>1646</v>
      </c>
      <c r="V1077" s="366" t="s">
        <v>1514</v>
      </c>
      <c r="W1077" s="2414"/>
    </row>
    <row r="1078" spans="1:23" s="385" customFormat="1" ht="15" customHeight="1" outlineLevel="1" x14ac:dyDescent="0.25">
      <c r="A1078" s="2282">
        <v>18</v>
      </c>
      <c r="B1078" s="2332" t="s">
        <v>2442</v>
      </c>
      <c r="C1078" s="2276" t="s">
        <v>1026</v>
      </c>
      <c r="D1078" s="2276" t="s">
        <v>1026</v>
      </c>
      <c r="E1078" s="1043" t="s">
        <v>332</v>
      </c>
      <c r="F1078" s="2336">
        <v>2027</v>
      </c>
      <c r="G1078" s="2234" t="s">
        <v>468</v>
      </c>
      <c r="H1078" s="2428" t="s">
        <v>2027</v>
      </c>
      <c r="I1078" s="2276" t="s">
        <v>96</v>
      </c>
      <c r="J1078" s="2276" t="s">
        <v>96</v>
      </c>
      <c r="K1078" s="356" t="s">
        <v>329</v>
      </c>
      <c r="L1078" s="2336">
        <v>2027</v>
      </c>
      <c r="M1078" s="2276" t="s">
        <v>466</v>
      </c>
      <c r="N1078" s="53"/>
      <c r="O1078" s="447"/>
      <c r="P1078" s="50"/>
      <c r="Q1078" s="50" t="s">
        <v>1650</v>
      </c>
      <c r="R1078" s="50"/>
      <c r="S1078" s="52"/>
      <c r="T1078" s="36"/>
      <c r="U1078" s="1663"/>
      <c r="V1078" s="366"/>
      <c r="W1078" s="2413" t="s">
        <v>1801</v>
      </c>
    </row>
    <row r="1079" spans="1:23" s="385" customFormat="1" ht="15.75" customHeight="1" outlineLevel="1" x14ac:dyDescent="0.25">
      <c r="A1079" s="2283"/>
      <c r="B1079" s="2333"/>
      <c r="C1079" s="2341"/>
      <c r="D1079" s="2277"/>
      <c r="E1079" s="1044" t="s">
        <v>458</v>
      </c>
      <c r="F1079" s="2337"/>
      <c r="G1079" s="2235"/>
      <c r="H1079" s="2429"/>
      <c r="I1079" s="2277"/>
      <c r="J1079" s="2277"/>
      <c r="K1079" s="356" t="s">
        <v>465</v>
      </c>
      <c r="L1079" s="2337"/>
      <c r="M1079" s="2277"/>
      <c r="N1079" s="53"/>
      <c r="O1079" s="447"/>
      <c r="P1079" s="50"/>
      <c r="Q1079" s="50">
        <v>656.23900000000003</v>
      </c>
      <c r="R1079" s="50"/>
      <c r="S1079" s="52"/>
      <c r="T1079" s="36"/>
      <c r="U1079" s="1663" t="s">
        <v>1646</v>
      </c>
      <c r="V1079" s="366" t="s">
        <v>1355</v>
      </c>
      <c r="W1079" s="2414"/>
    </row>
    <row r="1080" spans="1:23" s="385" customFormat="1" ht="15.75" customHeight="1" outlineLevel="1" x14ac:dyDescent="0.25">
      <c r="A1080" s="2282">
        <v>19</v>
      </c>
      <c r="B1080" s="2332" t="s">
        <v>2443</v>
      </c>
      <c r="C1080" s="2276" t="s">
        <v>1026</v>
      </c>
      <c r="D1080" s="2276" t="s">
        <v>1026</v>
      </c>
      <c r="E1080" s="1043" t="s">
        <v>332</v>
      </c>
      <c r="F1080" s="2336">
        <v>2027</v>
      </c>
      <c r="G1080" s="2234" t="s">
        <v>468</v>
      </c>
      <c r="H1080" s="2428" t="s">
        <v>2028</v>
      </c>
      <c r="I1080" s="2276" t="s">
        <v>96</v>
      </c>
      <c r="J1080" s="2276" t="s">
        <v>96</v>
      </c>
      <c r="K1080" s="356" t="s">
        <v>329</v>
      </c>
      <c r="L1080" s="2336">
        <v>2027</v>
      </c>
      <c r="M1080" s="2276" t="s">
        <v>466</v>
      </c>
      <c r="N1080" s="53"/>
      <c r="O1080" s="447"/>
      <c r="P1080" s="50"/>
      <c r="Q1080" s="50" t="s">
        <v>1650</v>
      </c>
      <c r="R1080" s="50"/>
      <c r="S1080" s="52"/>
      <c r="T1080" s="36"/>
      <c r="U1080" s="1663"/>
      <c r="V1080" s="366"/>
      <c r="W1080" s="2413" t="s">
        <v>1802</v>
      </c>
    </row>
    <row r="1081" spans="1:23" s="385" customFormat="1" ht="15.75" customHeight="1" outlineLevel="1" x14ac:dyDescent="0.25">
      <c r="A1081" s="2283"/>
      <c r="B1081" s="2333"/>
      <c r="C1081" s="2341"/>
      <c r="D1081" s="2277"/>
      <c r="E1081" s="1044" t="s">
        <v>458</v>
      </c>
      <c r="F1081" s="2337"/>
      <c r="G1081" s="2235"/>
      <c r="H1081" s="2429"/>
      <c r="I1081" s="2277"/>
      <c r="J1081" s="2277"/>
      <c r="K1081" s="356" t="s">
        <v>465</v>
      </c>
      <c r="L1081" s="2337"/>
      <c r="M1081" s="2277"/>
      <c r="N1081" s="53"/>
      <c r="O1081" s="447"/>
      <c r="P1081" s="50"/>
      <c r="Q1081" s="50">
        <v>635.77700000000004</v>
      </c>
      <c r="R1081" s="50"/>
      <c r="S1081" s="52"/>
      <c r="T1081" s="36"/>
      <c r="U1081" s="1663" t="s">
        <v>1646</v>
      </c>
      <c r="V1081" s="366" t="s">
        <v>1514</v>
      </c>
      <c r="W1081" s="2414"/>
    </row>
    <row r="1082" spans="1:23" s="385" customFormat="1" ht="15.75" customHeight="1" outlineLevel="1" x14ac:dyDescent="0.25">
      <c r="A1082" s="2282">
        <v>20</v>
      </c>
      <c r="B1082" s="2332" t="s">
        <v>2444</v>
      </c>
      <c r="C1082" s="2276" t="s">
        <v>1026</v>
      </c>
      <c r="D1082" s="2276" t="s">
        <v>1026</v>
      </c>
      <c r="E1082" s="1043" t="s">
        <v>332</v>
      </c>
      <c r="F1082" s="2336">
        <v>2028</v>
      </c>
      <c r="G1082" s="2234" t="s">
        <v>468</v>
      </c>
      <c r="H1082" s="2428" t="s">
        <v>2029</v>
      </c>
      <c r="I1082" s="2276" t="s">
        <v>96</v>
      </c>
      <c r="J1082" s="2276" t="s">
        <v>96</v>
      </c>
      <c r="K1082" s="356" t="s">
        <v>329</v>
      </c>
      <c r="L1082" s="2336">
        <v>2028</v>
      </c>
      <c r="M1082" s="2276" t="s">
        <v>466</v>
      </c>
      <c r="N1082" s="53"/>
      <c r="O1082" s="447"/>
      <c r="P1082" s="50"/>
      <c r="Q1082" s="50"/>
      <c r="R1082" s="50" t="s">
        <v>1650</v>
      </c>
      <c r="S1082" s="52"/>
      <c r="T1082" s="36"/>
      <c r="U1082" s="1663"/>
      <c r="V1082" s="366"/>
      <c r="W1082" s="2413" t="s">
        <v>1802</v>
      </c>
    </row>
    <row r="1083" spans="1:23" s="385" customFormat="1" ht="15.75" customHeight="1" outlineLevel="1" x14ac:dyDescent="0.25">
      <c r="A1083" s="2283"/>
      <c r="B1083" s="2333"/>
      <c r="C1083" s="2341"/>
      <c r="D1083" s="2277"/>
      <c r="E1083" s="1044" t="s">
        <v>458</v>
      </c>
      <c r="F1083" s="2337"/>
      <c r="G1083" s="2235"/>
      <c r="H1083" s="2429"/>
      <c r="I1083" s="2277"/>
      <c r="J1083" s="2277"/>
      <c r="K1083" s="356" t="s">
        <v>465</v>
      </c>
      <c r="L1083" s="2337"/>
      <c r="M1083" s="2277"/>
      <c r="N1083" s="53"/>
      <c r="O1083" s="447"/>
      <c r="P1083" s="50"/>
      <c r="Q1083" s="50"/>
      <c r="R1083" s="50">
        <v>521.49</v>
      </c>
      <c r="S1083" s="52"/>
      <c r="T1083" s="36"/>
      <c r="U1083" s="1663" t="s">
        <v>1646</v>
      </c>
      <c r="V1083" s="366" t="s">
        <v>1514</v>
      </c>
      <c r="W1083" s="2414"/>
    </row>
    <row r="1084" spans="1:23" s="286" customFormat="1" ht="15.75" customHeight="1" outlineLevel="1" x14ac:dyDescent="0.25">
      <c r="A1084" s="1218"/>
      <c r="B1084" s="1566" t="s">
        <v>2696</v>
      </c>
      <c r="C1084" s="160"/>
      <c r="D1084" s="160"/>
      <c r="E1084" s="391"/>
      <c r="F1084" s="214"/>
      <c r="G1084" s="161"/>
      <c r="H1084" s="988" t="s">
        <v>590</v>
      </c>
      <c r="I1084" s="164"/>
      <c r="J1084" s="164"/>
      <c r="K1084" s="160"/>
      <c r="L1084" s="214"/>
      <c r="M1084" s="164"/>
      <c r="N1084" s="169"/>
      <c r="O1084" s="469"/>
      <c r="P1084" s="168"/>
      <c r="Q1084" s="168"/>
      <c r="R1084" s="168"/>
      <c r="S1084" s="170"/>
      <c r="T1084" s="171"/>
      <c r="U1084" s="391"/>
      <c r="V1084" s="391"/>
      <c r="W1084" s="391"/>
    </row>
    <row r="1085" spans="1:23" s="385" customFormat="1" ht="15.75" customHeight="1" outlineLevel="1" x14ac:dyDescent="0.25">
      <c r="A1085" s="2282">
        <v>21</v>
      </c>
      <c r="B1085" s="2344" t="s">
        <v>2445</v>
      </c>
      <c r="C1085" s="2276" t="s">
        <v>1026</v>
      </c>
      <c r="D1085" s="2276" t="s">
        <v>1026</v>
      </c>
      <c r="E1085" s="1043" t="s">
        <v>332</v>
      </c>
      <c r="F1085" s="2336">
        <v>2027</v>
      </c>
      <c r="G1085" s="2234" t="s">
        <v>468</v>
      </c>
      <c r="H1085" s="2516" t="s">
        <v>1525</v>
      </c>
      <c r="I1085" s="2276" t="s">
        <v>96</v>
      </c>
      <c r="J1085" s="2276" t="s">
        <v>96</v>
      </c>
      <c r="K1085" s="356" t="s">
        <v>329</v>
      </c>
      <c r="L1085" s="2336">
        <v>2027</v>
      </c>
      <c r="M1085" s="2276" t="s">
        <v>466</v>
      </c>
      <c r="N1085" s="53"/>
      <c r="O1085" s="447"/>
      <c r="P1085" s="50"/>
      <c r="Q1085" s="50" t="s">
        <v>1650</v>
      </c>
      <c r="R1085" s="50"/>
      <c r="S1085" s="52"/>
      <c r="T1085" s="36"/>
      <c r="U1085" s="1663"/>
      <c r="V1085" s="366"/>
      <c r="W1085" s="2413" t="s">
        <v>1801</v>
      </c>
    </row>
    <row r="1086" spans="1:23" s="385" customFormat="1" ht="32.25" customHeight="1" outlineLevel="1" x14ac:dyDescent="0.25">
      <c r="A1086" s="2283"/>
      <c r="B1086" s="2345"/>
      <c r="C1086" s="2341"/>
      <c r="D1086" s="2277"/>
      <c r="E1086" s="1044" t="s">
        <v>458</v>
      </c>
      <c r="F1086" s="2337"/>
      <c r="G1086" s="2235"/>
      <c r="H1086" s="2517"/>
      <c r="I1086" s="2277"/>
      <c r="J1086" s="2277"/>
      <c r="K1086" s="356" t="s">
        <v>465</v>
      </c>
      <c r="L1086" s="2337"/>
      <c r="M1086" s="2277"/>
      <c r="N1086" s="53"/>
      <c r="O1086" s="447"/>
      <c r="P1086" s="50"/>
      <c r="Q1086" s="50">
        <v>174.53100000000001</v>
      </c>
      <c r="R1086" s="50"/>
      <c r="S1086" s="52"/>
      <c r="T1086" s="36"/>
      <c r="U1086" s="1663" t="s">
        <v>1646</v>
      </c>
      <c r="V1086" s="366" t="s">
        <v>1514</v>
      </c>
      <c r="W1086" s="2414"/>
    </row>
    <row r="1087" spans="1:23" s="385" customFormat="1" ht="15.75" customHeight="1" outlineLevel="1" x14ac:dyDescent="0.25">
      <c r="A1087" s="2282">
        <v>22</v>
      </c>
      <c r="B1087" s="2344" t="s">
        <v>2446</v>
      </c>
      <c r="C1087" s="2276" t="s">
        <v>1026</v>
      </c>
      <c r="D1087" s="2276" t="s">
        <v>1026</v>
      </c>
      <c r="E1087" s="1043" t="s">
        <v>332</v>
      </c>
      <c r="F1087" s="2336">
        <v>2027</v>
      </c>
      <c r="G1087" s="2234" t="s">
        <v>468</v>
      </c>
      <c r="H1087" s="2516" t="s">
        <v>1528</v>
      </c>
      <c r="I1087" s="2276" t="s">
        <v>96</v>
      </c>
      <c r="J1087" s="2276" t="s">
        <v>96</v>
      </c>
      <c r="K1087" s="356" t="s">
        <v>329</v>
      </c>
      <c r="L1087" s="2336">
        <v>2027</v>
      </c>
      <c r="M1087" s="2276" t="s">
        <v>466</v>
      </c>
      <c r="N1087" s="53"/>
      <c r="O1087" s="447"/>
      <c r="P1087" s="50"/>
      <c r="Q1087" s="50" t="s">
        <v>1650</v>
      </c>
      <c r="R1087" s="50"/>
      <c r="S1087" s="52"/>
      <c r="T1087" s="36"/>
      <c r="U1087" s="1663"/>
      <c r="V1087" s="366"/>
      <c r="W1087" s="2413" t="s">
        <v>1801</v>
      </c>
    </row>
    <row r="1088" spans="1:23" s="385" customFormat="1" ht="30.75" customHeight="1" outlineLevel="1" x14ac:dyDescent="0.25">
      <c r="A1088" s="2283"/>
      <c r="B1088" s="2345"/>
      <c r="C1088" s="2341"/>
      <c r="D1088" s="2277"/>
      <c r="E1088" s="1044" t="s">
        <v>458</v>
      </c>
      <c r="F1088" s="2337"/>
      <c r="G1088" s="2235"/>
      <c r="H1088" s="2517"/>
      <c r="I1088" s="2277"/>
      <c r="J1088" s="2277"/>
      <c r="K1088" s="356" t="s">
        <v>465</v>
      </c>
      <c r="L1088" s="2337"/>
      <c r="M1088" s="2277"/>
      <c r="N1088" s="53"/>
      <c r="O1088" s="447"/>
      <c r="P1088" s="50"/>
      <c r="Q1088" s="50">
        <v>138.511</v>
      </c>
      <c r="R1088" s="50"/>
      <c r="S1088" s="52"/>
      <c r="T1088" s="36"/>
      <c r="U1088" s="1663" t="s">
        <v>1646</v>
      </c>
      <c r="V1088" s="366" t="s">
        <v>1514</v>
      </c>
      <c r="W1088" s="2414"/>
    </row>
    <row r="1089" spans="1:23" s="385" customFormat="1" ht="15.75" customHeight="1" outlineLevel="1" x14ac:dyDescent="0.25">
      <c r="A1089" s="2282">
        <v>23</v>
      </c>
      <c r="B1089" s="2344" t="s">
        <v>2447</v>
      </c>
      <c r="C1089" s="2276" t="s">
        <v>1026</v>
      </c>
      <c r="D1089" s="2276" t="s">
        <v>1026</v>
      </c>
      <c r="E1089" s="1043" t="s">
        <v>332</v>
      </c>
      <c r="F1089" s="2336">
        <v>2028</v>
      </c>
      <c r="G1089" s="2234" t="s">
        <v>468</v>
      </c>
      <c r="H1089" s="2516" t="s">
        <v>1526</v>
      </c>
      <c r="I1089" s="2276" t="s">
        <v>96</v>
      </c>
      <c r="J1089" s="2276" t="s">
        <v>96</v>
      </c>
      <c r="K1089" s="356" t="s">
        <v>329</v>
      </c>
      <c r="L1089" s="2336">
        <v>2028</v>
      </c>
      <c r="M1089" s="2276" t="s">
        <v>466</v>
      </c>
      <c r="N1089" s="53"/>
      <c r="O1089" s="447"/>
      <c r="P1089" s="50"/>
      <c r="Q1089" s="50"/>
      <c r="R1089" s="50" t="s">
        <v>1650</v>
      </c>
      <c r="S1089" s="52"/>
      <c r="T1089" s="36"/>
      <c r="U1089" s="1663"/>
      <c r="V1089" s="366"/>
      <c r="W1089" s="2413" t="s">
        <v>1801</v>
      </c>
    </row>
    <row r="1090" spans="1:23" s="385" customFormat="1" ht="24.75" customHeight="1" outlineLevel="1" x14ac:dyDescent="0.25">
      <c r="A1090" s="2283"/>
      <c r="B1090" s="2345"/>
      <c r="C1090" s="2341"/>
      <c r="D1090" s="2277"/>
      <c r="E1090" s="1044" t="s">
        <v>458</v>
      </c>
      <c r="F1090" s="2337"/>
      <c r="G1090" s="2235"/>
      <c r="H1090" s="2517"/>
      <c r="I1090" s="2277"/>
      <c r="J1090" s="2277"/>
      <c r="K1090" s="356" t="s">
        <v>465</v>
      </c>
      <c r="L1090" s="2337"/>
      <c r="M1090" s="2277"/>
      <c r="N1090" s="53"/>
      <c r="O1090" s="447"/>
      <c r="P1090" s="50"/>
      <c r="Q1090" s="50"/>
      <c r="R1090" s="50">
        <v>305.04500000000002</v>
      </c>
      <c r="S1090" s="52"/>
      <c r="T1090" s="36"/>
      <c r="U1090" s="1663" t="s">
        <v>1646</v>
      </c>
      <c r="V1090" s="366" t="s">
        <v>1514</v>
      </c>
      <c r="W1090" s="2414"/>
    </row>
    <row r="1091" spans="1:23" s="385" customFormat="1" ht="15.75" customHeight="1" outlineLevel="1" x14ac:dyDescent="0.25">
      <c r="A1091" s="2282">
        <v>24</v>
      </c>
      <c r="B1091" s="2344" t="s">
        <v>2448</v>
      </c>
      <c r="C1091" s="2276" t="s">
        <v>1026</v>
      </c>
      <c r="D1091" s="2276" t="s">
        <v>1026</v>
      </c>
      <c r="E1091" s="1043" t="s">
        <v>332</v>
      </c>
      <c r="F1091" s="2336">
        <v>2028</v>
      </c>
      <c r="G1091" s="2234" t="s">
        <v>468</v>
      </c>
      <c r="H1091" s="2516" t="s">
        <v>1527</v>
      </c>
      <c r="I1091" s="2276" t="s">
        <v>96</v>
      </c>
      <c r="J1091" s="2276" t="s">
        <v>96</v>
      </c>
      <c r="K1091" s="356" t="s">
        <v>329</v>
      </c>
      <c r="L1091" s="2336">
        <v>2028</v>
      </c>
      <c r="M1091" s="2276" t="s">
        <v>466</v>
      </c>
      <c r="N1091" s="53"/>
      <c r="O1091" s="447"/>
      <c r="P1091" s="50"/>
      <c r="Q1091" s="50"/>
      <c r="R1091" s="50" t="s">
        <v>1650</v>
      </c>
      <c r="S1091" s="52"/>
      <c r="T1091" s="36"/>
      <c r="U1091" s="1663"/>
      <c r="V1091" s="366"/>
      <c r="W1091" s="2413" t="s">
        <v>1802</v>
      </c>
    </row>
    <row r="1092" spans="1:23" s="385" customFormat="1" ht="15.75" customHeight="1" outlineLevel="1" x14ac:dyDescent="0.25">
      <c r="A1092" s="2283"/>
      <c r="B1092" s="2345"/>
      <c r="C1092" s="2341"/>
      <c r="D1092" s="2277"/>
      <c r="E1092" s="1044" t="s">
        <v>458</v>
      </c>
      <c r="F1092" s="2337"/>
      <c r="G1092" s="2235"/>
      <c r="H1092" s="2517"/>
      <c r="I1092" s="2277"/>
      <c r="J1092" s="2277"/>
      <c r="K1092" s="356" t="s">
        <v>465</v>
      </c>
      <c r="L1092" s="2337"/>
      <c r="M1092" s="2277"/>
      <c r="N1092" s="53"/>
      <c r="O1092" s="447"/>
      <c r="P1092" s="50"/>
      <c r="Q1092" s="50"/>
      <c r="R1092" s="50">
        <v>169.94399999999999</v>
      </c>
      <c r="S1092" s="52"/>
      <c r="T1092" s="36"/>
      <c r="U1092" s="1663" t="s">
        <v>1646</v>
      </c>
      <c r="V1092" s="366" t="s">
        <v>1514</v>
      </c>
      <c r="W1092" s="2414"/>
    </row>
    <row r="1093" spans="1:23" s="286" customFormat="1" outlineLevel="1" x14ac:dyDescent="0.25">
      <c r="A1093" s="1190"/>
      <c r="B1093" s="984" t="s">
        <v>2695</v>
      </c>
      <c r="C1093" s="160"/>
      <c r="D1093" s="160"/>
      <c r="E1093" s="391"/>
      <c r="F1093" s="205"/>
      <c r="G1093" s="161"/>
      <c r="H1093" s="232" t="s">
        <v>584</v>
      </c>
      <c r="I1093" s="160"/>
      <c r="J1093" s="160"/>
      <c r="K1093" s="160"/>
      <c r="L1093" s="205"/>
      <c r="M1093" s="160"/>
      <c r="N1093" s="169"/>
      <c r="O1093" s="469"/>
      <c r="P1093" s="168"/>
      <c r="Q1093" s="168"/>
      <c r="R1093" s="168">
        <f>SUM(R1094:R1095)</f>
        <v>0</v>
      </c>
      <c r="S1093" s="170"/>
      <c r="T1093" s="171"/>
      <c r="U1093" s="391"/>
      <c r="V1093" s="391"/>
      <c r="W1093" s="391"/>
    </row>
    <row r="1094" spans="1:23" s="385" customFormat="1" ht="15" customHeight="1" outlineLevel="1" x14ac:dyDescent="0.25">
      <c r="A1094" s="2282">
        <v>25</v>
      </c>
      <c r="B1094" s="1543"/>
      <c r="C1094" s="356"/>
      <c r="D1094" s="1044"/>
      <c r="E1094" s="1043"/>
      <c r="F1094" s="2336" t="s">
        <v>471</v>
      </c>
      <c r="G1094" s="353"/>
      <c r="H1094" s="2509" t="s">
        <v>923</v>
      </c>
      <c r="I1094" s="2276" t="s">
        <v>96</v>
      </c>
      <c r="J1094" s="2276" t="s">
        <v>96</v>
      </c>
      <c r="K1094" s="356" t="s">
        <v>329</v>
      </c>
      <c r="L1094" s="2336" t="s">
        <v>471</v>
      </c>
      <c r="M1094" s="2276" t="s">
        <v>466</v>
      </c>
      <c r="N1094" s="53"/>
      <c r="O1094" s="447"/>
      <c r="P1094" s="50"/>
      <c r="Q1094" s="50" t="s">
        <v>1650</v>
      </c>
      <c r="R1094" s="50"/>
      <c r="S1094" s="52"/>
      <c r="T1094" s="36"/>
      <c r="U1094" s="1663"/>
      <c r="V1094" s="366"/>
      <c r="W1094" s="2413" t="s">
        <v>1801</v>
      </c>
    </row>
    <row r="1095" spans="1:23" s="385" customFormat="1" ht="30" outlineLevel="1" x14ac:dyDescent="0.25">
      <c r="A1095" s="2283"/>
      <c r="B1095" s="1574" t="s">
        <v>2449</v>
      </c>
      <c r="C1095" s="356" t="s">
        <v>1026</v>
      </c>
      <c r="D1095" s="1044" t="s">
        <v>1026</v>
      </c>
      <c r="E1095" s="1043" t="s">
        <v>332</v>
      </c>
      <c r="F1095" s="2337"/>
      <c r="G1095" s="353" t="s">
        <v>468</v>
      </c>
      <c r="H1095" s="2510"/>
      <c r="I1095" s="2277"/>
      <c r="J1095" s="2277"/>
      <c r="K1095" s="356" t="s">
        <v>465</v>
      </c>
      <c r="L1095" s="2337"/>
      <c r="M1095" s="2277"/>
      <c r="N1095" s="53">
        <v>150</v>
      </c>
      <c r="O1095" s="447">
        <v>220.934</v>
      </c>
      <c r="P1095" s="50"/>
      <c r="Q1095" s="50">
        <v>289.72699999999998</v>
      </c>
      <c r="R1095" s="50"/>
      <c r="S1095" s="52"/>
      <c r="T1095" s="36"/>
      <c r="U1095" s="1663" t="s">
        <v>1646</v>
      </c>
      <c r="V1095" s="366" t="s">
        <v>1514</v>
      </c>
      <c r="W1095" s="2414"/>
    </row>
    <row r="1096" spans="1:23" s="282" customFormat="1" outlineLevel="1" x14ac:dyDescent="0.25">
      <c r="A1096" s="1187"/>
      <c r="B1096" s="1530" t="s">
        <v>180</v>
      </c>
      <c r="C1096" s="255"/>
      <c r="D1096" s="1037"/>
      <c r="E1096" s="1046"/>
      <c r="F1096" s="125"/>
      <c r="G1096" s="256"/>
      <c r="H1096" s="910" t="s">
        <v>180</v>
      </c>
      <c r="I1096" s="242"/>
      <c r="J1096" s="242"/>
      <c r="K1096" s="242"/>
      <c r="L1096" s="125"/>
      <c r="M1096" s="242"/>
      <c r="N1096" s="330"/>
      <c r="O1096" s="447"/>
      <c r="P1096" s="332"/>
      <c r="Q1096" s="588"/>
      <c r="R1096" s="588"/>
      <c r="S1096" s="255"/>
      <c r="T1096" s="255"/>
      <c r="U1096" s="14"/>
      <c r="V1096" s="14"/>
      <c r="W1096" s="14"/>
    </row>
    <row r="1097" spans="1:23" s="282" customFormat="1" ht="105" customHeight="1" outlineLevel="1" x14ac:dyDescent="0.25">
      <c r="A1097" s="1187">
        <v>66</v>
      </c>
      <c r="B1097" s="1530" t="s">
        <v>3659</v>
      </c>
      <c r="C1097" s="842" t="s">
        <v>2170</v>
      </c>
      <c r="D1097" s="1037" t="s">
        <v>252</v>
      </c>
      <c r="E1097" s="1046" t="s">
        <v>3</v>
      </c>
      <c r="F1097" s="125"/>
      <c r="G1097" s="256" t="s">
        <v>335</v>
      </c>
      <c r="H1097" s="910" t="s">
        <v>924</v>
      </c>
      <c r="I1097" s="356" t="s">
        <v>1601</v>
      </c>
      <c r="J1097" s="242" t="s">
        <v>181</v>
      </c>
      <c r="K1097" s="242" t="s">
        <v>3</v>
      </c>
      <c r="L1097" s="125"/>
      <c r="M1097" s="242" t="s">
        <v>335</v>
      </c>
      <c r="N1097" s="382">
        <v>41.8</v>
      </c>
      <c r="O1097" s="382">
        <v>42</v>
      </c>
      <c r="P1097" s="382">
        <v>44</v>
      </c>
      <c r="Q1097" s="382">
        <v>46</v>
      </c>
      <c r="R1097" s="382">
        <v>48</v>
      </c>
      <c r="S1097" s="382">
        <v>50</v>
      </c>
      <c r="T1097" s="14">
        <v>51</v>
      </c>
      <c r="U1097" s="14"/>
      <c r="V1097" s="14"/>
      <c r="W1097" s="14"/>
    </row>
    <row r="1098" spans="1:23" s="298" customFormat="1" ht="24" customHeight="1" outlineLevel="1" x14ac:dyDescent="0.25">
      <c r="A1098" s="2356"/>
      <c r="B1098" s="2329" t="s">
        <v>3660</v>
      </c>
      <c r="C1098" s="2310" t="s">
        <v>307</v>
      </c>
      <c r="D1098" s="2238" t="s">
        <v>457</v>
      </c>
      <c r="E1098" s="1045" t="s">
        <v>332</v>
      </c>
      <c r="F1098" s="2504" t="s">
        <v>472</v>
      </c>
      <c r="G1098" s="2311" t="s">
        <v>395</v>
      </c>
      <c r="H1098" s="2368" t="s">
        <v>1602</v>
      </c>
      <c r="I1098" s="2431" t="s">
        <v>305</v>
      </c>
      <c r="J1098" s="2238" t="s">
        <v>454</v>
      </c>
      <c r="K1098" s="259" t="s">
        <v>329</v>
      </c>
      <c r="L1098" s="2504" t="s">
        <v>472</v>
      </c>
      <c r="M1098" s="2431" t="s">
        <v>393</v>
      </c>
      <c r="N1098" s="561">
        <v>13</v>
      </c>
      <c r="O1098" s="561">
        <v>3</v>
      </c>
      <c r="P1098" s="561">
        <v>2</v>
      </c>
      <c r="Q1098" s="561">
        <v>1</v>
      </c>
      <c r="R1098" s="561">
        <v>1</v>
      </c>
      <c r="S1098" s="41"/>
      <c r="T1098" s="41"/>
      <c r="U1098" s="1666"/>
      <c r="V1098" s="271"/>
      <c r="W1098" s="271"/>
    </row>
    <row r="1099" spans="1:23" s="298" customFormat="1" ht="28.5" customHeight="1" outlineLevel="1" x14ac:dyDescent="0.25">
      <c r="A1099" s="2356"/>
      <c r="B1099" s="2329"/>
      <c r="C1099" s="2310"/>
      <c r="D1099" s="2239"/>
      <c r="E1099" s="1045" t="s">
        <v>458</v>
      </c>
      <c r="F1099" s="2506"/>
      <c r="G1099" s="2311"/>
      <c r="H1099" s="2369"/>
      <c r="I1099" s="2431"/>
      <c r="J1099" s="2239"/>
      <c r="K1099" s="259" t="s">
        <v>465</v>
      </c>
      <c r="L1099" s="2506"/>
      <c r="M1099" s="2431"/>
      <c r="N1099" s="561">
        <v>5628.33</v>
      </c>
      <c r="O1099" s="561">
        <v>20436.498</v>
      </c>
      <c r="P1099" s="561">
        <v>1124.5340000000001</v>
      </c>
      <c r="Q1099" s="670">
        <v>682.178</v>
      </c>
      <c r="R1099" s="670">
        <v>733.71100000000001</v>
      </c>
      <c r="S1099" s="41"/>
      <c r="T1099" s="41"/>
      <c r="U1099" s="1654" t="s">
        <v>3894</v>
      </c>
      <c r="V1099" s="271"/>
      <c r="W1099" s="271"/>
    </row>
    <row r="1100" spans="1:23" s="634" customFormat="1" ht="21" customHeight="1" outlineLevel="1" x14ac:dyDescent="0.25">
      <c r="A1100" s="1192"/>
      <c r="B1100" s="619"/>
      <c r="C1100" s="628"/>
      <c r="D1100" s="626"/>
      <c r="E1100" s="628"/>
      <c r="F1100" s="636"/>
      <c r="G1100" s="626"/>
      <c r="H1100" s="629" t="s">
        <v>1036</v>
      </c>
      <c r="I1100" s="630"/>
      <c r="J1100" s="635"/>
      <c r="K1100" s="630"/>
      <c r="L1100" s="636"/>
      <c r="M1100" s="630"/>
      <c r="N1100" s="633">
        <f t="shared" ref="N1100" si="47">SUM(N1101:N1104)</f>
        <v>45</v>
      </c>
      <c r="O1100" s="633">
        <f t="shared" ref="O1100:T1100" si="48">SUM(O1101:O1104)</f>
        <v>1738.8470000000002</v>
      </c>
      <c r="P1100" s="633">
        <f t="shared" si="48"/>
        <v>1124.5340000000001</v>
      </c>
      <c r="Q1100" s="633">
        <f t="shared" si="48"/>
        <v>682.178</v>
      </c>
      <c r="R1100" s="633">
        <f t="shared" si="48"/>
        <v>733.71100000000001</v>
      </c>
      <c r="S1100" s="633">
        <f t="shared" si="48"/>
        <v>0</v>
      </c>
      <c r="T1100" s="633">
        <f t="shared" si="48"/>
        <v>0</v>
      </c>
      <c r="U1100" s="630"/>
      <c r="V1100" s="627"/>
      <c r="W1100" s="627"/>
    </row>
    <row r="1101" spans="1:23" s="634" customFormat="1" outlineLevel="1" x14ac:dyDescent="0.25">
      <c r="A1101" s="1192"/>
      <c r="B1101" s="619"/>
      <c r="C1101" s="628"/>
      <c r="D1101" s="626"/>
      <c r="E1101" s="628"/>
      <c r="F1101" s="636"/>
      <c r="G1101" s="626"/>
      <c r="H1101" s="629" t="s">
        <v>1034</v>
      </c>
      <c r="I1101" s="630"/>
      <c r="J1101" s="635"/>
      <c r="K1101" s="630"/>
      <c r="L1101" s="636"/>
      <c r="M1101" s="630"/>
      <c r="N1101" s="633">
        <f t="shared" ref="N1101:O1101" si="49">N1110</f>
        <v>0</v>
      </c>
      <c r="O1101" s="633">
        <f t="shared" si="49"/>
        <v>729.79600000000005</v>
      </c>
      <c r="P1101" s="633">
        <f>P1110</f>
        <v>0</v>
      </c>
      <c r="Q1101" s="633">
        <f t="shared" ref="Q1101:T1101" si="50">Q1110</f>
        <v>0</v>
      </c>
      <c r="R1101" s="633">
        <f t="shared" si="50"/>
        <v>0</v>
      </c>
      <c r="S1101" s="633">
        <f t="shared" si="50"/>
        <v>0</v>
      </c>
      <c r="T1101" s="633">
        <f t="shared" si="50"/>
        <v>0</v>
      </c>
      <c r="U1101" s="630"/>
      <c r="V1101" s="627"/>
      <c r="W1101" s="627"/>
    </row>
    <row r="1102" spans="1:23" s="634" customFormat="1" outlineLevel="1" x14ac:dyDescent="0.25">
      <c r="A1102" s="1192"/>
      <c r="B1102" s="619"/>
      <c r="C1102" s="628"/>
      <c r="D1102" s="626"/>
      <c r="E1102" s="628"/>
      <c r="F1102" s="636"/>
      <c r="G1102" s="626"/>
      <c r="H1102" s="629" t="s">
        <v>1032</v>
      </c>
      <c r="I1102" s="630"/>
      <c r="J1102" s="635"/>
      <c r="K1102" s="630"/>
      <c r="L1102" s="636"/>
      <c r="M1102" s="630"/>
      <c r="N1102" s="633">
        <f>N1108</f>
        <v>0</v>
      </c>
      <c r="O1102" s="633">
        <f t="shared" ref="O1102:T1102" si="51">O1108</f>
        <v>0.01</v>
      </c>
      <c r="P1102" s="633">
        <f t="shared" si="51"/>
        <v>0</v>
      </c>
      <c r="Q1102" s="633">
        <f t="shared" si="51"/>
        <v>0</v>
      </c>
      <c r="R1102" s="633">
        <f t="shared" si="51"/>
        <v>0</v>
      </c>
      <c r="S1102" s="633">
        <f t="shared" si="51"/>
        <v>0</v>
      </c>
      <c r="T1102" s="633">
        <f t="shared" si="51"/>
        <v>0</v>
      </c>
      <c r="U1102" s="630"/>
      <c r="V1102" s="627"/>
      <c r="W1102" s="627"/>
    </row>
    <row r="1103" spans="1:23" s="634" customFormat="1" outlineLevel="1" x14ac:dyDescent="0.25">
      <c r="A1103" s="1192"/>
      <c r="B1103" s="619"/>
      <c r="C1103" s="628"/>
      <c r="D1103" s="626"/>
      <c r="E1103" s="628"/>
      <c r="F1103" s="636"/>
      <c r="G1103" s="626"/>
      <c r="H1103" s="629" t="s">
        <v>1035</v>
      </c>
      <c r="I1103" s="630"/>
      <c r="J1103" s="635"/>
      <c r="K1103" s="630"/>
      <c r="L1103" s="636"/>
      <c r="M1103" s="630"/>
      <c r="N1103" s="633">
        <f t="shared" ref="N1103:O1103" si="52">N1107+N1111+N1115+N1118</f>
        <v>45</v>
      </c>
      <c r="O1103" s="633">
        <f t="shared" si="52"/>
        <v>279.245</v>
      </c>
      <c r="P1103" s="633">
        <f>P1107+P1111+P1115+P1118</f>
        <v>1124.5340000000001</v>
      </c>
      <c r="Q1103" s="633">
        <f t="shared" ref="Q1103:T1103" si="53">Q1107+Q1111+Q1115+Q1118</f>
        <v>682.178</v>
      </c>
      <c r="R1103" s="633">
        <f t="shared" si="53"/>
        <v>733.71100000000001</v>
      </c>
      <c r="S1103" s="633">
        <f t="shared" si="53"/>
        <v>0</v>
      </c>
      <c r="T1103" s="633">
        <f t="shared" si="53"/>
        <v>0</v>
      </c>
      <c r="U1103" s="630"/>
      <c r="V1103" s="627"/>
      <c r="W1103" s="627"/>
    </row>
    <row r="1104" spans="1:23" s="634" customFormat="1" ht="15.75" customHeight="1" outlineLevel="1" x14ac:dyDescent="0.25">
      <c r="A1104" s="1192"/>
      <c r="B1104" s="619"/>
      <c r="C1104" s="628"/>
      <c r="D1104" s="626"/>
      <c r="E1104" s="628"/>
      <c r="F1104" s="636"/>
      <c r="G1104" s="626"/>
      <c r="H1104" s="629" t="s">
        <v>1031</v>
      </c>
      <c r="I1104" s="630"/>
      <c r="J1104" s="635"/>
      <c r="K1104" s="630"/>
      <c r="L1104" s="636"/>
      <c r="M1104" s="630"/>
      <c r="N1104" s="633">
        <f>N1112</f>
        <v>0</v>
      </c>
      <c r="O1104" s="633">
        <f t="shared" ref="O1104:T1104" si="54">O1112</f>
        <v>729.79600000000005</v>
      </c>
      <c r="P1104" s="633">
        <f t="shared" si="54"/>
        <v>0</v>
      </c>
      <c r="Q1104" s="633">
        <f t="shared" si="54"/>
        <v>0</v>
      </c>
      <c r="R1104" s="633">
        <f t="shared" si="54"/>
        <v>0</v>
      </c>
      <c r="S1104" s="633">
        <f t="shared" si="54"/>
        <v>0</v>
      </c>
      <c r="T1104" s="633">
        <f t="shared" si="54"/>
        <v>0</v>
      </c>
      <c r="U1104" s="630"/>
      <c r="V1104" s="627"/>
      <c r="W1104" s="627"/>
    </row>
    <row r="1105" spans="1:23" s="286" customFormat="1" outlineLevel="1" x14ac:dyDescent="0.25">
      <c r="A1105" s="1190"/>
      <c r="B1105" s="984" t="s">
        <v>1017</v>
      </c>
      <c r="C1105" s="160"/>
      <c r="D1105" s="160"/>
      <c r="E1105" s="391"/>
      <c r="F1105" s="205"/>
      <c r="G1105" s="161"/>
      <c r="H1105" s="232" t="s">
        <v>574</v>
      </c>
      <c r="I1105" s="160"/>
      <c r="J1105" s="160"/>
      <c r="K1105" s="160"/>
      <c r="L1105" s="205"/>
      <c r="M1105" s="160"/>
      <c r="N1105" s="160"/>
      <c r="O1105" s="469"/>
      <c r="P1105" s="168"/>
      <c r="Q1105" s="168"/>
      <c r="R1105" s="168"/>
      <c r="S1105" s="170"/>
      <c r="T1105" s="170"/>
      <c r="U1105" s="197"/>
      <c r="V1105" s="197"/>
      <c r="W1105" s="197"/>
    </row>
    <row r="1106" spans="1:23" s="385" customFormat="1" ht="45" outlineLevel="1" x14ac:dyDescent="0.25">
      <c r="A1106" s="2282">
        <v>1</v>
      </c>
      <c r="B1106" s="2332" t="s">
        <v>2238</v>
      </c>
      <c r="C1106" s="2276" t="s">
        <v>996</v>
      </c>
      <c r="D1106" s="2276" t="s">
        <v>1024</v>
      </c>
      <c r="E1106" s="1043" t="s">
        <v>2206</v>
      </c>
      <c r="F1106" s="2336" t="s">
        <v>990</v>
      </c>
      <c r="G1106" s="2234" t="s">
        <v>395</v>
      </c>
      <c r="H1106" s="2428" t="s">
        <v>599</v>
      </c>
      <c r="I1106" s="2276" t="s">
        <v>983</v>
      </c>
      <c r="J1106" s="2276" t="s">
        <v>981</v>
      </c>
      <c r="K1106" s="861" t="s">
        <v>1195</v>
      </c>
      <c r="L1106" s="2336" t="s">
        <v>990</v>
      </c>
      <c r="M1106" s="2276" t="s">
        <v>393</v>
      </c>
      <c r="N1106" s="356"/>
      <c r="O1106" s="447"/>
      <c r="P1106" s="50"/>
      <c r="Q1106" s="50"/>
      <c r="R1106" s="589" t="s">
        <v>2207</v>
      </c>
      <c r="S1106" s="52"/>
      <c r="T1106" s="52"/>
      <c r="U1106" s="1444"/>
      <c r="V1106" s="368"/>
      <c r="W1106" s="2760" t="s">
        <v>1794</v>
      </c>
    </row>
    <row r="1107" spans="1:23" s="385" customFormat="1" outlineLevel="1" x14ac:dyDescent="0.25">
      <c r="A1107" s="2420"/>
      <c r="B1107" s="2660"/>
      <c r="C1107" s="2341"/>
      <c r="D1107" s="2341"/>
      <c r="E1107" s="2276" t="s">
        <v>458</v>
      </c>
      <c r="F1107" s="2338"/>
      <c r="G1107" s="2489"/>
      <c r="H1107" s="2630"/>
      <c r="I1107" s="2341"/>
      <c r="J1107" s="2341"/>
      <c r="K1107" s="2276" t="s">
        <v>465</v>
      </c>
      <c r="L1107" s="2338"/>
      <c r="M1107" s="2341"/>
      <c r="N1107" s="356"/>
      <c r="O1107" s="447"/>
      <c r="P1107" s="50"/>
      <c r="Q1107" s="50"/>
      <c r="R1107" s="50">
        <v>733.71100000000001</v>
      </c>
      <c r="S1107" s="52"/>
      <c r="T1107" s="52"/>
      <c r="U1107" s="1663" t="s">
        <v>1352</v>
      </c>
      <c r="V1107" s="366" t="s">
        <v>1256</v>
      </c>
      <c r="W1107" s="2761"/>
    </row>
    <row r="1108" spans="1:23" s="385" customFormat="1" outlineLevel="1" x14ac:dyDescent="0.25">
      <c r="A1108" s="2283"/>
      <c r="B1108" s="2333"/>
      <c r="C1108" s="2277"/>
      <c r="D1108" s="2277"/>
      <c r="E1108" s="2277"/>
      <c r="F1108" s="2337"/>
      <c r="G1108" s="2235"/>
      <c r="H1108" s="2429"/>
      <c r="I1108" s="2277"/>
      <c r="J1108" s="2277"/>
      <c r="K1108" s="2277"/>
      <c r="L1108" s="2337"/>
      <c r="M1108" s="2277"/>
      <c r="N1108" s="50">
        <v>0</v>
      </c>
      <c r="O1108" s="456">
        <v>0.01</v>
      </c>
      <c r="P1108" s="50"/>
      <c r="Q1108" s="50"/>
      <c r="R1108" s="50"/>
      <c r="S1108" s="52"/>
      <c r="T1108" s="52"/>
      <c r="U1108" s="1663" t="s">
        <v>600</v>
      </c>
      <c r="V1108" s="366"/>
      <c r="W1108" s="2766"/>
    </row>
    <row r="1109" spans="1:23" s="385" customFormat="1" ht="30" outlineLevel="1" x14ac:dyDescent="0.25">
      <c r="A1109" s="2282">
        <v>2</v>
      </c>
      <c r="B1109" s="2332" t="s">
        <v>2239</v>
      </c>
      <c r="C1109" s="2276" t="s">
        <v>996</v>
      </c>
      <c r="D1109" s="2276" t="s">
        <v>1024</v>
      </c>
      <c r="E1109" s="1043" t="s">
        <v>2203</v>
      </c>
      <c r="F1109" s="2336" t="s">
        <v>1172</v>
      </c>
      <c r="G1109" s="2234" t="s">
        <v>395</v>
      </c>
      <c r="H1109" s="2428" t="s">
        <v>618</v>
      </c>
      <c r="I1109" s="2276" t="s">
        <v>983</v>
      </c>
      <c r="J1109" s="2276" t="s">
        <v>981</v>
      </c>
      <c r="K1109" s="348" t="s">
        <v>1188</v>
      </c>
      <c r="L1109" s="2336" t="s">
        <v>1172</v>
      </c>
      <c r="M1109" s="2276" t="s">
        <v>393</v>
      </c>
      <c r="N1109" s="50"/>
      <c r="O1109" s="50"/>
      <c r="P1109" s="50" t="s">
        <v>602</v>
      </c>
      <c r="Q1109" s="50"/>
      <c r="R1109" s="50"/>
      <c r="S1109" s="52"/>
      <c r="T1109" s="52"/>
      <c r="U1109" s="1663"/>
      <c r="V1109" s="366"/>
      <c r="W1109" s="2760" t="s">
        <v>1801</v>
      </c>
    </row>
    <row r="1110" spans="1:23" s="385" customFormat="1" ht="30" outlineLevel="1" x14ac:dyDescent="0.25">
      <c r="A1110" s="2420"/>
      <c r="B1110" s="2660"/>
      <c r="C1110" s="2341"/>
      <c r="D1110" s="2341"/>
      <c r="E1110" s="2276" t="s">
        <v>458</v>
      </c>
      <c r="F1110" s="2338"/>
      <c r="G1110" s="2489"/>
      <c r="H1110" s="2630"/>
      <c r="I1110" s="2341"/>
      <c r="J1110" s="2341"/>
      <c r="K1110" s="2276" t="s">
        <v>1192</v>
      </c>
      <c r="L1110" s="2338"/>
      <c r="M1110" s="2341"/>
      <c r="N1110" s="50"/>
      <c r="O1110" s="456">
        <v>729.79600000000005</v>
      </c>
      <c r="P1110" s="50"/>
      <c r="Q1110" s="50"/>
      <c r="R1110" s="50"/>
      <c r="S1110" s="52"/>
      <c r="T1110" s="52"/>
      <c r="U1110" s="1444" t="s">
        <v>612</v>
      </c>
      <c r="V1110" s="368"/>
      <c r="W1110" s="2761"/>
    </row>
    <row r="1111" spans="1:23" s="385" customFormat="1" ht="30" outlineLevel="1" x14ac:dyDescent="0.25">
      <c r="A1111" s="2420"/>
      <c r="B1111" s="2660"/>
      <c r="C1111" s="2341"/>
      <c r="D1111" s="2341"/>
      <c r="E1111" s="2341"/>
      <c r="F1111" s="2338"/>
      <c r="G1111" s="2489"/>
      <c r="H1111" s="2630"/>
      <c r="I1111" s="2341"/>
      <c r="J1111" s="2341"/>
      <c r="K1111" s="2341"/>
      <c r="L1111" s="2338"/>
      <c r="M1111" s="2341"/>
      <c r="N1111" s="50"/>
      <c r="O1111" s="456"/>
      <c r="P1111" s="50">
        <v>1083.0440000000001</v>
      </c>
      <c r="Q1111" s="50"/>
      <c r="R1111" s="50"/>
      <c r="S1111" s="52"/>
      <c r="T1111" s="52"/>
      <c r="U1111" s="1444" t="s">
        <v>601</v>
      </c>
      <c r="V1111" s="368" t="s">
        <v>1257</v>
      </c>
      <c r="W1111" s="2761"/>
    </row>
    <row r="1112" spans="1:23" s="385" customFormat="1" ht="30" outlineLevel="1" x14ac:dyDescent="0.25">
      <c r="A1112" s="2283"/>
      <c r="B1112" s="2333"/>
      <c r="C1112" s="2277"/>
      <c r="D1112" s="2277"/>
      <c r="E1112" s="2277"/>
      <c r="F1112" s="2337"/>
      <c r="G1112" s="2235"/>
      <c r="H1112" s="2429"/>
      <c r="I1112" s="2277"/>
      <c r="J1112" s="2277"/>
      <c r="K1112" s="2277"/>
      <c r="L1112" s="2337"/>
      <c r="M1112" s="2277"/>
      <c r="N1112" s="50">
        <v>0</v>
      </c>
      <c r="O1112" s="456">
        <v>729.79600000000005</v>
      </c>
      <c r="P1112" s="50"/>
      <c r="Q1112" s="50"/>
      <c r="R1112" s="50"/>
      <c r="S1112" s="52"/>
      <c r="T1112" s="52"/>
      <c r="U1112" s="1444" t="s">
        <v>613</v>
      </c>
      <c r="V1112" s="368"/>
      <c r="W1112" s="2766"/>
    </row>
    <row r="1113" spans="1:23" s="284" customFormat="1" outlineLevel="1" x14ac:dyDescent="0.2">
      <c r="A1113" s="1218"/>
      <c r="B1113" s="1566" t="s">
        <v>1013</v>
      </c>
      <c r="C1113" s="228"/>
      <c r="D1113" s="228"/>
      <c r="E1113" s="181"/>
      <c r="F1113" s="231"/>
      <c r="G1113" s="183"/>
      <c r="H1113" s="988" t="s">
        <v>590</v>
      </c>
      <c r="I1113" s="228"/>
      <c r="J1113" s="228"/>
      <c r="K1113" s="228"/>
      <c r="L1113" s="231"/>
      <c r="M1113" s="228"/>
      <c r="N1113" s="167"/>
      <c r="O1113" s="466"/>
      <c r="P1113" s="167"/>
      <c r="Q1113" s="167"/>
      <c r="R1113" s="167"/>
      <c r="S1113" s="171"/>
      <c r="T1113" s="171"/>
      <c r="U1113" s="181"/>
      <c r="V1113" s="181"/>
      <c r="W1113" s="181"/>
    </row>
    <row r="1114" spans="1:23" s="287" customFormat="1" ht="30" customHeight="1" outlineLevel="1" x14ac:dyDescent="0.2">
      <c r="A1114" s="2282">
        <v>3</v>
      </c>
      <c r="B1114" s="2513" t="s">
        <v>2694</v>
      </c>
      <c r="C1114" s="2276" t="s">
        <v>996</v>
      </c>
      <c r="D1114" s="2276" t="s">
        <v>996</v>
      </c>
      <c r="E1114" s="1043" t="s">
        <v>2206</v>
      </c>
      <c r="F1114" s="2392">
        <v>2027</v>
      </c>
      <c r="G1114" s="2747" t="s">
        <v>395</v>
      </c>
      <c r="H1114" s="2749" t="s">
        <v>2693</v>
      </c>
      <c r="I1114" s="2276" t="s">
        <v>983</v>
      </c>
      <c r="J1114" s="2276" t="s">
        <v>3901</v>
      </c>
      <c r="K1114" s="349" t="s">
        <v>1195</v>
      </c>
      <c r="L1114" s="2392">
        <v>2027</v>
      </c>
      <c r="M1114" s="2276" t="s">
        <v>393</v>
      </c>
      <c r="N1114" s="35"/>
      <c r="O1114" s="457"/>
      <c r="P1114" s="35"/>
      <c r="Q1114" s="862" t="s">
        <v>2208</v>
      </c>
      <c r="R1114" s="35"/>
      <c r="S1114" s="36"/>
      <c r="T1114" s="36"/>
      <c r="U1114" s="382"/>
      <c r="V1114" s="382"/>
      <c r="W1114" s="2760" t="s">
        <v>1801</v>
      </c>
    </row>
    <row r="1115" spans="1:23" s="385" customFormat="1" ht="30" outlineLevel="1" x14ac:dyDescent="0.25">
      <c r="A1115" s="2283"/>
      <c r="B1115" s="2514"/>
      <c r="C1115" s="2277"/>
      <c r="D1115" s="2277"/>
      <c r="E1115" s="1043" t="s">
        <v>2702</v>
      </c>
      <c r="F1115" s="2394"/>
      <c r="G1115" s="2748"/>
      <c r="H1115" s="2750"/>
      <c r="I1115" s="2277"/>
      <c r="J1115" s="2277"/>
      <c r="K1115" s="349" t="s">
        <v>1192</v>
      </c>
      <c r="L1115" s="2394"/>
      <c r="M1115" s="2277"/>
      <c r="N1115" s="50"/>
      <c r="O1115" s="456"/>
      <c r="P1115" s="50"/>
      <c r="Q1115" s="50">
        <v>682.178</v>
      </c>
      <c r="R1115" s="50"/>
      <c r="S1115" s="52"/>
      <c r="T1115" s="52"/>
      <c r="U1115" s="1663" t="s">
        <v>606</v>
      </c>
      <c r="V1115" s="366" t="s">
        <v>1257</v>
      </c>
      <c r="W1115" s="2761"/>
    </row>
    <row r="1116" spans="1:23" s="286" customFormat="1" outlineLevel="1" x14ac:dyDescent="0.25">
      <c r="A1116" s="1190"/>
      <c r="B1116" s="984" t="s">
        <v>994</v>
      </c>
      <c r="C1116" s="164"/>
      <c r="D1116" s="164"/>
      <c r="E1116" s="391"/>
      <c r="F1116" s="205"/>
      <c r="G1116" s="161"/>
      <c r="H1116" s="232" t="s">
        <v>596</v>
      </c>
      <c r="I1116" s="164"/>
      <c r="J1116" s="164"/>
      <c r="K1116" s="164"/>
      <c r="L1116" s="205"/>
      <c r="M1116" s="164"/>
      <c r="N1116" s="168"/>
      <c r="O1116" s="459"/>
      <c r="P1116" s="168"/>
      <c r="Q1116" s="168"/>
      <c r="R1116" s="168"/>
      <c r="S1116" s="170"/>
      <c r="T1116" s="170"/>
      <c r="U1116" s="197"/>
      <c r="V1116" s="197"/>
      <c r="W1116" s="197"/>
    </row>
    <row r="1117" spans="1:23" s="1146" customFormat="1" ht="45" outlineLevel="1" x14ac:dyDescent="0.25">
      <c r="A1117" s="2282">
        <v>4</v>
      </c>
      <c r="B1117" s="2332" t="s">
        <v>2701</v>
      </c>
      <c r="C1117" s="2268" t="s">
        <v>983</v>
      </c>
      <c r="D1117" s="2268" t="s">
        <v>999</v>
      </c>
      <c r="E1117" s="911" t="s">
        <v>2206</v>
      </c>
      <c r="F1117" s="2491" t="s">
        <v>1170</v>
      </c>
      <c r="G1117" s="2747" t="s">
        <v>395</v>
      </c>
      <c r="H1117" s="2332" t="s">
        <v>609</v>
      </c>
      <c r="I1117" s="2268" t="s">
        <v>983</v>
      </c>
      <c r="J1117" s="2268" t="s">
        <v>980</v>
      </c>
      <c r="K1117" s="1052" t="s">
        <v>1195</v>
      </c>
      <c r="L1117" s="2491" t="s">
        <v>1170</v>
      </c>
      <c r="M1117" s="2268" t="s">
        <v>393</v>
      </c>
      <c r="N1117" s="456"/>
      <c r="O1117" s="456"/>
      <c r="P1117" s="456" t="s">
        <v>610</v>
      </c>
      <c r="Q1117" s="456"/>
      <c r="R1117" s="456"/>
      <c r="S1117" s="527"/>
      <c r="T1117" s="527"/>
      <c r="U1117" s="911"/>
      <c r="V1117" s="911"/>
      <c r="W1117" s="2763" t="s">
        <v>1801</v>
      </c>
    </row>
    <row r="1118" spans="1:23" s="480" customFormat="1" ht="30" outlineLevel="1" x14ac:dyDescent="0.25">
      <c r="A1118" s="2283"/>
      <c r="B1118" s="2333"/>
      <c r="C1118" s="2269"/>
      <c r="D1118" s="2269"/>
      <c r="E1118" s="911" t="s">
        <v>458</v>
      </c>
      <c r="F1118" s="2493"/>
      <c r="G1118" s="2748"/>
      <c r="H1118" s="2333"/>
      <c r="I1118" s="2269"/>
      <c r="J1118" s="2269"/>
      <c r="K1118" s="447" t="s">
        <v>465</v>
      </c>
      <c r="L1118" s="2493"/>
      <c r="M1118" s="2269"/>
      <c r="N1118" s="456">
        <v>45</v>
      </c>
      <c r="O1118" s="456">
        <v>279.245</v>
      </c>
      <c r="P1118" s="456">
        <v>41.49</v>
      </c>
      <c r="Q1118" s="456"/>
      <c r="R1118" s="456"/>
      <c r="S1118" s="527"/>
      <c r="T1118" s="527"/>
      <c r="U1118" s="911" t="s">
        <v>608</v>
      </c>
      <c r="V1118" s="911" t="s">
        <v>1257</v>
      </c>
      <c r="W1118" s="2764"/>
    </row>
    <row r="1119" spans="1:23" s="307" customFormat="1" ht="15" customHeight="1" outlineLevel="1" x14ac:dyDescent="0.2">
      <c r="A1119" s="2356"/>
      <c r="B1119" s="2329" t="s">
        <v>773</v>
      </c>
      <c r="C1119" s="2746" t="s">
        <v>307</v>
      </c>
      <c r="D1119" s="2408" t="s">
        <v>457</v>
      </c>
      <c r="E1119" s="1057" t="s">
        <v>332</v>
      </c>
      <c r="F1119" s="2504" t="s">
        <v>475</v>
      </c>
      <c r="G1119" s="2410" t="s">
        <v>468</v>
      </c>
      <c r="H1119" s="2368" t="s">
        <v>774</v>
      </c>
      <c r="I1119" s="2389" t="s">
        <v>305</v>
      </c>
      <c r="J1119" s="2238" t="s">
        <v>454</v>
      </c>
      <c r="K1119" s="259" t="s">
        <v>329</v>
      </c>
      <c r="L1119" s="2504" t="s">
        <v>475</v>
      </c>
      <c r="M1119" s="2389" t="s">
        <v>466</v>
      </c>
      <c r="N1119" s="561">
        <v>3</v>
      </c>
      <c r="O1119" s="561">
        <v>3</v>
      </c>
      <c r="P1119" s="40"/>
      <c r="Q1119" s="40"/>
      <c r="R1119" s="40"/>
      <c r="S1119" s="41"/>
      <c r="T1119" s="41"/>
      <c r="U1119" s="1666"/>
      <c r="V1119" s="271"/>
      <c r="W1119" s="271"/>
    </row>
    <row r="1120" spans="1:23" s="307" customFormat="1" ht="21.75" customHeight="1" outlineLevel="1" x14ac:dyDescent="0.2">
      <c r="A1120" s="2356"/>
      <c r="B1120" s="2329"/>
      <c r="C1120" s="2746"/>
      <c r="D1120" s="2409"/>
      <c r="E1120" s="1057"/>
      <c r="F1120" s="2505"/>
      <c r="G1120" s="2410"/>
      <c r="H1120" s="2369"/>
      <c r="I1120" s="2390"/>
      <c r="J1120" s="2239"/>
      <c r="K1120" s="259" t="s">
        <v>465</v>
      </c>
      <c r="L1120" s="2505"/>
      <c r="M1120" s="2390"/>
      <c r="N1120" s="561">
        <v>313.7</v>
      </c>
      <c r="O1120" s="561">
        <v>415.9</v>
      </c>
      <c r="P1120" s="40"/>
      <c r="Q1120" s="40"/>
      <c r="R1120" s="40"/>
      <c r="S1120" s="41"/>
      <c r="T1120" s="41"/>
      <c r="U1120" s="1666"/>
      <c r="V1120" s="271"/>
      <c r="W1120" s="271"/>
    </row>
    <row r="1121" spans="1:23" s="287" customFormat="1" ht="21.75" customHeight="1" outlineLevel="1" x14ac:dyDescent="0.2">
      <c r="A1121" s="2282">
        <v>67</v>
      </c>
      <c r="B1121" s="1107" t="s">
        <v>2171</v>
      </c>
      <c r="C1121" s="382"/>
      <c r="D1121" s="381"/>
      <c r="E1121" s="382"/>
      <c r="F1121" s="563"/>
      <c r="G1121" s="381"/>
      <c r="H1121" s="989" t="s">
        <v>1603</v>
      </c>
      <c r="I1121" s="372"/>
      <c r="J1121" s="349"/>
      <c r="K1121" s="379"/>
      <c r="L1121" s="563"/>
      <c r="M1121" s="372"/>
      <c r="N1121" s="562"/>
      <c r="O1121" s="562"/>
      <c r="P1121" s="35"/>
      <c r="Q1121" s="35"/>
      <c r="R1121" s="35"/>
      <c r="S1121" s="36"/>
      <c r="T1121" s="36"/>
      <c r="U1121" s="382"/>
      <c r="V1121" s="382"/>
      <c r="W1121" s="382"/>
    </row>
    <row r="1122" spans="1:23" s="287" customFormat="1" ht="71.25" customHeight="1" outlineLevel="1" x14ac:dyDescent="0.2">
      <c r="A1122" s="2283"/>
      <c r="B1122" s="1560" t="s">
        <v>3661</v>
      </c>
      <c r="C1122" s="1043" t="s">
        <v>2172</v>
      </c>
      <c r="D1122" s="1043" t="s">
        <v>246</v>
      </c>
      <c r="E1122" s="382" t="s">
        <v>3</v>
      </c>
      <c r="F1122" s="123"/>
      <c r="G1122" s="381"/>
      <c r="H1122" s="989" t="s">
        <v>1604</v>
      </c>
      <c r="I1122" s="349" t="s">
        <v>1605</v>
      </c>
      <c r="J1122" s="349" t="s">
        <v>97</v>
      </c>
      <c r="K1122" s="379" t="s">
        <v>3</v>
      </c>
      <c r="L1122" s="123"/>
      <c r="M1122" s="372"/>
      <c r="N1122" s="36">
        <v>95.9</v>
      </c>
      <c r="O1122" s="36">
        <v>96.9</v>
      </c>
      <c r="P1122" s="36">
        <v>97.9</v>
      </c>
      <c r="Q1122" s="36">
        <v>98.9</v>
      </c>
      <c r="R1122" s="36">
        <v>99.9</v>
      </c>
      <c r="S1122" s="36">
        <v>100</v>
      </c>
      <c r="T1122" s="36">
        <v>100</v>
      </c>
      <c r="U1122" s="382"/>
      <c r="V1122" s="382"/>
      <c r="W1122" s="382"/>
    </row>
    <row r="1123" spans="1:23" s="310" customFormat="1" ht="15" customHeight="1" outlineLevel="1" x14ac:dyDescent="0.2">
      <c r="A1123" s="2301"/>
      <c r="B1123" s="2303" t="s">
        <v>3662</v>
      </c>
      <c r="C1123" s="2310" t="s">
        <v>307</v>
      </c>
      <c r="D1123" s="2238" t="s">
        <v>457</v>
      </c>
      <c r="E1123" s="1060" t="s">
        <v>329</v>
      </c>
      <c r="F1123" s="2504" t="s">
        <v>475</v>
      </c>
      <c r="G1123" s="370"/>
      <c r="H1123" s="2368" t="s">
        <v>1602</v>
      </c>
      <c r="I1123" s="2389" t="s">
        <v>305</v>
      </c>
      <c r="J1123" s="2238" t="s">
        <v>454</v>
      </c>
      <c r="K1123" s="374" t="s">
        <v>329</v>
      </c>
      <c r="L1123" s="2504" t="s">
        <v>475</v>
      </c>
      <c r="M1123" s="2389" t="s">
        <v>466</v>
      </c>
      <c r="N1123" s="561">
        <v>1</v>
      </c>
      <c r="O1123" s="561"/>
      <c r="P1123" s="40"/>
      <c r="Q1123" s="40"/>
      <c r="R1123" s="40"/>
      <c r="S1123" s="41"/>
      <c r="T1123" s="41"/>
      <c r="U1123" s="1666"/>
      <c r="V1123" s="376"/>
      <c r="W1123" s="376"/>
    </row>
    <row r="1124" spans="1:23" s="310" customFormat="1" ht="28.5" outlineLevel="1" x14ac:dyDescent="0.2">
      <c r="A1124" s="2302"/>
      <c r="B1124" s="2304"/>
      <c r="C1124" s="2310"/>
      <c r="D1124" s="2239"/>
      <c r="E1124" s="1060" t="s">
        <v>465</v>
      </c>
      <c r="F1124" s="2505"/>
      <c r="G1124" s="370"/>
      <c r="H1124" s="2369"/>
      <c r="I1124" s="2390"/>
      <c r="J1124" s="2239"/>
      <c r="K1124" s="374" t="s">
        <v>465</v>
      </c>
      <c r="L1124" s="2505"/>
      <c r="M1124" s="2390"/>
      <c r="N1124" s="1392">
        <v>3000</v>
      </c>
      <c r="O1124" s="561"/>
      <c r="P1124" s="40"/>
      <c r="Q1124" s="40"/>
      <c r="R1124" s="40"/>
      <c r="S1124" s="41"/>
      <c r="T1124" s="41"/>
      <c r="U1124" s="1666"/>
      <c r="V1124" s="376"/>
      <c r="W1124" s="376"/>
    </row>
    <row r="1125" spans="1:23" s="310" customFormat="1" ht="21.75" customHeight="1" outlineLevel="1" x14ac:dyDescent="0.2">
      <c r="A1125" s="2301"/>
      <c r="B1125" s="2303" t="s">
        <v>3663</v>
      </c>
      <c r="C1125" s="2310" t="s">
        <v>307</v>
      </c>
      <c r="D1125" s="2238" t="s">
        <v>457</v>
      </c>
      <c r="E1125" s="1060" t="s">
        <v>329</v>
      </c>
      <c r="F1125" s="2504" t="s">
        <v>475</v>
      </c>
      <c r="G1125" s="370"/>
      <c r="H1125" s="2368" t="s">
        <v>1606</v>
      </c>
      <c r="I1125" s="2389" t="s">
        <v>305</v>
      </c>
      <c r="J1125" s="2238" t="s">
        <v>454</v>
      </c>
      <c r="K1125" s="374" t="s">
        <v>329</v>
      </c>
      <c r="L1125" s="2504" t="s">
        <v>475</v>
      </c>
      <c r="M1125" s="2389" t="s">
        <v>466</v>
      </c>
      <c r="N1125" s="561"/>
      <c r="O1125" s="561"/>
      <c r="P1125" s="40"/>
      <c r="Q1125" s="40"/>
      <c r="R1125" s="40"/>
      <c r="S1125" s="41"/>
      <c r="T1125" s="41"/>
      <c r="U1125" s="1666"/>
      <c r="V1125" s="376"/>
      <c r="W1125" s="376"/>
    </row>
    <row r="1126" spans="1:23" s="310" customFormat="1" ht="21.75" customHeight="1" outlineLevel="1" x14ac:dyDescent="0.2">
      <c r="A1126" s="2302"/>
      <c r="B1126" s="2304"/>
      <c r="C1126" s="2310"/>
      <c r="D1126" s="2239"/>
      <c r="E1126" s="1060" t="s">
        <v>465</v>
      </c>
      <c r="F1126" s="2505"/>
      <c r="G1126" s="370"/>
      <c r="H1126" s="2369"/>
      <c r="I1126" s="2390"/>
      <c r="J1126" s="2239"/>
      <c r="K1126" s="374" t="s">
        <v>465</v>
      </c>
      <c r="L1126" s="2505"/>
      <c r="M1126" s="2390"/>
      <c r="N1126" s="561"/>
      <c r="O1126" s="561"/>
      <c r="P1126" s="40"/>
      <c r="Q1126" s="40"/>
      <c r="R1126" s="40"/>
      <c r="S1126" s="41"/>
      <c r="T1126" s="41"/>
      <c r="U1126" s="1666"/>
      <c r="V1126" s="376"/>
      <c r="W1126" s="376"/>
    </row>
    <row r="1127" spans="1:23" s="294" customFormat="1" ht="31.5" customHeight="1" outlineLevel="1" x14ac:dyDescent="0.25">
      <c r="A1127" s="1213"/>
      <c r="B1127" s="1107" t="s">
        <v>182</v>
      </c>
      <c r="C1127" s="366"/>
      <c r="D1127" s="1062"/>
      <c r="E1127" s="1043"/>
      <c r="F1127" s="131"/>
      <c r="G1127" s="353"/>
      <c r="H1127" s="910" t="s">
        <v>183</v>
      </c>
      <c r="I1127" s="356"/>
      <c r="J1127" s="356"/>
      <c r="K1127" s="356"/>
      <c r="L1127" s="131"/>
      <c r="M1127" s="356"/>
      <c r="N1127" s="356"/>
      <c r="O1127" s="447"/>
      <c r="P1127" s="356"/>
      <c r="Q1127" s="589"/>
      <c r="R1127" s="589"/>
      <c r="S1127" s="366"/>
      <c r="T1127" s="366"/>
      <c r="U1127" s="382"/>
      <c r="V1127" s="382"/>
      <c r="W1127" s="382"/>
    </row>
    <row r="1128" spans="1:23" s="282" customFormat="1" ht="22.5" customHeight="1" outlineLevel="1" x14ac:dyDescent="0.25">
      <c r="A1128" s="2599">
        <v>68</v>
      </c>
      <c r="B1128" s="2554" t="s">
        <v>3664</v>
      </c>
      <c r="C1128" s="2511" t="s">
        <v>2173</v>
      </c>
      <c r="D1128" s="2449" t="s">
        <v>249</v>
      </c>
      <c r="E1128" s="2507" t="s">
        <v>3</v>
      </c>
      <c r="F1128" s="2425" t="s">
        <v>335</v>
      </c>
      <c r="G1128" s="2583" t="s">
        <v>335</v>
      </c>
      <c r="H1128" s="2584" t="s">
        <v>4030</v>
      </c>
      <c r="I1128" s="2752" t="s">
        <v>1607</v>
      </c>
      <c r="J1128" s="2425" t="s">
        <v>167</v>
      </c>
      <c r="K1128" s="2425" t="s">
        <v>3</v>
      </c>
      <c r="L1128" s="2425" t="s">
        <v>335</v>
      </c>
      <c r="M1128" s="2425" t="s">
        <v>335</v>
      </c>
      <c r="N1128" s="36">
        <v>68.400000000000006</v>
      </c>
      <c r="O1128" s="36">
        <v>71.400000000000006</v>
      </c>
      <c r="P1128" s="36">
        <v>74</v>
      </c>
      <c r="Q1128" s="36">
        <v>77</v>
      </c>
      <c r="R1128" s="36">
        <v>80</v>
      </c>
      <c r="S1128" s="36">
        <v>83</v>
      </c>
      <c r="T1128" s="16">
        <v>86</v>
      </c>
      <c r="U1128" s="14"/>
      <c r="V1128" s="14"/>
      <c r="W1128" s="14"/>
    </row>
    <row r="1129" spans="1:23" s="282" customFormat="1" ht="81.75" customHeight="1" outlineLevel="1" x14ac:dyDescent="0.25">
      <c r="A1129" s="2599"/>
      <c r="B1129" s="2554"/>
      <c r="C1129" s="2511"/>
      <c r="D1129" s="2450"/>
      <c r="E1129" s="2508"/>
      <c r="F1129" s="2425"/>
      <c r="G1129" s="2583"/>
      <c r="H1129" s="2585"/>
      <c r="I1129" s="2752"/>
      <c r="J1129" s="2425"/>
      <c r="K1129" s="2425"/>
      <c r="L1129" s="2425"/>
      <c r="M1129" s="2425"/>
      <c r="N1129" s="330"/>
      <c r="O1129" s="447"/>
      <c r="P1129" s="332"/>
      <c r="Q1129" s="588"/>
      <c r="R1129" s="588"/>
      <c r="S1129" s="255"/>
      <c r="T1129" s="255"/>
      <c r="U1129" s="14"/>
      <c r="V1129" s="14"/>
      <c r="W1129" s="14"/>
    </row>
    <row r="1130" spans="1:23" s="634" customFormat="1" ht="42.75" outlineLevel="1" x14ac:dyDescent="0.25">
      <c r="A1130" s="1192"/>
      <c r="B1130" s="619"/>
      <c r="C1130" s="628"/>
      <c r="D1130" s="626"/>
      <c r="E1130" s="628"/>
      <c r="F1130" s="639"/>
      <c r="G1130" s="626"/>
      <c r="H1130" s="629" t="s">
        <v>4031</v>
      </c>
      <c r="I1130" s="635"/>
      <c r="J1130" s="635"/>
      <c r="K1130" s="635"/>
      <c r="L1130" s="639"/>
      <c r="M1130" s="635"/>
      <c r="N1130" s="633">
        <f>SUM(N1131:N1134)</f>
        <v>25298.517800000001</v>
      </c>
      <c r="O1130" s="633">
        <f t="shared" ref="O1130:T1130" si="55">SUM(O1131:O1134)</f>
        <v>29390.835299999995</v>
      </c>
      <c r="P1130" s="633">
        <f t="shared" ref="P1130" si="56">SUM(P1131:P1134)</f>
        <v>1403.4850000000001</v>
      </c>
      <c r="Q1130" s="633">
        <f t="shared" si="55"/>
        <v>52002.1567</v>
      </c>
      <c r="R1130" s="633">
        <f t="shared" si="55"/>
        <v>157770.57399999996</v>
      </c>
      <c r="S1130" s="633">
        <f t="shared" si="55"/>
        <v>10787.133399999999</v>
      </c>
      <c r="T1130" s="633">
        <f t="shared" si="55"/>
        <v>6441.1007000000009</v>
      </c>
      <c r="U1130" s="627"/>
      <c r="V1130" s="627"/>
      <c r="W1130" s="627"/>
    </row>
    <row r="1131" spans="1:23" s="634" customFormat="1" outlineLevel="1" x14ac:dyDescent="0.25">
      <c r="A1131" s="1192"/>
      <c r="B1131" s="619"/>
      <c r="C1131" s="628"/>
      <c r="D1131" s="626"/>
      <c r="E1131" s="628"/>
      <c r="F1131" s="639"/>
      <c r="G1131" s="626"/>
      <c r="H1131" s="629" t="s">
        <v>1034</v>
      </c>
      <c r="I1131" s="635"/>
      <c r="J1131" s="635"/>
      <c r="K1131" s="635"/>
      <c r="L1131" s="639"/>
      <c r="M1131" s="635"/>
      <c r="N1131" s="633">
        <f t="shared" ref="N1131:O1131" si="57">N1142</f>
        <v>700</v>
      </c>
      <c r="O1131" s="633">
        <f t="shared" si="57"/>
        <v>2752.5659999999998</v>
      </c>
      <c r="P1131" s="633">
        <f t="shared" ref="P1131" si="58">P1142</f>
        <v>0</v>
      </c>
      <c r="Q1131" s="633">
        <f t="shared" ref="Q1131:T1131" si="59">Q1142</f>
        <v>0</v>
      </c>
      <c r="R1131" s="633">
        <f t="shared" si="59"/>
        <v>0</v>
      </c>
      <c r="S1131" s="633">
        <f t="shared" si="59"/>
        <v>0</v>
      </c>
      <c r="T1131" s="633">
        <f t="shared" si="59"/>
        <v>0</v>
      </c>
      <c r="U1131" s="627"/>
      <c r="V1131" s="627"/>
      <c r="W1131" s="627"/>
    </row>
    <row r="1132" spans="1:23" s="634" customFormat="1" outlineLevel="1" x14ac:dyDescent="0.25">
      <c r="A1132" s="1192"/>
      <c r="B1132" s="619"/>
      <c r="C1132" s="628"/>
      <c r="D1132" s="626"/>
      <c r="E1132" s="628"/>
      <c r="F1132" s="639"/>
      <c r="G1132" s="626"/>
      <c r="H1132" s="629" t="s">
        <v>1032</v>
      </c>
      <c r="I1132" s="635"/>
      <c r="J1132" s="635"/>
      <c r="K1132" s="635"/>
      <c r="L1132" s="639"/>
      <c r="M1132" s="635"/>
      <c r="N1132" s="633">
        <f t="shared" ref="N1132:T1132" si="60">N1143+N1251+N1280</f>
        <v>7764.6628000000001</v>
      </c>
      <c r="O1132" s="633">
        <f t="shared" si="60"/>
        <v>8011.6027999999997</v>
      </c>
      <c r="P1132" s="633">
        <f t="shared" ref="P1132" si="61">P1143+P1251+P1280</f>
        <v>0</v>
      </c>
      <c r="Q1132" s="633">
        <f t="shared" si="60"/>
        <v>16398.6037</v>
      </c>
      <c r="R1132" s="633">
        <f t="shared" si="60"/>
        <v>35905.616999999984</v>
      </c>
      <c r="S1132" s="633">
        <f t="shared" si="60"/>
        <v>5531.7733999999991</v>
      </c>
      <c r="T1132" s="633">
        <f t="shared" si="60"/>
        <v>2400.7407000000003</v>
      </c>
      <c r="U1132" s="627"/>
      <c r="V1132" s="627"/>
      <c r="W1132" s="627"/>
    </row>
    <row r="1133" spans="1:23" s="634" customFormat="1" outlineLevel="1" x14ac:dyDescent="0.25">
      <c r="A1133" s="1192"/>
      <c r="B1133" s="619"/>
      <c r="C1133" s="628"/>
      <c r="D1133" s="626"/>
      <c r="E1133" s="628"/>
      <c r="F1133" s="639"/>
      <c r="G1133" s="626"/>
      <c r="H1133" s="629" t="s">
        <v>1035</v>
      </c>
      <c r="I1133" s="635"/>
      <c r="J1133" s="635"/>
      <c r="K1133" s="635"/>
      <c r="L1133" s="639"/>
      <c r="M1133" s="635"/>
      <c r="N1133" s="633">
        <f t="shared" ref="N1133:T1134" si="62">N1144+N1252</f>
        <v>3561.1779999999999</v>
      </c>
      <c r="O1133" s="633">
        <f t="shared" si="62"/>
        <v>4645.5384999999997</v>
      </c>
      <c r="P1133" s="633">
        <f t="shared" si="62"/>
        <v>1403.4850000000001</v>
      </c>
      <c r="Q1133" s="633">
        <f t="shared" si="62"/>
        <v>35603.553</v>
      </c>
      <c r="R1133" s="633">
        <f t="shared" si="62"/>
        <v>121864.95699999999</v>
      </c>
      <c r="S1133" s="633">
        <f t="shared" si="62"/>
        <v>5255.3600000000006</v>
      </c>
      <c r="T1133" s="633">
        <f t="shared" si="62"/>
        <v>4040.36</v>
      </c>
      <c r="U1133" s="627"/>
      <c r="V1133" s="627"/>
      <c r="W1133" s="627"/>
    </row>
    <row r="1134" spans="1:23" s="634" customFormat="1" outlineLevel="1" x14ac:dyDescent="0.25">
      <c r="A1134" s="1192"/>
      <c r="B1134" s="619"/>
      <c r="C1134" s="628"/>
      <c r="D1134" s="626"/>
      <c r="E1134" s="628"/>
      <c r="F1134" s="639"/>
      <c r="G1134" s="626"/>
      <c r="H1134" s="629" t="s">
        <v>1031</v>
      </c>
      <c r="I1134" s="635"/>
      <c r="J1134" s="635"/>
      <c r="K1134" s="635"/>
      <c r="L1134" s="639"/>
      <c r="M1134" s="635"/>
      <c r="N1134" s="633">
        <f t="shared" ref="N1134:O1134" si="63">N1145</f>
        <v>13272.677</v>
      </c>
      <c r="O1134" s="633">
        <f t="shared" si="63"/>
        <v>13981.127999999997</v>
      </c>
      <c r="P1134" s="633">
        <f t="shared" ref="P1134" si="64">P1145</f>
        <v>0</v>
      </c>
      <c r="Q1134" s="633">
        <f t="shared" si="62"/>
        <v>0</v>
      </c>
      <c r="R1134" s="633">
        <f t="shared" si="62"/>
        <v>0</v>
      </c>
      <c r="S1134" s="633">
        <f t="shared" si="62"/>
        <v>0</v>
      </c>
      <c r="T1134" s="633">
        <f t="shared" ref="T1134" si="65">T1145</f>
        <v>0</v>
      </c>
      <c r="U1134" s="627"/>
      <c r="V1134" s="627"/>
      <c r="W1134" s="627"/>
    </row>
    <row r="1135" spans="1:23" s="634" customFormat="1" outlineLevel="1" x14ac:dyDescent="0.25">
      <c r="A1135" s="1192"/>
      <c r="B1135" s="619"/>
      <c r="C1135" s="628"/>
      <c r="D1135" s="626"/>
      <c r="E1135" s="628"/>
      <c r="F1135" s="639"/>
      <c r="G1135" s="626"/>
      <c r="H1135" s="629"/>
      <c r="I1135" s="635"/>
      <c r="J1135" s="885"/>
      <c r="K1135" s="635"/>
      <c r="L1135" s="639"/>
      <c r="M1135" s="635"/>
      <c r="N1135" s="633"/>
      <c r="O1135" s="638"/>
      <c r="P1135" s="633"/>
      <c r="Q1135" s="633"/>
      <c r="R1135" s="633"/>
      <c r="S1135" s="630"/>
      <c r="T1135" s="630"/>
      <c r="U1135" s="627"/>
      <c r="V1135" s="627"/>
      <c r="W1135" s="627"/>
    </row>
    <row r="1136" spans="1:23" s="727" customFormat="1" outlineLevel="1" x14ac:dyDescent="0.25">
      <c r="A1136" s="1219"/>
      <c r="B1136" s="1575"/>
      <c r="C1136" s="720"/>
      <c r="D1136" s="718"/>
      <c r="E1136" s="720"/>
      <c r="F1136" s="723"/>
      <c r="G1136" s="718"/>
      <c r="H1136" s="990" t="s">
        <v>2016</v>
      </c>
      <c r="I1136" s="721"/>
      <c r="J1136" s="722"/>
      <c r="K1136" s="721"/>
      <c r="L1136" s="723"/>
      <c r="M1136" s="721"/>
      <c r="N1136" s="724"/>
      <c r="O1136" s="725"/>
      <c r="P1136" s="724">
        <f>P1144+P1252</f>
        <v>1403.4850000000001</v>
      </c>
      <c r="Q1136" s="724">
        <f>Q1144+Q1252</f>
        <v>35603.553</v>
      </c>
      <c r="R1136" s="724">
        <f t="shared" ref="R1136" si="66">R1144+R1252</f>
        <v>121864.95699999999</v>
      </c>
      <c r="S1136" s="726"/>
      <c r="T1136" s="726"/>
      <c r="U1136" s="719"/>
      <c r="V1136" s="719"/>
      <c r="W1136" s="719"/>
    </row>
    <row r="1137" spans="1:23" s="727" customFormat="1" outlineLevel="1" x14ac:dyDescent="0.25">
      <c r="A1137" s="1219"/>
      <c r="B1137" s="1575"/>
      <c r="C1137" s="720"/>
      <c r="D1137" s="718"/>
      <c r="E1137" s="720"/>
      <c r="F1137" s="723"/>
      <c r="G1137" s="718"/>
      <c r="H1137" s="990" t="s">
        <v>2015</v>
      </c>
      <c r="I1137" s="721"/>
      <c r="J1137" s="722"/>
      <c r="K1137" s="721"/>
      <c r="L1137" s="723"/>
      <c r="M1137" s="721"/>
      <c r="N1137" s="724"/>
      <c r="O1137" s="725"/>
      <c r="P1137" s="724">
        <f>P1279</f>
        <v>0</v>
      </c>
      <c r="Q1137" s="724">
        <f t="shared" ref="Q1137:R1137" si="67">Q1279</f>
        <v>16398.6037</v>
      </c>
      <c r="R1137" s="724">
        <f t="shared" si="67"/>
        <v>35905.616999999984</v>
      </c>
      <c r="S1137" s="726"/>
      <c r="T1137" s="726"/>
      <c r="U1137" s="719"/>
      <c r="V1137" s="719"/>
      <c r="W1137" s="719"/>
    </row>
    <row r="1138" spans="1:23" s="727" customFormat="1" outlineLevel="1" x14ac:dyDescent="0.25">
      <c r="A1138" s="1219"/>
      <c r="B1138" s="1575"/>
      <c r="C1138" s="720"/>
      <c r="D1138" s="718"/>
      <c r="E1138" s="720"/>
      <c r="F1138" s="723"/>
      <c r="G1138" s="718"/>
      <c r="H1138" s="990"/>
      <c r="I1138" s="721"/>
      <c r="J1138" s="722"/>
      <c r="K1138" s="721"/>
      <c r="L1138" s="723"/>
      <c r="M1138" s="721"/>
      <c r="N1138" s="724"/>
      <c r="O1138" s="725"/>
      <c r="P1138" s="724">
        <f>P1136+P1137</f>
        <v>1403.4850000000001</v>
      </c>
      <c r="Q1138" s="724">
        <f t="shared" ref="Q1138:R1138" si="68">Q1136+Q1137</f>
        <v>52002.1567</v>
      </c>
      <c r="R1138" s="724">
        <f t="shared" si="68"/>
        <v>157770.57399999996</v>
      </c>
      <c r="S1138" s="726"/>
      <c r="T1138" s="726"/>
      <c r="U1138" s="719"/>
      <c r="V1138" s="719"/>
      <c r="W1138" s="719"/>
    </row>
    <row r="1139" spans="1:23" s="298" customFormat="1" ht="15" customHeight="1" outlineLevel="1" x14ac:dyDescent="0.25">
      <c r="A1139" s="2356"/>
      <c r="B1139" s="2329" t="s">
        <v>3665</v>
      </c>
      <c r="C1139" s="2310" t="s">
        <v>307</v>
      </c>
      <c r="D1139" s="2238" t="s">
        <v>457</v>
      </c>
      <c r="E1139" s="1045" t="s">
        <v>477</v>
      </c>
      <c r="F1139" s="2330" t="s">
        <v>476</v>
      </c>
      <c r="G1139" s="2311" t="s">
        <v>395</v>
      </c>
      <c r="H1139" s="2368" t="s">
        <v>925</v>
      </c>
      <c r="I1139" s="2366" t="s">
        <v>305</v>
      </c>
      <c r="J1139" s="2238" t="s">
        <v>454</v>
      </c>
      <c r="K1139" s="258" t="s">
        <v>477</v>
      </c>
      <c r="L1139" s="2330" t="s">
        <v>476</v>
      </c>
      <c r="M1139" s="2366" t="s">
        <v>393</v>
      </c>
      <c r="N1139" s="561">
        <v>138.9</v>
      </c>
      <c r="O1139" s="561">
        <v>143.1</v>
      </c>
      <c r="P1139" s="561">
        <v>0.89800000000000002</v>
      </c>
      <c r="Q1139" s="670">
        <v>250.04</v>
      </c>
      <c r="R1139" s="670">
        <v>188.1</v>
      </c>
      <c r="S1139" s="561">
        <v>4.91</v>
      </c>
      <c r="T1139" s="42">
        <v>4.91</v>
      </c>
      <c r="U1139" s="1666"/>
      <c r="V1139" s="271"/>
      <c r="W1139" s="271"/>
    </row>
    <row r="1140" spans="1:23" s="298" customFormat="1" ht="30" outlineLevel="1" x14ac:dyDescent="0.25">
      <c r="A1140" s="2356"/>
      <c r="B1140" s="2329"/>
      <c r="C1140" s="2310"/>
      <c r="D1140" s="2239"/>
      <c r="E1140" s="1045" t="s">
        <v>458</v>
      </c>
      <c r="F1140" s="2331"/>
      <c r="G1140" s="2311"/>
      <c r="H1140" s="2369"/>
      <c r="I1140" s="2366"/>
      <c r="J1140" s="2239"/>
      <c r="K1140" s="258" t="s">
        <v>465</v>
      </c>
      <c r="L1140" s="2331"/>
      <c r="M1140" s="2366"/>
      <c r="N1140" s="670">
        <v>118855.9</v>
      </c>
      <c r="O1140" s="670">
        <v>288924.79999999999</v>
      </c>
      <c r="P1140" s="670">
        <v>303.48500000000001</v>
      </c>
      <c r="Q1140" s="670">
        <v>34213.584999999999</v>
      </c>
      <c r="R1140" s="670">
        <v>114549.697</v>
      </c>
      <c r="S1140" s="670">
        <v>4040.36</v>
      </c>
      <c r="T1140" s="44">
        <v>4040.36</v>
      </c>
      <c r="U1140" s="1736" t="s">
        <v>1645</v>
      </c>
      <c r="V1140" s="271"/>
      <c r="W1140" s="271"/>
    </row>
    <row r="1141" spans="1:23" s="303" customFormat="1" outlineLevel="1" x14ac:dyDescent="0.25">
      <c r="A1141" s="1203"/>
      <c r="B1141" s="1568"/>
      <c r="C1141" s="155"/>
      <c r="D1141" s="109"/>
      <c r="E1141" s="82"/>
      <c r="F1141" s="136"/>
      <c r="G1141" s="46"/>
      <c r="H1141" s="107" t="s">
        <v>1036</v>
      </c>
      <c r="I1141" s="111"/>
      <c r="J1141" s="118"/>
      <c r="K1141" s="74"/>
      <c r="L1141" s="136"/>
      <c r="M1141" s="111"/>
      <c r="N1141" s="335">
        <f t="shared" ref="N1141" si="69">SUM(N1142:N1145)</f>
        <v>16300.813999999998</v>
      </c>
      <c r="O1141" s="374">
        <f t="shared" ref="O1141:T1141" si="70">SUM(O1142:O1145)</f>
        <v>19803.747499999998</v>
      </c>
      <c r="P1141" s="374">
        <f t="shared" si="70"/>
        <v>303.48500000000001</v>
      </c>
      <c r="Q1141" s="600">
        <f t="shared" si="70"/>
        <v>34213.584999999999</v>
      </c>
      <c r="R1141" s="600">
        <f t="shared" si="70"/>
        <v>114549.697</v>
      </c>
      <c r="S1141" s="374">
        <f t="shared" si="70"/>
        <v>4040.36</v>
      </c>
      <c r="T1141" s="374">
        <f t="shared" si="70"/>
        <v>4040.36</v>
      </c>
      <c r="U1141" s="73"/>
      <c r="V1141" s="73"/>
      <c r="W1141" s="73"/>
    </row>
    <row r="1142" spans="1:23" s="303" customFormat="1" outlineLevel="1" x14ac:dyDescent="0.25">
      <c r="A1142" s="1203"/>
      <c r="B1142" s="1568"/>
      <c r="C1142" s="155"/>
      <c r="D1142" s="109"/>
      <c r="E1142" s="82"/>
      <c r="F1142" s="136"/>
      <c r="G1142" s="46"/>
      <c r="H1142" s="107" t="s">
        <v>1034</v>
      </c>
      <c r="I1142" s="111"/>
      <c r="J1142" s="118"/>
      <c r="K1142" s="74"/>
      <c r="L1142" s="136"/>
      <c r="M1142" s="111"/>
      <c r="N1142" s="335">
        <f>N1155+N1158+N1162++N1186+N1224+N1182+N1191</f>
        <v>700</v>
      </c>
      <c r="O1142" s="374">
        <f t="shared" ref="O1142:T1142" si="71">O1155+O1158+O1162++O1186+O1224+O1182+O1191</f>
        <v>2752.5659999999998</v>
      </c>
      <c r="P1142" s="374">
        <f t="shared" si="71"/>
        <v>0</v>
      </c>
      <c r="Q1142" s="600">
        <f t="shared" si="71"/>
        <v>0</v>
      </c>
      <c r="R1142" s="600">
        <f t="shared" si="71"/>
        <v>0</v>
      </c>
      <c r="S1142" s="374">
        <f t="shared" si="71"/>
        <v>0</v>
      </c>
      <c r="T1142" s="374">
        <f t="shared" si="71"/>
        <v>0</v>
      </c>
      <c r="U1142" s="105"/>
      <c r="V1142" s="73"/>
      <c r="W1142" s="73"/>
    </row>
    <row r="1143" spans="1:23" s="303" customFormat="1" outlineLevel="1" x14ac:dyDescent="0.25">
      <c r="A1143" s="1203"/>
      <c r="B1143" s="1568"/>
      <c r="C1143" s="155"/>
      <c r="D1143" s="109"/>
      <c r="E1143" s="82"/>
      <c r="F1143" s="136"/>
      <c r="G1143" s="46"/>
      <c r="H1143" s="107" t="s">
        <v>1032</v>
      </c>
      <c r="I1143" s="111"/>
      <c r="J1143" s="118"/>
      <c r="K1143" s="74"/>
      <c r="L1143" s="136"/>
      <c r="M1143" s="111"/>
      <c r="N1143" s="335">
        <f t="shared" ref="N1143:T1143" si="72">N1176+N1178+N1181+N1187+N1221+N1230+N1234+N1237+N1240</f>
        <v>6.492</v>
      </c>
      <c r="O1143" s="374">
        <f t="shared" si="72"/>
        <v>19.427</v>
      </c>
      <c r="P1143" s="374">
        <f t="shared" si="72"/>
        <v>0</v>
      </c>
      <c r="Q1143" s="600">
        <f t="shared" si="72"/>
        <v>0</v>
      </c>
      <c r="R1143" s="600">
        <f t="shared" si="72"/>
        <v>0</v>
      </c>
      <c r="S1143" s="374">
        <f t="shared" si="72"/>
        <v>0</v>
      </c>
      <c r="T1143" s="374">
        <f t="shared" si="72"/>
        <v>0</v>
      </c>
      <c r="U1143" s="105"/>
      <c r="V1143" s="73"/>
      <c r="W1143" s="73"/>
    </row>
    <row r="1144" spans="1:23" s="303" customFormat="1" outlineLevel="1" x14ac:dyDescent="0.25">
      <c r="A1144" s="1203"/>
      <c r="B1144" s="1568"/>
      <c r="C1144" s="155"/>
      <c r="D1144" s="109"/>
      <c r="E1144" s="82"/>
      <c r="F1144" s="136"/>
      <c r="G1144" s="46"/>
      <c r="H1144" s="107" t="s">
        <v>1035</v>
      </c>
      <c r="I1144" s="111"/>
      <c r="J1144" s="118"/>
      <c r="K1144" s="74"/>
      <c r="L1144" s="136"/>
      <c r="M1144" s="111"/>
      <c r="N1144" s="1351">
        <f t="shared" ref="N1144:Q1144" si="73">N1148+N1151+N1153+N1156+N1159+N1161+N1166+N1168+N1171+N1175+N1179+N1183+N1188+N1192+N1195+N1197+N1199+N1201+N1203+N1205+N1207+N1209+N1211+N1213+N1215+N1218+N1222+N1225+N1228+N1231+N1233+N1238+N1241+N1243+N1245+N1247</f>
        <v>2321.645</v>
      </c>
      <c r="O1144" s="1351">
        <f t="shared" si="73"/>
        <v>3050.6264999999999</v>
      </c>
      <c r="P1144" s="711">
        <f t="shared" si="73"/>
        <v>303.48500000000001</v>
      </c>
      <c r="Q1144" s="711">
        <f t="shared" si="73"/>
        <v>34213.584999999999</v>
      </c>
      <c r="R1144" s="711">
        <f>R1148+R1151+R1153+R1156+R1159+R1161+R1166+R1168+R1171+R1175+R1179+R1183+R1188+R1192+R1195+R1197+R1199+R1201+R1203+R1205+R1207+R1209+R1211+R1213+R1215+R1218+R1222+R1225+R1228+R1231+R1233+R1238+R1241+R1243+R1245+R1247</f>
        <v>114549.697</v>
      </c>
      <c r="S1144" s="711">
        <f t="shared" ref="S1144:T1144" si="74">S1148+S1151+S1153+S1260+S1156+S1159+S1161+S1166+S1168+S1171+S1175+S1179+S1183+S1188+S1192+S1195+S1197+S1199+S1201+S1203+S1205+S1207+S1209+S1222+S1225+S1228+S1231+S1233+S1238+S1241+S1243+S1245+S1247+S1211+S1213+S1215+S1218</f>
        <v>4040.36</v>
      </c>
      <c r="T1144" s="711">
        <f t="shared" si="74"/>
        <v>4040.36</v>
      </c>
      <c r="U1144" s="105"/>
      <c r="V1144" s="73"/>
      <c r="W1144" s="73"/>
    </row>
    <row r="1145" spans="1:23" s="303" customFormat="1" outlineLevel="1" x14ac:dyDescent="0.25">
      <c r="A1145" s="1203"/>
      <c r="B1145" s="1568"/>
      <c r="C1145" s="155"/>
      <c r="D1145" s="109"/>
      <c r="E1145" s="82"/>
      <c r="F1145" s="136"/>
      <c r="G1145" s="46"/>
      <c r="H1145" s="107" t="s">
        <v>1031</v>
      </c>
      <c r="I1145" s="111"/>
      <c r="J1145" s="118"/>
      <c r="K1145" s="74"/>
      <c r="L1145" s="136"/>
      <c r="M1145" s="111"/>
      <c r="N1145" s="335">
        <f>N1163+N1172+N1174+N1184+N1189+N1193+N1226</f>
        <v>13272.677</v>
      </c>
      <c r="O1145" s="700">
        <f t="shared" ref="O1145:T1145" si="75">O1163+O1172+O1174+O1184+O1189+O1193+O1226</f>
        <v>13981.127999999997</v>
      </c>
      <c r="P1145" s="700">
        <f t="shared" si="75"/>
        <v>0</v>
      </c>
      <c r="Q1145" s="700">
        <f t="shared" si="75"/>
        <v>0</v>
      </c>
      <c r="R1145" s="700">
        <f t="shared" si="75"/>
        <v>0</v>
      </c>
      <c r="S1145" s="700">
        <f t="shared" si="75"/>
        <v>0</v>
      </c>
      <c r="T1145" s="700">
        <f t="shared" si="75"/>
        <v>0</v>
      </c>
      <c r="U1145" s="105"/>
      <c r="V1145" s="73"/>
      <c r="W1145" s="73"/>
    </row>
    <row r="1146" spans="1:23" s="304" customFormat="1" ht="19.5" customHeight="1" outlineLevel="1" x14ac:dyDescent="0.25">
      <c r="A1146" s="1206"/>
      <c r="B1146" s="1538" t="s">
        <v>1001</v>
      </c>
      <c r="C1146" s="215"/>
      <c r="D1146" s="192"/>
      <c r="E1146" s="215"/>
      <c r="F1146" s="222"/>
      <c r="G1146" s="192"/>
      <c r="H1146" s="972" t="s">
        <v>573</v>
      </c>
      <c r="I1146" s="203"/>
      <c r="J1146" s="204"/>
      <c r="K1146" s="203"/>
      <c r="L1146" s="222"/>
      <c r="M1146" s="203"/>
      <c r="N1146" s="576"/>
      <c r="O1146" s="576"/>
      <c r="P1146" s="576"/>
      <c r="Q1146" s="576"/>
      <c r="R1146" s="576"/>
      <c r="S1146" s="576"/>
      <c r="T1146" s="166"/>
      <c r="U1146" s="157"/>
      <c r="V1146" s="157"/>
      <c r="W1146" s="157"/>
    </row>
    <row r="1147" spans="1:23" s="480" customFormat="1" outlineLevel="1" x14ac:dyDescent="0.25">
      <c r="A1147" s="2282">
        <v>1</v>
      </c>
      <c r="B1147" s="2284" t="s">
        <v>2703</v>
      </c>
      <c r="C1147" s="2268" t="s">
        <v>1022</v>
      </c>
      <c r="D1147" s="2268" t="s">
        <v>1024</v>
      </c>
      <c r="E1147" s="447" t="s">
        <v>1174</v>
      </c>
      <c r="F1147" s="2474">
        <v>2028</v>
      </c>
      <c r="G1147" s="2747" t="s">
        <v>395</v>
      </c>
      <c r="H1147" s="2826" t="s">
        <v>2704</v>
      </c>
      <c r="I1147" s="2268" t="s">
        <v>987</v>
      </c>
      <c r="J1147" s="2268" t="s">
        <v>987</v>
      </c>
      <c r="K1147" s="447" t="s">
        <v>329</v>
      </c>
      <c r="L1147" s="2474">
        <v>2028</v>
      </c>
      <c r="M1147" s="2268" t="s">
        <v>393</v>
      </c>
      <c r="N1147" s="447"/>
      <c r="O1147" s="447"/>
      <c r="P1147" s="447"/>
      <c r="Q1147" s="447"/>
      <c r="R1147" s="1181" t="s">
        <v>1650</v>
      </c>
      <c r="S1147" s="451"/>
      <c r="T1147" s="451"/>
      <c r="U1147" s="1110"/>
      <c r="V1147" s="1110"/>
      <c r="W1147" s="2763" t="s">
        <v>1803</v>
      </c>
    </row>
    <row r="1148" spans="1:23" s="480" customFormat="1" outlineLevel="1" x14ac:dyDescent="0.25">
      <c r="A1148" s="2283"/>
      <c r="B1148" s="2285"/>
      <c r="C1148" s="2269"/>
      <c r="D1148" s="2269"/>
      <c r="E1148" s="1051" t="s">
        <v>458</v>
      </c>
      <c r="F1148" s="2475"/>
      <c r="G1148" s="2748"/>
      <c r="H1148" s="2827"/>
      <c r="I1148" s="2269"/>
      <c r="J1148" s="2269"/>
      <c r="K1148" s="1147" t="s">
        <v>1192</v>
      </c>
      <c r="L1148" s="2475"/>
      <c r="M1148" s="2269"/>
      <c r="N1148" s="447"/>
      <c r="O1148" s="447"/>
      <c r="P1148" s="447"/>
      <c r="Q1148" s="447"/>
      <c r="R1148" s="447">
        <v>935</v>
      </c>
      <c r="S1148" s="451"/>
      <c r="T1148" s="451"/>
      <c r="U1148" s="1444" t="s">
        <v>3902</v>
      </c>
      <c r="V1148" s="482" t="s">
        <v>1306</v>
      </c>
      <c r="W1148" s="2764"/>
    </row>
    <row r="1149" spans="1:23" s="304" customFormat="1" outlineLevel="1" x14ac:dyDescent="0.25">
      <c r="A1149" s="1206"/>
      <c r="B1149" s="1538" t="s">
        <v>1017</v>
      </c>
      <c r="C1149" s="215"/>
      <c r="D1149" s="192"/>
      <c r="E1149" s="215"/>
      <c r="F1149" s="222"/>
      <c r="G1149" s="192"/>
      <c r="H1149" s="972" t="s">
        <v>574</v>
      </c>
      <c r="I1149" s="203"/>
      <c r="J1149" s="204"/>
      <c r="K1149" s="203"/>
      <c r="L1149" s="222"/>
      <c r="M1149" s="203"/>
      <c r="N1149" s="166"/>
      <c r="O1149" s="479"/>
      <c r="P1149" s="166"/>
      <c r="Q1149" s="194"/>
      <c r="R1149" s="194"/>
      <c r="S1149" s="202"/>
      <c r="T1149" s="202"/>
      <c r="U1149" s="157"/>
      <c r="V1149" s="157"/>
      <c r="W1149" s="157"/>
    </row>
    <row r="1150" spans="1:23" s="385" customFormat="1" ht="15" customHeight="1" outlineLevel="1" x14ac:dyDescent="0.25">
      <c r="A1150" s="2501">
        <v>2</v>
      </c>
      <c r="B1150" s="2284" t="s">
        <v>2407</v>
      </c>
      <c r="C1150" s="2276" t="s">
        <v>1022</v>
      </c>
      <c r="D1150" s="2276" t="s">
        <v>1024</v>
      </c>
      <c r="E1150" s="1044" t="s">
        <v>1174</v>
      </c>
      <c r="F1150" s="2336">
        <v>2028</v>
      </c>
      <c r="G1150" s="2234" t="s">
        <v>395</v>
      </c>
      <c r="H1150" s="2467" t="s">
        <v>1303</v>
      </c>
      <c r="I1150" s="2276" t="s">
        <v>987</v>
      </c>
      <c r="J1150" s="2276" t="s">
        <v>981</v>
      </c>
      <c r="K1150" s="1044" t="s">
        <v>1174</v>
      </c>
      <c r="L1150" s="2336">
        <v>2028</v>
      </c>
      <c r="M1150" s="2276" t="s">
        <v>393</v>
      </c>
      <c r="N1150" s="1044"/>
      <c r="O1150" s="447"/>
      <c r="P1150" s="1044"/>
      <c r="Q1150" s="1044"/>
      <c r="R1150" s="1044" t="s">
        <v>1304</v>
      </c>
      <c r="S1150" s="114"/>
      <c r="T1150" s="114"/>
      <c r="U1150" s="1444"/>
      <c r="V1150" s="1056"/>
      <c r="W1150" s="2760" t="s">
        <v>1796</v>
      </c>
    </row>
    <row r="1151" spans="1:23" s="385" customFormat="1" ht="32.25" customHeight="1" outlineLevel="1" x14ac:dyDescent="0.25">
      <c r="A1151" s="2501"/>
      <c r="B1151" s="2285"/>
      <c r="C1151" s="2277"/>
      <c r="D1151" s="2277"/>
      <c r="E1151" s="1025" t="s">
        <v>458</v>
      </c>
      <c r="F1151" s="2337"/>
      <c r="G1151" s="2235"/>
      <c r="H1151" s="2468"/>
      <c r="I1151" s="2277"/>
      <c r="J1151" s="2277"/>
      <c r="K1151" s="108" t="s">
        <v>1192</v>
      </c>
      <c r="L1151" s="2337"/>
      <c r="M1151" s="2277"/>
      <c r="N1151" s="1044"/>
      <c r="O1151" s="447"/>
      <c r="P1151" s="1044"/>
      <c r="Q1151" s="1044"/>
      <c r="R1151" s="1044">
        <v>10118.675999999999</v>
      </c>
      <c r="S1151" s="114"/>
      <c r="T1151" s="114"/>
      <c r="U1151" s="1444" t="s">
        <v>624</v>
      </c>
      <c r="V1151" s="1056" t="s">
        <v>1293</v>
      </c>
      <c r="W1151" s="2761"/>
    </row>
    <row r="1152" spans="1:23" s="385" customFormat="1" ht="14.25" customHeight="1" outlineLevel="1" x14ac:dyDescent="0.25">
      <c r="A1152" s="2501">
        <v>3</v>
      </c>
      <c r="B1152" s="2284" t="s">
        <v>2408</v>
      </c>
      <c r="C1152" s="2276" t="s">
        <v>1022</v>
      </c>
      <c r="D1152" s="2276" t="s">
        <v>1024</v>
      </c>
      <c r="E1152" s="1044" t="s">
        <v>1174</v>
      </c>
      <c r="F1152" s="2336">
        <v>2028</v>
      </c>
      <c r="G1152" s="2234" t="s">
        <v>395</v>
      </c>
      <c r="H1152" s="2467" t="s">
        <v>1305</v>
      </c>
      <c r="I1152" s="2276" t="s">
        <v>987</v>
      </c>
      <c r="J1152" s="2276" t="s">
        <v>987</v>
      </c>
      <c r="K1152" s="1044" t="s">
        <v>1175</v>
      </c>
      <c r="L1152" s="2336">
        <v>2028</v>
      </c>
      <c r="M1152" s="2276" t="s">
        <v>393</v>
      </c>
      <c r="N1152" s="1044"/>
      <c r="O1152" s="447"/>
      <c r="P1152" s="1044"/>
      <c r="Q1152" s="1044"/>
      <c r="R1152" s="1044" t="s">
        <v>1309</v>
      </c>
      <c r="S1152" s="114"/>
      <c r="T1152" s="114"/>
      <c r="U1152" s="1444"/>
      <c r="V1152" s="1056"/>
      <c r="W1152" s="2760" t="s">
        <v>1802</v>
      </c>
    </row>
    <row r="1153" spans="1:23" s="385" customFormat="1" ht="36.75" customHeight="1" outlineLevel="1" x14ac:dyDescent="0.25">
      <c r="A1153" s="2501"/>
      <c r="B1153" s="2285"/>
      <c r="C1153" s="2277"/>
      <c r="D1153" s="2277"/>
      <c r="E1153" s="1025" t="s">
        <v>458</v>
      </c>
      <c r="F1153" s="2337"/>
      <c r="G1153" s="2235"/>
      <c r="H1153" s="2468"/>
      <c r="I1153" s="2277"/>
      <c r="J1153" s="2277"/>
      <c r="K1153" s="108" t="s">
        <v>1192</v>
      </c>
      <c r="L1153" s="2337"/>
      <c r="M1153" s="2277"/>
      <c r="N1153" s="1044"/>
      <c r="O1153" s="447"/>
      <c r="P1153" s="1044"/>
      <c r="Q1153" s="1044"/>
      <c r="R1153" s="1044">
        <v>697.35799999999995</v>
      </c>
      <c r="S1153" s="114"/>
      <c r="T1153" s="114"/>
      <c r="U1153" s="1444" t="s">
        <v>3902</v>
      </c>
      <c r="V1153" s="1056" t="s">
        <v>1306</v>
      </c>
      <c r="W1153" s="2761"/>
    </row>
    <row r="1154" spans="1:23" s="385" customFormat="1" ht="15" customHeight="1" outlineLevel="1" x14ac:dyDescent="0.25">
      <c r="A1154" s="2282">
        <v>4</v>
      </c>
      <c r="B1154" s="2315" t="s">
        <v>2409</v>
      </c>
      <c r="C1154" s="2276" t="s">
        <v>1022</v>
      </c>
      <c r="D1154" s="2276" t="s">
        <v>1024</v>
      </c>
      <c r="E1154" s="1044" t="s">
        <v>1174</v>
      </c>
      <c r="F1154" s="2336" t="s">
        <v>1636</v>
      </c>
      <c r="G1154" s="2234" t="s">
        <v>395</v>
      </c>
      <c r="H1154" s="2486" t="s">
        <v>623</v>
      </c>
      <c r="I1154" s="2276" t="s">
        <v>987</v>
      </c>
      <c r="J1154" s="2276" t="s">
        <v>981</v>
      </c>
      <c r="K1154" s="1044" t="s">
        <v>1174</v>
      </c>
      <c r="L1154" s="2336" t="s">
        <v>1636</v>
      </c>
      <c r="M1154" s="2276" t="s">
        <v>393</v>
      </c>
      <c r="N1154" s="1370" t="s">
        <v>3139</v>
      </c>
      <c r="O1154" s="1373" t="s">
        <v>3140</v>
      </c>
      <c r="P1154" s="1044"/>
      <c r="Q1154" s="1044" t="s">
        <v>1198</v>
      </c>
      <c r="R1154" s="1044"/>
      <c r="S1154" s="114"/>
      <c r="T1154" s="114"/>
      <c r="U1154" s="1444"/>
      <c r="V1154" s="1056"/>
      <c r="W1154" s="2760" t="s">
        <v>1797</v>
      </c>
    </row>
    <row r="1155" spans="1:23" s="385" customFormat="1" outlineLevel="1" x14ac:dyDescent="0.25">
      <c r="A1155" s="2420"/>
      <c r="B1155" s="2485"/>
      <c r="C1155" s="2341"/>
      <c r="D1155" s="2341"/>
      <c r="E1155" s="2276" t="s">
        <v>458</v>
      </c>
      <c r="F1155" s="2338"/>
      <c r="G1155" s="2489"/>
      <c r="H1155" s="2487"/>
      <c r="I1155" s="2341"/>
      <c r="J1155" s="2341"/>
      <c r="K1155" s="2276" t="s">
        <v>1192</v>
      </c>
      <c r="L1155" s="2338"/>
      <c r="M1155" s="2341"/>
      <c r="N1155" s="1370"/>
      <c r="O1155" s="1373"/>
      <c r="P1155" s="1044"/>
      <c r="Q1155" s="1044"/>
      <c r="R1155" s="1044"/>
      <c r="S1155" s="114"/>
      <c r="T1155" s="114"/>
      <c r="U1155" s="1444" t="s">
        <v>1301</v>
      </c>
      <c r="V1155" s="1056"/>
      <c r="W1155" s="2761"/>
    </row>
    <row r="1156" spans="1:23" s="385" customFormat="1" outlineLevel="1" x14ac:dyDescent="0.25">
      <c r="A1156" s="2283"/>
      <c r="B1156" s="2316"/>
      <c r="C1156" s="2277"/>
      <c r="D1156" s="2277"/>
      <c r="E1156" s="2277"/>
      <c r="F1156" s="2337"/>
      <c r="G1156" s="2235"/>
      <c r="H1156" s="2488"/>
      <c r="I1156" s="2277"/>
      <c r="J1156" s="2277"/>
      <c r="K1156" s="2277"/>
      <c r="L1156" s="2337"/>
      <c r="M1156" s="2277"/>
      <c r="N1156" s="50">
        <v>500</v>
      </c>
      <c r="O1156" s="456">
        <v>1000</v>
      </c>
      <c r="P1156" s="50"/>
      <c r="Q1156" s="50">
        <v>2461.3850000000002</v>
      </c>
      <c r="R1156" s="50"/>
      <c r="S1156" s="51"/>
      <c r="T1156" s="52"/>
      <c r="U1156" s="1444" t="s">
        <v>624</v>
      </c>
      <c r="V1156" s="1056" t="s">
        <v>1293</v>
      </c>
      <c r="W1156" s="2766"/>
    </row>
    <row r="1157" spans="1:23" s="385" customFormat="1" outlineLevel="1" x14ac:dyDescent="0.25">
      <c r="A1157" s="2282">
        <v>5</v>
      </c>
      <c r="B1157" s="2315" t="s">
        <v>2410</v>
      </c>
      <c r="C1157" s="2276" t="s">
        <v>1022</v>
      </c>
      <c r="D1157" s="2276" t="s">
        <v>1024</v>
      </c>
      <c r="E1157" s="1044" t="s">
        <v>1174</v>
      </c>
      <c r="F1157" s="2336" t="s">
        <v>1636</v>
      </c>
      <c r="G1157" s="2234" t="s">
        <v>395</v>
      </c>
      <c r="H1157" s="2486" t="s">
        <v>625</v>
      </c>
      <c r="I1157" s="2276" t="s">
        <v>987</v>
      </c>
      <c r="J1157" s="2276" t="s">
        <v>981</v>
      </c>
      <c r="K1157" s="1044" t="s">
        <v>1174</v>
      </c>
      <c r="L1157" s="2336" t="s">
        <v>1636</v>
      </c>
      <c r="M1157" s="2276" t="s">
        <v>393</v>
      </c>
      <c r="N1157" s="50" t="s">
        <v>3141</v>
      </c>
      <c r="O1157" s="456" t="s">
        <v>3142</v>
      </c>
      <c r="P1157" s="50"/>
      <c r="Q1157" s="50" t="s">
        <v>1302</v>
      </c>
      <c r="R1157" s="50"/>
      <c r="S1157" s="51"/>
      <c r="T1157" s="52"/>
      <c r="U1157" s="1444"/>
      <c r="V1157" s="1056"/>
      <c r="W1157" s="2760" t="s">
        <v>1808</v>
      </c>
    </row>
    <row r="1158" spans="1:23" s="385" customFormat="1" outlineLevel="1" x14ac:dyDescent="0.25">
      <c r="A1158" s="2420"/>
      <c r="B1158" s="2485"/>
      <c r="C1158" s="2341"/>
      <c r="D1158" s="2341"/>
      <c r="E1158" s="2276" t="s">
        <v>458</v>
      </c>
      <c r="F1158" s="2338"/>
      <c r="G1158" s="2489"/>
      <c r="H1158" s="2487"/>
      <c r="I1158" s="2341"/>
      <c r="J1158" s="2341"/>
      <c r="K1158" s="2276" t="s">
        <v>1192</v>
      </c>
      <c r="L1158" s="2338"/>
      <c r="M1158" s="2341"/>
      <c r="N1158" s="50">
        <v>700</v>
      </c>
      <c r="O1158" s="456"/>
      <c r="P1158" s="50"/>
      <c r="Q1158" s="50"/>
      <c r="R1158" s="50"/>
      <c r="S1158" s="51"/>
      <c r="T1158" s="52"/>
      <c r="U1158" s="1444" t="s">
        <v>1301</v>
      </c>
      <c r="V1158" s="1056"/>
      <c r="W1158" s="2761"/>
    </row>
    <row r="1159" spans="1:23" s="385" customFormat="1" outlineLevel="1" x14ac:dyDescent="0.25">
      <c r="A1159" s="2283"/>
      <c r="B1159" s="2316"/>
      <c r="C1159" s="2277"/>
      <c r="D1159" s="2277"/>
      <c r="E1159" s="2277"/>
      <c r="F1159" s="2337"/>
      <c r="G1159" s="2235"/>
      <c r="H1159" s="2488"/>
      <c r="I1159" s="2277"/>
      <c r="J1159" s="2277"/>
      <c r="K1159" s="2277"/>
      <c r="L1159" s="2337"/>
      <c r="M1159" s="2277"/>
      <c r="N1159" s="50"/>
      <c r="O1159" s="456">
        <v>700</v>
      </c>
      <c r="P1159" s="50"/>
      <c r="Q1159" s="50">
        <v>2233.8449999999998</v>
      </c>
      <c r="R1159" s="50"/>
      <c r="S1159" s="51"/>
      <c r="T1159" s="52"/>
      <c r="U1159" s="1444" t="s">
        <v>624</v>
      </c>
      <c r="V1159" s="1056" t="s">
        <v>1293</v>
      </c>
      <c r="W1159" s="2766"/>
    </row>
    <row r="1160" spans="1:23" s="385" customFormat="1" outlineLevel="1" x14ac:dyDescent="0.25">
      <c r="A1160" s="2282">
        <v>6</v>
      </c>
      <c r="B1160" s="2315" t="s">
        <v>2411</v>
      </c>
      <c r="C1160" s="2276" t="s">
        <v>1022</v>
      </c>
      <c r="D1160" s="2276" t="s">
        <v>1024</v>
      </c>
      <c r="E1160" s="1025" t="s">
        <v>1174</v>
      </c>
      <c r="F1160" s="2336" t="s">
        <v>471</v>
      </c>
      <c r="G1160" s="2354" t="s">
        <v>395</v>
      </c>
      <c r="H1160" s="2486" t="s">
        <v>649</v>
      </c>
      <c r="I1160" s="2276" t="s">
        <v>987</v>
      </c>
      <c r="J1160" s="2276" t="s">
        <v>981</v>
      </c>
      <c r="K1160" s="1025" t="s">
        <v>1174</v>
      </c>
      <c r="L1160" s="2336" t="s">
        <v>471</v>
      </c>
      <c r="M1160" s="2276" t="s">
        <v>393</v>
      </c>
      <c r="N1160" s="50" t="s">
        <v>3143</v>
      </c>
      <c r="O1160" s="456" t="s">
        <v>3144</v>
      </c>
      <c r="P1160" s="50"/>
      <c r="Q1160" s="50" t="s">
        <v>1197</v>
      </c>
      <c r="R1160" s="50"/>
      <c r="S1160" s="51"/>
      <c r="T1160" s="52"/>
      <c r="U1160" s="1444"/>
      <c r="V1160" s="1056"/>
      <c r="W1160" s="2760" t="s">
        <v>1797</v>
      </c>
    </row>
    <row r="1161" spans="1:23" s="385" customFormat="1" ht="30" outlineLevel="1" x14ac:dyDescent="0.25">
      <c r="A1161" s="2420"/>
      <c r="B1161" s="2485"/>
      <c r="C1161" s="2341"/>
      <c r="D1161" s="2341"/>
      <c r="E1161" s="2276" t="s">
        <v>458</v>
      </c>
      <c r="F1161" s="2338"/>
      <c r="G1161" s="2500"/>
      <c r="H1161" s="2487"/>
      <c r="I1161" s="2341"/>
      <c r="J1161" s="2341"/>
      <c r="K1161" s="2276" t="s">
        <v>1192</v>
      </c>
      <c r="L1161" s="2338"/>
      <c r="M1161" s="2341"/>
      <c r="N1161" s="50">
        <v>0</v>
      </c>
      <c r="O1161" s="456">
        <v>250</v>
      </c>
      <c r="P1161" s="50"/>
      <c r="Q1161" s="50">
        <v>2837.123</v>
      </c>
      <c r="R1161" s="50"/>
      <c r="S1161" s="51"/>
      <c r="T1161" s="52"/>
      <c r="U1161" s="1444" t="s">
        <v>1178</v>
      </c>
      <c r="V1161" s="1056" t="s">
        <v>1293</v>
      </c>
      <c r="W1161" s="2761"/>
    </row>
    <row r="1162" spans="1:23" s="385" customFormat="1" ht="30" outlineLevel="1" x14ac:dyDescent="0.25">
      <c r="A1162" s="2420"/>
      <c r="B1162" s="2485"/>
      <c r="C1162" s="2341"/>
      <c r="D1162" s="2341"/>
      <c r="E1162" s="2341"/>
      <c r="F1162" s="2338"/>
      <c r="G1162" s="2500"/>
      <c r="H1162" s="2487"/>
      <c r="I1162" s="2341"/>
      <c r="J1162" s="2341"/>
      <c r="K1162" s="2341"/>
      <c r="L1162" s="2338"/>
      <c r="M1162" s="2341"/>
      <c r="N1162" s="50"/>
      <c r="O1162" s="456">
        <v>2452.5659999999998</v>
      </c>
      <c r="P1162" s="50"/>
      <c r="Q1162" s="50"/>
      <c r="R1162" s="50"/>
      <c r="S1162" s="51"/>
      <c r="T1162" s="52"/>
      <c r="U1162" s="1444" t="s">
        <v>757</v>
      </c>
      <c r="V1162" s="1056"/>
      <c r="W1162" s="2761"/>
    </row>
    <row r="1163" spans="1:23" s="385" customFormat="1" ht="30" outlineLevel="1" x14ac:dyDescent="0.25">
      <c r="A1163" s="2283"/>
      <c r="B1163" s="2316"/>
      <c r="C1163" s="2277"/>
      <c r="D1163" s="2277"/>
      <c r="E1163" s="2277"/>
      <c r="F1163" s="2337"/>
      <c r="G1163" s="2355"/>
      <c r="H1163" s="2488"/>
      <c r="I1163" s="2277"/>
      <c r="J1163" s="2277"/>
      <c r="K1163" s="2277"/>
      <c r="L1163" s="2337"/>
      <c r="M1163" s="2277"/>
      <c r="N1163" s="50">
        <v>2748.9650000000001</v>
      </c>
      <c r="O1163" s="456">
        <v>532.99</v>
      </c>
      <c r="P1163" s="50"/>
      <c r="Q1163" s="50"/>
      <c r="R1163" s="50"/>
      <c r="S1163" s="51"/>
      <c r="T1163" s="52"/>
      <c r="U1163" s="1444" t="s">
        <v>650</v>
      </c>
      <c r="V1163" s="1056"/>
      <c r="W1163" s="2766"/>
    </row>
    <row r="1164" spans="1:23" s="286" customFormat="1" outlineLevel="1" x14ac:dyDescent="0.25">
      <c r="A1164" s="1190"/>
      <c r="B1164" s="1115" t="s">
        <v>1003</v>
      </c>
      <c r="C1164" s="164"/>
      <c r="D1164" s="164"/>
      <c r="E1164" s="164"/>
      <c r="F1164" s="205"/>
      <c r="G1164" s="247"/>
      <c r="H1164" s="986" t="s">
        <v>576</v>
      </c>
      <c r="I1164" s="164"/>
      <c r="J1164" s="164"/>
      <c r="K1164" s="164"/>
      <c r="L1164" s="205"/>
      <c r="M1164" s="164"/>
      <c r="N1164" s="168"/>
      <c r="O1164" s="459"/>
      <c r="P1164" s="168"/>
      <c r="Q1164" s="168"/>
      <c r="R1164" s="168"/>
      <c r="S1164" s="223"/>
      <c r="T1164" s="170"/>
      <c r="U1164" s="197"/>
      <c r="V1164" s="197"/>
      <c r="W1164" s="197"/>
    </row>
    <row r="1165" spans="1:23" s="480" customFormat="1" outlineLevel="1" x14ac:dyDescent="0.25">
      <c r="A1165" s="2282">
        <v>7</v>
      </c>
      <c r="B1165" s="2284" t="s">
        <v>2705</v>
      </c>
      <c r="C1165" s="2268" t="s">
        <v>1022</v>
      </c>
      <c r="D1165" s="2268" t="s">
        <v>1024</v>
      </c>
      <c r="E1165" s="447" t="s">
        <v>1174</v>
      </c>
      <c r="F1165" s="2474">
        <v>2028</v>
      </c>
      <c r="G1165" s="2426" t="s">
        <v>395</v>
      </c>
      <c r="H1165" s="2818" t="s">
        <v>1310</v>
      </c>
      <c r="I1165" s="2268" t="s">
        <v>987</v>
      </c>
      <c r="J1165" s="2268" t="s">
        <v>987</v>
      </c>
      <c r="K1165" s="447" t="s">
        <v>1174</v>
      </c>
      <c r="L1165" s="2474">
        <v>2028</v>
      </c>
      <c r="M1165" s="2268" t="s">
        <v>393</v>
      </c>
      <c r="N1165" s="456"/>
      <c r="O1165" s="456"/>
      <c r="P1165" s="456"/>
      <c r="Q1165" s="456"/>
      <c r="R1165" s="456" t="s">
        <v>1312</v>
      </c>
      <c r="S1165" s="528"/>
      <c r="T1165" s="527"/>
      <c r="U1165" s="1676"/>
      <c r="V1165" s="482"/>
      <c r="W1165" s="2763" t="s">
        <v>1802</v>
      </c>
    </row>
    <row r="1166" spans="1:23" s="480" customFormat="1" outlineLevel="1" x14ac:dyDescent="0.25">
      <c r="A1166" s="2283"/>
      <c r="B1166" s="2285"/>
      <c r="C1166" s="2269"/>
      <c r="D1166" s="2269"/>
      <c r="E1166" s="1051" t="s">
        <v>458</v>
      </c>
      <c r="F1166" s="2475"/>
      <c r="G1166" s="2430"/>
      <c r="H1166" s="2819"/>
      <c r="I1166" s="2269"/>
      <c r="J1166" s="2269"/>
      <c r="K1166" s="1147" t="s">
        <v>1192</v>
      </c>
      <c r="L1166" s="2475"/>
      <c r="M1166" s="2269"/>
      <c r="N1166" s="456"/>
      <c r="O1166" s="456"/>
      <c r="P1166" s="456"/>
      <c r="Q1166" s="456"/>
      <c r="R1166" s="456">
        <v>532.67600000000004</v>
      </c>
      <c r="S1166" s="528"/>
      <c r="T1166" s="527"/>
      <c r="U1166" s="1444" t="s">
        <v>3902</v>
      </c>
      <c r="V1166" s="482" t="s">
        <v>1306</v>
      </c>
      <c r="W1166" s="2764"/>
    </row>
    <row r="1167" spans="1:23" s="480" customFormat="1" outlineLevel="1" x14ac:dyDescent="0.25">
      <c r="A1167" s="2282">
        <v>8</v>
      </c>
      <c r="B1167" s="2284" t="s">
        <v>2706</v>
      </c>
      <c r="C1167" s="2268" t="s">
        <v>1022</v>
      </c>
      <c r="D1167" s="2268" t="s">
        <v>1024</v>
      </c>
      <c r="E1167" s="447" t="s">
        <v>1174</v>
      </c>
      <c r="F1167" s="2474">
        <v>2028</v>
      </c>
      <c r="G1167" s="2426" t="s">
        <v>395</v>
      </c>
      <c r="H1167" s="2818" t="s">
        <v>1311</v>
      </c>
      <c r="I1167" s="2268" t="s">
        <v>987</v>
      </c>
      <c r="J1167" s="2268" t="s">
        <v>987</v>
      </c>
      <c r="K1167" s="447" t="s">
        <v>1174</v>
      </c>
      <c r="L1167" s="2474">
        <v>2028</v>
      </c>
      <c r="M1167" s="2268" t="s">
        <v>393</v>
      </c>
      <c r="N1167" s="456"/>
      <c r="O1167" s="456"/>
      <c r="P1167" s="456"/>
      <c r="Q1167" s="456"/>
      <c r="R1167" s="456" t="s">
        <v>1313</v>
      </c>
      <c r="S1167" s="528"/>
      <c r="T1167" s="527"/>
      <c r="U1167" s="1676"/>
      <c r="V1167" s="482"/>
      <c r="W1167" s="2763" t="s">
        <v>1801</v>
      </c>
    </row>
    <row r="1168" spans="1:23" s="480" customFormat="1" outlineLevel="1" x14ac:dyDescent="0.25">
      <c r="A1168" s="2283"/>
      <c r="B1168" s="2285"/>
      <c r="C1168" s="2269"/>
      <c r="D1168" s="2269"/>
      <c r="E1168" s="1051" t="s">
        <v>458</v>
      </c>
      <c r="F1168" s="2475"/>
      <c r="G1168" s="2430"/>
      <c r="H1168" s="2819"/>
      <c r="I1168" s="2269"/>
      <c r="J1168" s="2269"/>
      <c r="K1168" s="1147" t="s">
        <v>1192</v>
      </c>
      <c r="L1168" s="2475"/>
      <c r="M1168" s="2269"/>
      <c r="N1168" s="456"/>
      <c r="O1168" s="456"/>
      <c r="P1168" s="456"/>
      <c r="Q1168" s="456"/>
      <c r="R1168" s="456">
        <v>454.47699999999998</v>
      </c>
      <c r="S1168" s="528"/>
      <c r="T1168" s="527"/>
      <c r="U1168" s="1444" t="s">
        <v>3902</v>
      </c>
      <c r="V1168" s="482" t="s">
        <v>1306</v>
      </c>
      <c r="W1168" s="2764"/>
    </row>
    <row r="1169" spans="1:23" s="286" customFormat="1" outlineLevel="1" x14ac:dyDescent="0.25">
      <c r="A1169" s="1190"/>
      <c r="B1169" s="1115" t="s">
        <v>1014</v>
      </c>
      <c r="C1169" s="160"/>
      <c r="D1169" s="160"/>
      <c r="E1169" s="160"/>
      <c r="F1169" s="205"/>
      <c r="G1169" s="161"/>
      <c r="H1169" s="986" t="s">
        <v>584</v>
      </c>
      <c r="I1169" s="160"/>
      <c r="J1169" s="160"/>
      <c r="K1169" s="160"/>
      <c r="L1169" s="205"/>
      <c r="M1169" s="160"/>
      <c r="N1169" s="168"/>
      <c r="O1169" s="459"/>
      <c r="P1169" s="168"/>
      <c r="Q1169" s="168"/>
      <c r="R1169" s="168"/>
      <c r="S1169" s="223"/>
      <c r="T1169" s="170"/>
      <c r="U1169" s="197"/>
      <c r="V1169" s="197"/>
      <c r="W1169" s="197"/>
    </row>
    <row r="1170" spans="1:23" s="385" customFormat="1" ht="15" customHeight="1" outlineLevel="1" x14ac:dyDescent="0.25">
      <c r="A1170" s="2282">
        <v>9</v>
      </c>
      <c r="B1170" s="2315" t="s">
        <v>2414</v>
      </c>
      <c r="C1170" s="2276" t="s">
        <v>1022</v>
      </c>
      <c r="D1170" s="2276" t="s">
        <v>1022</v>
      </c>
      <c r="E1170" s="1025" t="s">
        <v>1174</v>
      </c>
      <c r="F1170" s="2336" t="s">
        <v>1810</v>
      </c>
      <c r="G1170" s="2354" t="s">
        <v>395</v>
      </c>
      <c r="H1170" s="2486" t="s">
        <v>671</v>
      </c>
      <c r="I1170" s="2276" t="s">
        <v>987</v>
      </c>
      <c r="J1170" s="2276" t="s">
        <v>985</v>
      </c>
      <c r="K1170" s="348" t="s">
        <v>1199</v>
      </c>
      <c r="L1170" s="2336" t="s">
        <v>1810</v>
      </c>
      <c r="M1170" s="2276" t="s">
        <v>393</v>
      </c>
      <c r="N1170" s="50"/>
      <c r="O1170" s="456" t="s">
        <v>3145</v>
      </c>
      <c r="P1170" s="50"/>
      <c r="Q1170" s="50" t="s">
        <v>672</v>
      </c>
      <c r="R1170" s="50"/>
      <c r="S1170" s="51"/>
      <c r="T1170" s="52"/>
      <c r="U1170" s="1444"/>
      <c r="V1170" s="368"/>
      <c r="W1170" s="2760" t="s">
        <v>1799</v>
      </c>
    </row>
    <row r="1171" spans="1:23" s="385" customFormat="1" ht="15" customHeight="1" outlineLevel="1" x14ac:dyDescent="0.25">
      <c r="A1171" s="2420"/>
      <c r="B1171" s="2485"/>
      <c r="C1171" s="2341"/>
      <c r="D1171" s="2341"/>
      <c r="E1171" s="2276" t="s">
        <v>458</v>
      </c>
      <c r="F1171" s="2338"/>
      <c r="G1171" s="2500"/>
      <c r="H1171" s="2487"/>
      <c r="I1171" s="2341"/>
      <c r="J1171" s="2341"/>
      <c r="K1171" s="2276" t="s">
        <v>1192</v>
      </c>
      <c r="L1171" s="2338"/>
      <c r="M1171" s="2341"/>
      <c r="N1171" s="50"/>
      <c r="O1171" s="456"/>
      <c r="P1171" s="50"/>
      <c r="Q1171" s="50">
        <v>2367.6120000000001</v>
      </c>
      <c r="R1171" s="50"/>
      <c r="S1171" s="51"/>
      <c r="T1171" s="52"/>
      <c r="U1171" s="1444" t="s">
        <v>631</v>
      </c>
      <c r="V1171" s="368" t="s">
        <v>1293</v>
      </c>
      <c r="W1171" s="2761"/>
    </row>
    <row r="1172" spans="1:23" s="385" customFormat="1" ht="30" outlineLevel="1" x14ac:dyDescent="0.25">
      <c r="A1172" s="2283"/>
      <c r="B1172" s="2316"/>
      <c r="C1172" s="2277"/>
      <c r="D1172" s="2277"/>
      <c r="E1172" s="2277"/>
      <c r="F1172" s="2337"/>
      <c r="G1172" s="2355"/>
      <c r="H1172" s="2488"/>
      <c r="I1172" s="2277"/>
      <c r="J1172" s="2277"/>
      <c r="K1172" s="2277"/>
      <c r="L1172" s="2337"/>
      <c r="M1172" s="2277"/>
      <c r="N1172" s="50">
        <v>0</v>
      </c>
      <c r="O1172" s="456">
        <v>577.78700000000003</v>
      </c>
      <c r="P1172" s="50"/>
      <c r="Q1172" s="50"/>
      <c r="R1172" s="50"/>
      <c r="S1172" s="51"/>
      <c r="T1172" s="52"/>
      <c r="U1172" s="1444" t="s">
        <v>656</v>
      </c>
      <c r="V1172" s="368"/>
      <c r="W1172" s="2766"/>
    </row>
    <row r="1173" spans="1:23" s="385" customFormat="1" ht="15" customHeight="1" outlineLevel="1" x14ac:dyDescent="0.25">
      <c r="A1173" s="2282">
        <v>10</v>
      </c>
      <c r="B1173" s="2315" t="s">
        <v>2276</v>
      </c>
      <c r="C1173" s="2276" t="s">
        <v>1022</v>
      </c>
      <c r="D1173" s="2276" t="s">
        <v>1022</v>
      </c>
      <c r="E1173" s="1036" t="s">
        <v>1174</v>
      </c>
      <c r="F1173" s="2336" t="s">
        <v>1171</v>
      </c>
      <c r="G1173" s="2354" t="s">
        <v>395</v>
      </c>
      <c r="H1173" s="2486" t="s">
        <v>658</v>
      </c>
      <c r="I1173" s="2276" t="s">
        <v>987</v>
      </c>
      <c r="J1173" s="2276" t="s">
        <v>985</v>
      </c>
      <c r="K1173" s="350" t="s">
        <v>1199</v>
      </c>
      <c r="L1173" s="2336" t="s">
        <v>1171</v>
      </c>
      <c r="M1173" s="2276" t="s">
        <v>393</v>
      </c>
      <c r="N1173" s="50" t="s">
        <v>3146</v>
      </c>
      <c r="O1173" s="456" t="s">
        <v>3147</v>
      </c>
      <c r="P1173" s="50"/>
      <c r="Q1173" s="50" t="s">
        <v>659</v>
      </c>
      <c r="R1173" s="50"/>
      <c r="S1173" s="51"/>
      <c r="T1173" s="52"/>
      <c r="U1173" s="1444"/>
      <c r="V1173" s="368"/>
      <c r="W1173" s="2760" t="s">
        <v>1803</v>
      </c>
    </row>
    <row r="1174" spans="1:23" s="385" customFormat="1" ht="15" customHeight="1" outlineLevel="1" x14ac:dyDescent="0.25">
      <c r="A1174" s="2420"/>
      <c r="B1174" s="2485"/>
      <c r="C1174" s="2341"/>
      <c r="D1174" s="2341"/>
      <c r="E1174" s="2276" t="s">
        <v>458</v>
      </c>
      <c r="F1174" s="2338"/>
      <c r="G1174" s="2500"/>
      <c r="H1174" s="2487"/>
      <c r="I1174" s="2341"/>
      <c r="J1174" s="2341"/>
      <c r="K1174" s="2276" t="s">
        <v>1192</v>
      </c>
      <c r="L1174" s="2338"/>
      <c r="M1174" s="2341"/>
      <c r="N1174" s="50">
        <v>3412.9250000000002</v>
      </c>
      <c r="O1174" s="456">
        <v>1598.7260000000001</v>
      </c>
      <c r="P1174" s="50"/>
      <c r="Q1174" s="50"/>
      <c r="R1174" s="50"/>
      <c r="S1174" s="51"/>
      <c r="T1174" s="52"/>
      <c r="U1174" s="1444" t="s">
        <v>656</v>
      </c>
      <c r="V1174" s="368"/>
      <c r="W1174" s="2761"/>
    </row>
    <row r="1175" spans="1:23" s="385" customFormat="1" ht="30" outlineLevel="1" x14ac:dyDescent="0.25">
      <c r="A1175" s="2420"/>
      <c r="B1175" s="2485"/>
      <c r="C1175" s="2341"/>
      <c r="D1175" s="2341"/>
      <c r="E1175" s="2341"/>
      <c r="F1175" s="2338"/>
      <c r="G1175" s="2500"/>
      <c r="H1175" s="2487"/>
      <c r="I1175" s="2341"/>
      <c r="J1175" s="2341"/>
      <c r="K1175" s="2341"/>
      <c r="L1175" s="2338"/>
      <c r="M1175" s="2341"/>
      <c r="N1175" s="50"/>
      <c r="O1175" s="456"/>
      <c r="P1175" s="50"/>
      <c r="Q1175" s="50">
        <v>1721.826</v>
      </c>
      <c r="R1175" s="50"/>
      <c r="S1175" s="51"/>
      <c r="T1175" s="52"/>
      <c r="U1175" s="1444" t="s">
        <v>631</v>
      </c>
      <c r="V1175" s="368" t="s">
        <v>1293</v>
      </c>
      <c r="W1175" s="2761"/>
    </row>
    <row r="1176" spans="1:23" s="385" customFormat="1" ht="30" outlineLevel="1" x14ac:dyDescent="0.25">
      <c r="A1176" s="2283"/>
      <c r="B1176" s="2316"/>
      <c r="C1176" s="2277"/>
      <c r="D1176" s="2277"/>
      <c r="E1176" s="2277"/>
      <c r="F1176" s="2337"/>
      <c r="G1176" s="2355"/>
      <c r="H1176" s="2488"/>
      <c r="I1176" s="2277"/>
      <c r="J1176" s="2277"/>
      <c r="K1176" s="2277"/>
      <c r="L1176" s="2337"/>
      <c r="M1176" s="2277"/>
      <c r="N1176" s="50">
        <v>0</v>
      </c>
      <c r="O1176" s="456">
        <v>6</v>
      </c>
      <c r="P1176" s="50"/>
      <c r="Q1176" s="50"/>
      <c r="R1176" s="50"/>
      <c r="S1176" s="51"/>
      <c r="T1176" s="52"/>
      <c r="U1176" s="1444" t="s">
        <v>665</v>
      </c>
      <c r="V1176" s="368"/>
      <c r="W1176" s="2766"/>
    </row>
    <row r="1177" spans="1:23" s="385" customFormat="1" ht="15" customHeight="1" outlineLevel="1" x14ac:dyDescent="0.25">
      <c r="A1177" s="2282">
        <v>11</v>
      </c>
      <c r="B1177" s="2315" t="s">
        <v>2277</v>
      </c>
      <c r="C1177" s="2276" t="s">
        <v>1022</v>
      </c>
      <c r="D1177" s="2276" t="s">
        <v>1022</v>
      </c>
      <c r="E1177" s="1036" t="s">
        <v>1174</v>
      </c>
      <c r="F1177" s="2336" t="s">
        <v>472</v>
      </c>
      <c r="G1177" s="2354" t="s">
        <v>395</v>
      </c>
      <c r="H1177" s="2486" t="s">
        <v>630</v>
      </c>
      <c r="I1177" s="2276" t="s">
        <v>987</v>
      </c>
      <c r="J1177" s="2276" t="s">
        <v>985</v>
      </c>
      <c r="K1177" s="350" t="s">
        <v>1174</v>
      </c>
      <c r="L1177" s="2336" t="s">
        <v>472</v>
      </c>
      <c r="M1177" s="2276" t="s">
        <v>393</v>
      </c>
      <c r="N1177" s="50" t="s">
        <v>3148</v>
      </c>
      <c r="O1177" s="456"/>
      <c r="P1177" s="50"/>
      <c r="Q1177" s="50"/>
      <c r="R1177" s="50" t="s">
        <v>632</v>
      </c>
      <c r="S1177" s="1376" t="s">
        <v>3138</v>
      </c>
      <c r="T1177" s="1376" t="s">
        <v>3138</v>
      </c>
      <c r="U1177" s="1444"/>
      <c r="V1177" s="368"/>
      <c r="W1177" s="2760" t="s">
        <v>1796</v>
      </c>
    </row>
    <row r="1178" spans="1:23" s="385" customFormat="1" ht="15" customHeight="1" outlineLevel="1" x14ac:dyDescent="0.25">
      <c r="A1178" s="2420"/>
      <c r="B1178" s="2485"/>
      <c r="C1178" s="2341"/>
      <c r="D1178" s="2341"/>
      <c r="E1178" s="2276" t="s">
        <v>2492</v>
      </c>
      <c r="F1178" s="2338"/>
      <c r="G1178" s="2500"/>
      <c r="H1178" s="2487"/>
      <c r="I1178" s="2341"/>
      <c r="J1178" s="2341"/>
      <c r="K1178" s="2276" t="s">
        <v>465</v>
      </c>
      <c r="L1178" s="2338"/>
      <c r="M1178" s="2341"/>
      <c r="N1178" s="50">
        <v>0</v>
      </c>
      <c r="O1178" s="456">
        <v>0.56999999999999995</v>
      </c>
      <c r="P1178" s="50"/>
      <c r="Q1178" s="50"/>
      <c r="R1178" s="50"/>
      <c r="S1178" s="51"/>
      <c r="T1178" s="52"/>
      <c r="U1178" s="1444" t="s">
        <v>665</v>
      </c>
      <c r="V1178" s="368"/>
      <c r="W1178" s="2761"/>
    </row>
    <row r="1179" spans="1:23" s="385" customFormat="1" ht="30" outlineLevel="1" x14ac:dyDescent="0.25">
      <c r="A1179" s="2283"/>
      <c r="B1179" s="2316"/>
      <c r="C1179" s="2277"/>
      <c r="D1179" s="2277"/>
      <c r="E1179" s="2277"/>
      <c r="F1179" s="2337"/>
      <c r="G1179" s="2355"/>
      <c r="H1179" s="2488"/>
      <c r="I1179" s="2277"/>
      <c r="J1179" s="2277"/>
      <c r="K1179" s="2277"/>
      <c r="L1179" s="2337"/>
      <c r="M1179" s="2277"/>
      <c r="N1179" s="50">
        <v>648.44399999999996</v>
      </c>
      <c r="O1179" s="456">
        <v>0</v>
      </c>
      <c r="P1179" s="50"/>
      <c r="Q1179" s="50"/>
      <c r="R1179" s="50">
        <v>12121.082</v>
      </c>
      <c r="S1179" s="1376">
        <v>4040.36</v>
      </c>
      <c r="T1179" s="1376">
        <v>4040.36</v>
      </c>
      <c r="U1179" s="1444" t="s">
        <v>631</v>
      </c>
      <c r="V1179" s="368"/>
      <c r="W1179" s="2766"/>
    </row>
    <row r="1180" spans="1:23" s="385" customFormat="1" ht="15" customHeight="1" outlineLevel="1" x14ac:dyDescent="0.25">
      <c r="A1180" s="2282">
        <v>12</v>
      </c>
      <c r="B1180" s="2315" t="s">
        <v>2275</v>
      </c>
      <c r="C1180" s="2276" t="s">
        <v>1022</v>
      </c>
      <c r="D1180" s="2276" t="s">
        <v>1022</v>
      </c>
      <c r="E1180" s="1025" t="s">
        <v>2493</v>
      </c>
      <c r="F1180" s="2336" t="s">
        <v>1171</v>
      </c>
      <c r="G1180" s="2354" t="s">
        <v>395</v>
      </c>
      <c r="H1180" s="2486" t="s">
        <v>655</v>
      </c>
      <c r="I1180" s="2276" t="s">
        <v>987</v>
      </c>
      <c r="J1180" s="2276" t="s">
        <v>985</v>
      </c>
      <c r="K1180" s="348" t="s">
        <v>1174</v>
      </c>
      <c r="L1180" s="2336" t="s">
        <v>1171</v>
      </c>
      <c r="M1180" s="2276" t="s">
        <v>393</v>
      </c>
      <c r="N1180" s="50" t="s">
        <v>3149</v>
      </c>
      <c r="O1180" s="456" t="s">
        <v>3150</v>
      </c>
      <c r="P1180" s="50"/>
      <c r="Q1180" s="50" t="s">
        <v>657</v>
      </c>
      <c r="R1180" s="50"/>
      <c r="S1180" s="51"/>
      <c r="T1180" s="52"/>
      <c r="U1180" s="1444"/>
      <c r="V1180" s="368"/>
      <c r="W1180" s="2760" t="s">
        <v>1808</v>
      </c>
    </row>
    <row r="1181" spans="1:23" s="385" customFormat="1" ht="15" customHeight="1" outlineLevel="1" x14ac:dyDescent="0.25">
      <c r="A1181" s="2420"/>
      <c r="B1181" s="2485"/>
      <c r="C1181" s="2341"/>
      <c r="D1181" s="2341"/>
      <c r="E1181" s="2276" t="s">
        <v>2492</v>
      </c>
      <c r="F1181" s="2338"/>
      <c r="G1181" s="2500"/>
      <c r="H1181" s="2487"/>
      <c r="I1181" s="2341"/>
      <c r="J1181" s="2341"/>
      <c r="K1181" s="2276" t="s">
        <v>1192</v>
      </c>
      <c r="L1181" s="2338"/>
      <c r="M1181" s="2341"/>
      <c r="N1181" s="50">
        <v>0</v>
      </c>
      <c r="O1181" s="456">
        <v>11.603</v>
      </c>
      <c r="P1181" s="50"/>
      <c r="Q1181" s="50"/>
      <c r="R1181" s="50"/>
      <c r="S1181" s="51"/>
      <c r="T1181" s="52"/>
      <c r="U1181" s="1444" t="s">
        <v>665</v>
      </c>
      <c r="V1181" s="368"/>
      <c r="W1181" s="2761"/>
    </row>
    <row r="1182" spans="1:23" s="385" customFormat="1" ht="30" outlineLevel="1" x14ac:dyDescent="0.25">
      <c r="A1182" s="2420"/>
      <c r="B1182" s="2485"/>
      <c r="C1182" s="2341"/>
      <c r="D1182" s="2341"/>
      <c r="E1182" s="2341"/>
      <c r="F1182" s="2338"/>
      <c r="G1182" s="2500"/>
      <c r="H1182" s="2487"/>
      <c r="I1182" s="2341"/>
      <c r="J1182" s="2341"/>
      <c r="K1182" s="2341"/>
      <c r="L1182" s="2338"/>
      <c r="M1182" s="2341"/>
      <c r="N1182" s="50"/>
      <c r="O1182" s="456"/>
      <c r="P1182" s="50"/>
      <c r="Q1182" s="50"/>
      <c r="R1182" s="50"/>
      <c r="S1182" s="51"/>
      <c r="T1182" s="52"/>
      <c r="U1182" s="1444" t="s">
        <v>753</v>
      </c>
      <c r="V1182" s="368"/>
      <c r="W1182" s="2761"/>
    </row>
    <row r="1183" spans="1:23" s="385" customFormat="1" ht="30" outlineLevel="1" x14ac:dyDescent="0.25">
      <c r="A1183" s="2420"/>
      <c r="B1183" s="2485"/>
      <c r="C1183" s="2341"/>
      <c r="D1183" s="2341"/>
      <c r="E1183" s="2341"/>
      <c r="F1183" s="2338"/>
      <c r="G1183" s="2500"/>
      <c r="H1183" s="2487"/>
      <c r="I1183" s="2341"/>
      <c r="J1183" s="2341"/>
      <c r="K1183" s="2341"/>
      <c r="L1183" s="2338"/>
      <c r="M1183" s="2341"/>
      <c r="N1183" s="50"/>
      <c r="O1183" s="456"/>
      <c r="P1183" s="50"/>
      <c r="Q1183" s="50">
        <v>2177.39</v>
      </c>
      <c r="R1183" s="50"/>
      <c r="S1183" s="51"/>
      <c r="T1183" s="52"/>
      <c r="U1183" s="1444" t="s">
        <v>631</v>
      </c>
      <c r="V1183" s="368" t="s">
        <v>1293</v>
      </c>
      <c r="W1183" s="2761"/>
    </row>
    <row r="1184" spans="1:23" s="385" customFormat="1" ht="30" outlineLevel="1" x14ac:dyDescent="0.25">
      <c r="A1184" s="2283"/>
      <c r="B1184" s="2316"/>
      <c r="C1184" s="2277"/>
      <c r="D1184" s="2277"/>
      <c r="E1184" s="2277"/>
      <c r="F1184" s="2337"/>
      <c r="G1184" s="2355"/>
      <c r="H1184" s="2488"/>
      <c r="I1184" s="2277"/>
      <c r="J1184" s="2277"/>
      <c r="K1184" s="2277"/>
      <c r="L1184" s="2337"/>
      <c r="M1184" s="2277"/>
      <c r="N1184" s="50">
        <v>2837.0749999999998</v>
      </c>
      <c r="O1184" s="456">
        <v>2452.5659999999998</v>
      </c>
      <c r="P1184" s="50"/>
      <c r="Q1184" s="50"/>
      <c r="R1184" s="50"/>
      <c r="S1184" s="51"/>
      <c r="T1184" s="52"/>
      <c r="U1184" s="1444" t="s">
        <v>656</v>
      </c>
      <c r="V1184" s="368"/>
      <c r="W1184" s="2766"/>
    </row>
    <row r="1185" spans="1:25" s="385" customFormat="1" outlineLevel="1" x14ac:dyDescent="0.25">
      <c r="A1185" s="2282">
        <v>13</v>
      </c>
      <c r="B1185" s="2315" t="s">
        <v>2278</v>
      </c>
      <c r="C1185" s="2276" t="s">
        <v>1022</v>
      </c>
      <c r="D1185" s="2276" t="s">
        <v>1022</v>
      </c>
      <c r="E1185" s="1036" t="s">
        <v>1174</v>
      </c>
      <c r="F1185" s="2336" t="s">
        <v>471</v>
      </c>
      <c r="G1185" s="2354" t="s">
        <v>395</v>
      </c>
      <c r="H1185" s="2486" t="s">
        <v>652</v>
      </c>
      <c r="I1185" s="2276" t="s">
        <v>987</v>
      </c>
      <c r="J1185" s="2276" t="s">
        <v>985</v>
      </c>
      <c r="K1185" s="350" t="s">
        <v>1174</v>
      </c>
      <c r="L1185" s="2336" t="s">
        <v>471</v>
      </c>
      <c r="M1185" s="2276" t="s">
        <v>393</v>
      </c>
      <c r="N1185" s="50" t="s">
        <v>3151</v>
      </c>
      <c r="O1185" s="456" t="s">
        <v>3152</v>
      </c>
      <c r="P1185" s="50"/>
      <c r="Q1185" s="50" t="s">
        <v>654</v>
      </c>
      <c r="R1185" s="50"/>
      <c r="S1185" s="51"/>
      <c r="T1185" s="52"/>
      <c r="U1185" s="1444"/>
      <c r="V1185" s="368"/>
      <c r="W1185" s="2760" t="s">
        <v>1799</v>
      </c>
    </row>
    <row r="1186" spans="1:25" s="385" customFormat="1" ht="15" customHeight="1" outlineLevel="1" x14ac:dyDescent="0.25">
      <c r="A1186" s="2420"/>
      <c r="B1186" s="2485"/>
      <c r="C1186" s="2341"/>
      <c r="D1186" s="2341"/>
      <c r="E1186" s="2276" t="s">
        <v>508</v>
      </c>
      <c r="F1186" s="2338"/>
      <c r="G1186" s="2500"/>
      <c r="H1186" s="2487"/>
      <c r="I1186" s="2341"/>
      <c r="J1186" s="2341"/>
      <c r="K1186" s="2276" t="s">
        <v>1192</v>
      </c>
      <c r="L1186" s="2338"/>
      <c r="M1186" s="2341"/>
      <c r="N1186" s="50">
        <v>0</v>
      </c>
      <c r="O1186" s="456">
        <v>300</v>
      </c>
      <c r="P1186" s="50"/>
      <c r="Q1186" s="50"/>
      <c r="R1186" s="50"/>
      <c r="S1186" s="51"/>
      <c r="T1186" s="52"/>
      <c r="U1186" s="1444" t="s">
        <v>670</v>
      </c>
      <c r="V1186" s="368"/>
      <c r="W1186" s="2761"/>
    </row>
    <row r="1187" spans="1:25" s="385" customFormat="1" ht="30" outlineLevel="1" x14ac:dyDescent="0.25">
      <c r="A1187" s="2420"/>
      <c r="B1187" s="2485"/>
      <c r="C1187" s="2341"/>
      <c r="D1187" s="2341"/>
      <c r="E1187" s="2341"/>
      <c r="F1187" s="2338"/>
      <c r="G1187" s="2500"/>
      <c r="H1187" s="2487"/>
      <c r="I1187" s="2341"/>
      <c r="J1187" s="2341"/>
      <c r="K1187" s="2341"/>
      <c r="L1187" s="2338"/>
      <c r="M1187" s="2341"/>
      <c r="N1187" s="50">
        <v>0</v>
      </c>
      <c r="O1187" s="456">
        <v>1.246</v>
      </c>
      <c r="P1187" s="50"/>
      <c r="Q1187" s="50"/>
      <c r="R1187" s="50"/>
      <c r="S1187" s="51"/>
      <c r="T1187" s="52"/>
      <c r="U1187" s="1444" t="s">
        <v>664</v>
      </c>
      <c r="V1187" s="368"/>
      <c r="W1187" s="2761"/>
    </row>
    <row r="1188" spans="1:25" s="385" customFormat="1" ht="30" outlineLevel="1" x14ac:dyDescent="0.25">
      <c r="A1188" s="2420"/>
      <c r="B1188" s="2485"/>
      <c r="C1188" s="2341"/>
      <c r="D1188" s="2341"/>
      <c r="E1188" s="2341"/>
      <c r="F1188" s="2338"/>
      <c r="G1188" s="2500"/>
      <c r="H1188" s="2487"/>
      <c r="I1188" s="2341"/>
      <c r="J1188" s="2341"/>
      <c r="K1188" s="2341"/>
      <c r="L1188" s="2338"/>
      <c r="M1188" s="2341"/>
      <c r="P1188" s="50"/>
      <c r="Q1188" s="50">
        <v>2799.5010000000002</v>
      </c>
      <c r="R1188" s="50"/>
      <c r="S1188" s="51"/>
      <c r="T1188" s="52"/>
      <c r="U1188" s="1444" t="s">
        <v>754</v>
      </c>
      <c r="V1188" s="368" t="s">
        <v>1293</v>
      </c>
      <c r="W1188" s="2761"/>
    </row>
    <row r="1189" spans="1:25" s="385" customFormat="1" ht="30" outlineLevel="1" x14ac:dyDescent="0.25">
      <c r="A1189" s="2283"/>
      <c r="B1189" s="2316"/>
      <c r="C1189" s="2277"/>
      <c r="D1189" s="2277"/>
      <c r="E1189" s="2277"/>
      <c r="F1189" s="2337"/>
      <c r="G1189" s="2355"/>
      <c r="H1189" s="2488"/>
      <c r="I1189" s="2277"/>
      <c r="J1189" s="2277"/>
      <c r="K1189" s="2277"/>
      <c r="L1189" s="2337"/>
      <c r="M1189" s="2277"/>
      <c r="N1189" s="50">
        <v>1000</v>
      </c>
      <c r="O1189" s="456">
        <v>721.54300000000001</v>
      </c>
      <c r="P1189" s="50"/>
      <c r="Q1189" s="50"/>
      <c r="R1189" s="50"/>
      <c r="S1189" s="51"/>
      <c r="T1189" s="52"/>
      <c r="U1189" s="1444" t="s">
        <v>653</v>
      </c>
      <c r="V1189" s="187"/>
      <c r="W1189" s="2766"/>
      <c r="X1189" s="2652"/>
      <c r="Y1189" s="2653"/>
    </row>
    <row r="1190" spans="1:25" s="385" customFormat="1" ht="15" customHeight="1" outlineLevel="1" x14ac:dyDescent="0.25">
      <c r="A1190" s="2282">
        <v>14</v>
      </c>
      <c r="B1190" s="2315" t="s">
        <v>2279</v>
      </c>
      <c r="C1190" s="2276" t="s">
        <v>1022</v>
      </c>
      <c r="D1190" s="2276" t="s">
        <v>1022</v>
      </c>
      <c r="E1190" s="1036" t="s">
        <v>1174</v>
      </c>
      <c r="F1190" s="2336" t="s">
        <v>1171</v>
      </c>
      <c r="G1190" s="2354" t="s">
        <v>395</v>
      </c>
      <c r="H1190" s="2486" t="s">
        <v>660</v>
      </c>
      <c r="I1190" s="2276" t="s">
        <v>987</v>
      </c>
      <c r="J1190" s="2276" t="s">
        <v>985</v>
      </c>
      <c r="K1190" s="350" t="s">
        <v>1199</v>
      </c>
      <c r="L1190" s="2336" t="s">
        <v>1171</v>
      </c>
      <c r="M1190" s="2276" t="s">
        <v>393</v>
      </c>
      <c r="N1190" s="50" t="s">
        <v>3153</v>
      </c>
      <c r="O1190" s="456" t="s">
        <v>3154</v>
      </c>
      <c r="P1190" s="50"/>
      <c r="Q1190" s="50" t="s">
        <v>661</v>
      </c>
      <c r="R1190" s="50"/>
      <c r="S1190" s="51"/>
      <c r="T1190" s="52"/>
      <c r="U1190" s="1444"/>
      <c r="V1190" s="187"/>
      <c r="W1190" s="2760" t="s">
        <v>1804</v>
      </c>
      <c r="X1190" s="565"/>
      <c r="Y1190" s="565"/>
    </row>
    <row r="1191" spans="1:25" s="385" customFormat="1" ht="15" customHeight="1" outlineLevel="1" x14ac:dyDescent="0.25">
      <c r="A1191" s="2420"/>
      <c r="B1191" s="2485"/>
      <c r="C1191" s="2341"/>
      <c r="D1191" s="2341"/>
      <c r="E1191" s="2276" t="s">
        <v>458</v>
      </c>
      <c r="F1191" s="2338"/>
      <c r="G1191" s="2500"/>
      <c r="H1191" s="2487"/>
      <c r="I1191" s="2341"/>
      <c r="J1191" s="2341"/>
      <c r="K1191" s="2276" t="s">
        <v>1192</v>
      </c>
      <c r="L1191" s="2338"/>
      <c r="M1191" s="2341"/>
      <c r="N1191" s="50"/>
      <c r="O1191" s="456"/>
      <c r="P1191" s="50"/>
      <c r="Q1191" s="50"/>
      <c r="R1191" s="50"/>
      <c r="S1191" s="51"/>
      <c r="T1191" s="52"/>
      <c r="U1191" s="1444" t="s">
        <v>753</v>
      </c>
      <c r="V1191" s="368"/>
      <c r="W1191" s="2761"/>
    </row>
    <row r="1192" spans="1:25" s="385" customFormat="1" ht="30" outlineLevel="1" x14ac:dyDescent="0.25">
      <c r="A1192" s="2420"/>
      <c r="B1192" s="2485"/>
      <c r="C1192" s="2341"/>
      <c r="D1192" s="2341"/>
      <c r="E1192" s="2341"/>
      <c r="F1192" s="2338"/>
      <c r="G1192" s="2500"/>
      <c r="H1192" s="2487"/>
      <c r="I1192" s="2341"/>
      <c r="J1192" s="2341"/>
      <c r="K1192" s="2341"/>
      <c r="L1192" s="2338"/>
      <c r="M1192" s="2341"/>
      <c r="N1192" s="50"/>
      <c r="O1192" s="456">
        <v>0</v>
      </c>
      <c r="P1192" s="50"/>
      <c r="Q1192" s="50">
        <v>5561.8509999999997</v>
      </c>
      <c r="R1192" s="50"/>
      <c r="S1192" s="51"/>
      <c r="T1192" s="52"/>
      <c r="U1192" s="1444" t="s">
        <v>631</v>
      </c>
      <c r="V1192" s="368" t="s">
        <v>1293</v>
      </c>
      <c r="W1192" s="2761"/>
    </row>
    <row r="1193" spans="1:25" s="385" customFormat="1" ht="30" outlineLevel="1" x14ac:dyDescent="0.25">
      <c r="A1193" s="2283"/>
      <c r="B1193" s="2316"/>
      <c r="C1193" s="2277"/>
      <c r="D1193" s="2277"/>
      <c r="E1193" s="2277"/>
      <c r="F1193" s="2337"/>
      <c r="G1193" s="2355"/>
      <c r="H1193" s="2488"/>
      <c r="I1193" s="2277"/>
      <c r="J1193" s="2277"/>
      <c r="K1193" s="2277"/>
      <c r="L1193" s="2337"/>
      <c r="M1193" s="2277"/>
      <c r="N1193" s="50">
        <v>1597.741</v>
      </c>
      <c r="O1193" s="456">
        <v>3846.8440000000001</v>
      </c>
      <c r="P1193" s="50"/>
      <c r="Q1193" s="50"/>
      <c r="R1193" s="50"/>
      <c r="S1193" s="51"/>
      <c r="T1193" s="52"/>
      <c r="U1193" s="1444" t="s">
        <v>656</v>
      </c>
      <c r="V1193" s="368"/>
      <c r="W1193" s="2766"/>
    </row>
    <row r="1194" spans="1:25" s="385" customFormat="1" ht="15" customHeight="1" outlineLevel="1" x14ac:dyDescent="0.25">
      <c r="A1194" s="2282">
        <v>15</v>
      </c>
      <c r="B1194" s="2284" t="s">
        <v>2280</v>
      </c>
      <c r="C1194" s="2276" t="s">
        <v>1022</v>
      </c>
      <c r="D1194" s="2276" t="s">
        <v>1022</v>
      </c>
      <c r="E1194" s="1026" t="s">
        <v>1174</v>
      </c>
      <c r="F1194" s="2336">
        <v>2028</v>
      </c>
      <c r="G1194" s="2502" t="s">
        <v>395</v>
      </c>
      <c r="H1194" s="2467" t="s">
        <v>1314</v>
      </c>
      <c r="I1194" s="2276" t="s">
        <v>987</v>
      </c>
      <c r="J1194" s="2276" t="s">
        <v>987</v>
      </c>
      <c r="K1194" s="349" t="s">
        <v>1174</v>
      </c>
      <c r="L1194" s="2336">
        <v>2028</v>
      </c>
      <c r="M1194" s="2276" t="s">
        <v>393</v>
      </c>
      <c r="N1194" s="50"/>
      <c r="O1194" s="456"/>
      <c r="P1194" s="50"/>
      <c r="Q1194" s="50"/>
      <c r="R1194" s="50" t="s">
        <v>1316</v>
      </c>
      <c r="S1194" s="51"/>
      <c r="T1194" s="52"/>
      <c r="U1194" s="1444"/>
      <c r="V1194" s="368"/>
      <c r="W1194" s="2760" t="s">
        <v>1794</v>
      </c>
    </row>
    <row r="1195" spans="1:25" s="385" customFormat="1" ht="34.5" customHeight="1" outlineLevel="1" x14ac:dyDescent="0.25">
      <c r="A1195" s="2283"/>
      <c r="B1195" s="2285"/>
      <c r="C1195" s="2277"/>
      <c r="D1195" s="2277"/>
      <c r="E1195" s="1044" t="s">
        <v>2492</v>
      </c>
      <c r="F1195" s="2337"/>
      <c r="G1195" s="2503"/>
      <c r="H1195" s="2468"/>
      <c r="I1195" s="2277"/>
      <c r="J1195" s="2277"/>
      <c r="K1195" s="356" t="s">
        <v>1192</v>
      </c>
      <c r="L1195" s="2337"/>
      <c r="M1195" s="2277"/>
      <c r="N1195" s="50"/>
      <c r="O1195" s="456"/>
      <c r="P1195" s="50"/>
      <c r="Q1195" s="50"/>
      <c r="R1195" s="50">
        <v>6023.1729999999998</v>
      </c>
      <c r="S1195" s="51"/>
      <c r="T1195" s="52"/>
      <c r="U1195" s="1444" t="s">
        <v>3902</v>
      </c>
      <c r="V1195" s="368" t="s">
        <v>1293</v>
      </c>
      <c r="W1195" s="2761"/>
    </row>
    <row r="1196" spans="1:25" s="385" customFormat="1" ht="18" customHeight="1" outlineLevel="1" x14ac:dyDescent="0.25">
      <c r="A1196" s="2282">
        <v>16</v>
      </c>
      <c r="B1196" s="2284" t="s">
        <v>2281</v>
      </c>
      <c r="C1196" s="2276" t="s">
        <v>1022</v>
      </c>
      <c r="D1196" s="2276" t="s">
        <v>1022</v>
      </c>
      <c r="E1196" s="1026" t="s">
        <v>1174</v>
      </c>
      <c r="F1196" s="2336">
        <v>2028</v>
      </c>
      <c r="G1196" s="2502" t="s">
        <v>395</v>
      </c>
      <c r="H1196" s="2467" t="s">
        <v>1314</v>
      </c>
      <c r="I1196" s="2276" t="s">
        <v>987</v>
      </c>
      <c r="J1196" s="2276" t="s">
        <v>987</v>
      </c>
      <c r="K1196" s="349" t="s">
        <v>1174</v>
      </c>
      <c r="L1196" s="2336">
        <v>2028</v>
      </c>
      <c r="M1196" s="2276" t="s">
        <v>393</v>
      </c>
      <c r="N1196" s="50"/>
      <c r="O1196" s="456"/>
      <c r="P1196" s="50"/>
      <c r="Q1196" s="50"/>
      <c r="R1196" s="50" t="s">
        <v>1317</v>
      </c>
      <c r="S1196" s="51"/>
      <c r="T1196" s="52"/>
      <c r="U1196" s="1444"/>
      <c r="V1196" s="368"/>
      <c r="W1196" s="2760" t="s">
        <v>1802</v>
      </c>
    </row>
    <row r="1197" spans="1:25" s="385" customFormat="1" ht="31.5" customHeight="1" outlineLevel="1" x14ac:dyDescent="0.25">
      <c r="A1197" s="2283"/>
      <c r="B1197" s="2285"/>
      <c r="C1197" s="2277"/>
      <c r="D1197" s="2277"/>
      <c r="E1197" s="1044" t="s">
        <v>2492</v>
      </c>
      <c r="F1197" s="2337"/>
      <c r="G1197" s="2503"/>
      <c r="H1197" s="2468"/>
      <c r="I1197" s="2277"/>
      <c r="J1197" s="2277"/>
      <c r="K1197" s="356" t="s">
        <v>1192</v>
      </c>
      <c r="L1197" s="2337"/>
      <c r="M1197" s="2277"/>
      <c r="N1197" s="50"/>
      <c r="O1197" s="456"/>
      <c r="P1197" s="50"/>
      <c r="Q1197" s="50"/>
      <c r="R1197" s="50">
        <v>3392.2579999999998</v>
      </c>
      <c r="S1197" s="51"/>
      <c r="T1197" s="52"/>
      <c r="U1197" s="1444" t="s">
        <v>3902</v>
      </c>
      <c r="V1197" s="368" t="s">
        <v>1293</v>
      </c>
      <c r="W1197" s="2761"/>
    </row>
    <row r="1198" spans="1:25" s="385" customFormat="1" ht="31.5" customHeight="1" outlineLevel="1" x14ac:dyDescent="0.25">
      <c r="A1198" s="2282">
        <v>17</v>
      </c>
      <c r="B1198" s="2284" t="s">
        <v>2282</v>
      </c>
      <c r="C1198" s="2276" t="s">
        <v>1022</v>
      </c>
      <c r="D1198" s="2276" t="s">
        <v>1022</v>
      </c>
      <c r="E1198" s="1026" t="s">
        <v>1174</v>
      </c>
      <c r="F1198" s="2336">
        <v>2028</v>
      </c>
      <c r="G1198" s="2502" t="s">
        <v>395</v>
      </c>
      <c r="H1198" s="2467" t="s">
        <v>1315</v>
      </c>
      <c r="I1198" s="2276" t="s">
        <v>987</v>
      </c>
      <c r="J1198" s="2276" t="s">
        <v>987</v>
      </c>
      <c r="K1198" s="349" t="s">
        <v>1174</v>
      </c>
      <c r="L1198" s="2336">
        <v>2028</v>
      </c>
      <c r="M1198" s="2276" t="s">
        <v>393</v>
      </c>
      <c r="N1198" s="50"/>
      <c r="O1198" s="456"/>
      <c r="P1198" s="50"/>
      <c r="Q1198" s="50"/>
      <c r="R1198" s="50" t="s">
        <v>1318</v>
      </c>
      <c r="S1198" s="51"/>
      <c r="T1198" s="52"/>
      <c r="U1198" s="1444"/>
      <c r="V1198" s="368"/>
      <c r="W1198" s="2760" t="s">
        <v>1803</v>
      </c>
    </row>
    <row r="1199" spans="1:25" s="385" customFormat="1" ht="31.5" customHeight="1" outlineLevel="1" x14ac:dyDescent="0.25">
      <c r="A1199" s="2283"/>
      <c r="B1199" s="2285"/>
      <c r="C1199" s="2277"/>
      <c r="D1199" s="2277"/>
      <c r="E1199" s="1044" t="s">
        <v>2492</v>
      </c>
      <c r="F1199" s="2337"/>
      <c r="G1199" s="2503"/>
      <c r="H1199" s="2468"/>
      <c r="I1199" s="2277"/>
      <c r="J1199" s="2277"/>
      <c r="K1199" s="356" t="s">
        <v>1192</v>
      </c>
      <c r="L1199" s="2337"/>
      <c r="M1199" s="2277"/>
      <c r="N1199" s="50"/>
      <c r="O1199" s="456"/>
      <c r="P1199" s="50"/>
      <c r="Q1199" s="50"/>
      <c r="R1199" s="50">
        <v>9478.2870000000003</v>
      </c>
      <c r="S1199" s="51"/>
      <c r="T1199" s="52"/>
      <c r="U1199" s="1444" t="s">
        <v>3902</v>
      </c>
      <c r="V1199" s="368" t="s">
        <v>1293</v>
      </c>
      <c r="W1199" s="2761"/>
    </row>
    <row r="1200" spans="1:25" s="385" customFormat="1" ht="21" customHeight="1" outlineLevel="1" x14ac:dyDescent="0.25">
      <c r="A1200" s="2282">
        <v>18</v>
      </c>
      <c r="B1200" s="2284" t="s">
        <v>2283</v>
      </c>
      <c r="C1200" s="2276" t="s">
        <v>1022</v>
      </c>
      <c r="D1200" s="2276" t="s">
        <v>1022</v>
      </c>
      <c r="E1200" s="1026" t="s">
        <v>1174</v>
      </c>
      <c r="F1200" s="2336">
        <v>2028</v>
      </c>
      <c r="G1200" s="2502" t="s">
        <v>395</v>
      </c>
      <c r="H1200" s="2467" t="s">
        <v>1320</v>
      </c>
      <c r="I1200" s="2276" t="s">
        <v>987</v>
      </c>
      <c r="J1200" s="2276" t="s">
        <v>987</v>
      </c>
      <c r="K1200" s="349" t="s">
        <v>1174</v>
      </c>
      <c r="L1200" s="2336">
        <v>2028</v>
      </c>
      <c r="M1200" s="2276" t="s">
        <v>393</v>
      </c>
      <c r="N1200" s="50"/>
      <c r="O1200" s="456"/>
      <c r="P1200" s="50"/>
      <c r="Q1200" s="50"/>
      <c r="R1200" s="50" t="s">
        <v>1319</v>
      </c>
      <c r="S1200" s="51"/>
      <c r="T1200" s="52"/>
      <c r="U1200" s="1444"/>
      <c r="V1200" s="368"/>
      <c r="W1200" s="2760" t="s">
        <v>1797</v>
      </c>
    </row>
    <row r="1201" spans="1:23" s="385" customFormat="1" ht="30" customHeight="1" outlineLevel="1" x14ac:dyDescent="0.25">
      <c r="A1201" s="2283"/>
      <c r="B1201" s="2285"/>
      <c r="C1201" s="2277"/>
      <c r="D1201" s="2277"/>
      <c r="E1201" s="1044" t="s">
        <v>2492</v>
      </c>
      <c r="F1201" s="2337"/>
      <c r="G1201" s="2503"/>
      <c r="H1201" s="2468"/>
      <c r="I1201" s="2277"/>
      <c r="J1201" s="2277"/>
      <c r="K1201" s="356" t="s">
        <v>1192</v>
      </c>
      <c r="L1201" s="2337"/>
      <c r="M1201" s="2277"/>
      <c r="N1201" s="50"/>
      <c r="O1201" s="456"/>
      <c r="P1201" s="50"/>
      <c r="Q1201" s="50"/>
      <c r="R1201" s="50">
        <v>10019.174000000001</v>
      </c>
      <c r="S1201" s="51"/>
      <c r="T1201" s="52"/>
      <c r="U1201" s="1444" t="s">
        <v>3902</v>
      </c>
      <c r="V1201" s="368" t="s">
        <v>1293</v>
      </c>
      <c r="W1201" s="2761"/>
    </row>
    <row r="1202" spans="1:23" s="385" customFormat="1" ht="21" customHeight="1" outlineLevel="1" x14ac:dyDescent="0.25">
      <c r="A1202" s="2282">
        <v>19</v>
      </c>
      <c r="B1202" s="2284" t="s">
        <v>2284</v>
      </c>
      <c r="C1202" s="2276" t="s">
        <v>1022</v>
      </c>
      <c r="D1202" s="2276" t="s">
        <v>1022</v>
      </c>
      <c r="E1202" s="1026" t="s">
        <v>1174</v>
      </c>
      <c r="F1202" s="2336">
        <v>2028</v>
      </c>
      <c r="G1202" s="2502" t="s">
        <v>395</v>
      </c>
      <c r="H1202" s="2467" t="s">
        <v>1323</v>
      </c>
      <c r="I1202" s="2276" t="s">
        <v>987</v>
      </c>
      <c r="J1202" s="2276" t="s">
        <v>987</v>
      </c>
      <c r="K1202" s="349" t="s">
        <v>1174</v>
      </c>
      <c r="L1202" s="2336">
        <v>2028</v>
      </c>
      <c r="M1202" s="2276" t="s">
        <v>393</v>
      </c>
      <c r="N1202" s="50"/>
      <c r="O1202" s="456"/>
      <c r="P1202" s="50"/>
      <c r="Q1202" s="50"/>
      <c r="R1202" s="50" t="s">
        <v>1324</v>
      </c>
      <c r="S1202" s="51"/>
      <c r="T1202" s="52"/>
      <c r="U1202" s="1444"/>
      <c r="V1202" s="368"/>
      <c r="W1202" s="2760" t="s">
        <v>1796</v>
      </c>
    </row>
    <row r="1203" spans="1:23" s="385" customFormat="1" ht="22.5" customHeight="1" outlineLevel="1" x14ac:dyDescent="0.25">
      <c r="A1203" s="2283"/>
      <c r="B1203" s="2285"/>
      <c r="C1203" s="2277"/>
      <c r="D1203" s="2277"/>
      <c r="E1203" s="1044" t="s">
        <v>2492</v>
      </c>
      <c r="F1203" s="2337"/>
      <c r="G1203" s="2503"/>
      <c r="H1203" s="2468"/>
      <c r="I1203" s="2277"/>
      <c r="J1203" s="2277"/>
      <c r="K1203" s="356" t="s">
        <v>1192</v>
      </c>
      <c r="L1203" s="2337"/>
      <c r="M1203" s="2277"/>
      <c r="N1203" s="50"/>
      <c r="O1203" s="456"/>
      <c r="P1203" s="50"/>
      <c r="Q1203" s="50"/>
      <c r="R1203" s="50">
        <v>9343.4860000000008</v>
      </c>
      <c r="S1203" s="51"/>
      <c r="T1203" s="52"/>
      <c r="U1203" s="1444" t="s">
        <v>3902</v>
      </c>
      <c r="V1203" s="368" t="s">
        <v>1293</v>
      </c>
      <c r="W1203" s="2761"/>
    </row>
    <row r="1204" spans="1:23" s="385" customFormat="1" ht="16.5" customHeight="1" outlineLevel="1" x14ac:dyDescent="0.25">
      <c r="A1204" s="2282">
        <v>20</v>
      </c>
      <c r="B1204" s="2284" t="s">
        <v>2285</v>
      </c>
      <c r="C1204" s="2276" t="s">
        <v>1022</v>
      </c>
      <c r="D1204" s="2276" t="s">
        <v>1022</v>
      </c>
      <c r="E1204" s="1026" t="s">
        <v>1174</v>
      </c>
      <c r="F1204" s="2336">
        <v>2028</v>
      </c>
      <c r="G1204" s="2502" t="s">
        <v>395</v>
      </c>
      <c r="H1204" s="2467" t="s">
        <v>1321</v>
      </c>
      <c r="I1204" s="2276" t="s">
        <v>987</v>
      </c>
      <c r="J1204" s="2276" t="s">
        <v>987</v>
      </c>
      <c r="K1204" s="349" t="s">
        <v>1174</v>
      </c>
      <c r="L1204" s="2336">
        <v>2028</v>
      </c>
      <c r="M1204" s="2276" t="s">
        <v>393</v>
      </c>
      <c r="N1204" s="50"/>
      <c r="O1204" s="456"/>
      <c r="P1204" s="50"/>
      <c r="Q1204" s="50"/>
      <c r="R1204" s="50" t="s">
        <v>1328</v>
      </c>
      <c r="S1204" s="51"/>
      <c r="T1204" s="52"/>
      <c r="U1204" s="1444"/>
      <c r="V1204" s="368"/>
      <c r="W1204" s="2760" t="s">
        <v>1796</v>
      </c>
    </row>
    <row r="1205" spans="1:23" s="385" customFormat="1" ht="28.5" customHeight="1" outlineLevel="1" x14ac:dyDescent="0.25">
      <c r="A1205" s="2283"/>
      <c r="B1205" s="2285"/>
      <c r="C1205" s="2277"/>
      <c r="D1205" s="2277"/>
      <c r="E1205" s="1044" t="s">
        <v>2492</v>
      </c>
      <c r="F1205" s="2337"/>
      <c r="G1205" s="2503"/>
      <c r="H1205" s="2468"/>
      <c r="I1205" s="2277"/>
      <c r="J1205" s="2277"/>
      <c r="K1205" s="356" t="s">
        <v>1192</v>
      </c>
      <c r="L1205" s="2337"/>
      <c r="M1205" s="2277"/>
      <c r="N1205" s="50"/>
      <c r="O1205" s="456"/>
      <c r="P1205" s="50"/>
      <c r="Q1205" s="50"/>
      <c r="R1205" s="50">
        <v>11901.567999999999</v>
      </c>
      <c r="S1205" s="51"/>
      <c r="T1205" s="52"/>
      <c r="U1205" s="1444" t="s">
        <v>3902</v>
      </c>
      <c r="V1205" s="368" t="s">
        <v>1293</v>
      </c>
      <c r="W1205" s="2761"/>
    </row>
    <row r="1206" spans="1:23" s="385" customFormat="1" ht="15.75" customHeight="1" outlineLevel="1" x14ac:dyDescent="0.25">
      <c r="A1206" s="2282">
        <v>21</v>
      </c>
      <c r="B1206" s="2284" t="s">
        <v>2286</v>
      </c>
      <c r="C1206" s="2276" t="s">
        <v>1022</v>
      </c>
      <c r="D1206" s="2276" t="s">
        <v>1022</v>
      </c>
      <c r="E1206" s="1026" t="s">
        <v>1174</v>
      </c>
      <c r="F1206" s="2336">
        <v>2028</v>
      </c>
      <c r="G1206" s="2502" t="s">
        <v>395</v>
      </c>
      <c r="H1206" s="2467" t="s">
        <v>1322</v>
      </c>
      <c r="I1206" s="2276" t="s">
        <v>987</v>
      </c>
      <c r="J1206" s="2276" t="s">
        <v>987</v>
      </c>
      <c r="K1206" s="349" t="s">
        <v>1174</v>
      </c>
      <c r="L1206" s="2336">
        <v>2028</v>
      </c>
      <c r="M1206" s="2276" t="s">
        <v>393</v>
      </c>
      <c r="N1206" s="50"/>
      <c r="O1206" s="456"/>
      <c r="P1206" s="50"/>
      <c r="Q1206" s="50"/>
      <c r="R1206" s="50" t="s">
        <v>1325</v>
      </c>
      <c r="S1206" s="51"/>
      <c r="T1206" s="52"/>
      <c r="U1206" s="1444"/>
      <c r="V1206" s="368"/>
      <c r="W1206" s="2760" t="s">
        <v>1801</v>
      </c>
    </row>
    <row r="1207" spans="1:23" s="385" customFormat="1" ht="15.75" customHeight="1" outlineLevel="1" x14ac:dyDescent="0.25">
      <c r="A1207" s="2283"/>
      <c r="B1207" s="2285"/>
      <c r="C1207" s="2277"/>
      <c r="D1207" s="2277"/>
      <c r="E1207" s="1044" t="s">
        <v>2492</v>
      </c>
      <c r="F1207" s="2337"/>
      <c r="G1207" s="2503"/>
      <c r="H1207" s="2468"/>
      <c r="I1207" s="2277"/>
      <c r="J1207" s="2277"/>
      <c r="K1207" s="356" t="s">
        <v>1192</v>
      </c>
      <c r="L1207" s="2337"/>
      <c r="M1207" s="2277"/>
      <c r="N1207" s="50"/>
      <c r="O1207" s="456"/>
      <c r="P1207" s="50"/>
      <c r="Q1207" s="50"/>
      <c r="R1207" s="50">
        <v>1419.7139999999999</v>
      </c>
      <c r="S1207" s="51"/>
      <c r="T1207" s="52"/>
      <c r="U1207" s="1444" t="s">
        <v>3902</v>
      </c>
      <c r="V1207" s="368" t="s">
        <v>1293</v>
      </c>
      <c r="W1207" s="2761"/>
    </row>
    <row r="1208" spans="1:23" s="385" customFormat="1" ht="15.75" customHeight="1" outlineLevel="1" x14ac:dyDescent="0.25">
      <c r="A1208" s="2282">
        <v>22</v>
      </c>
      <c r="B1208" s="2284" t="s">
        <v>2287</v>
      </c>
      <c r="C1208" s="2276" t="s">
        <v>1022</v>
      </c>
      <c r="D1208" s="2276" t="s">
        <v>1022</v>
      </c>
      <c r="E1208" s="1026" t="s">
        <v>1174</v>
      </c>
      <c r="F1208" s="2336">
        <v>2028</v>
      </c>
      <c r="G1208" s="2502" t="s">
        <v>395</v>
      </c>
      <c r="H1208" s="2467" t="s">
        <v>1326</v>
      </c>
      <c r="I1208" s="2276" t="s">
        <v>987</v>
      </c>
      <c r="J1208" s="2276" t="s">
        <v>987</v>
      </c>
      <c r="K1208" s="349" t="s">
        <v>1174</v>
      </c>
      <c r="L1208" s="2336">
        <v>2028</v>
      </c>
      <c r="M1208" s="2276" t="s">
        <v>393</v>
      </c>
      <c r="N1208" s="50"/>
      <c r="O1208" s="456"/>
      <c r="P1208" s="50"/>
      <c r="Q1208" s="50"/>
      <c r="R1208" s="50" t="s">
        <v>1327</v>
      </c>
      <c r="S1208" s="51"/>
      <c r="T1208" s="51"/>
      <c r="U1208" s="1444"/>
      <c r="V1208" s="368"/>
      <c r="W1208" s="2760" t="s">
        <v>1801</v>
      </c>
    </row>
    <row r="1209" spans="1:23" s="385" customFormat="1" ht="15" customHeight="1" outlineLevel="1" x14ac:dyDescent="0.25">
      <c r="A1209" s="2283"/>
      <c r="B1209" s="2285"/>
      <c r="C1209" s="2277"/>
      <c r="D1209" s="2277"/>
      <c r="E1209" s="1044" t="s">
        <v>2492</v>
      </c>
      <c r="F1209" s="2337"/>
      <c r="G1209" s="2503"/>
      <c r="H1209" s="2468"/>
      <c r="I1209" s="2277"/>
      <c r="J1209" s="2277"/>
      <c r="K1209" s="356" t="s">
        <v>1192</v>
      </c>
      <c r="L1209" s="2337"/>
      <c r="M1209" s="2277"/>
      <c r="N1209" s="50"/>
      <c r="O1209" s="456"/>
      <c r="P1209" s="50"/>
      <c r="Q1209" s="50"/>
      <c r="R1209" s="50">
        <v>2924.8069999999998</v>
      </c>
      <c r="S1209" s="51"/>
      <c r="T1209" s="52"/>
      <c r="U1209" s="1444" t="s">
        <v>3902</v>
      </c>
      <c r="V1209" s="368" t="s">
        <v>1293</v>
      </c>
      <c r="W1209" s="2761"/>
    </row>
    <row r="1210" spans="1:23" s="385" customFormat="1" ht="15.75" customHeight="1" outlineLevel="1" x14ac:dyDescent="0.25">
      <c r="A1210" s="2282">
        <v>23</v>
      </c>
      <c r="B1210" s="2284" t="s">
        <v>2288</v>
      </c>
      <c r="C1210" s="2276" t="s">
        <v>1022</v>
      </c>
      <c r="D1210" s="2276" t="s">
        <v>1022</v>
      </c>
      <c r="E1210" s="1026" t="s">
        <v>1174</v>
      </c>
      <c r="F1210" s="2325">
        <v>2028</v>
      </c>
      <c r="G1210" s="2502" t="s">
        <v>395</v>
      </c>
      <c r="H1210" s="2467" t="s">
        <v>1341</v>
      </c>
      <c r="I1210" s="2276" t="s">
        <v>987</v>
      </c>
      <c r="J1210" s="2276" t="s">
        <v>987</v>
      </c>
      <c r="K1210" s="404" t="s">
        <v>1174</v>
      </c>
      <c r="L1210" s="2325">
        <v>2028</v>
      </c>
      <c r="M1210" s="2276" t="s">
        <v>393</v>
      </c>
      <c r="N1210" s="50"/>
      <c r="O1210" s="456"/>
      <c r="P1210" s="50"/>
      <c r="Q1210" s="50"/>
      <c r="R1210" s="50" t="s">
        <v>3086</v>
      </c>
      <c r="S1210" s="51"/>
      <c r="T1210" s="52"/>
      <c r="U1210" s="1444"/>
      <c r="V1210" s="403"/>
      <c r="W1210" s="2760" t="s">
        <v>1803</v>
      </c>
    </row>
    <row r="1211" spans="1:23" s="385" customFormat="1" ht="15.75" customHeight="1" outlineLevel="1" x14ac:dyDescent="0.25">
      <c r="A1211" s="2283"/>
      <c r="B1211" s="2285"/>
      <c r="C1211" s="2277"/>
      <c r="D1211" s="2277"/>
      <c r="E1211" s="1044" t="s">
        <v>2492</v>
      </c>
      <c r="F1211" s="2326"/>
      <c r="G1211" s="2503"/>
      <c r="H1211" s="2468"/>
      <c r="I1211" s="2277"/>
      <c r="J1211" s="2277"/>
      <c r="K1211" s="404" t="s">
        <v>465</v>
      </c>
      <c r="L1211" s="2326"/>
      <c r="M1211" s="2277"/>
      <c r="N1211" s="50"/>
      <c r="O1211" s="456"/>
      <c r="P1211" s="50"/>
      <c r="Q1211" s="50"/>
      <c r="R1211" s="50">
        <v>5400</v>
      </c>
      <c r="S1211" s="51"/>
      <c r="T1211" s="52"/>
      <c r="U1211" s="1444" t="s">
        <v>3902</v>
      </c>
      <c r="V1211" s="403" t="s">
        <v>1293</v>
      </c>
      <c r="W1211" s="2761"/>
    </row>
    <row r="1212" spans="1:23" s="385" customFormat="1" ht="15.75" customHeight="1" outlineLevel="1" x14ac:dyDescent="0.25">
      <c r="A1212" s="2282">
        <v>24</v>
      </c>
      <c r="B1212" s="2284" t="s">
        <v>2289</v>
      </c>
      <c r="C1212" s="2276" t="s">
        <v>1022</v>
      </c>
      <c r="D1212" s="2276" t="s">
        <v>1022</v>
      </c>
      <c r="E1212" s="1026" t="s">
        <v>1174</v>
      </c>
      <c r="F1212" s="2325">
        <v>2028</v>
      </c>
      <c r="G1212" s="2502" t="s">
        <v>395</v>
      </c>
      <c r="H1212" s="2467" t="s">
        <v>1342</v>
      </c>
      <c r="I1212" s="2276" t="s">
        <v>987</v>
      </c>
      <c r="J1212" s="2276" t="s">
        <v>987</v>
      </c>
      <c r="K1212" s="404" t="s">
        <v>1174</v>
      </c>
      <c r="L1212" s="2325">
        <v>2028</v>
      </c>
      <c r="M1212" s="2276" t="s">
        <v>393</v>
      </c>
      <c r="N1212" s="50"/>
      <c r="O1212" s="456"/>
      <c r="P1212" s="50"/>
      <c r="Q1212" s="50"/>
      <c r="R1212" s="50" t="s">
        <v>3086</v>
      </c>
      <c r="S1212" s="51"/>
      <c r="T1212" s="52"/>
      <c r="U1212" s="1444"/>
      <c r="V1212" s="403"/>
      <c r="W1212" s="2760" t="s">
        <v>1802</v>
      </c>
    </row>
    <row r="1213" spans="1:23" s="385" customFormat="1" ht="15.75" customHeight="1" outlineLevel="1" x14ac:dyDescent="0.25">
      <c r="A1213" s="2283"/>
      <c r="B1213" s="2285"/>
      <c r="C1213" s="2277"/>
      <c r="D1213" s="2277"/>
      <c r="E1213" s="1044" t="s">
        <v>2492</v>
      </c>
      <c r="F1213" s="2326"/>
      <c r="G1213" s="2503"/>
      <c r="H1213" s="2468"/>
      <c r="I1213" s="2277"/>
      <c r="J1213" s="2277"/>
      <c r="K1213" s="404" t="s">
        <v>465</v>
      </c>
      <c r="L1213" s="2326"/>
      <c r="M1213" s="2277"/>
      <c r="N1213" s="50"/>
      <c r="O1213" s="456"/>
      <c r="P1213" s="50"/>
      <c r="Q1213" s="50"/>
      <c r="R1213" s="50">
        <v>3700</v>
      </c>
      <c r="S1213" s="51"/>
      <c r="T1213" s="52"/>
      <c r="U1213" s="1444" t="s">
        <v>3902</v>
      </c>
      <c r="V1213" s="403" t="s">
        <v>1293</v>
      </c>
      <c r="W1213" s="2761"/>
    </row>
    <row r="1214" spans="1:23" s="385" customFormat="1" ht="15.75" customHeight="1" outlineLevel="1" x14ac:dyDescent="0.25">
      <c r="A1214" s="2282">
        <v>25</v>
      </c>
      <c r="B1214" s="2284" t="s">
        <v>2290</v>
      </c>
      <c r="C1214" s="2276" t="s">
        <v>1022</v>
      </c>
      <c r="D1214" s="2276" t="s">
        <v>1022</v>
      </c>
      <c r="E1214" s="1026" t="s">
        <v>1174</v>
      </c>
      <c r="F1214" s="2325">
        <v>2028</v>
      </c>
      <c r="G1214" s="2502" t="s">
        <v>395</v>
      </c>
      <c r="H1214" s="2467" t="s">
        <v>1343</v>
      </c>
      <c r="I1214" s="2276" t="s">
        <v>987</v>
      </c>
      <c r="J1214" s="2276" t="s">
        <v>987</v>
      </c>
      <c r="K1214" s="404" t="s">
        <v>1174</v>
      </c>
      <c r="L1214" s="2325">
        <v>2028</v>
      </c>
      <c r="M1214" s="2276" t="s">
        <v>393</v>
      </c>
      <c r="N1214" s="50"/>
      <c r="O1214" s="456"/>
      <c r="P1214" s="50"/>
      <c r="Q1214" s="50"/>
      <c r="R1214" s="50" t="s">
        <v>3086</v>
      </c>
      <c r="S1214" s="51"/>
      <c r="T1214" s="52"/>
      <c r="U1214" s="1444"/>
      <c r="V1214" s="403"/>
      <c r="W1214" s="2760" t="s">
        <v>1803</v>
      </c>
    </row>
    <row r="1215" spans="1:23" s="385" customFormat="1" ht="15.75" customHeight="1" outlineLevel="1" x14ac:dyDescent="0.25">
      <c r="A1215" s="2283"/>
      <c r="B1215" s="2285"/>
      <c r="C1215" s="2277"/>
      <c r="D1215" s="2277"/>
      <c r="E1215" s="1044" t="s">
        <v>2492</v>
      </c>
      <c r="F1215" s="2326"/>
      <c r="G1215" s="2503"/>
      <c r="H1215" s="2468"/>
      <c r="I1215" s="2277"/>
      <c r="J1215" s="2277"/>
      <c r="K1215" s="404" t="s">
        <v>465</v>
      </c>
      <c r="L1215" s="2326"/>
      <c r="M1215" s="2277"/>
      <c r="N1215" s="50"/>
      <c r="O1215" s="456"/>
      <c r="P1215" s="50"/>
      <c r="Q1215" s="50"/>
      <c r="R1215" s="50">
        <v>6202.7950000000001</v>
      </c>
      <c r="S1215" s="51"/>
      <c r="T1215" s="52"/>
      <c r="U1215" s="1444" t="s">
        <v>3902</v>
      </c>
      <c r="V1215" s="403" t="s">
        <v>1293</v>
      </c>
      <c r="W1215" s="2761"/>
    </row>
    <row r="1216" spans="1:23" s="286" customFormat="1" ht="15.75" customHeight="1" outlineLevel="1" x14ac:dyDescent="0.25">
      <c r="A1216" s="1218"/>
      <c r="B1216" s="1576" t="s">
        <v>1015</v>
      </c>
      <c r="C1216" s="160"/>
      <c r="D1216" s="160"/>
      <c r="E1216" s="160"/>
      <c r="F1216" s="328"/>
      <c r="G1216" s="193"/>
      <c r="H1216" s="991" t="s">
        <v>1344</v>
      </c>
      <c r="I1216" s="164"/>
      <c r="J1216" s="164"/>
      <c r="K1216" s="160"/>
      <c r="L1216" s="328"/>
      <c r="M1216" s="164"/>
      <c r="N1216" s="168"/>
      <c r="O1216" s="459"/>
      <c r="P1216" s="168"/>
      <c r="Q1216" s="168"/>
      <c r="R1216" s="168"/>
      <c r="S1216" s="223"/>
      <c r="T1216" s="170"/>
      <c r="U1216" s="197"/>
      <c r="V1216" s="197"/>
      <c r="W1216" s="197"/>
    </row>
    <row r="1217" spans="1:23" s="385" customFormat="1" ht="15.75" customHeight="1" outlineLevel="1" x14ac:dyDescent="0.25">
      <c r="A1217" s="2282">
        <v>26</v>
      </c>
      <c r="B1217" s="2284" t="s">
        <v>2291</v>
      </c>
      <c r="C1217" s="404"/>
      <c r="D1217" s="1044"/>
      <c r="E1217" s="1044"/>
      <c r="F1217" s="2325">
        <v>2028</v>
      </c>
      <c r="G1217" s="2502" t="s">
        <v>395</v>
      </c>
      <c r="H1217" s="2467" t="s">
        <v>1345</v>
      </c>
      <c r="I1217" s="2276" t="s">
        <v>987</v>
      </c>
      <c r="J1217" s="2276" t="s">
        <v>987</v>
      </c>
      <c r="K1217" s="404" t="s">
        <v>1174</v>
      </c>
      <c r="L1217" s="2325">
        <v>2028</v>
      </c>
      <c r="M1217" s="2276" t="s">
        <v>393</v>
      </c>
      <c r="N1217" s="50"/>
      <c r="O1217" s="456"/>
      <c r="P1217" s="50"/>
      <c r="Q1217" s="50"/>
      <c r="R1217" s="50" t="s">
        <v>1876</v>
      </c>
      <c r="S1217" s="51"/>
      <c r="T1217" s="52"/>
      <c r="U1217" s="1444"/>
      <c r="V1217" s="403"/>
      <c r="W1217" s="2760" t="s">
        <v>1801</v>
      </c>
    </row>
    <row r="1218" spans="1:23" s="385" customFormat="1" ht="15" customHeight="1" outlineLevel="1" x14ac:dyDescent="0.25">
      <c r="A1218" s="2283"/>
      <c r="B1218" s="2285"/>
      <c r="C1218" s="404"/>
      <c r="D1218" s="1044"/>
      <c r="E1218" s="1044"/>
      <c r="F1218" s="2326"/>
      <c r="G1218" s="2503"/>
      <c r="H1218" s="2468"/>
      <c r="I1218" s="2277"/>
      <c r="J1218" s="2277"/>
      <c r="K1218" s="404" t="s">
        <v>465</v>
      </c>
      <c r="L1218" s="2326"/>
      <c r="M1218" s="2277"/>
      <c r="N1218" s="50"/>
      <c r="O1218" s="456"/>
      <c r="P1218" s="50"/>
      <c r="Q1218" s="50"/>
      <c r="R1218" s="50">
        <v>1200</v>
      </c>
      <c r="S1218" s="51"/>
      <c r="T1218" s="52"/>
      <c r="U1218" s="1444" t="s">
        <v>3902</v>
      </c>
      <c r="V1218" s="403" t="s">
        <v>1293</v>
      </c>
      <c r="W1218" s="2761"/>
    </row>
    <row r="1219" spans="1:23" s="286" customFormat="1" outlineLevel="1" x14ac:dyDescent="0.25">
      <c r="A1219" s="1218"/>
      <c r="B1219" s="1577" t="s">
        <v>2682</v>
      </c>
      <c r="C1219" s="173"/>
      <c r="D1219" s="173"/>
      <c r="E1219" s="173"/>
      <c r="F1219" s="205"/>
      <c r="G1219" s="198"/>
      <c r="H1219" s="992" t="s">
        <v>593</v>
      </c>
      <c r="I1219" s="160"/>
      <c r="J1219" s="160"/>
      <c r="K1219" s="160"/>
      <c r="L1219" s="205"/>
      <c r="M1219" s="160"/>
      <c r="N1219" s="168"/>
      <c r="O1219" s="459"/>
      <c r="P1219" s="168"/>
      <c r="Q1219" s="168"/>
      <c r="R1219" s="168"/>
      <c r="S1219" s="223"/>
      <c r="T1219" s="170"/>
      <c r="U1219" s="197"/>
      <c r="V1219" s="197"/>
      <c r="W1219" s="197"/>
    </row>
    <row r="1220" spans="1:23" s="385" customFormat="1" ht="15" customHeight="1" outlineLevel="1" x14ac:dyDescent="0.25">
      <c r="A1220" s="1220">
        <v>27</v>
      </c>
      <c r="B1220" s="2315" t="s">
        <v>2292</v>
      </c>
      <c r="C1220" s="2341" t="s">
        <v>1022</v>
      </c>
      <c r="D1220" s="2341" t="s">
        <v>1022</v>
      </c>
      <c r="E1220" s="1036" t="s">
        <v>1174</v>
      </c>
      <c r="F1220" s="2336" t="s">
        <v>992</v>
      </c>
      <c r="G1220" s="2489" t="s">
        <v>395</v>
      </c>
      <c r="H1220" s="2486" t="s">
        <v>634</v>
      </c>
      <c r="I1220" s="2276" t="s">
        <v>987</v>
      </c>
      <c r="J1220" s="2276" t="s">
        <v>985</v>
      </c>
      <c r="K1220" s="350" t="s">
        <v>1174</v>
      </c>
      <c r="L1220" s="2336" t="s">
        <v>992</v>
      </c>
      <c r="M1220" s="2276" t="s">
        <v>393</v>
      </c>
      <c r="N1220" s="50"/>
      <c r="O1220" s="456" t="s">
        <v>3155</v>
      </c>
      <c r="P1220" s="50"/>
      <c r="Q1220" s="108" t="s">
        <v>1300</v>
      </c>
      <c r="R1220" s="50"/>
      <c r="S1220" s="51"/>
      <c r="T1220" s="52"/>
      <c r="U1220" s="1444"/>
      <c r="V1220" s="368"/>
      <c r="W1220" s="2760" t="s">
        <v>1802</v>
      </c>
    </row>
    <row r="1221" spans="1:23" s="385" customFormat="1" ht="15" customHeight="1" outlineLevel="1" x14ac:dyDescent="0.25">
      <c r="A1221" s="1221"/>
      <c r="B1221" s="2485"/>
      <c r="C1221" s="2341"/>
      <c r="D1221" s="2341"/>
      <c r="E1221" s="2276" t="s">
        <v>2492</v>
      </c>
      <c r="F1221" s="2338"/>
      <c r="G1221" s="2489"/>
      <c r="H1221" s="2487"/>
      <c r="I1221" s="2341"/>
      <c r="J1221" s="2341"/>
      <c r="K1221" s="2276" t="s">
        <v>1192</v>
      </c>
      <c r="L1221" s="2338"/>
      <c r="M1221" s="2341"/>
      <c r="N1221" s="50">
        <v>0</v>
      </c>
      <c r="O1221" s="456">
        <v>2E-3</v>
      </c>
      <c r="P1221" s="50"/>
      <c r="Q1221" s="108"/>
      <c r="R1221" s="50"/>
      <c r="S1221" s="51"/>
      <c r="T1221" s="52"/>
      <c r="U1221" s="1444" t="s">
        <v>627</v>
      </c>
      <c r="V1221" s="368"/>
      <c r="W1221" s="2761"/>
    </row>
    <row r="1222" spans="1:23" s="385" customFormat="1" ht="30" outlineLevel="1" x14ac:dyDescent="0.25">
      <c r="A1222" s="1222"/>
      <c r="B1222" s="2316"/>
      <c r="C1222" s="2277"/>
      <c r="D1222" s="2277"/>
      <c r="E1222" s="2277"/>
      <c r="F1222" s="2337"/>
      <c r="G1222" s="2235"/>
      <c r="H1222" s="2488"/>
      <c r="I1222" s="2277"/>
      <c r="J1222" s="2277"/>
      <c r="K1222" s="2277"/>
      <c r="L1222" s="2337"/>
      <c r="M1222" s="2277"/>
      <c r="N1222" s="50"/>
      <c r="O1222" s="456">
        <v>194.6935</v>
      </c>
      <c r="P1222" s="50"/>
      <c r="Q1222" s="108">
        <v>461.59100000000001</v>
      </c>
      <c r="R1222" s="50"/>
      <c r="S1222" s="51"/>
      <c r="T1222" s="52"/>
      <c r="U1222" s="1444" t="s">
        <v>628</v>
      </c>
      <c r="V1222" s="368" t="s">
        <v>1293</v>
      </c>
      <c r="W1222" s="2766"/>
    </row>
    <row r="1223" spans="1:23" s="385" customFormat="1" ht="15" customHeight="1" outlineLevel="1" x14ac:dyDescent="0.25">
      <c r="A1223" s="2282">
        <v>28</v>
      </c>
      <c r="B1223" s="2315" t="s">
        <v>2270</v>
      </c>
      <c r="C1223" s="2276" t="s">
        <v>1022</v>
      </c>
      <c r="D1223" s="2276" t="s">
        <v>1022</v>
      </c>
      <c r="E1223" s="1036" t="s">
        <v>1174</v>
      </c>
      <c r="F1223" s="2336" t="s">
        <v>1171</v>
      </c>
      <c r="G1223" s="2234" t="s">
        <v>395</v>
      </c>
      <c r="H1223" s="2486" t="s">
        <v>635</v>
      </c>
      <c r="I1223" s="2276" t="s">
        <v>987</v>
      </c>
      <c r="J1223" s="2276" t="s">
        <v>985</v>
      </c>
      <c r="K1223" s="350" t="s">
        <v>1174</v>
      </c>
      <c r="L1223" s="2336" t="s">
        <v>1171</v>
      </c>
      <c r="M1223" s="2276" t="s">
        <v>393</v>
      </c>
      <c r="N1223" s="50" t="s">
        <v>1379</v>
      </c>
      <c r="O1223" s="456" t="s">
        <v>3156</v>
      </c>
      <c r="P1223" s="50"/>
      <c r="Q1223" s="50" t="s">
        <v>636</v>
      </c>
      <c r="R1223" s="50"/>
      <c r="S1223" s="51"/>
      <c r="T1223" s="52"/>
      <c r="U1223" s="1444"/>
      <c r="V1223" s="368"/>
      <c r="W1223" s="2760" t="s">
        <v>1799</v>
      </c>
    </row>
    <row r="1224" spans="1:23" s="385" customFormat="1" ht="15" customHeight="1" outlineLevel="1" x14ac:dyDescent="0.25">
      <c r="A1224" s="2420"/>
      <c r="B1224" s="2485"/>
      <c r="C1224" s="2341"/>
      <c r="D1224" s="2341"/>
      <c r="E1224" s="2276" t="s">
        <v>2492</v>
      </c>
      <c r="F1224" s="2338"/>
      <c r="G1224" s="2489"/>
      <c r="H1224" s="2487"/>
      <c r="I1224" s="2341"/>
      <c r="J1224" s="2341"/>
      <c r="K1224" s="2276" t="s">
        <v>1192</v>
      </c>
      <c r="L1224" s="2338"/>
      <c r="M1224" s="2341"/>
      <c r="N1224" s="50">
        <v>0</v>
      </c>
      <c r="O1224" s="456">
        <v>0</v>
      </c>
      <c r="P1224" s="50"/>
      <c r="Q1224" s="50"/>
      <c r="R1224" s="50"/>
      <c r="S1224" s="51"/>
      <c r="T1224" s="52"/>
      <c r="U1224" s="1444" t="s">
        <v>753</v>
      </c>
      <c r="V1224" s="368"/>
      <c r="W1224" s="2761"/>
    </row>
    <row r="1225" spans="1:23" s="385" customFormat="1" ht="30" outlineLevel="1" x14ac:dyDescent="0.25">
      <c r="A1225" s="2420"/>
      <c r="B1225" s="2485"/>
      <c r="C1225" s="2341"/>
      <c r="D1225" s="2341"/>
      <c r="E1225" s="2341"/>
      <c r="F1225" s="2338"/>
      <c r="G1225" s="2489"/>
      <c r="H1225" s="2487"/>
      <c r="I1225" s="2341"/>
      <c r="J1225" s="2341"/>
      <c r="K1225" s="2341"/>
      <c r="L1225" s="2338"/>
      <c r="M1225" s="2341"/>
      <c r="N1225" s="50">
        <v>585.70000000000005</v>
      </c>
      <c r="O1225" s="456">
        <v>100</v>
      </c>
      <c r="P1225" s="50"/>
      <c r="Q1225" s="50">
        <v>7593.2359999999999</v>
      </c>
      <c r="R1225" s="50"/>
      <c r="S1225" s="51"/>
      <c r="T1225" s="52"/>
      <c r="U1225" s="1444" t="s">
        <v>631</v>
      </c>
      <c r="V1225" s="368" t="s">
        <v>1293</v>
      </c>
      <c r="W1225" s="2761"/>
    </row>
    <row r="1226" spans="1:23" s="385" customFormat="1" ht="30" outlineLevel="1" x14ac:dyDescent="0.25">
      <c r="A1226" s="2283"/>
      <c r="B1226" s="2316"/>
      <c r="C1226" s="2277"/>
      <c r="D1226" s="2277"/>
      <c r="E1226" s="2277"/>
      <c r="F1226" s="2337"/>
      <c r="G1226" s="2235"/>
      <c r="H1226" s="2488"/>
      <c r="I1226" s="2277"/>
      <c r="J1226" s="2277"/>
      <c r="K1226" s="2277"/>
      <c r="L1226" s="2337"/>
      <c r="M1226" s="2277"/>
      <c r="N1226" s="50">
        <v>1675.971</v>
      </c>
      <c r="O1226" s="1363">
        <v>4250.6719999999996</v>
      </c>
      <c r="P1226" s="50"/>
      <c r="Q1226" s="50"/>
      <c r="R1226" s="50"/>
      <c r="S1226" s="51"/>
      <c r="T1226" s="52"/>
      <c r="U1226" s="1444" t="s">
        <v>656</v>
      </c>
      <c r="V1226" s="368"/>
      <c r="W1226" s="2766"/>
    </row>
    <row r="1227" spans="1:23" s="385" customFormat="1" ht="15" customHeight="1" outlineLevel="1" x14ac:dyDescent="0.25">
      <c r="A1227" s="2282">
        <v>29</v>
      </c>
      <c r="B1227" s="2315" t="s">
        <v>2271</v>
      </c>
      <c r="C1227" s="2425" t="s">
        <v>1022</v>
      </c>
      <c r="D1227" s="2276" t="s">
        <v>1022</v>
      </c>
      <c r="E1227" s="1044" t="s">
        <v>1174</v>
      </c>
      <c r="F1227" s="2471" t="s">
        <v>1809</v>
      </c>
      <c r="G1227" s="2234" t="s">
        <v>395</v>
      </c>
      <c r="H1227" s="2486" t="s">
        <v>662</v>
      </c>
      <c r="I1227" s="2276" t="s">
        <v>987</v>
      </c>
      <c r="J1227" s="2276" t="s">
        <v>985</v>
      </c>
      <c r="K1227" s="356" t="s">
        <v>1174</v>
      </c>
      <c r="L1227" s="2336" t="s">
        <v>1809</v>
      </c>
      <c r="M1227" s="2276" t="s">
        <v>393</v>
      </c>
      <c r="N1227" s="50" t="s">
        <v>3157</v>
      </c>
      <c r="O1227" s="1363"/>
      <c r="P1227" s="50"/>
      <c r="Q1227" s="1044" t="s">
        <v>663</v>
      </c>
      <c r="R1227" s="50"/>
      <c r="S1227" s="51"/>
      <c r="T1227" s="52"/>
      <c r="U1227" s="1444"/>
      <c r="V1227" s="368"/>
      <c r="W1227" s="2760" t="s">
        <v>1805</v>
      </c>
    </row>
    <row r="1228" spans="1:23" s="385" customFormat="1" ht="30" outlineLevel="1" x14ac:dyDescent="0.25">
      <c r="A1228" s="2420"/>
      <c r="B1228" s="2316"/>
      <c r="C1228" s="2425"/>
      <c r="D1228" s="2277"/>
      <c r="E1228" s="1044" t="s">
        <v>2492</v>
      </c>
      <c r="F1228" s="2471"/>
      <c r="G1228" s="2235"/>
      <c r="H1228" s="2488"/>
      <c r="I1228" s="2341"/>
      <c r="J1228" s="2341"/>
      <c r="K1228" s="677" t="s">
        <v>1192</v>
      </c>
      <c r="L1228" s="2338"/>
      <c r="M1228" s="2341"/>
      <c r="N1228" s="50">
        <v>404.084</v>
      </c>
      <c r="O1228" s="447"/>
      <c r="P1228" s="50"/>
      <c r="Q1228" s="50">
        <v>196.715</v>
      </c>
      <c r="R1228" s="50"/>
      <c r="S1228" s="51"/>
      <c r="T1228" s="52"/>
      <c r="U1228" s="1444" t="s">
        <v>631</v>
      </c>
      <c r="V1228" s="368" t="s">
        <v>1293</v>
      </c>
      <c r="W1228" s="2761"/>
    </row>
    <row r="1229" spans="1:23" s="385" customFormat="1" outlineLevel="1" x14ac:dyDescent="0.25">
      <c r="A1229" s="2282">
        <v>30</v>
      </c>
      <c r="B1229" s="2315" t="s">
        <v>2272</v>
      </c>
      <c r="C1229" s="2276" t="s">
        <v>1022</v>
      </c>
      <c r="D1229" s="2276" t="s">
        <v>1022</v>
      </c>
      <c r="E1229" s="1026" t="s">
        <v>1174</v>
      </c>
      <c r="F1229" s="2338" t="s">
        <v>990</v>
      </c>
      <c r="G1229" s="2234" t="s">
        <v>395</v>
      </c>
      <c r="H1229" s="2486" t="s">
        <v>666</v>
      </c>
      <c r="I1229" s="2276" t="s">
        <v>987</v>
      </c>
      <c r="J1229" s="2276" t="s">
        <v>985</v>
      </c>
      <c r="K1229" s="356" t="s">
        <v>1174</v>
      </c>
      <c r="L1229" s="2336" t="s">
        <v>990</v>
      </c>
      <c r="M1229" s="2276" t="s">
        <v>393</v>
      </c>
      <c r="N1229" s="50"/>
      <c r="O1229" s="447"/>
      <c r="P1229" s="50"/>
      <c r="Q1229" s="50"/>
      <c r="R1229" s="447" t="s">
        <v>667</v>
      </c>
      <c r="S1229" s="51"/>
      <c r="T1229" s="52"/>
      <c r="U1229" s="1444"/>
      <c r="V1229" s="368"/>
      <c r="W1229" s="2760" t="s">
        <v>1794</v>
      </c>
    </row>
    <row r="1230" spans="1:23" s="385" customFormat="1" ht="30" outlineLevel="1" x14ac:dyDescent="0.25">
      <c r="A1230" s="2420"/>
      <c r="B1230" s="2485"/>
      <c r="C1230" s="2341"/>
      <c r="D1230" s="2341"/>
      <c r="E1230" s="2276" t="s">
        <v>458</v>
      </c>
      <c r="F1230" s="2338"/>
      <c r="G1230" s="2489"/>
      <c r="H1230" s="2487"/>
      <c r="I1230" s="2341"/>
      <c r="J1230" s="2341"/>
      <c r="K1230" s="2276" t="s">
        <v>1192</v>
      </c>
      <c r="L1230" s="2338"/>
      <c r="M1230" s="2341"/>
      <c r="N1230" s="50">
        <v>0</v>
      </c>
      <c r="O1230" s="447">
        <v>3.0000000000000001E-3</v>
      </c>
      <c r="P1230" s="50"/>
      <c r="Q1230" s="50"/>
      <c r="R1230" s="50"/>
      <c r="S1230" s="51"/>
      <c r="T1230" s="52"/>
      <c r="U1230" s="1444" t="s">
        <v>665</v>
      </c>
      <c r="V1230" s="368"/>
      <c r="W1230" s="2761"/>
    </row>
    <row r="1231" spans="1:23" s="385" customFormat="1" ht="30" outlineLevel="1" x14ac:dyDescent="0.25">
      <c r="A1231" s="2283"/>
      <c r="B1231" s="2316"/>
      <c r="C1231" s="2277"/>
      <c r="D1231" s="2277"/>
      <c r="E1231" s="2277"/>
      <c r="F1231" s="2337"/>
      <c r="G1231" s="2235"/>
      <c r="H1231" s="2488"/>
      <c r="I1231" s="2277"/>
      <c r="J1231" s="2277"/>
      <c r="K1231" s="2277"/>
      <c r="L1231" s="2337"/>
      <c r="M1231" s="2277"/>
      <c r="N1231" s="50">
        <v>0</v>
      </c>
      <c r="O1231" s="447">
        <v>0</v>
      </c>
      <c r="P1231" s="50"/>
      <c r="Q1231" s="50"/>
      <c r="R1231" s="50">
        <v>13819.825000000001</v>
      </c>
      <c r="S1231" s="51"/>
      <c r="T1231" s="52"/>
      <c r="U1231" s="1444" t="s">
        <v>631</v>
      </c>
      <c r="V1231" s="368" t="s">
        <v>1293</v>
      </c>
      <c r="W1231" s="2766"/>
    </row>
    <row r="1232" spans="1:23" s="385" customFormat="1" ht="15" customHeight="1" outlineLevel="1" x14ac:dyDescent="0.25">
      <c r="A1232" s="2282">
        <v>31</v>
      </c>
      <c r="B1232" s="2315" t="s">
        <v>2273</v>
      </c>
      <c r="C1232" s="2276" t="s">
        <v>1022</v>
      </c>
      <c r="D1232" s="2276" t="s">
        <v>1022</v>
      </c>
      <c r="E1232" s="1044" t="s">
        <v>1174</v>
      </c>
      <c r="F1232" s="2336" t="s">
        <v>990</v>
      </c>
      <c r="G1232" s="2234" t="s">
        <v>395</v>
      </c>
      <c r="H1232" s="2486" t="s">
        <v>668</v>
      </c>
      <c r="I1232" s="2276" t="s">
        <v>987</v>
      </c>
      <c r="J1232" s="2276" t="s">
        <v>985</v>
      </c>
      <c r="K1232" s="356" t="s">
        <v>1174</v>
      </c>
      <c r="L1232" s="2336" t="s">
        <v>990</v>
      </c>
      <c r="M1232" s="2276" t="s">
        <v>393</v>
      </c>
      <c r="N1232" s="50"/>
      <c r="O1232" s="447"/>
      <c r="P1232" s="50"/>
      <c r="Q1232" s="50"/>
      <c r="R1232" s="447" t="s">
        <v>669</v>
      </c>
      <c r="S1232" s="51"/>
      <c r="T1232" s="52"/>
      <c r="U1232" s="1444"/>
      <c r="V1232" s="368"/>
      <c r="W1232" s="2760" t="s">
        <v>1801</v>
      </c>
    </row>
    <row r="1233" spans="1:23" s="385" customFormat="1" ht="30" outlineLevel="1" x14ac:dyDescent="0.25">
      <c r="A1233" s="2420"/>
      <c r="B1233" s="2485"/>
      <c r="C1233" s="2341"/>
      <c r="D1233" s="2341"/>
      <c r="E1233" s="2276" t="s">
        <v>458</v>
      </c>
      <c r="F1233" s="2338"/>
      <c r="G1233" s="2489"/>
      <c r="H1233" s="2487"/>
      <c r="I1233" s="2341"/>
      <c r="J1233" s="2341"/>
      <c r="K1233" s="2276" t="s">
        <v>1192</v>
      </c>
      <c r="L1233" s="2338"/>
      <c r="M1233" s="2341"/>
      <c r="N1233" s="50"/>
      <c r="O1233" s="447"/>
      <c r="P1233" s="50"/>
      <c r="Q1233" s="50"/>
      <c r="R1233" s="50">
        <v>1060.9929999999999</v>
      </c>
      <c r="S1233" s="51"/>
      <c r="T1233" s="52"/>
      <c r="U1233" s="1444" t="s">
        <v>631</v>
      </c>
      <c r="V1233" s="368" t="s">
        <v>1293</v>
      </c>
      <c r="W1233" s="2761"/>
    </row>
    <row r="1234" spans="1:23" s="385" customFormat="1" ht="21" customHeight="1" outlineLevel="1" x14ac:dyDescent="0.25">
      <c r="A1234" s="2283"/>
      <c r="B1234" s="2316"/>
      <c r="C1234" s="2277"/>
      <c r="D1234" s="2277"/>
      <c r="E1234" s="2277"/>
      <c r="F1234" s="2337"/>
      <c r="G1234" s="2235"/>
      <c r="H1234" s="2488"/>
      <c r="I1234" s="2277"/>
      <c r="J1234" s="2277"/>
      <c r="K1234" s="2277"/>
      <c r="L1234" s="2337"/>
      <c r="M1234" s="2277"/>
      <c r="N1234" s="50">
        <v>0</v>
      </c>
      <c r="O1234" s="447">
        <v>3.0000000000000001E-3</v>
      </c>
      <c r="P1234" s="50"/>
      <c r="Q1234" s="50"/>
      <c r="R1234" s="50"/>
      <c r="S1234" s="51"/>
      <c r="T1234" s="52"/>
      <c r="U1234" s="1444" t="s">
        <v>665</v>
      </c>
      <c r="V1234" s="368"/>
      <c r="W1234" s="2766"/>
    </row>
    <row r="1235" spans="1:23" s="286" customFormat="1" outlineLevel="1" x14ac:dyDescent="0.25">
      <c r="A1235" s="1190"/>
      <c r="B1235" s="1115" t="s">
        <v>2396</v>
      </c>
      <c r="C1235" s="172"/>
      <c r="D1235" s="172"/>
      <c r="E1235" s="172"/>
      <c r="F1235" s="218"/>
      <c r="G1235" s="246"/>
      <c r="H1235" s="986" t="s">
        <v>588</v>
      </c>
      <c r="I1235" s="172"/>
      <c r="J1235" s="172"/>
      <c r="K1235" s="172"/>
      <c r="L1235" s="218"/>
      <c r="M1235" s="172"/>
      <c r="N1235" s="168"/>
      <c r="O1235" s="469"/>
      <c r="P1235" s="168"/>
      <c r="Q1235" s="168"/>
      <c r="R1235" s="168"/>
      <c r="S1235" s="223"/>
      <c r="T1235" s="170"/>
      <c r="U1235" s="197"/>
      <c r="V1235" s="197"/>
      <c r="W1235" s="197"/>
    </row>
    <row r="1236" spans="1:23" s="543" customFormat="1" ht="15" customHeight="1" outlineLevel="1" x14ac:dyDescent="0.25">
      <c r="A1236" s="2361">
        <v>32</v>
      </c>
      <c r="B1236" s="2372" t="s">
        <v>3121</v>
      </c>
      <c r="C1236" s="2349" t="s">
        <v>1022</v>
      </c>
      <c r="D1236" s="2349" t="s">
        <v>1028</v>
      </c>
      <c r="E1236" s="1174" t="s">
        <v>1174</v>
      </c>
      <c r="F1236" s="2482" t="s">
        <v>474</v>
      </c>
      <c r="G1236" s="2334" t="s">
        <v>395</v>
      </c>
      <c r="H1236" s="2372" t="s">
        <v>638</v>
      </c>
      <c r="I1236" s="2349" t="s">
        <v>987</v>
      </c>
      <c r="J1236" s="2349" t="s">
        <v>986</v>
      </c>
      <c r="K1236" s="1174" t="s">
        <v>1174</v>
      </c>
      <c r="L1236" s="2482" t="s">
        <v>474</v>
      </c>
      <c r="M1236" s="2349" t="s">
        <v>393</v>
      </c>
      <c r="N1236" s="534"/>
      <c r="O1236" s="1361" t="s">
        <v>3158</v>
      </c>
      <c r="P1236" s="1364" t="s">
        <v>639</v>
      </c>
      <c r="Q1236" s="1364"/>
      <c r="R1236" s="534"/>
      <c r="S1236" s="535"/>
      <c r="T1236" s="536"/>
      <c r="U1236" s="532"/>
      <c r="V1236" s="532"/>
      <c r="W1236" s="2551" t="s">
        <v>1801</v>
      </c>
    </row>
    <row r="1237" spans="1:23" s="543" customFormat="1" ht="15" customHeight="1" outlineLevel="1" x14ac:dyDescent="0.25">
      <c r="A1237" s="2362"/>
      <c r="B1237" s="2373"/>
      <c r="C1237" s="2367"/>
      <c r="D1237" s="2367"/>
      <c r="E1237" s="2349" t="s">
        <v>458</v>
      </c>
      <c r="F1237" s="2496"/>
      <c r="G1237" s="2494"/>
      <c r="H1237" s="2373"/>
      <c r="I1237" s="2367"/>
      <c r="J1237" s="2367"/>
      <c r="K1237" s="2349" t="s">
        <v>1192</v>
      </c>
      <c r="L1237" s="2496"/>
      <c r="M1237" s="2367"/>
      <c r="N1237" s="534">
        <v>6.3920000000000003</v>
      </c>
      <c r="O1237" s="534">
        <v>0</v>
      </c>
      <c r="P1237" s="535"/>
      <c r="Q1237" s="534"/>
      <c r="R1237" s="534"/>
      <c r="S1237" s="535"/>
      <c r="T1237" s="536"/>
      <c r="U1237" s="532" t="s">
        <v>637</v>
      </c>
      <c r="V1237" s="532"/>
      <c r="W1237" s="2552"/>
    </row>
    <row r="1238" spans="1:23" s="543" customFormat="1" ht="30" outlineLevel="1" x14ac:dyDescent="0.25">
      <c r="A1238" s="2363"/>
      <c r="B1238" s="2374"/>
      <c r="C1238" s="2350"/>
      <c r="D1238" s="2350"/>
      <c r="E1238" s="2350"/>
      <c r="F1238" s="2483"/>
      <c r="G1238" s="2335"/>
      <c r="H1238" s="2374"/>
      <c r="I1238" s="2350"/>
      <c r="J1238" s="2350"/>
      <c r="K1238" s="2350"/>
      <c r="L1238" s="2483"/>
      <c r="M1238" s="2350"/>
      <c r="N1238" s="534">
        <v>0</v>
      </c>
      <c r="O1238" s="534">
        <v>400</v>
      </c>
      <c r="P1238" s="534">
        <v>303.48500000000001</v>
      </c>
      <c r="Q1238" s="534"/>
      <c r="R1238" s="534"/>
      <c r="S1238" s="535"/>
      <c r="T1238" s="536"/>
      <c r="U1238" s="532" t="s">
        <v>642</v>
      </c>
      <c r="V1238" s="532" t="s">
        <v>1290</v>
      </c>
      <c r="W1238" s="532"/>
    </row>
    <row r="1239" spans="1:23" s="543" customFormat="1" ht="15" customHeight="1" outlineLevel="1" x14ac:dyDescent="0.25">
      <c r="A1239" s="2361">
        <v>33</v>
      </c>
      <c r="B1239" s="2372" t="s">
        <v>3122</v>
      </c>
      <c r="C1239" s="2349" t="s">
        <v>1022</v>
      </c>
      <c r="D1239" s="2349" t="s">
        <v>1028</v>
      </c>
      <c r="E1239" s="1174" t="s">
        <v>1174</v>
      </c>
      <c r="F1239" s="2482" t="s">
        <v>471</v>
      </c>
      <c r="G1239" s="2334" t="s">
        <v>395</v>
      </c>
      <c r="H1239" s="2372" t="s">
        <v>640</v>
      </c>
      <c r="I1239" s="2349" t="s">
        <v>987</v>
      </c>
      <c r="J1239" s="2349" t="s">
        <v>986</v>
      </c>
      <c r="K1239" s="1319" t="s">
        <v>477</v>
      </c>
      <c r="L1239" s="2482" t="s">
        <v>471</v>
      </c>
      <c r="M1239" s="2349" t="s">
        <v>393</v>
      </c>
      <c r="N1239" s="534"/>
      <c r="O1239" s="534"/>
      <c r="P1239" s="534"/>
      <c r="Q1239" s="534" t="s">
        <v>641</v>
      </c>
      <c r="R1239" s="534"/>
      <c r="S1239" s="535"/>
      <c r="T1239" s="536"/>
      <c r="U1239" s="532"/>
      <c r="V1239" s="532"/>
      <c r="W1239" s="2551" t="s">
        <v>1801</v>
      </c>
    </row>
    <row r="1240" spans="1:23" s="543" customFormat="1" ht="15" customHeight="1" outlineLevel="1" x14ac:dyDescent="0.25">
      <c r="A1240" s="2362"/>
      <c r="B1240" s="2373"/>
      <c r="C1240" s="2367"/>
      <c r="D1240" s="2367"/>
      <c r="E1240" s="2349" t="s">
        <v>458</v>
      </c>
      <c r="F1240" s="2496"/>
      <c r="G1240" s="2494"/>
      <c r="H1240" s="2373"/>
      <c r="I1240" s="2367"/>
      <c r="J1240" s="2367"/>
      <c r="K1240" s="2349" t="s">
        <v>1192</v>
      </c>
      <c r="L1240" s="2496"/>
      <c r="M1240" s="2367"/>
      <c r="N1240" s="534">
        <v>0.1</v>
      </c>
      <c r="O1240" s="534">
        <v>0</v>
      </c>
      <c r="P1240" s="534"/>
      <c r="Q1240" s="534"/>
      <c r="R1240" s="534"/>
      <c r="S1240" s="535"/>
      <c r="T1240" s="536"/>
      <c r="U1240" s="532" t="s">
        <v>637</v>
      </c>
      <c r="V1240" s="532"/>
      <c r="W1240" s="2552"/>
    </row>
    <row r="1241" spans="1:23" s="543" customFormat="1" ht="30" outlineLevel="1" x14ac:dyDescent="0.25">
      <c r="A1241" s="2363"/>
      <c r="B1241" s="2374"/>
      <c r="C1241" s="2350"/>
      <c r="D1241" s="2350"/>
      <c r="E1241" s="2350"/>
      <c r="F1241" s="2483"/>
      <c r="G1241" s="2335"/>
      <c r="H1241" s="2374"/>
      <c r="I1241" s="2350"/>
      <c r="J1241" s="2350"/>
      <c r="K1241" s="2350"/>
      <c r="L1241" s="2483"/>
      <c r="M1241" s="2350"/>
      <c r="N1241" s="534"/>
      <c r="O1241" s="534">
        <v>240.19800000000001</v>
      </c>
      <c r="P1241" s="534"/>
      <c r="Q1241" s="534">
        <v>290.12799999999999</v>
      </c>
      <c r="R1241" s="534"/>
      <c r="S1241" s="535"/>
      <c r="T1241" s="536"/>
      <c r="U1241" s="532" t="s">
        <v>642</v>
      </c>
      <c r="V1241" s="532" t="s">
        <v>1290</v>
      </c>
      <c r="W1241" s="532"/>
    </row>
    <row r="1242" spans="1:23" s="543" customFormat="1" ht="15" customHeight="1" outlineLevel="1" x14ac:dyDescent="0.25">
      <c r="A1242" s="2361">
        <v>34</v>
      </c>
      <c r="B1242" s="2800" t="s">
        <v>3123</v>
      </c>
      <c r="C1242" s="2466" t="s">
        <v>1022</v>
      </c>
      <c r="D1242" s="2349" t="s">
        <v>1028</v>
      </c>
      <c r="E1242" s="1183" t="s">
        <v>1174</v>
      </c>
      <c r="F1242" s="2397" t="s">
        <v>1171</v>
      </c>
      <c r="G1242" s="2334" t="s">
        <v>395</v>
      </c>
      <c r="H1242" s="2372" t="s">
        <v>643</v>
      </c>
      <c r="I1242" s="2349" t="s">
        <v>987</v>
      </c>
      <c r="J1242" s="2349" t="s">
        <v>986</v>
      </c>
      <c r="K1242" s="1175" t="s">
        <v>1174</v>
      </c>
      <c r="L1242" s="2482" t="s">
        <v>1171</v>
      </c>
      <c r="M1242" s="2349" t="s">
        <v>393</v>
      </c>
      <c r="N1242" s="50" t="s">
        <v>3159</v>
      </c>
      <c r="O1242" s="50" t="s">
        <v>3160</v>
      </c>
      <c r="P1242" s="534"/>
      <c r="Q1242" s="534" t="s">
        <v>644</v>
      </c>
      <c r="R1242" s="534"/>
      <c r="S1242" s="535"/>
      <c r="T1242" s="536"/>
      <c r="U1242" s="532"/>
      <c r="V1242" s="532"/>
      <c r="W1242" s="2551" t="s">
        <v>1803</v>
      </c>
    </row>
    <row r="1243" spans="1:23" s="543" customFormat="1" ht="30" outlineLevel="1" x14ac:dyDescent="0.25">
      <c r="A1243" s="2363"/>
      <c r="B1243" s="2800"/>
      <c r="C1243" s="2466"/>
      <c r="D1243" s="2350"/>
      <c r="E1243" s="1183" t="s">
        <v>458</v>
      </c>
      <c r="F1243" s="2397"/>
      <c r="G1243" s="2335"/>
      <c r="H1243" s="2374"/>
      <c r="I1243" s="2350"/>
      <c r="J1243" s="2350"/>
      <c r="K1243" s="1320" t="s">
        <v>1192</v>
      </c>
      <c r="L1243" s="2483"/>
      <c r="M1243" s="2350"/>
      <c r="N1243" s="534">
        <v>183.417</v>
      </c>
      <c r="O1243" s="534">
        <v>165.73500000000001</v>
      </c>
      <c r="P1243" s="534"/>
      <c r="Q1243" s="534">
        <v>2511.3820000000001</v>
      </c>
      <c r="R1243" s="534"/>
      <c r="S1243" s="535"/>
      <c r="T1243" s="536"/>
      <c r="U1243" s="532" t="s">
        <v>642</v>
      </c>
      <c r="V1243" s="532" t="s">
        <v>1290</v>
      </c>
      <c r="W1243" s="2552"/>
    </row>
    <row r="1244" spans="1:23" s="385" customFormat="1" outlineLevel="1" x14ac:dyDescent="0.25">
      <c r="A1244" s="2282">
        <v>35</v>
      </c>
      <c r="B1244" s="2495" t="s">
        <v>2267</v>
      </c>
      <c r="C1244" s="2425" t="s">
        <v>1022</v>
      </c>
      <c r="D1244" s="2276" t="s">
        <v>1022</v>
      </c>
      <c r="E1244" s="1044" t="s">
        <v>1174</v>
      </c>
      <c r="F1244" s="2338" t="s">
        <v>1259</v>
      </c>
      <c r="G1244" s="2354" t="s">
        <v>395</v>
      </c>
      <c r="H1244" s="2472" t="s">
        <v>1291</v>
      </c>
      <c r="I1244" s="2276" t="s">
        <v>987</v>
      </c>
      <c r="J1244" s="2276" t="s">
        <v>987</v>
      </c>
      <c r="K1244" s="349" t="s">
        <v>1174</v>
      </c>
      <c r="L1244" s="2336" t="s">
        <v>1259</v>
      </c>
      <c r="M1244" s="2276" t="s">
        <v>393</v>
      </c>
      <c r="N1244" s="50"/>
      <c r="O1244" s="456"/>
      <c r="P1244" s="50"/>
      <c r="Q1244" s="50" t="s">
        <v>2209</v>
      </c>
      <c r="R1244" s="50" t="s">
        <v>1294</v>
      </c>
      <c r="S1244" s="51"/>
      <c r="T1244" s="52"/>
      <c r="U1244" s="1444"/>
      <c r="V1244" s="368"/>
      <c r="W1244" s="2760" t="s">
        <v>1799</v>
      </c>
    </row>
    <row r="1245" spans="1:23" s="385" customFormat="1" ht="42" customHeight="1" outlineLevel="1" x14ac:dyDescent="0.25">
      <c r="A1245" s="2283"/>
      <c r="B1245" s="2285"/>
      <c r="C1245" s="2425"/>
      <c r="D1245" s="2277"/>
      <c r="E1245" s="1044" t="s">
        <v>458</v>
      </c>
      <c r="F1245" s="2337"/>
      <c r="G1245" s="2355"/>
      <c r="H1245" s="2473"/>
      <c r="I1245" s="2277"/>
      <c r="J1245" s="2277"/>
      <c r="K1245" s="108" t="s">
        <v>1192</v>
      </c>
      <c r="L1245" s="2337"/>
      <c r="M1245" s="2277"/>
      <c r="N1245" s="50"/>
      <c r="O1245" s="456"/>
      <c r="P1245" s="50"/>
      <c r="Q1245" s="50">
        <v>500</v>
      </c>
      <c r="R1245" s="50">
        <v>2502.1149999999998</v>
      </c>
      <c r="S1245" s="51"/>
      <c r="T1245" s="52"/>
      <c r="U1245" s="1444" t="s">
        <v>3902</v>
      </c>
      <c r="V1245" s="368" t="s">
        <v>1293</v>
      </c>
      <c r="W1245" s="2761"/>
    </row>
    <row r="1246" spans="1:23" s="385" customFormat="1" outlineLevel="1" x14ac:dyDescent="0.25">
      <c r="A1246" s="1221">
        <v>36</v>
      </c>
      <c r="B1246" s="2284" t="s">
        <v>2268</v>
      </c>
      <c r="C1246" s="2425" t="s">
        <v>1022</v>
      </c>
      <c r="D1246" s="2276" t="s">
        <v>1022</v>
      </c>
      <c r="E1246" s="1044" t="s">
        <v>1174</v>
      </c>
      <c r="F1246" s="2336" t="s">
        <v>1259</v>
      </c>
      <c r="G1246" s="2354" t="s">
        <v>395</v>
      </c>
      <c r="H1246" s="2472" t="s">
        <v>1295</v>
      </c>
      <c r="I1246" s="2276" t="s">
        <v>987</v>
      </c>
      <c r="J1246" s="2276" t="s">
        <v>987</v>
      </c>
      <c r="K1246" s="349" t="s">
        <v>1174</v>
      </c>
      <c r="L1246" s="2336" t="s">
        <v>1259</v>
      </c>
      <c r="M1246" s="2276" t="s">
        <v>393</v>
      </c>
      <c r="N1246" s="50"/>
      <c r="O1246" s="456"/>
      <c r="P1246" s="50"/>
      <c r="Q1246" s="50" t="s">
        <v>3161</v>
      </c>
      <c r="R1246" s="50" t="s">
        <v>1292</v>
      </c>
      <c r="S1246" s="51"/>
      <c r="T1246" s="52"/>
      <c r="U1246" s="1444"/>
      <c r="V1246" s="368"/>
      <c r="W1246" s="2760" t="s">
        <v>1804</v>
      </c>
    </row>
    <row r="1247" spans="1:23" s="385" customFormat="1" ht="39" customHeight="1" outlineLevel="1" x14ac:dyDescent="0.25">
      <c r="A1247" s="1221"/>
      <c r="B1247" s="2285"/>
      <c r="C1247" s="2425"/>
      <c r="D1247" s="2277"/>
      <c r="E1247" s="1044" t="s">
        <v>458</v>
      </c>
      <c r="F1247" s="2337"/>
      <c r="G1247" s="2355"/>
      <c r="H1247" s="2473"/>
      <c r="I1247" s="2277"/>
      <c r="J1247" s="2277"/>
      <c r="K1247" s="108" t="s">
        <v>1192</v>
      </c>
      <c r="L1247" s="2337"/>
      <c r="M1247" s="2277"/>
      <c r="N1247" s="50"/>
      <c r="O1247" s="456"/>
      <c r="P1247" s="50"/>
      <c r="Q1247" s="50">
        <v>500</v>
      </c>
      <c r="R1247" s="50">
        <v>1302.2329999999999</v>
      </c>
      <c r="S1247" s="51"/>
      <c r="T1247" s="52"/>
      <c r="U1247" s="1444" t="s">
        <v>3902</v>
      </c>
      <c r="V1247" s="368" t="s">
        <v>1293</v>
      </c>
      <c r="W1247" s="2761"/>
    </row>
    <row r="1248" spans="1:23" s="298" customFormat="1" ht="15" customHeight="1" outlineLevel="1" x14ac:dyDescent="0.25">
      <c r="A1248" s="2356"/>
      <c r="B1248" s="2329" t="s">
        <v>3666</v>
      </c>
      <c r="C1248" s="2310" t="s">
        <v>307</v>
      </c>
      <c r="D1248" s="2238" t="s">
        <v>457</v>
      </c>
      <c r="E1248" s="1045" t="s">
        <v>477</v>
      </c>
      <c r="F1248" s="2330" t="s">
        <v>471</v>
      </c>
      <c r="G1248" s="2311" t="s">
        <v>395</v>
      </c>
      <c r="H1248" s="2368" t="s">
        <v>926</v>
      </c>
      <c r="I1248" s="2366" t="s">
        <v>305</v>
      </c>
      <c r="J1248" s="2366" t="s">
        <v>454</v>
      </c>
      <c r="K1248" s="258" t="s">
        <v>477</v>
      </c>
      <c r="L1248" s="2330" t="s">
        <v>471</v>
      </c>
      <c r="M1248" s="2366" t="s">
        <v>393</v>
      </c>
      <c r="N1248" s="561">
        <v>5.95</v>
      </c>
      <c r="O1248" s="561">
        <v>6.56</v>
      </c>
      <c r="P1248" s="561">
        <v>2.9</v>
      </c>
      <c r="Q1248" s="670">
        <v>5.242</v>
      </c>
      <c r="R1248" s="670">
        <v>4.5571200000000003</v>
      </c>
      <c r="S1248" s="561">
        <v>1.4</v>
      </c>
      <c r="T1248" s="41"/>
      <c r="U1248" s="1666"/>
      <c r="V1248" s="271"/>
      <c r="W1248" s="271"/>
    </row>
    <row r="1249" spans="1:23" s="298" customFormat="1" ht="30" outlineLevel="1" x14ac:dyDescent="0.25">
      <c r="A1249" s="2356"/>
      <c r="B1249" s="2329"/>
      <c r="C1249" s="2310"/>
      <c r="D1249" s="2239"/>
      <c r="E1249" s="1045" t="s">
        <v>458</v>
      </c>
      <c r="F1249" s="2331"/>
      <c r="G1249" s="2311"/>
      <c r="H1249" s="2369"/>
      <c r="I1249" s="2366"/>
      <c r="J1249" s="2366"/>
      <c r="K1249" s="258" t="s">
        <v>465</v>
      </c>
      <c r="L1249" s="2331"/>
      <c r="M1249" s="2366"/>
      <c r="N1249" s="1393">
        <v>2806.3159999999998</v>
      </c>
      <c r="O1249" s="564">
        <v>697227.3</v>
      </c>
      <c r="P1249" s="564">
        <v>1100</v>
      </c>
      <c r="Q1249" s="670">
        <v>1389.9680000000001</v>
      </c>
      <c r="R1249" s="44">
        <v>7315.26</v>
      </c>
      <c r="S1249" s="44">
        <v>1350</v>
      </c>
      <c r="T1249" s="41"/>
      <c r="U1249" s="62" t="s">
        <v>3902</v>
      </c>
      <c r="V1249" s="271"/>
      <c r="W1249" s="271"/>
    </row>
    <row r="1250" spans="1:23" s="298" customFormat="1" ht="15.75" outlineLevel="1" x14ac:dyDescent="0.25">
      <c r="A1250" s="1189"/>
      <c r="B1250" s="1511"/>
      <c r="C1250" s="156"/>
      <c r="D1250" s="1055"/>
      <c r="E1250" s="1045"/>
      <c r="F1250" s="137"/>
      <c r="G1250" s="249"/>
      <c r="H1250" s="107" t="s">
        <v>1036</v>
      </c>
      <c r="I1250" s="110"/>
      <c r="J1250" s="119"/>
      <c r="K1250" s="59"/>
      <c r="L1250" s="137"/>
      <c r="M1250" s="110"/>
      <c r="N1250" s="1237">
        <f>SUM(N1251:N1253)</f>
        <v>1670.7089999999998</v>
      </c>
      <c r="O1250" s="580">
        <f t="shared" ref="O1250:R1250" si="76">SUM(O1251:O1253)</f>
        <v>1723.3320000000001</v>
      </c>
      <c r="P1250" s="580">
        <f t="shared" si="76"/>
        <v>1100</v>
      </c>
      <c r="Q1250" s="600">
        <f t="shared" si="76"/>
        <v>1389.9680000000001</v>
      </c>
      <c r="R1250" s="600">
        <f t="shared" si="76"/>
        <v>7315.26</v>
      </c>
      <c r="S1250" s="1163">
        <f>SUM(S1251:S1253)</f>
        <v>1350</v>
      </c>
      <c r="T1250" s="105">
        <f t="shared" ref="T1250" si="77">SUM(T1252:T1253)</f>
        <v>0</v>
      </c>
      <c r="U1250" s="1666"/>
      <c r="V1250" s="271"/>
      <c r="W1250" s="271"/>
    </row>
    <row r="1251" spans="1:23" s="298" customFormat="1" outlineLevel="1" x14ac:dyDescent="0.25">
      <c r="A1251" s="1189"/>
      <c r="B1251" s="1511"/>
      <c r="C1251" s="156"/>
      <c r="D1251" s="1055"/>
      <c r="E1251" s="1045"/>
      <c r="F1251" s="137"/>
      <c r="G1251" s="578"/>
      <c r="H1251" s="107" t="s">
        <v>1032</v>
      </c>
      <c r="I1251" s="110"/>
      <c r="J1251" s="119"/>
      <c r="K1251" s="59"/>
      <c r="L1251" s="137"/>
      <c r="M1251" s="110"/>
      <c r="N1251" s="580">
        <f>N1265</f>
        <v>0</v>
      </c>
      <c r="O1251" s="580">
        <f t="shared" ref="O1251:S1251" si="78">O1265</f>
        <v>0</v>
      </c>
      <c r="P1251" s="580">
        <f t="shared" si="78"/>
        <v>0</v>
      </c>
      <c r="Q1251" s="711">
        <f t="shared" si="78"/>
        <v>0</v>
      </c>
      <c r="R1251" s="711">
        <f t="shared" si="78"/>
        <v>0</v>
      </c>
      <c r="S1251" s="711">
        <f t="shared" si="78"/>
        <v>135</v>
      </c>
      <c r="T1251" s="105"/>
      <c r="U1251" s="1666"/>
      <c r="V1251" s="581"/>
      <c r="W1251" s="581"/>
    </row>
    <row r="1252" spans="1:23" s="298" customFormat="1" outlineLevel="1" x14ac:dyDescent="0.25">
      <c r="A1252" s="1189"/>
      <c r="B1252" s="1511"/>
      <c r="C1252" s="156"/>
      <c r="D1252" s="1055"/>
      <c r="E1252" s="1045"/>
      <c r="F1252" s="137"/>
      <c r="G1252" s="249"/>
      <c r="H1252" s="107" t="s">
        <v>1035</v>
      </c>
      <c r="I1252" s="110"/>
      <c r="J1252" s="119"/>
      <c r="K1252" s="59"/>
      <c r="L1252" s="137"/>
      <c r="M1252" s="110"/>
      <c r="N1252" s="1163">
        <f t="shared" ref="N1252:R1252" si="79">N1257+N1260+N1262+N1266+N1269+N1272+N1274+N1276</f>
        <v>1239.5329999999999</v>
      </c>
      <c r="O1252" s="1163">
        <f t="shared" si="79"/>
        <v>1594.912</v>
      </c>
      <c r="P1252" s="1163">
        <f t="shared" si="79"/>
        <v>1100</v>
      </c>
      <c r="Q1252" s="1163">
        <f t="shared" si="79"/>
        <v>1389.9680000000001</v>
      </c>
      <c r="R1252" s="1163">
        <f t="shared" si="79"/>
        <v>7315.26</v>
      </c>
      <c r="S1252" s="711">
        <f>S1257+S1260+S1262+S1266+S1269+S1272+S1274+S1276</f>
        <v>1215</v>
      </c>
      <c r="T1252" s="711">
        <f t="shared" ref="T1252" si="80">T1257+T1260+T1262+T1265++T1266+T1269+T1272+T1274+T1276</f>
        <v>0</v>
      </c>
      <c r="U1252" s="105"/>
      <c r="V1252" s="271"/>
      <c r="W1252" s="271"/>
    </row>
    <row r="1253" spans="1:23" s="298" customFormat="1" ht="15.75" customHeight="1" outlineLevel="1" x14ac:dyDescent="0.25">
      <c r="A1253" s="1189"/>
      <c r="B1253" s="1511"/>
      <c r="C1253" s="156"/>
      <c r="D1253" s="1055"/>
      <c r="E1253" s="1045"/>
      <c r="F1253" s="137"/>
      <c r="G1253" s="249"/>
      <c r="H1253" s="107" t="s">
        <v>1031</v>
      </c>
      <c r="I1253" s="110"/>
      <c r="J1253" s="119"/>
      <c r="K1253" s="59"/>
      <c r="L1253" s="137"/>
      <c r="M1253" s="110"/>
      <c r="N1253" s="335">
        <f>N1256</f>
        <v>431.17599999999999</v>
      </c>
      <c r="O1253" s="374">
        <f t="shared" ref="O1253:T1253" si="81">O1256</f>
        <v>128.41999999999999</v>
      </c>
      <c r="P1253" s="374">
        <f t="shared" si="81"/>
        <v>0</v>
      </c>
      <c r="Q1253" s="600">
        <f t="shared" si="81"/>
        <v>0</v>
      </c>
      <c r="R1253" s="600">
        <f t="shared" si="81"/>
        <v>0</v>
      </c>
      <c r="S1253" s="374">
        <f t="shared" si="81"/>
        <v>0</v>
      </c>
      <c r="T1253" s="374">
        <f t="shared" si="81"/>
        <v>0</v>
      </c>
      <c r="U1253" s="1666"/>
      <c r="V1253" s="271"/>
      <c r="W1253" s="271"/>
    </row>
    <row r="1254" spans="1:23" s="295" customFormat="1" outlineLevel="1" x14ac:dyDescent="0.25">
      <c r="A1254" s="1190"/>
      <c r="B1254" s="1578" t="s">
        <v>2707</v>
      </c>
      <c r="C1254" s="248"/>
      <c r="D1254" s="387"/>
      <c r="E1254" s="389"/>
      <c r="F1254" s="210"/>
      <c r="G1254" s="161"/>
      <c r="H1254" s="993" t="s">
        <v>573</v>
      </c>
      <c r="I1254" s="211"/>
      <c r="J1254" s="208"/>
      <c r="K1254" s="211"/>
      <c r="L1254" s="210"/>
      <c r="M1254" s="211"/>
      <c r="N1254" s="202"/>
      <c r="O1254" s="202"/>
      <c r="P1254" s="202"/>
      <c r="Q1254" s="576"/>
      <c r="R1254" s="194"/>
      <c r="S1254" s="202"/>
      <c r="T1254" s="202"/>
      <c r="U1254" s="181"/>
      <c r="V1254" s="181"/>
      <c r="W1254" s="181"/>
    </row>
    <row r="1255" spans="1:23" s="294" customFormat="1" ht="15" customHeight="1" outlineLevel="1" x14ac:dyDescent="0.25">
      <c r="A1255" s="2282">
        <v>1</v>
      </c>
      <c r="B1255" s="2315" t="s">
        <v>2274</v>
      </c>
      <c r="C1255" s="2276" t="s">
        <v>1022</v>
      </c>
      <c r="D1255" s="2276" t="s">
        <v>1027</v>
      </c>
      <c r="E1255" s="1028" t="s">
        <v>477</v>
      </c>
      <c r="F1255" s="2336" t="s">
        <v>1636</v>
      </c>
      <c r="G1255" s="2234" t="s">
        <v>395</v>
      </c>
      <c r="H1255" s="2486" t="s">
        <v>647</v>
      </c>
      <c r="I1255" s="2276" t="s">
        <v>987</v>
      </c>
      <c r="J1255" s="2276" t="s">
        <v>984</v>
      </c>
      <c r="K1255" s="352" t="s">
        <v>1174</v>
      </c>
      <c r="L1255" s="2336" t="s">
        <v>1636</v>
      </c>
      <c r="M1255" s="2276" t="s">
        <v>393</v>
      </c>
      <c r="N1255" s="1361" t="s">
        <v>3162</v>
      </c>
      <c r="O1255" s="1363" t="s">
        <v>3163</v>
      </c>
      <c r="P1255" s="356"/>
      <c r="Q1255" s="595" t="s">
        <v>1201</v>
      </c>
      <c r="R1255" s="6"/>
      <c r="S1255" s="149"/>
      <c r="T1255" s="149"/>
      <c r="U1255" s="382"/>
      <c r="V1255" s="382"/>
      <c r="W1255" s="2760" t="s">
        <v>1804</v>
      </c>
    </row>
    <row r="1256" spans="1:23" s="385" customFormat="1" ht="21" customHeight="1" outlineLevel="1" x14ac:dyDescent="0.25">
      <c r="A1256" s="2420"/>
      <c r="B1256" s="2485"/>
      <c r="C1256" s="2341"/>
      <c r="D1256" s="2341"/>
      <c r="E1256" s="2276" t="s">
        <v>458</v>
      </c>
      <c r="F1256" s="2338"/>
      <c r="G1256" s="2489"/>
      <c r="H1256" s="2487"/>
      <c r="I1256" s="2341"/>
      <c r="J1256" s="2341"/>
      <c r="K1256" s="2276" t="s">
        <v>1200</v>
      </c>
      <c r="L1256" s="2338"/>
      <c r="M1256" s="2341"/>
      <c r="N1256" s="356">
        <v>431.17599999999999</v>
      </c>
      <c r="O1256" s="447">
        <v>128.41999999999999</v>
      </c>
      <c r="P1256" s="356"/>
      <c r="Q1256" s="589"/>
      <c r="R1256" s="589"/>
      <c r="S1256" s="114"/>
      <c r="T1256" s="114"/>
      <c r="U1256" s="1444" t="s">
        <v>648</v>
      </c>
      <c r="V1256" s="368"/>
      <c r="W1256" s="2761"/>
    </row>
    <row r="1257" spans="1:23" s="385" customFormat="1" ht="21" customHeight="1" outlineLevel="1" x14ac:dyDescent="0.25">
      <c r="A1257" s="2283"/>
      <c r="B1257" s="2316"/>
      <c r="C1257" s="2277"/>
      <c r="D1257" s="2277"/>
      <c r="E1257" s="2277"/>
      <c r="F1257" s="1096"/>
      <c r="G1257" s="2235"/>
      <c r="H1257" s="2488"/>
      <c r="I1257" s="2277"/>
      <c r="J1257" s="2277"/>
      <c r="K1257" s="2277"/>
      <c r="L1257" s="2337"/>
      <c r="M1257" s="2277"/>
      <c r="N1257" s="356">
        <v>0</v>
      </c>
      <c r="O1257" s="447">
        <v>384.197</v>
      </c>
      <c r="P1257" s="356"/>
      <c r="Q1257" s="1044">
        <v>664.25800000000004</v>
      </c>
      <c r="R1257" s="589"/>
      <c r="S1257" s="114"/>
      <c r="T1257" s="114"/>
      <c r="U1257" s="1444" t="s">
        <v>2017</v>
      </c>
      <c r="V1257" s="368" t="s">
        <v>1293</v>
      </c>
      <c r="W1257" s="2766"/>
    </row>
    <row r="1258" spans="1:23" s="284" customFormat="1" outlineLevel="1" x14ac:dyDescent="0.2">
      <c r="A1258" s="1190"/>
      <c r="B1258" s="1579" t="s">
        <v>1017</v>
      </c>
      <c r="C1258" s="228"/>
      <c r="D1258" s="228"/>
      <c r="E1258" s="228"/>
      <c r="F1258" s="694"/>
      <c r="G1258" s="229"/>
      <c r="H1258" s="994" t="s">
        <v>574</v>
      </c>
      <c r="I1258" s="201"/>
      <c r="J1258" s="201"/>
      <c r="K1258" s="228"/>
      <c r="L1258" s="694"/>
      <c r="M1258" s="201"/>
      <c r="N1258" s="166"/>
      <c r="O1258" s="166"/>
      <c r="P1258" s="166"/>
      <c r="Q1258" s="166"/>
      <c r="R1258" s="166"/>
      <c r="S1258" s="695"/>
      <c r="T1258" s="695"/>
      <c r="U1258" s="200"/>
      <c r="V1258" s="200"/>
      <c r="W1258" s="200"/>
    </row>
    <row r="1259" spans="1:23" s="385" customFormat="1" ht="15.75" customHeight="1" outlineLevel="1" x14ac:dyDescent="0.25">
      <c r="A1259" s="2420">
        <v>2</v>
      </c>
      <c r="B1259" s="2284" t="s">
        <v>2293</v>
      </c>
      <c r="C1259" s="2276" t="s">
        <v>1022</v>
      </c>
      <c r="D1259" s="2276" t="s">
        <v>1022</v>
      </c>
      <c r="E1259" s="1026" t="s">
        <v>1174</v>
      </c>
      <c r="F1259" s="2336">
        <v>2028</v>
      </c>
      <c r="G1259" s="2234" t="s">
        <v>395</v>
      </c>
      <c r="H1259" s="2467" t="s">
        <v>1308</v>
      </c>
      <c r="I1259" s="2276" t="s">
        <v>987</v>
      </c>
      <c r="J1259" s="2276" t="s">
        <v>987</v>
      </c>
      <c r="K1259" s="356" t="s">
        <v>1174</v>
      </c>
      <c r="L1259" s="2336">
        <v>2028</v>
      </c>
      <c r="M1259" s="2276" t="s">
        <v>393</v>
      </c>
      <c r="N1259" s="356"/>
      <c r="O1259" s="447"/>
      <c r="P1259" s="356"/>
      <c r="Q1259" s="589"/>
      <c r="R1259" s="589" t="s">
        <v>2949</v>
      </c>
      <c r="S1259" s="114"/>
      <c r="T1259" s="114"/>
      <c r="U1259" s="1444"/>
      <c r="V1259" s="368"/>
      <c r="W1259" s="2760" t="s">
        <v>1804</v>
      </c>
    </row>
    <row r="1260" spans="1:23" s="385" customFormat="1" ht="27.75" customHeight="1" outlineLevel="1" x14ac:dyDescent="0.25">
      <c r="A1260" s="2283"/>
      <c r="B1260" s="2285"/>
      <c r="C1260" s="2341"/>
      <c r="D1260" s="2277"/>
      <c r="E1260" s="1044" t="s">
        <v>2026</v>
      </c>
      <c r="F1260" s="2337"/>
      <c r="G1260" s="2489"/>
      <c r="H1260" s="2468"/>
      <c r="I1260" s="2277"/>
      <c r="J1260" s="2277"/>
      <c r="K1260" s="108" t="s">
        <v>1192</v>
      </c>
      <c r="L1260" s="2337"/>
      <c r="M1260" s="2277"/>
      <c r="N1260" s="356"/>
      <c r="O1260" s="447"/>
      <c r="P1260" s="356"/>
      <c r="Q1260" s="589"/>
      <c r="R1260" s="1044">
        <v>501.16800000000001</v>
      </c>
      <c r="S1260" s="114"/>
      <c r="T1260" s="114"/>
      <c r="U1260" s="1444" t="s">
        <v>3902</v>
      </c>
      <c r="V1260" s="368" t="s">
        <v>1306</v>
      </c>
      <c r="W1260" s="2761"/>
    </row>
    <row r="1261" spans="1:23" s="385" customFormat="1" ht="18" customHeight="1" outlineLevel="1" x14ac:dyDescent="0.25">
      <c r="A1261" s="1221">
        <v>3</v>
      </c>
      <c r="B1261" s="2284" t="s">
        <v>2294</v>
      </c>
      <c r="C1261" s="2276" t="s">
        <v>1022</v>
      </c>
      <c r="D1261" s="2276" t="s">
        <v>1022</v>
      </c>
      <c r="E1261" s="1026" t="s">
        <v>1174</v>
      </c>
      <c r="F1261" s="2336">
        <v>2028</v>
      </c>
      <c r="G1261" s="2234" t="s">
        <v>395</v>
      </c>
      <c r="H1261" s="2467" t="s">
        <v>1307</v>
      </c>
      <c r="I1261" s="2276" t="s">
        <v>987</v>
      </c>
      <c r="J1261" s="2276" t="s">
        <v>987</v>
      </c>
      <c r="K1261" s="710" t="s">
        <v>1174</v>
      </c>
      <c r="L1261" s="2336">
        <v>2028</v>
      </c>
      <c r="M1261" s="2276" t="s">
        <v>393</v>
      </c>
      <c r="N1261" s="710"/>
      <c r="O1261" s="447"/>
      <c r="P1261" s="710"/>
      <c r="Q1261" s="710"/>
      <c r="R1261" s="114" t="s">
        <v>2950</v>
      </c>
      <c r="S1261" s="114"/>
      <c r="T1261" s="114"/>
      <c r="U1261" s="1444"/>
      <c r="V1261" s="712"/>
      <c r="W1261" s="2760" t="s">
        <v>1799</v>
      </c>
    </row>
    <row r="1262" spans="1:23" s="385" customFormat="1" ht="27.75" customHeight="1" outlineLevel="1" x14ac:dyDescent="0.25">
      <c r="A1262" s="1221"/>
      <c r="B1262" s="2495"/>
      <c r="C1262" s="2341"/>
      <c r="D1262" s="2341"/>
      <c r="E1262" s="1044" t="s">
        <v>2026</v>
      </c>
      <c r="F1262" s="2337"/>
      <c r="G1262" s="2489"/>
      <c r="H1262" s="2490"/>
      <c r="I1262" s="2277"/>
      <c r="J1262" s="2277"/>
      <c r="K1262" s="108" t="s">
        <v>1192</v>
      </c>
      <c r="L1262" s="2337"/>
      <c r="M1262" s="2277"/>
      <c r="N1262" s="710"/>
      <c r="O1262" s="447"/>
      <c r="P1262" s="710"/>
      <c r="Q1262" s="710"/>
      <c r="R1262" s="1044">
        <v>487.71100000000001</v>
      </c>
      <c r="S1262" s="114"/>
      <c r="T1262" s="114"/>
      <c r="U1262" s="1444" t="s">
        <v>3902</v>
      </c>
      <c r="V1262" s="712" t="s">
        <v>1306</v>
      </c>
      <c r="W1262" s="2761"/>
    </row>
    <row r="1263" spans="1:23" s="286" customFormat="1" outlineLevel="1" x14ac:dyDescent="0.25">
      <c r="A1263" s="1216"/>
      <c r="B1263" s="1577" t="s">
        <v>1018</v>
      </c>
      <c r="C1263" s="164"/>
      <c r="D1263" s="164"/>
      <c r="E1263" s="164"/>
      <c r="F1263" s="199"/>
      <c r="G1263" s="161"/>
      <c r="H1263" s="992" t="s">
        <v>598</v>
      </c>
      <c r="I1263" s="173"/>
      <c r="J1263" s="173"/>
      <c r="K1263" s="164"/>
      <c r="L1263" s="199"/>
      <c r="M1263" s="173"/>
      <c r="N1263" s="160"/>
      <c r="O1263" s="469"/>
      <c r="P1263" s="160"/>
      <c r="Q1263" s="160"/>
      <c r="R1263" s="160"/>
      <c r="S1263" s="224"/>
      <c r="T1263" s="224"/>
      <c r="U1263" s="197"/>
      <c r="V1263" s="197"/>
      <c r="W1263" s="197"/>
    </row>
    <row r="1264" spans="1:23" s="480" customFormat="1" ht="18" customHeight="1" outlineLevel="1" x14ac:dyDescent="0.25">
      <c r="A1264" s="2282">
        <v>4</v>
      </c>
      <c r="B1264" s="2266" t="s">
        <v>2708</v>
      </c>
      <c r="C1264" s="2268" t="s">
        <v>1022</v>
      </c>
      <c r="D1264" s="2268" t="s">
        <v>1022</v>
      </c>
      <c r="E1264" s="1053" t="s">
        <v>477</v>
      </c>
      <c r="F1264" s="2491" t="s">
        <v>2099</v>
      </c>
      <c r="G1264" s="2747" t="s">
        <v>395</v>
      </c>
      <c r="H1264" s="2497" t="s">
        <v>1332</v>
      </c>
      <c r="I1264" s="2268" t="s">
        <v>987</v>
      </c>
      <c r="J1264" s="2268" t="s">
        <v>987</v>
      </c>
      <c r="K1264" s="447" t="s">
        <v>1174</v>
      </c>
      <c r="L1264" s="2491" t="s">
        <v>2099</v>
      </c>
      <c r="M1264" s="2268" t="s">
        <v>393</v>
      </c>
      <c r="N1264" s="456"/>
      <c r="O1264" s="456"/>
      <c r="P1264" s="456"/>
      <c r="Q1264" s="456"/>
      <c r="R1264" s="456" t="s">
        <v>1647</v>
      </c>
      <c r="S1264" s="456" t="s">
        <v>3087</v>
      </c>
      <c r="T1264" s="527"/>
      <c r="U1264" s="1676"/>
      <c r="V1264" s="482"/>
      <c r="W1264" s="2763" t="s">
        <v>1796</v>
      </c>
    </row>
    <row r="1265" spans="1:23" s="480" customFormat="1" ht="25.5" customHeight="1" outlineLevel="1" x14ac:dyDescent="0.25">
      <c r="A1265" s="2420"/>
      <c r="B1265" s="2799"/>
      <c r="C1265" s="2484"/>
      <c r="D1265" s="2484"/>
      <c r="E1265" s="2268" t="s">
        <v>458</v>
      </c>
      <c r="F1265" s="2492"/>
      <c r="G1265" s="2762"/>
      <c r="H1265" s="2498"/>
      <c r="I1265" s="2484"/>
      <c r="J1265" s="2484"/>
      <c r="K1265" s="2268" t="s">
        <v>465</v>
      </c>
      <c r="L1265" s="2492"/>
      <c r="M1265" s="2484"/>
      <c r="N1265" s="456"/>
      <c r="O1265" s="456"/>
      <c r="P1265" s="456"/>
      <c r="R1265" s="456"/>
      <c r="S1265" s="456">
        <v>135</v>
      </c>
      <c r="T1265" s="527"/>
      <c r="U1265" s="1676" t="s">
        <v>627</v>
      </c>
      <c r="V1265" s="482"/>
      <c r="W1265" s="2764"/>
    </row>
    <row r="1266" spans="1:23" s="480" customFormat="1" ht="22.5" customHeight="1" outlineLevel="1" x14ac:dyDescent="0.25">
      <c r="A1266" s="2283"/>
      <c r="B1266" s="2267"/>
      <c r="C1266" s="2269"/>
      <c r="D1266" s="2269"/>
      <c r="E1266" s="2269"/>
      <c r="F1266" s="2493"/>
      <c r="G1266" s="2748"/>
      <c r="H1266" s="2499"/>
      <c r="I1266" s="2269"/>
      <c r="J1266" s="2269"/>
      <c r="K1266" s="2269"/>
      <c r="L1266" s="2493"/>
      <c r="M1266" s="2269"/>
      <c r="N1266" s="456"/>
      <c r="O1266" s="456"/>
      <c r="P1266" s="456"/>
      <c r="R1266" s="456">
        <v>3000</v>
      </c>
      <c r="S1266" s="456">
        <v>1215</v>
      </c>
      <c r="T1266" s="527"/>
      <c r="U1266" s="1676" t="s">
        <v>628</v>
      </c>
      <c r="V1266" s="482" t="s">
        <v>1293</v>
      </c>
      <c r="W1266" s="2770"/>
    </row>
    <row r="1267" spans="1:23" s="286" customFormat="1" outlineLevel="1" x14ac:dyDescent="0.25">
      <c r="A1267" s="1190"/>
      <c r="B1267" s="1115" t="s">
        <v>994</v>
      </c>
      <c r="C1267" s="160"/>
      <c r="D1267" s="172"/>
      <c r="E1267" s="160"/>
      <c r="F1267" s="205"/>
      <c r="G1267" s="161"/>
      <c r="H1267" s="986" t="s">
        <v>596</v>
      </c>
      <c r="I1267" s="160"/>
      <c r="J1267" s="160"/>
      <c r="K1267" s="160"/>
      <c r="L1267" s="205"/>
      <c r="M1267" s="160"/>
      <c r="N1267" s="168"/>
      <c r="O1267" s="469"/>
      <c r="P1267" s="168"/>
      <c r="Q1267" s="168"/>
      <c r="R1267" s="168"/>
      <c r="S1267" s="223"/>
      <c r="T1267" s="170"/>
      <c r="U1267" s="197"/>
      <c r="V1267" s="197"/>
      <c r="W1267" s="197"/>
    </row>
    <row r="1268" spans="1:23" s="385" customFormat="1" ht="20.25" customHeight="1" outlineLevel="1" x14ac:dyDescent="0.25">
      <c r="A1268" s="1221">
        <v>5</v>
      </c>
      <c r="B1268" s="2284" t="s">
        <v>2494</v>
      </c>
      <c r="C1268" s="2276" t="s">
        <v>1022</v>
      </c>
      <c r="D1268" s="2276" t="s">
        <v>1022</v>
      </c>
      <c r="E1268" s="1044" t="s">
        <v>1174</v>
      </c>
      <c r="F1268" s="2336">
        <v>2028</v>
      </c>
      <c r="G1268" s="2234" t="s">
        <v>395</v>
      </c>
      <c r="H1268" s="2467" t="s">
        <v>1299</v>
      </c>
      <c r="I1268" s="2276" t="s">
        <v>987</v>
      </c>
      <c r="J1268" s="2276" t="s">
        <v>984</v>
      </c>
      <c r="K1268" s="356" t="s">
        <v>1174</v>
      </c>
      <c r="L1268" s="2336">
        <v>2028</v>
      </c>
      <c r="M1268" s="2276" t="s">
        <v>393</v>
      </c>
      <c r="N1268" s="50"/>
      <c r="O1268" s="456"/>
      <c r="P1268" s="50"/>
      <c r="Q1268" s="50"/>
      <c r="R1268" s="50" t="s">
        <v>1298</v>
      </c>
      <c r="S1268" s="52"/>
      <c r="T1268" s="52"/>
      <c r="U1268" s="1444"/>
      <c r="V1268" s="368"/>
      <c r="W1268" s="2760" t="s">
        <v>1804</v>
      </c>
    </row>
    <row r="1269" spans="1:23" s="385" customFormat="1" ht="54" customHeight="1" outlineLevel="1" x14ac:dyDescent="0.25">
      <c r="A1269" s="1221"/>
      <c r="B1269" s="2285"/>
      <c r="C1269" s="2277"/>
      <c r="D1269" s="2277"/>
      <c r="E1269" s="1044" t="s">
        <v>2026</v>
      </c>
      <c r="F1269" s="2337"/>
      <c r="G1269" s="2235"/>
      <c r="H1269" s="2468"/>
      <c r="I1269" s="2277"/>
      <c r="J1269" s="2277"/>
      <c r="K1269" s="356" t="s">
        <v>1192</v>
      </c>
      <c r="L1269" s="2337"/>
      <c r="M1269" s="2277"/>
      <c r="N1269" s="50"/>
      <c r="O1269" s="456"/>
      <c r="P1269" s="50"/>
      <c r="Q1269" s="50"/>
      <c r="R1269" s="50">
        <v>797.20500000000004</v>
      </c>
      <c r="S1269" s="51"/>
      <c r="T1269" s="52"/>
      <c r="U1269" s="1444" t="s">
        <v>633</v>
      </c>
      <c r="V1269" s="368" t="s">
        <v>1293</v>
      </c>
      <c r="W1269" s="2761"/>
    </row>
    <row r="1270" spans="1:23" s="286" customFormat="1" outlineLevel="1" x14ac:dyDescent="0.25">
      <c r="A1270" s="1190"/>
      <c r="B1270" s="1529" t="s">
        <v>1000</v>
      </c>
      <c r="C1270" s="160"/>
      <c r="D1270" s="160"/>
      <c r="E1270" s="160"/>
      <c r="F1270" s="205"/>
      <c r="G1270" s="161"/>
      <c r="H1270" s="995" t="s">
        <v>588</v>
      </c>
      <c r="I1270" s="160"/>
      <c r="J1270" s="160"/>
      <c r="K1270" s="160"/>
      <c r="L1270" s="205"/>
      <c r="M1270" s="160"/>
      <c r="N1270" s="168"/>
      <c r="O1270" s="459"/>
      <c r="P1270" s="168"/>
      <c r="Q1270" s="168"/>
      <c r="R1270" s="168"/>
      <c r="S1270" s="223"/>
      <c r="T1270" s="170"/>
      <c r="U1270" s="197"/>
      <c r="V1270" s="197"/>
      <c r="W1270" s="197"/>
    </row>
    <row r="1271" spans="1:23" s="543" customFormat="1" ht="15" customHeight="1" outlineLevel="1" x14ac:dyDescent="0.25">
      <c r="A1271" s="2361">
        <v>6</v>
      </c>
      <c r="B1271" s="2372" t="s">
        <v>3124</v>
      </c>
      <c r="C1271" s="2349" t="s">
        <v>1022</v>
      </c>
      <c r="D1271" s="2349" t="s">
        <v>1028</v>
      </c>
      <c r="E1271" s="1175" t="s">
        <v>1174</v>
      </c>
      <c r="F1271" s="2482" t="s">
        <v>474</v>
      </c>
      <c r="G1271" s="2334" t="s">
        <v>395</v>
      </c>
      <c r="H1271" s="2372" t="s">
        <v>645</v>
      </c>
      <c r="I1271" s="2349" t="s">
        <v>987</v>
      </c>
      <c r="J1271" s="2349" t="s">
        <v>986</v>
      </c>
      <c r="K1271" s="1175" t="s">
        <v>1174</v>
      </c>
      <c r="L1271" s="2482" t="s">
        <v>474</v>
      </c>
      <c r="M1271" s="2349" t="s">
        <v>393</v>
      </c>
      <c r="N1271" s="50" t="s">
        <v>3164</v>
      </c>
      <c r="O1271" s="1377" t="s">
        <v>3165</v>
      </c>
      <c r="P1271" s="534" t="s">
        <v>1203</v>
      </c>
      <c r="Q1271" s="534"/>
      <c r="R1271" s="534"/>
      <c r="S1271" s="535"/>
      <c r="T1271" s="536"/>
      <c r="U1271" s="532"/>
      <c r="V1271" s="532"/>
      <c r="W1271" s="2551" t="s">
        <v>1804</v>
      </c>
    </row>
    <row r="1272" spans="1:23" s="543" customFormat="1" ht="30" outlineLevel="1" x14ac:dyDescent="0.25">
      <c r="A1272" s="2363"/>
      <c r="B1272" s="2374"/>
      <c r="C1272" s="2350"/>
      <c r="D1272" s="2350"/>
      <c r="E1272" s="1183" t="s">
        <v>2026</v>
      </c>
      <c r="F1272" s="2483"/>
      <c r="G1272" s="2335"/>
      <c r="H1272" s="2374"/>
      <c r="I1272" s="2350"/>
      <c r="J1272" s="2350"/>
      <c r="K1272" s="1183" t="s">
        <v>1192</v>
      </c>
      <c r="L1272" s="2483"/>
      <c r="M1272" s="2350"/>
      <c r="N1272" s="534">
        <v>815.25400000000002</v>
      </c>
      <c r="O1272" s="534">
        <v>700</v>
      </c>
      <c r="P1272" s="534">
        <v>600</v>
      </c>
      <c r="Q1272" s="534"/>
      <c r="R1272" s="534"/>
      <c r="S1272" s="535"/>
      <c r="T1272" s="536"/>
      <c r="U1272" s="532" t="s">
        <v>642</v>
      </c>
      <c r="V1272" s="532" t="s">
        <v>1293</v>
      </c>
      <c r="W1272" s="2552"/>
    </row>
    <row r="1273" spans="1:23" s="543" customFormat="1" ht="15" customHeight="1" outlineLevel="1" x14ac:dyDescent="0.25">
      <c r="A1273" s="2361">
        <v>7</v>
      </c>
      <c r="B1273" s="2372" t="s">
        <v>3125</v>
      </c>
      <c r="C1273" s="2349" t="s">
        <v>1022</v>
      </c>
      <c r="D1273" s="2349" t="s">
        <v>1028</v>
      </c>
      <c r="E1273" s="1183" t="s">
        <v>1174</v>
      </c>
      <c r="F1273" s="2482" t="s">
        <v>471</v>
      </c>
      <c r="G1273" s="2334" t="s">
        <v>395</v>
      </c>
      <c r="H1273" s="2372" t="s">
        <v>646</v>
      </c>
      <c r="I1273" s="2349" t="s">
        <v>987</v>
      </c>
      <c r="J1273" s="2349" t="s">
        <v>986</v>
      </c>
      <c r="K1273" s="1183" t="s">
        <v>1174</v>
      </c>
      <c r="L1273" s="2482" t="s">
        <v>471</v>
      </c>
      <c r="M1273" s="2349" t="s">
        <v>393</v>
      </c>
      <c r="N1273" s="50" t="s">
        <v>3166</v>
      </c>
      <c r="O1273" s="50" t="s">
        <v>3167</v>
      </c>
      <c r="P1273" s="50" t="s">
        <v>2209</v>
      </c>
      <c r="Q1273" s="534" t="s">
        <v>1202</v>
      </c>
      <c r="R1273" s="534"/>
      <c r="S1273" s="535"/>
      <c r="T1273" s="536"/>
      <c r="U1273" s="532"/>
      <c r="V1273" s="532"/>
      <c r="W1273" s="2551" t="s">
        <v>1801</v>
      </c>
    </row>
    <row r="1274" spans="1:23" s="543" customFormat="1" ht="30" outlineLevel="1" x14ac:dyDescent="0.25">
      <c r="A1274" s="2363"/>
      <c r="B1274" s="2374"/>
      <c r="C1274" s="2350"/>
      <c r="D1274" s="2350"/>
      <c r="E1274" s="1183" t="s">
        <v>2026</v>
      </c>
      <c r="F1274" s="2483"/>
      <c r="G1274" s="2335"/>
      <c r="H1274" s="2374"/>
      <c r="I1274" s="2350"/>
      <c r="J1274" s="2350"/>
      <c r="K1274" s="1183" t="s">
        <v>465</v>
      </c>
      <c r="L1274" s="2483"/>
      <c r="M1274" s="2350"/>
      <c r="N1274" s="534">
        <v>424.279</v>
      </c>
      <c r="O1274" s="534">
        <v>510.71499999999997</v>
      </c>
      <c r="P1274" s="534">
        <v>500</v>
      </c>
      <c r="Q1274" s="534">
        <v>225.71</v>
      </c>
      <c r="R1274" s="534"/>
      <c r="S1274" s="535"/>
      <c r="T1274" s="536"/>
      <c r="U1274" s="532" t="s">
        <v>642</v>
      </c>
      <c r="V1274" s="532" t="s">
        <v>1293</v>
      </c>
      <c r="W1274" s="2552"/>
    </row>
    <row r="1275" spans="1:23" s="385" customFormat="1" ht="15" customHeight="1" outlineLevel="1" x14ac:dyDescent="0.25">
      <c r="A1275" s="1221">
        <v>8</v>
      </c>
      <c r="B1275" s="2284" t="s">
        <v>2269</v>
      </c>
      <c r="C1275" s="2276" t="s">
        <v>1022</v>
      </c>
      <c r="D1275" s="2276" t="s">
        <v>1028</v>
      </c>
      <c r="E1275" s="1044" t="s">
        <v>1174</v>
      </c>
      <c r="F1275" s="2336" t="s">
        <v>1259</v>
      </c>
      <c r="G1275" s="2234" t="s">
        <v>395</v>
      </c>
      <c r="H1275" s="2467" t="s">
        <v>1296</v>
      </c>
      <c r="I1275" s="2276" t="s">
        <v>987</v>
      </c>
      <c r="J1275" s="2276" t="s">
        <v>986</v>
      </c>
      <c r="K1275" s="356" t="s">
        <v>1174</v>
      </c>
      <c r="L1275" s="2336" t="s">
        <v>1259</v>
      </c>
      <c r="M1275" s="2276" t="s">
        <v>393</v>
      </c>
      <c r="N1275" s="50"/>
      <c r="O1275" s="456"/>
      <c r="P1275" s="50"/>
      <c r="Q1275" s="50" t="s">
        <v>3168</v>
      </c>
      <c r="R1275" s="50" t="s">
        <v>1297</v>
      </c>
      <c r="S1275" s="51"/>
      <c r="T1275" s="52"/>
      <c r="U1275" s="1444"/>
      <c r="V1275" s="368"/>
      <c r="W1275" s="2760" t="s">
        <v>1794</v>
      </c>
    </row>
    <row r="1276" spans="1:23" s="385" customFormat="1" ht="30.75" customHeight="1" outlineLevel="1" x14ac:dyDescent="0.25">
      <c r="A1276" s="1221"/>
      <c r="B1276" s="2285"/>
      <c r="C1276" s="2277"/>
      <c r="D1276" s="2277"/>
      <c r="E1276" s="1044" t="s">
        <v>2026</v>
      </c>
      <c r="F1276" s="2337"/>
      <c r="G1276" s="2235"/>
      <c r="H1276" s="2468"/>
      <c r="I1276" s="2277"/>
      <c r="J1276" s="2277"/>
      <c r="K1276" s="356" t="s">
        <v>465</v>
      </c>
      <c r="L1276" s="2337"/>
      <c r="M1276" s="2277"/>
      <c r="N1276" s="50"/>
      <c r="O1276" s="456"/>
      <c r="P1276" s="50"/>
      <c r="Q1276" s="50">
        <v>500</v>
      </c>
      <c r="R1276" s="50">
        <v>2529.1759999999999</v>
      </c>
      <c r="S1276" s="51"/>
      <c r="T1276" s="52"/>
      <c r="U1276" s="1444" t="s">
        <v>642</v>
      </c>
      <c r="V1276" s="368" t="s">
        <v>1293</v>
      </c>
      <c r="W1276" s="2761"/>
    </row>
    <row r="1277" spans="1:23" s="293" customFormat="1" ht="15" customHeight="1" outlineLevel="1" x14ac:dyDescent="0.25">
      <c r="A1277" s="2301"/>
      <c r="B1277" s="2303" t="s">
        <v>2709</v>
      </c>
      <c r="C1277" s="2310" t="s">
        <v>307</v>
      </c>
      <c r="D1277" s="2238" t="s">
        <v>457</v>
      </c>
      <c r="E1277" s="1045" t="s">
        <v>1174</v>
      </c>
      <c r="F1277" s="2330" t="s">
        <v>475</v>
      </c>
      <c r="G1277" s="2311" t="s">
        <v>468</v>
      </c>
      <c r="H1277" s="2368" t="s">
        <v>927</v>
      </c>
      <c r="I1277" s="258"/>
      <c r="J1277" s="258"/>
      <c r="K1277" s="258" t="s">
        <v>477</v>
      </c>
      <c r="L1277" s="2330" t="s">
        <v>475</v>
      </c>
      <c r="M1277" s="2607" t="s">
        <v>466</v>
      </c>
      <c r="N1277" s="45">
        <v>540</v>
      </c>
      <c r="O1277" s="45">
        <v>405</v>
      </c>
      <c r="P1277" s="45"/>
      <c r="Q1277" s="45">
        <v>271.50799999999998</v>
      </c>
      <c r="R1277" s="45">
        <v>542.40700000000004</v>
      </c>
      <c r="S1277" s="45">
        <v>76.400000000000006</v>
      </c>
      <c r="T1277" s="45">
        <v>7.15</v>
      </c>
      <c r="U1277" s="62"/>
      <c r="V1277" s="62"/>
      <c r="W1277" s="62"/>
    </row>
    <row r="1278" spans="1:23" s="303" customFormat="1" ht="30" outlineLevel="1" x14ac:dyDescent="0.25">
      <c r="A1278" s="2302"/>
      <c r="B1278" s="2304"/>
      <c r="C1278" s="2310"/>
      <c r="D1278" s="2239"/>
      <c r="E1278" s="1045" t="s">
        <v>2026</v>
      </c>
      <c r="F1278" s="2331"/>
      <c r="G1278" s="2311"/>
      <c r="H1278" s="2369"/>
      <c r="I1278" s="43"/>
      <c r="J1278" s="43"/>
      <c r="K1278" s="258" t="s">
        <v>465</v>
      </c>
      <c r="L1278" s="2331"/>
      <c r="M1278" s="2608"/>
      <c r="N1278" s="44">
        <v>65988.899999999994</v>
      </c>
      <c r="O1278" s="477">
        <v>59240.7</v>
      </c>
      <c r="P1278" s="44"/>
      <c r="Q1278" s="44">
        <v>16398.603999999999</v>
      </c>
      <c r="R1278" s="44">
        <v>35881.656999999999</v>
      </c>
      <c r="S1278" s="44">
        <v>5396.7730000000001</v>
      </c>
      <c r="T1278" s="44">
        <v>2400.741</v>
      </c>
      <c r="U1278" s="62" t="s">
        <v>3903</v>
      </c>
      <c r="V1278" s="63"/>
      <c r="W1278" s="63"/>
    </row>
    <row r="1279" spans="1:23" s="895" customFormat="1" outlineLevel="1" x14ac:dyDescent="0.25">
      <c r="A1279" s="1189"/>
      <c r="B1279" s="1511"/>
      <c r="C1279" s="890"/>
      <c r="D1279" s="1055"/>
      <c r="E1279" s="1045"/>
      <c r="F1279" s="889"/>
      <c r="G1279" s="892"/>
      <c r="H1279" s="898" t="s">
        <v>1036</v>
      </c>
      <c r="I1279" s="887"/>
      <c r="J1279" s="888"/>
      <c r="K1279" s="886"/>
      <c r="L1279" s="889"/>
      <c r="M1279" s="887"/>
      <c r="N1279" s="893">
        <f t="shared" ref="N1279:T1279" si="82">SUM(N1282:N1669)</f>
        <v>7758.1707999999999</v>
      </c>
      <c r="O1279" s="893">
        <f t="shared" si="82"/>
        <v>7992.1758</v>
      </c>
      <c r="P1279" s="893">
        <f t="shared" si="82"/>
        <v>0</v>
      </c>
      <c r="Q1279" s="893">
        <f t="shared" si="82"/>
        <v>16398.6037</v>
      </c>
      <c r="R1279" s="893">
        <f t="shared" si="82"/>
        <v>35905.616999999984</v>
      </c>
      <c r="S1279" s="893">
        <f t="shared" si="82"/>
        <v>5396.7733999999991</v>
      </c>
      <c r="T1279" s="893">
        <f t="shared" si="82"/>
        <v>2400.7407000000003</v>
      </c>
      <c r="U1279" s="1666"/>
      <c r="V1279" s="894"/>
      <c r="W1279" s="894"/>
    </row>
    <row r="1280" spans="1:23" s="895" customFormat="1" outlineLevel="1" x14ac:dyDescent="0.25">
      <c r="A1280" s="1189"/>
      <c r="B1280" s="1511"/>
      <c r="C1280" s="890"/>
      <c r="D1280" s="1055"/>
      <c r="E1280" s="1045"/>
      <c r="F1280" s="889"/>
      <c r="G1280" s="892"/>
      <c r="H1280" s="898" t="s">
        <v>2450</v>
      </c>
      <c r="I1280" s="887"/>
      <c r="J1280" s="888"/>
      <c r="K1280" s="886"/>
      <c r="L1280" s="889"/>
      <c r="M1280" s="887"/>
      <c r="N1280" s="893">
        <f t="shared" ref="N1280:T1280" si="83">SUM(N1283:N1669)</f>
        <v>7758.1707999999999</v>
      </c>
      <c r="O1280" s="893">
        <f t="shared" si="83"/>
        <v>7992.1758</v>
      </c>
      <c r="P1280" s="893">
        <f t="shared" si="83"/>
        <v>0</v>
      </c>
      <c r="Q1280" s="893">
        <f t="shared" si="83"/>
        <v>16398.6037</v>
      </c>
      <c r="R1280" s="893">
        <f>SUM(R1283:R1669)</f>
        <v>35905.616999999984</v>
      </c>
      <c r="S1280" s="893">
        <f t="shared" si="83"/>
        <v>5396.7733999999991</v>
      </c>
      <c r="T1280" s="893">
        <f t="shared" si="83"/>
        <v>2400.7407000000003</v>
      </c>
      <c r="U1280" s="1670"/>
      <c r="V1280" s="894"/>
      <c r="W1280" s="894"/>
    </row>
    <row r="1281" spans="1:23" s="295" customFormat="1" outlineLevel="1" x14ac:dyDescent="0.25">
      <c r="A1281" s="1190"/>
      <c r="B1281" s="1578" t="s">
        <v>1019</v>
      </c>
      <c r="C1281" s="389"/>
      <c r="D1281" s="387"/>
      <c r="E1281" s="391"/>
      <c r="F1281" s="210"/>
      <c r="G1281" s="161"/>
      <c r="H1281" s="993" t="s">
        <v>573</v>
      </c>
      <c r="I1281" s="211"/>
      <c r="J1281" s="208"/>
      <c r="K1281" s="163"/>
      <c r="L1281" s="210"/>
      <c r="M1281" s="211"/>
      <c r="N1281" s="166"/>
      <c r="O1281" s="479"/>
      <c r="P1281" s="166"/>
      <c r="Q1281" s="194"/>
      <c r="R1281" s="194"/>
      <c r="S1281" s="194"/>
      <c r="T1281" s="194"/>
      <c r="U1281" s="181"/>
      <c r="V1281" s="181"/>
      <c r="W1281" s="181"/>
    </row>
    <row r="1282" spans="1:23" s="340" customFormat="1" ht="18" customHeight="1" outlineLevel="1" x14ac:dyDescent="0.25">
      <c r="A1282" s="2282">
        <v>1</v>
      </c>
      <c r="B1282" s="2332" t="s">
        <v>2495</v>
      </c>
      <c r="C1282" s="2276" t="s">
        <v>1022</v>
      </c>
      <c r="D1282" s="2276" t="s">
        <v>1022</v>
      </c>
      <c r="E1282" s="1044" t="s">
        <v>1174</v>
      </c>
      <c r="F1282" s="2336">
        <v>2028</v>
      </c>
      <c r="G1282" s="2234" t="s">
        <v>468</v>
      </c>
      <c r="H1282" s="2428" t="s">
        <v>1813</v>
      </c>
      <c r="I1282" s="2276" t="s">
        <v>987</v>
      </c>
      <c r="J1282" s="2276" t="s">
        <v>987</v>
      </c>
      <c r="K1282" s="361" t="s">
        <v>1174</v>
      </c>
      <c r="L1282" s="2336">
        <v>2028</v>
      </c>
      <c r="M1282" s="2276" t="s">
        <v>466</v>
      </c>
      <c r="N1282" s="53"/>
      <c r="O1282" s="460"/>
      <c r="P1282" s="50"/>
      <c r="Q1282" s="50"/>
      <c r="R1282" s="50" t="s">
        <v>1214</v>
      </c>
      <c r="S1282" s="51"/>
      <c r="T1282" s="52"/>
      <c r="U1282" s="1444"/>
      <c r="V1282" s="339"/>
      <c r="W1282" s="2760"/>
    </row>
    <row r="1283" spans="1:23" s="340" customFormat="1" ht="31.5" customHeight="1" outlineLevel="1" x14ac:dyDescent="0.25">
      <c r="A1283" s="2283"/>
      <c r="B1283" s="2333"/>
      <c r="C1283" s="2277"/>
      <c r="D1283" s="2277"/>
      <c r="E1283" s="1044" t="s">
        <v>2026</v>
      </c>
      <c r="F1283" s="2337"/>
      <c r="G1283" s="2235"/>
      <c r="H1283" s="2429"/>
      <c r="I1283" s="2277"/>
      <c r="J1283" s="2277"/>
      <c r="K1283" s="589" t="s">
        <v>1192</v>
      </c>
      <c r="L1283" s="2337"/>
      <c r="M1283" s="2277"/>
      <c r="N1283" s="53"/>
      <c r="O1283" s="460"/>
      <c r="P1283" s="50"/>
      <c r="Q1283" s="50"/>
      <c r="R1283" s="50">
        <v>660</v>
      </c>
      <c r="S1283" s="51"/>
      <c r="T1283" s="52"/>
      <c r="U1283" s="1444" t="s">
        <v>3903</v>
      </c>
      <c r="V1283" s="681" t="s">
        <v>1424</v>
      </c>
      <c r="W1283" s="2761"/>
    </row>
    <row r="1284" spans="1:23" s="340" customFormat="1" ht="15.75" customHeight="1" outlineLevel="1" x14ac:dyDescent="0.25">
      <c r="A1284" s="2282">
        <v>2</v>
      </c>
      <c r="B1284" s="2332" t="s">
        <v>2496</v>
      </c>
      <c r="C1284" s="2276" t="s">
        <v>1022</v>
      </c>
      <c r="D1284" s="2276" t="s">
        <v>1022</v>
      </c>
      <c r="E1284" s="1044" t="s">
        <v>1174</v>
      </c>
      <c r="F1284" s="2336">
        <v>2028</v>
      </c>
      <c r="G1284" s="2234" t="s">
        <v>468</v>
      </c>
      <c r="H1284" s="2428" t="s">
        <v>1812</v>
      </c>
      <c r="I1284" s="2276" t="s">
        <v>987</v>
      </c>
      <c r="J1284" s="2276" t="s">
        <v>987</v>
      </c>
      <c r="K1284" s="361" t="s">
        <v>1174</v>
      </c>
      <c r="L1284" s="2336">
        <v>2028</v>
      </c>
      <c r="M1284" s="2276" t="s">
        <v>466</v>
      </c>
      <c r="N1284" s="53"/>
      <c r="O1284" s="460"/>
      <c r="P1284" s="50"/>
      <c r="Q1284" s="50"/>
      <c r="R1284" s="50" t="s">
        <v>1651</v>
      </c>
      <c r="S1284" s="51"/>
      <c r="T1284" s="52"/>
      <c r="U1284" s="1444"/>
      <c r="V1284" s="681"/>
      <c r="W1284" s="2760"/>
    </row>
    <row r="1285" spans="1:23" s="340" customFormat="1" ht="27.75" customHeight="1" outlineLevel="1" x14ac:dyDescent="0.25">
      <c r="A1285" s="2283"/>
      <c r="B1285" s="2333"/>
      <c r="C1285" s="2277"/>
      <c r="D1285" s="2277"/>
      <c r="E1285" s="1044" t="s">
        <v>2026</v>
      </c>
      <c r="F1285" s="2337"/>
      <c r="G1285" s="2235"/>
      <c r="H1285" s="2429"/>
      <c r="I1285" s="2277"/>
      <c r="J1285" s="2277"/>
      <c r="K1285" s="589" t="s">
        <v>1192</v>
      </c>
      <c r="L1285" s="2337"/>
      <c r="M1285" s="2277"/>
      <c r="N1285" s="53"/>
      <c r="O1285" s="460"/>
      <c r="P1285" s="50"/>
      <c r="Q1285" s="50"/>
      <c r="R1285" s="50">
        <v>235</v>
      </c>
      <c r="S1285" s="51"/>
      <c r="T1285" s="52"/>
      <c r="U1285" s="1444" t="s">
        <v>3903</v>
      </c>
      <c r="V1285" s="681" t="s">
        <v>1424</v>
      </c>
      <c r="W1285" s="2761"/>
    </row>
    <row r="1286" spans="1:23" s="340" customFormat="1" ht="21" customHeight="1" outlineLevel="1" x14ac:dyDescent="0.25">
      <c r="A1286" s="2282">
        <v>3</v>
      </c>
      <c r="B1286" s="2332" t="s">
        <v>2497</v>
      </c>
      <c r="C1286" s="2276" t="s">
        <v>1022</v>
      </c>
      <c r="D1286" s="2276" t="s">
        <v>1022</v>
      </c>
      <c r="E1286" s="1044" t="s">
        <v>1174</v>
      </c>
      <c r="F1286" s="2336">
        <v>2027</v>
      </c>
      <c r="G1286" s="2234" t="s">
        <v>468</v>
      </c>
      <c r="H1286" s="2428" t="s">
        <v>1814</v>
      </c>
      <c r="I1286" s="2276" t="s">
        <v>987</v>
      </c>
      <c r="J1286" s="2276" t="s">
        <v>987</v>
      </c>
      <c r="K1286" s="361" t="s">
        <v>1174</v>
      </c>
      <c r="L1286" s="2336">
        <v>2027</v>
      </c>
      <c r="M1286" s="2276" t="s">
        <v>466</v>
      </c>
      <c r="N1286" s="53"/>
      <c r="O1286" s="460"/>
      <c r="P1286" s="50"/>
      <c r="Q1286" s="50" t="s">
        <v>1652</v>
      </c>
      <c r="R1286" s="50"/>
      <c r="S1286" s="51"/>
      <c r="T1286" s="52"/>
      <c r="U1286" s="1444"/>
      <c r="V1286" s="681"/>
      <c r="W1286" s="2760"/>
    </row>
    <row r="1287" spans="1:23" s="340" customFormat="1" ht="22.5" customHeight="1" outlineLevel="1" x14ac:dyDescent="0.25">
      <c r="A1287" s="2283"/>
      <c r="B1287" s="2333"/>
      <c r="C1287" s="2277"/>
      <c r="D1287" s="2277"/>
      <c r="E1287" s="1044" t="s">
        <v>2026</v>
      </c>
      <c r="F1287" s="2337"/>
      <c r="G1287" s="2235"/>
      <c r="H1287" s="2429"/>
      <c r="I1287" s="2277"/>
      <c r="J1287" s="2277"/>
      <c r="K1287" s="589" t="s">
        <v>1192</v>
      </c>
      <c r="L1287" s="2337"/>
      <c r="M1287" s="2277"/>
      <c r="N1287" s="53"/>
      <c r="O1287" s="460"/>
      <c r="P1287" s="50"/>
      <c r="Q1287" s="50">
        <v>365</v>
      </c>
      <c r="R1287" s="50"/>
      <c r="S1287" s="51"/>
      <c r="T1287" s="52"/>
      <c r="U1287" s="1444" t="s">
        <v>3903</v>
      </c>
      <c r="V1287" s="681" t="s">
        <v>1424</v>
      </c>
      <c r="W1287" s="2761"/>
    </row>
    <row r="1288" spans="1:23" s="340" customFormat="1" ht="20.25" customHeight="1" outlineLevel="1" x14ac:dyDescent="0.25">
      <c r="A1288" s="2282">
        <v>4</v>
      </c>
      <c r="B1288" s="2332" t="s">
        <v>2498</v>
      </c>
      <c r="C1288" s="2276" t="s">
        <v>1022</v>
      </c>
      <c r="D1288" s="2276" t="s">
        <v>1022</v>
      </c>
      <c r="E1288" s="1044" t="s">
        <v>1174</v>
      </c>
      <c r="F1288" s="2336">
        <v>2028</v>
      </c>
      <c r="G1288" s="2234" t="s">
        <v>468</v>
      </c>
      <c r="H1288" s="2428" t="s">
        <v>1811</v>
      </c>
      <c r="I1288" s="2276" t="s">
        <v>987</v>
      </c>
      <c r="J1288" s="2276" t="s">
        <v>987</v>
      </c>
      <c r="K1288" s="361" t="s">
        <v>1174</v>
      </c>
      <c r="L1288" s="2336">
        <v>2028</v>
      </c>
      <c r="M1288" s="2276" t="s">
        <v>466</v>
      </c>
      <c r="N1288" s="53"/>
      <c r="O1288" s="460"/>
      <c r="P1288" s="50"/>
      <c r="Q1288" s="50"/>
      <c r="R1288" s="50" t="s">
        <v>1204</v>
      </c>
      <c r="S1288" s="51"/>
      <c r="T1288" s="52"/>
      <c r="U1288" s="1444"/>
      <c r="V1288" s="681"/>
      <c r="W1288" s="2760"/>
    </row>
    <row r="1289" spans="1:23" s="340" customFormat="1" ht="19.5" customHeight="1" outlineLevel="1" x14ac:dyDescent="0.25">
      <c r="A1289" s="2283"/>
      <c r="B1289" s="2333"/>
      <c r="C1289" s="2277"/>
      <c r="D1289" s="2277"/>
      <c r="E1289" s="1044" t="s">
        <v>2026</v>
      </c>
      <c r="F1289" s="2337"/>
      <c r="G1289" s="2235"/>
      <c r="H1289" s="2429"/>
      <c r="I1289" s="2277"/>
      <c r="J1289" s="2277"/>
      <c r="K1289" s="589" t="s">
        <v>1192</v>
      </c>
      <c r="L1289" s="2337"/>
      <c r="M1289" s="2277"/>
      <c r="N1289" s="53"/>
      <c r="O1289" s="460"/>
      <c r="P1289" s="50"/>
      <c r="Q1289" s="50"/>
      <c r="R1289" s="50">
        <v>150</v>
      </c>
      <c r="S1289" s="51"/>
      <c r="T1289" s="52"/>
      <c r="U1289" s="1444" t="s">
        <v>3903</v>
      </c>
      <c r="V1289" s="681" t="s">
        <v>1424</v>
      </c>
      <c r="W1289" s="2761"/>
    </row>
    <row r="1290" spans="1:23" s="286" customFormat="1" outlineLevel="1" x14ac:dyDescent="0.25">
      <c r="A1290" s="1216"/>
      <c r="B1290" s="1580" t="s">
        <v>1017</v>
      </c>
      <c r="C1290" s="160"/>
      <c r="D1290" s="172"/>
      <c r="E1290" s="160"/>
      <c r="F1290" s="199"/>
      <c r="G1290" s="161"/>
      <c r="H1290" s="996" t="s">
        <v>574</v>
      </c>
      <c r="I1290" s="173"/>
      <c r="J1290" s="319"/>
      <c r="K1290" s="160"/>
      <c r="L1290" s="199"/>
      <c r="M1290" s="173"/>
      <c r="N1290" s="169"/>
      <c r="O1290" s="461"/>
      <c r="P1290" s="168"/>
      <c r="Q1290" s="168"/>
      <c r="R1290" s="168"/>
      <c r="S1290" s="223"/>
      <c r="T1290" s="170"/>
      <c r="U1290" s="170"/>
      <c r="V1290" s="170"/>
      <c r="W1290" s="197"/>
    </row>
    <row r="1291" spans="1:23" s="69" customFormat="1" ht="19.5" customHeight="1" outlineLevel="1" x14ac:dyDescent="0.25">
      <c r="A1291" s="2282">
        <v>5</v>
      </c>
      <c r="B1291" s="2332" t="s">
        <v>2499</v>
      </c>
      <c r="C1291" s="2276" t="s">
        <v>1022</v>
      </c>
      <c r="D1291" s="2276" t="s">
        <v>1022</v>
      </c>
      <c r="E1291" s="1044" t="s">
        <v>1174</v>
      </c>
      <c r="F1291" s="2336" t="s">
        <v>471</v>
      </c>
      <c r="G1291" s="2234" t="s">
        <v>468</v>
      </c>
      <c r="H1291" s="2428" t="s">
        <v>762</v>
      </c>
      <c r="I1291" s="2276" t="s">
        <v>987</v>
      </c>
      <c r="J1291" s="2276" t="s">
        <v>987</v>
      </c>
      <c r="K1291" s="361" t="s">
        <v>1174</v>
      </c>
      <c r="L1291" s="2336" t="s">
        <v>471</v>
      </c>
      <c r="M1291" s="2276" t="s">
        <v>466</v>
      </c>
      <c r="N1291" s="50"/>
      <c r="O1291" s="460" t="s">
        <v>3169</v>
      </c>
      <c r="P1291" s="50"/>
      <c r="Q1291" s="50" t="s">
        <v>1654</v>
      </c>
      <c r="R1291" s="50"/>
      <c r="S1291" s="51"/>
      <c r="T1291" s="52"/>
      <c r="U1291" s="1444"/>
      <c r="V1291" s="681"/>
      <c r="W1291" s="2769"/>
    </row>
    <row r="1292" spans="1:23" s="69" customFormat="1" ht="21" customHeight="1" outlineLevel="1" x14ac:dyDescent="0.25">
      <c r="A1292" s="2283"/>
      <c r="B1292" s="2333"/>
      <c r="C1292" s="2277"/>
      <c r="D1292" s="2277"/>
      <c r="E1292" s="1044" t="s">
        <v>2026</v>
      </c>
      <c r="F1292" s="2337"/>
      <c r="G1292" s="2235"/>
      <c r="H1292" s="2429"/>
      <c r="I1292" s="2277"/>
      <c r="J1292" s="2277"/>
      <c r="K1292" s="589" t="s">
        <v>1192</v>
      </c>
      <c r="L1292" s="2337"/>
      <c r="M1292" s="2277"/>
      <c r="N1292" s="53">
        <v>115.79300000000001</v>
      </c>
      <c r="O1292" s="460">
        <v>12.5</v>
      </c>
      <c r="P1292" s="50"/>
      <c r="Q1292" s="53">
        <v>38.484999999999999</v>
      </c>
      <c r="R1292" s="50"/>
      <c r="S1292" s="51"/>
      <c r="T1292" s="52"/>
      <c r="U1292" s="1444" t="s">
        <v>3903</v>
      </c>
      <c r="V1292" s="681" t="s">
        <v>1424</v>
      </c>
      <c r="W1292" s="2769"/>
    </row>
    <row r="1293" spans="1:23" s="69" customFormat="1" ht="15" customHeight="1" outlineLevel="1" x14ac:dyDescent="0.25">
      <c r="A1293" s="2282">
        <v>6</v>
      </c>
      <c r="B1293" s="2332" t="s">
        <v>2500</v>
      </c>
      <c r="C1293" s="2276" t="s">
        <v>1022</v>
      </c>
      <c r="D1293" s="2276" t="s">
        <v>1022</v>
      </c>
      <c r="E1293" s="1044" t="s">
        <v>1174</v>
      </c>
      <c r="F1293" s="2336" t="s">
        <v>992</v>
      </c>
      <c r="G1293" s="2234" t="s">
        <v>468</v>
      </c>
      <c r="H1293" s="2428" t="s">
        <v>776</v>
      </c>
      <c r="I1293" s="2276" t="s">
        <v>987</v>
      </c>
      <c r="J1293" s="2276" t="s">
        <v>987</v>
      </c>
      <c r="K1293" s="361" t="s">
        <v>1174</v>
      </c>
      <c r="L1293" s="2336" t="s">
        <v>992</v>
      </c>
      <c r="M1293" s="2276" t="s">
        <v>466</v>
      </c>
      <c r="N1293" s="53"/>
      <c r="O1293" s="460" t="s">
        <v>3170</v>
      </c>
      <c r="P1293" s="50"/>
      <c r="Q1293" s="50" t="s">
        <v>1653</v>
      </c>
      <c r="R1293" s="50"/>
      <c r="S1293" s="51"/>
      <c r="T1293" s="52"/>
      <c r="U1293" s="1444"/>
      <c r="V1293" s="681"/>
      <c r="W1293" s="2769"/>
    </row>
    <row r="1294" spans="1:23" s="69" customFormat="1" ht="35.25" customHeight="1" outlineLevel="1" x14ac:dyDescent="0.25">
      <c r="A1294" s="2283"/>
      <c r="B1294" s="2333"/>
      <c r="C1294" s="2277"/>
      <c r="D1294" s="2277"/>
      <c r="E1294" s="1044" t="s">
        <v>2026</v>
      </c>
      <c r="F1294" s="2337"/>
      <c r="G1294" s="2235"/>
      <c r="H1294" s="2429"/>
      <c r="I1294" s="2277"/>
      <c r="J1294" s="2277"/>
      <c r="K1294" s="589" t="s">
        <v>1192</v>
      </c>
      <c r="L1294" s="2337"/>
      <c r="M1294" s="2277"/>
      <c r="N1294" s="50">
        <v>0</v>
      </c>
      <c r="O1294" s="460">
        <v>879.25199999999995</v>
      </c>
      <c r="P1294" s="50"/>
      <c r="Q1294" s="53">
        <v>173.73500000000001</v>
      </c>
      <c r="R1294" s="50"/>
      <c r="S1294" s="51"/>
      <c r="T1294" s="52"/>
      <c r="U1294" s="1444" t="s">
        <v>3903</v>
      </c>
      <c r="V1294" s="681" t="s">
        <v>1424</v>
      </c>
      <c r="W1294" s="2769"/>
    </row>
    <row r="1295" spans="1:23" s="340" customFormat="1" ht="15" customHeight="1" outlineLevel="1" x14ac:dyDescent="0.25">
      <c r="A1295" s="2282">
        <v>7</v>
      </c>
      <c r="B1295" s="2332" t="s">
        <v>2501</v>
      </c>
      <c r="C1295" s="2276" t="s">
        <v>1022</v>
      </c>
      <c r="D1295" s="2276" t="s">
        <v>1022</v>
      </c>
      <c r="E1295" s="1044" t="s">
        <v>1174</v>
      </c>
      <c r="F1295" s="2336">
        <v>2027</v>
      </c>
      <c r="G1295" s="2234" t="s">
        <v>468</v>
      </c>
      <c r="H1295" s="2428" t="s">
        <v>1357</v>
      </c>
      <c r="I1295" s="2276" t="s">
        <v>987</v>
      </c>
      <c r="J1295" s="2276" t="s">
        <v>987</v>
      </c>
      <c r="K1295" s="361" t="s">
        <v>1174</v>
      </c>
      <c r="L1295" s="2336">
        <v>2027</v>
      </c>
      <c r="M1295" s="2276" t="s">
        <v>466</v>
      </c>
      <c r="N1295" s="50"/>
      <c r="O1295" s="460"/>
      <c r="P1295" s="50"/>
      <c r="Q1295" s="50" t="s">
        <v>1774</v>
      </c>
      <c r="R1295" s="50"/>
      <c r="S1295" s="51"/>
      <c r="T1295" s="52"/>
      <c r="U1295" s="1444"/>
      <c r="V1295" s="681"/>
      <c r="W1295" s="2769"/>
    </row>
    <row r="1296" spans="1:23" s="340" customFormat="1" ht="27" customHeight="1" outlineLevel="1" x14ac:dyDescent="0.25">
      <c r="A1296" s="2283"/>
      <c r="B1296" s="2333"/>
      <c r="C1296" s="2277"/>
      <c r="D1296" s="2277"/>
      <c r="E1296" s="1044" t="s">
        <v>2026</v>
      </c>
      <c r="F1296" s="2337"/>
      <c r="G1296" s="2235"/>
      <c r="H1296" s="2429"/>
      <c r="I1296" s="2277"/>
      <c r="J1296" s="2277"/>
      <c r="K1296" s="589" t="s">
        <v>1192</v>
      </c>
      <c r="L1296" s="2337"/>
      <c r="M1296" s="2277"/>
      <c r="N1296" s="50"/>
      <c r="O1296" s="460"/>
      <c r="P1296" s="50"/>
      <c r="Q1296" s="50">
        <v>570.25</v>
      </c>
      <c r="R1296" s="50"/>
      <c r="S1296" s="51"/>
      <c r="T1296" s="52"/>
      <c r="U1296" s="1444" t="s">
        <v>3903</v>
      </c>
      <c r="V1296" s="681" t="s">
        <v>1358</v>
      </c>
      <c r="W1296" s="2769"/>
    </row>
    <row r="1297" spans="1:23" s="338" customFormat="1" ht="27" customHeight="1" outlineLevel="1" x14ac:dyDescent="0.25">
      <c r="A1297" s="2282">
        <v>8</v>
      </c>
      <c r="B1297" s="2332" t="s">
        <v>2502</v>
      </c>
      <c r="C1297" s="2276" t="s">
        <v>1022</v>
      </c>
      <c r="D1297" s="2276" t="s">
        <v>1022</v>
      </c>
      <c r="E1297" s="1044" t="s">
        <v>1174</v>
      </c>
      <c r="F1297" s="2336">
        <v>2028</v>
      </c>
      <c r="G1297" s="2234" t="s">
        <v>468</v>
      </c>
      <c r="H1297" s="2428" t="s">
        <v>1359</v>
      </c>
      <c r="I1297" s="2276" t="s">
        <v>987</v>
      </c>
      <c r="J1297" s="2276" t="s">
        <v>987</v>
      </c>
      <c r="K1297" s="361" t="s">
        <v>1174</v>
      </c>
      <c r="L1297" s="2336">
        <v>2028</v>
      </c>
      <c r="M1297" s="2276" t="s">
        <v>466</v>
      </c>
      <c r="N1297" s="50"/>
      <c r="O1297" s="460"/>
      <c r="P1297" s="50"/>
      <c r="Q1297" s="50"/>
      <c r="R1297" s="50" t="s">
        <v>1775</v>
      </c>
      <c r="S1297" s="51"/>
      <c r="T1297" s="52"/>
      <c r="U1297" s="1444"/>
      <c r="V1297" s="681"/>
      <c r="W1297" s="2769"/>
    </row>
    <row r="1298" spans="1:23" s="338" customFormat="1" ht="27" customHeight="1" outlineLevel="1" x14ac:dyDescent="0.25">
      <c r="A1298" s="2420"/>
      <c r="B1298" s="2333"/>
      <c r="C1298" s="2277"/>
      <c r="D1298" s="2277"/>
      <c r="E1298" s="1044" t="s">
        <v>2026</v>
      </c>
      <c r="F1298" s="2337"/>
      <c r="G1298" s="2235"/>
      <c r="H1298" s="2429"/>
      <c r="I1298" s="2277"/>
      <c r="J1298" s="2277"/>
      <c r="K1298" s="589" t="s">
        <v>1192</v>
      </c>
      <c r="L1298" s="2337"/>
      <c r="M1298" s="2277"/>
      <c r="N1298" s="50"/>
      <c r="O1298" s="460"/>
      <c r="P1298" s="50"/>
      <c r="Q1298" s="50"/>
      <c r="R1298" s="50">
        <v>120.179</v>
      </c>
      <c r="S1298" s="51"/>
      <c r="T1298" s="52"/>
      <c r="U1298" s="1444" t="s">
        <v>3903</v>
      </c>
      <c r="V1298" s="681" t="s">
        <v>1358</v>
      </c>
      <c r="W1298" s="2769"/>
    </row>
    <row r="1299" spans="1:23" s="340" customFormat="1" ht="21" customHeight="1" outlineLevel="1" x14ac:dyDescent="0.25">
      <c r="A1299" s="2282">
        <v>9</v>
      </c>
      <c r="B1299" s="2332" t="s">
        <v>2503</v>
      </c>
      <c r="C1299" s="2276" t="s">
        <v>1022</v>
      </c>
      <c r="D1299" s="2276" t="s">
        <v>1022</v>
      </c>
      <c r="E1299" s="1044" t="s">
        <v>1174</v>
      </c>
      <c r="F1299" s="2336">
        <v>2028</v>
      </c>
      <c r="G1299" s="2234" t="s">
        <v>468</v>
      </c>
      <c r="H1299" s="2428" t="s">
        <v>1387</v>
      </c>
      <c r="I1299" s="2276" t="s">
        <v>987</v>
      </c>
      <c r="J1299" s="2276" t="s">
        <v>987</v>
      </c>
      <c r="K1299" s="361" t="s">
        <v>1174</v>
      </c>
      <c r="L1299" s="2336">
        <v>2028</v>
      </c>
      <c r="M1299" s="2276" t="s">
        <v>466</v>
      </c>
      <c r="N1299" s="50"/>
      <c r="O1299" s="460"/>
      <c r="P1299" s="50"/>
      <c r="Q1299" s="50"/>
      <c r="R1299" s="50" t="s">
        <v>1655</v>
      </c>
      <c r="S1299" s="51"/>
      <c r="T1299" s="52"/>
      <c r="U1299" s="1444"/>
      <c r="V1299" s="681"/>
      <c r="W1299" s="2769"/>
    </row>
    <row r="1300" spans="1:23" s="340" customFormat="1" ht="27" customHeight="1" outlineLevel="1" x14ac:dyDescent="0.25">
      <c r="A1300" s="2283"/>
      <c r="B1300" s="2333"/>
      <c r="C1300" s="2277"/>
      <c r="D1300" s="2277"/>
      <c r="E1300" s="1044" t="s">
        <v>2026</v>
      </c>
      <c r="F1300" s="2337"/>
      <c r="G1300" s="2235"/>
      <c r="H1300" s="2429"/>
      <c r="I1300" s="2277"/>
      <c r="J1300" s="2277"/>
      <c r="K1300" s="589" t="s">
        <v>1192</v>
      </c>
      <c r="L1300" s="2337"/>
      <c r="M1300" s="2277"/>
      <c r="N1300" s="50"/>
      <c r="O1300" s="460"/>
      <c r="P1300" s="50"/>
      <c r="Q1300" s="50"/>
      <c r="R1300" s="50">
        <v>457.31299999999999</v>
      </c>
      <c r="S1300" s="50"/>
      <c r="T1300" s="50"/>
      <c r="U1300" s="1444" t="s">
        <v>3903</v>
      </c>
      <c r="V1300" s="681" t="s">
        <v>1424</v>
      </c>
      <c r="W1300" s="2769"/>
    </row>
    <row r="1301" spans="1:23" s="340" customFormat="1" ht="23.25" customHeight="1" outlineLevel="1" x14ac:dyDescent="0.25">
      <c r="A1301" s="2282">
        <v>10</v>
      </c>
      <c r="B1301" s="2332" t="s">
        <v>2504</v>
      </c>
      <c r="C1301" s="2276" t="s">
        <v>1022</v>
      </c>
      <c r="D1301" s="2276" t="s">
        <v>1022</v>
      </c>
      <c r="E1301" s="1044" t="s">
        <v>1174</v>
      </c>
      <c r="F1301" s="2336">
        <v>2028</v>
      </c>
      <c r="G1301" s="2234" t="s">
        <v>468</v>
      </c>
      <c r="H1301" s="2428" t="s">
        <v>1386</v>
      </c>
      <c r="I1301" s="2276" t="s">
        <v>987</v>
      </c>
      <c r="J1301" s="2276" t="s">
        <v>987</v>
      </c>
      <c r="K1301" s="361" t="s">
        <v>1174</v>
      </c>
      <c r="L1301" s="2336">
        <v>2028</v>
      </c>
      <c r="M1301" s="2276" t="s">
        <v>466</v>
      </c>
      <c r="N1301" s="50"/>
      <c r="O1301" s="460"/>
      <c r="P1301" s="50"/>
      <c r="Q1301" s="50"/>
      <c r="R1301" s="50" t="s">
        <v>1656</v>
      </c>
      <c r="S1301" s="51"/>
      <c r="T1301" s="52"/>
      <c r="U1301" s="1444"/>
      <c r="V1301" s="681"/>
      <c r="W1301" s="2769"/>
    </row>
    <row r="1302" spans="1:23" s="340" customFormat="1" ht="38.25" customHeight="1" outlineLevel="1" x14ac:dyDescent="0.25">
      <c r="A1302" s="2283"/>
      <c r="B1302" s="2333"/>
      <c r="C1302" s="2277"/>
      <c r="D1302" s="2277"/>
      <c r="E1302" s="1044" t="s">
        <v>2026</v>
      </c>
      <c r="F1302" s="2337"/>
      <c r="G1302" s="2235"/>
      <c r="H1302" s="2429"/>
      <c r="I1302" s="2277"/>
      <c r="J1302" s="2277"/>
      <c r="K1302" s="589" t="s">
        <v>1192</v>
      </c>
      <c r="L1302" s="2337"/>
      <c r="M1302" s="2277"/>
      <c r="N1302" s="50"/>
      <c r="O1302" s="460"/>
      <c r="P1302" s="50"/>
      <c r="Q1302" s="50"/>
      <c r="R1302" s="50">
        <v>407.38799999999998</v>
      </c>
      <c r="S1302" s="51"/>
      <c r="T1302" s="52"/>
      <c r="U1302" s="1444" t="s">
        <v>3903</v>
      </c>
      <c r="V1302" s="681" t="s">
        <v>1424</v>
      </c>
      <c r="W1302" s="2769"/>
    </row>
    <row r="1303" spans="1:23" s="340" customFormat="1" ht="22.5" customHeight="1" outlineLevel="1" x14ac:dyDescent="0.25">
      <c r="A1303" s="2282">
        <v>11</v>
      </c>
      <c r="B1303" s="2332" t="s">
        <v>2505</v>
      </c>
      <c r="C1303" s="2276" t="s">
        <v>1022</v>
      </c>
      <c r="D1303" s="2276" t="s">
        <v>1022</v>
      </c>
      <c r="E1303" s="1044" t="s">
        <v>1174</v>
      </c>
      <c r="F1303" s="2336">
        <v>2028</v>
      </c>
      <c r="G1303" s="2234" t="s">
        <v>468</v>
      </c>
      <c r="H1303" s="2428" t="s">
        <v>1380</v>
      </c>
      <c r="I1303" s="2276" t="s">
        <v>987</v>
      </c>
      <c r="J1303" s="2276" t="s">
        <v>987</v>
      </c>
      <c r="K1303" s="361" t="s">
        <v>1174</v>
      </c>
      <c r="L1303" s="2336">
        <v>2028</v>
      </c>
      <c r="M1303" s="2276" t="s">
        <v>466</v>
      </c>
      <c r="N1303" s="50"/>
      <c r="O1303" s="460"/>
      <c r="P1303" s="50"/>
      <c r="Q1303" s="50"/>
      <c r="R1303" s="50" t="s">
        <v>1657</v>
      </c>
      <c r="S1303" s="51"/>
      <c r="T1303" s="52"/>
      <c r="U1303" s="1444"/>
      <c r="V1303" s="681"/>
      <c r="W1303" s="2769"/>
    </row>
    <row r="1304" spans="1:23" s="340" customFormat="1" ht="36.75" customHeight="1" outlineLevel="1" x14ac:dyDescent="0.25">
      <c r="A1304" s="2283"/>
      <c r="B1304" s="2333"/>
      <c r="C1304" s="2277"/>
      <c r="D1304" s="2277"/>
      <c r="E1304" s="1044" t="s">
        <v>2026</v>
      </c>
      <c r="F1304" s="2337"/>
      <c r="G1304" s="2235"/>
      <c r="H1304" s="2429"/>
      <c r="I1304" s="2277"/>
      <c r="J1304" s="2277"/>
      <c r="K1304" s="589" t="s">
        <v>1192</v>
      </c>
      <c r="L1304" s="2337"/>
      <c r="M1304" s="2277"/>
      <c r="N1304" s="50"/>
      <c r="O1304" s="460"/>
      <c r="P1304" s="50"/>
      <c r="Q1304" s="50"/>
      <c r="R1304" s="50">
        <v>187.08670000000001</v>
      </c>
      <c r="S1304" s="51"/>
      <c r="T1304" s="52"/>
      <c r="U1304" s="1444" t="s">
        <v>3903</v>
      </c>
      <c r="V1304" s="681" t="s">
        <v>1424</v>
      </c>
      <c r="W1304" s="2769"/>
    </row>
    <row r="1305" spans="1:23" s="340" customFormat="1" ht="27" customHeight="1" outlineLevel="1" x14ac:dyDescent="0.25">
      <c r="A1305" s="2282">
        <v>12</v>
      </c>
      <c r="B1305" s="2332" t="s">
        <v>2506</v>
      </c>
      <c r="C1305" s="2276" t="s">
        <v>1022</v>
      </c>
      <c r="D1305" s="2276" t="s">
        <v>1022</v>
      </c>
      <c r="E1305" s="1044" t="s">
        <v>1174</v>
      </c>
      <c r="F1305" s="2336">
        <v>2028</v>
      </c>
      <c r="G1305" s="2234" t="s">
        <v>468</v>
      </c>
      <c r="H1305" s="2428" t="s">
        <v>1381</v>
      </c>
      <c r="I1305" s="2276" t="s">
        <v>987</v>
      </c>
      <c r="J1305" s="2276" t="s">
        <v>987</v>
      </c>
      <c r="K1305" s="361" t="s">
        <v>1174</v>
      </c>
      <c r="L1305" s="2336">
        <v>2028</v>
      </c>
      <c r="M1305" s="2276" t="s">
        <v>466</v>
      </c>
      <c r="N1305" s="50"/>
      <c r="O1305" s="460"/>
      <c r="P1305" s="50"/>
      <c r="Q1305" s="50"/>
      <c r="R1305" s="50" t="s">
        <v>1658</v>
      </c>
      <c r="S1305" s="51"/>
      <c r="T1305" s="52"/>
      <c r="U1305" s="1444"/>
      <c r="V1305" s="681"/>
      <c r="W1305" s="2769"/>
    </row>
    <row r="1306" spans="1:23" s="340" customFormat="1" ht="27" customHeight="1" outlineLevel="1" x14ac:dyDescent="0.25">
      <c r="A1306" s="2283"/>
      <c r="B1306" s="2333"/>
      <c r="C1306" s="2277"/>
      <c r="D1306" s="2277"/>
      <c r="E1306" s="1044" t="s">
        <v>2026</v>
      </c>
      <c r="F1306" s="2337"/>
      <c r="G1306" s="2235"/>
      <c r="H1306" s="2429"/>
      <c r="I1306" s="2277"/>
      <c r="J1306" s="2277"/>
      <c r="K1306" s="589" t="s">
        <v>1192</v>
      </c>
      <c r="L1306" s="2337"/>
      <c r="M1306" s="2277"/>
      <c r="N1306" s="50"/>
      <c r="O1306" s="460"/>
      <c r="P1306" s="50"/>
      <c r="Q1306" s="50"/>
      <c r="R1306" s="50">
        <v>330.79500000000002</v>
      </c>
      <c r="S1306" s="51"/>
      <c r="T1306" s="52"/>
      <c r="U1306" s="1444" t="s">
        <v>3903</v>
      </c>
      <c r="V1306" s="681" t="s">
        <v>1424</v>
      </c>
      <c r="W1306" s="2769"/>
    </row>
    <row r="1307" spans="1:23" s="340" customFormat="1" ht="27" customHeight="1" outlineLevel="1" x14ac:dyDescent="0.25">
      <c r="A1307" s="2282">
        <v>13</v>
      </c>
      <c r="B1307" s="2332" t="s">
        <v>2507</v>
      </c>
      <c r="C1307" s="2276" t="s">
        <v>1022</v>
      </c>
      <c r="D1307" s="2276" t="s">
        <v>1022</v>
      </c>
      <c r="E1307" s="1044" t="s">
        <v>1174</v>
      </c>
      <c r="F1307" s="2336">
        <v>2028</v>
      </c>
      <c r="G1307" s="2234" t="s">
        <v>468</v>
      </c>
      <c r="H1307" s="2428" t="s">
        <v>1382</v>
      </c>
      <c r="I1307" s="2276" t="s">
        <v>987</v>
      </c>
      <c r="J1307" s="2276" t="s">
        <v>987</v>
      </c>
      <c r="K1307" s="361" t="s">
        <v>1174</v>
      </c>
      <c r="L1307" s="2336">
        <v>2028</v>
      </c>
      <c r="M1307" s="2276" t="s">
        <v>466</v>
      </c>
      <c r="N1307" s="50"/>
      <c r="O1307" s="460"/>
      <c r="P1307" s="50"/>
      <c r="Q1307" s="50"/>
      <c r="R1307" s="50" t="s">
        <v>1651</v>
      </c>
      <c r="S1307" s="51"/>
      <c r="T1307" s="52"/>
      <c r="U1307" s="1444"/>
      <c r="V1307" s="681"/>
      <c r="W1307" s="2769"/>
    </row>
    <row r="1308" spans="1:23" s="340" customFormat="1" ht="27" customHeight="1" outlineLevel="1" x14ac:dyDescent="0.25">
      <c r="A1308" s="2283"/>
      <c r="B1308" s="2333"/>
      <c r="C1308" s="2277"/>
      <c r="D1308" s="2277"/>
      <c r="E1308" s="1044" t="s">
        <v>2026</v>
      </c>
      <c r="F1308" s="2337"/>
      <c r="G1308" s="2235"/>
      <c r="H1308" s="2429"/>
      <c r="I1308" s="2277"/>
      <c r="J1308" s="2277"/>
      <c r="K1308" s="589" t="s">
        <v>1192</v>
      </c>
      <c r="L1308" s="2337"/>
      <c r="M1308" s="2277"/>
      <c r="N1308" s="50"/>
      <c r="O1308" s="460"/>
      <c r="P1308" s="50"/>
      <c r="Q1308" s="50"/>
      <c r="R1308" s="50">
        <v>198.9</v>
      </c>
      <c r="S1308" s="51"/>
      <c r="T1308" s="52"/>
      <c r="U1308" s="1444" t="s">
        <v>3903</v>
      </c>
      <c r="V1308" s="681" t="s">
        <v>1424</v>
      </c>
      <c r="W1308" s="2769"/>
    </row>
    <row r="1309" spans="1:23" s="340" customFormat="1" ht="27" customHeight="1" outlineLevel="1" x14ac:dyDescent="0.25">
      <c r="A1309" s="2282">
        <v>14</v>
      </c>
      <c r="B1309" s="2332" t="s">
        <v>2508</v>
      </c>
      <c r="C1309" s="2276" t="s">
        <v>1022</v>
      </c>
      <c r="D1309" s="2276" t="s">
        <v>1022</v>
      </c>
      <c r="E1309" s="1044" t="s">
        <v>1174</v>
      </c>
      <c r="F1309" s="2336">
        <v>2028</v>
      </c>
      <c r="G1309" s="2234" t="s">
        <v>468</v>
      </c>
      <c r="H1309" s="2428" t="s">
        <v>1383</v>
      </c>
      <c r="I1309" s="2276" t="s">
        <v>987</v>
      </c>
      <c r="J1309" s="2276" t="s">
        <v>987</v>
      </c>
      <c r="K1309" s="361" t="s">
        <v>1174</v>
      </c>
      <c r="L1309" s="2336">
        <v>2028</v>
      </c>
      <c r="M1309" s="2276" t="s">
        <v>466</v>
      </c>
      <c r="N1309" s="50"/>
      <c r="O1309" s="460"/>
      <c r="P1309" s="50"/>
      <c r="Q1309" s="50"/>
      <c r="R1309" s="50" t="s">
        <v>1659</v>
      </c>
      <c r="S1309" s="51"/>
      <c r="T1309" s="52"/>
      <c r="U1309" s="1444"/>
      <c r="V1309" s="681"/>
      <c r="W1309" s="2769"/>
    </row>
    <row r="1310" spans="1:23" s="340" customFormat="1" ht="27" customHeight="1" outlineLevel="1" x14ac:dyDescent="0.25">
      <c r="A1310" s="2283"/>
      <c r="B1310" s="2333"/>
      <c r="C1310" s="2277"/>
      <c r="D1310" s="2277"/>
      <c r="E1310" s="1044" t="s">
        <v>2026</v>
      </c>
      <c r="F1310" s="2337"/>
      <c r="G1310" s="2235"/>
      <c r="H1310" s="2429"/>
      <c r="I1310" s="2277"/>
      <c r="J1310" s="2277"/>
      <c r="K1310" s="589" t="s">
        <v>1192</v>
      </c>
      <c r="L1310" s="2337"/>
      <c r="M1310" s="2277"/>
      <c r="N1310" s="50"/>
      <c r="O1310" s="460"/>
      <c r="P1310" s="50"/>
      <c r="Q1310" s="50"/>
      <c r="R1310" s="50">
        <v>224.58</v>
      </c>
      <c r="S1310" s="51"/>
      <c r="T1310" s="52"/>
      <c r="U1310" s="1444" t="s">
        <v>3903</v>
      </c>
      <c r="V1310" s="681" t="s">
        <v>1424</v>
      </c>
      <c r="W1310" s="2769"/>
    </row>
    <row r="1311" spans="1:23" s="340" customFormat="1" ht="27" customHeight="1" outlineLevel="1" x14ac:dyDescent="0.25">
      <c r="A1311" s="2282">
        <v>15</v>
      </c>
      <c r="B1311" s="2332" t="s">
        <v>2509</v>
      </c>
      <c r="C1311" s="2276" t="s">
        <v>1022</v>
      </c>
      <c r="D1311" s="2276" t="s">
        <v>1022</v>
      </c>
      <c r="E1311" s="1044" t="s">
        <v>1174</v>
      </c>
      <c r="F1311" s="2336">
        <v>2028</v>
      </c>
      <c r="G1311" s="2234" t="s">
        <v>468</v>
      </c>
      <c r="H1311" s="2428" t="s">
        <v>1384</v>
      </c>
      <c r="I1311" s="2276" t="s">
        <v>987</v>
      </c>
      <c r="J1311" s="2276" t="s">
        <v>987</v>
      </c>
      <c r="K1311" s="361" t="s">
        <v>1174</v>
      </c>
      <c r="L1311" s="2336">
        <v>2028</v>
      </c>
      <c r="M1311" s="2276" t="s">
        <v>466</v>
      </c>
      <c r="N1311" s="50"/>
      <c r="O1311" s="460"/>
      <c r="P1311" s="50"/>
      <c r="Q1311" s="50"/>
      <c r="R1311" s="50" t="s">
        <v>1660</v>
      </c>
      <c r="S1311" s="51"/>
      <c r="T1311" s="52"/>
      <c r="U1311" s="1444"/>
      <c r="V1311" s="681"/>
      <c r="W1311" s="2760"/>
    </row>
    <row r="1312" spans="1:23" s="340" customFormat="1" ht="27" customHeight="1" outlineLevel="1" x14ac:dyDescent="0.25">
      <c r="A1312" s="2283"/>
      <c r="B1312" s="2333"/>
      <c r="C1312" s="2277"/>
      <c r="D1312" s="2277"/>
      <c r="E1312" s="1044" t="s">
        <v>2026</v>
      </c>
      <c r="F1312" s="2337"/>
      <c r="G1312" s="2235"/>
      <c r="H1312" s="2429"/>
      <c r="I1312" s="2277"/>
      <c r="J1312" s="2277"/>
      <c r="K1312" s="589" t="s">
        <v>1192</v>
      </c>
      <c r="L1312" s="2337"/>
      <c r="M1312" s="2277"/>
      <c r="N1312" s="50"/>
      <c r="O1312" s="460"/>
      <c r="P1312" s="50"/>
      <c r="Q1312" s="50"/>
      <c r="R1312" s="50">
        <v>485.548</v>
      </c>
      <c r="S1312" s="51"/>
      <c r="T1312" s="52"/>
      <c r="U1312" s="1444" t="s">
        <v>3903</v>
      </c>
      <c r="V1312" s="681" t="s">
        <v>1424</v>
      </c>
      <c r="W1312" s="2761"/>
    </row>
    <row r="1313" spans="1:23" s="340" customFormat="1" ht="27" customHeight="1" outlineLevel="1" x14ac:dyDescent="0.25">
      <c r="A1313" s="2282">
        <v>16</v>
      </c>
      <c r="B1313" s="2332" t="s">
        <v>2510</v>
      </c>
      <c r="C1313" s="2276" t="s">
        <v>1022</v>
      </c>
      <c r="D1313" s="2276" t="s">
        <v>1022</v>
      </c>
      <c r="E1313" s="1044" t="s">
        <v>1174</v>
      </c>
      <c r="F1313" s="2336">
        <v>2028</v>
      </c>
      <c r="G1313" s="2234" t="s">
        <v>468</v>
      </c>
      <c r="H1313" s="2428" t="s">
        <v>1385</v>
      </c>
      <c r="I1313" s="2276" t="s">
        <v>987</v>
      </c>
      <c r="J1313" s="2276" t="s">
        <v>987</v>
      </c>
      <c r="K1313" s="361" t="s">
        <v>1174</v>
      </c>
      <c r="L1313" s="2336">
        <v>2028</v>
      </c>
      <c r="M1313" s="2276" t="s">
        <v>466</v>
      </c>
      <c r="N1313" s="50"/>
      <c r="O1313" s="460"/>
      <c r="P1313" s="50"/>
      <c r="Q1313" s="50"/>
      <c r="R1313" s="50" t="s">
        <v>1661</v>
      </c>
      <c r="S1313" s="51"/>
      <c r="T1313" s="52"/>
      <c r="U1313" s="1444"/>
      <c r="V1313" s="681"/>
      <c r="W1313" s="2760"/>
    </row>
    <row r="1314" spans="1:23" s="340" customFormat="1" ht="27" customHeight="1" outlineLevel="1" x14ac:dyDescent="0.25">
      <c r="A1314" s="2283"/>
      <c r="B1314" s="2333"/>
      <c r="C1314" s="2277"/>
      <c r="D1314" s="2277"/>
      <c r="E1314" s="1044" t="s">
        <v>2026</v>
      </c>
      <c r="F1314" s="2337"/>
      <c r="G1314" s="2235"/>
      <c r="H1314" s="2429"/>
      <c r="I1314" s="2277"/>
      <c r="J1314" s="2277"/>
      <c r="K1314" s="589" t="s">
        <v>1192</v>
      </c>
      <c r="L1314" s="2337"/>
      <c r="M1314" s="2277"/>
      <c r="N1314" s="50"/>
      <c r="O1314" s="460"/>
      <c r="P1314" s="50"/>
      <c r="Q1314" s="50"/>
      <c r="R1314" s="50">
        <v>424.89100000000002</v>
      </c>
      <c r="S1314" s="51"/>
      <c r="T1314" s="52"/>
      <c r="U1314" s="1444" t="s">
        <v>3903</v>
      </c>
      <c r="V1314" s="681" t="s">
        <v>1424</v>
      </c>
      <c r="W1314" s="2761"/>
    </row>
    <row r="1315" spans="1:23" s="286" customFormat="1" outlineLevel="1" x14ac:dyDescent="0.25">
      <c r="A1315" s="1216"/>
      <c r="B1315" s="1580" t="s">
        <v>1020</v>
      </c>
      <c r="C1315" s="164"/>
      <c r="D1315" s="320"/>
      <c r="E1315" s="164"/>
      <c r="F1315" s="214"/>
      <c r="G1315" s="388"/>
      <c r="H1315" s="996" t="s">
        <v>575</v>
      </c>
      <c r="I1315" s="173"/>
      <c r="J1315" s="319"/>
      <c r="K1315" s="160"/>
      <c r="L1315" s="214"/>
      <c r="M1315" s="164"/>
      <c r="N1315" s="168"/>
      <c r="O1315" s="461"/>
      <c r="P1315" s="168"/>
      <c r="Q1315" s="168"/>
      <c r="R1315" s="168"/>
      <c r="S1315" s="223"/>
      <c r="T1315" s="223"/>
      <c r="U1315" s="197"/>
      <c r="V1315" s="197"/>
      <c r="W1315" s="197"/>
    </row>
    <row r="1316" spans="1:23" s="338" customFormat="1" ht="17.25" customHeight="1" outlineLevel="1" x14ac:dyDescent="0.25">
      <c r="A1316" s="2282">
        <v>17</v>
      </c>
      <c r="B1316" s="2332" t="s">
        <v>2513</v>
      </c>
      <c r="C1316" s="2276" t="s">
        <v>1022</v>
      </c>
      <c r="D1316" s="2276" t="s">
        <v>1022</v>
      </c>
      <c r="E1316" s="1044" t="s">
        <v>1174</v>
      </c>
      <c r="F1316" s="2336">
        <v>2028</v>
      </c>
      <c r="G1316" s="2234" t="s">
        <v>468</v>
      </c>
      <c r="H1316" s="2428" t="s">
        <v>1360</v>
      </c>
      <c r="I1316" s="2276" t="s">
        <v>987</v>
      </c>
      <c r="J1316" s="2276" t="s">
        <v>987</v>
      </c>
      <c r="K1316" s="331" t="s">
        <v>1174</v>
      </c>
      <c r="L1316" s="2336">
        <v>2028</v>
      </c>
      <c r="M1316" s="2276" t="s">
        <v>466</v>
      </c>
      <c r="N1316" s="53"/>
      <c r="O1316" s="456"/>
      <c r="P1316" s="50"/>
      <c r="Q1316" s="50"/>
      <c r="R1316" s="50" t="s">
        <v>1776</v>
      </c>
      <c r="S1316" s="51"/>
      <c r="T1316" s="52"/>
      <c r="U1316" s="1444"/>
      <c r="V1316" s="334"/>
      <c r="W1316" s="2760"/>
    </row>
    <row r="1317" spans="1:23" s="338" customFormat="1" ht="27" customHeight="1" outlineLevel="1" x14ac:dyDescent="0.25">
      <c r="A1317" s="2283"/>
      <c r="B1317" s="2333"/>
      <c r="C1317" s="2277"/>
      <c r="D1317" s="2277"/>
      <c r="E1317" s="1044" t="s">
        <v>2026</v>
      </c>
      <c r="F1317" s="2337"/>
      <c r="G1317" s="2235"/>
      <c r="H1317" s="2429"/>
      <c r="I1317" s="2277"/>
      <c r="J1317" s="2277"/>
      <c r="K1317" s="330" t="s">
        <v>1192</v>
      </c>
      <c r="L1317" s="2337"/>
      <c r="M1317" s="2277"/>
      <c r="N1317" s="53"/>
      <c r="O1317" s="456"/>
      <c r="P1317" s="50"/>
      <c r="Q1317" s="50"/>
      <c r="R1317" s="50">
        <v>412.5</v>
      </c>
      <c r="S1317" s="51"/>
      <c r="T1317" s="52"/>
      <c r="U1317" s="1444" t="s">
        <v>3903</v>
      </c>
      <c r="V1317" s="681" t="s">
        <v>1358</v>
      </c>
      <c r="W1317" s="2761"/>
    </row>
    <row r="1318" spans="1:23" s="340" customFormat="1" ht="13.5" customHeight="1" outlineLevel="1" x14ac:dyDescent="0.25">
      <c r="A1318" s="2282">
        <v>18</v>
      </c>
      <c r="B1318" s="2332" t="s">
        <v>2514</v>
      </c>
      <c r="C1318" s="2276" t="s">
        <v>1022</v>
      </c>
      <c r="D1318" s="2276" t="s">
        <v>1022</v>
      </c>
      <c r="E1318" s="1044" t="s">
        <v>1174</v>
      </c>
      <c r="F1318" s="2336">
        <v>2027</v>
      </c>
      <c r="G1318" s="2234" t="s">
        <v>468</v>
      </c>
      <c r="H1318" s="2428" t="s">
        <v>1388</v>
      </c>
      <c r="I1318" s="2276" t="s">
        <v>987</v>
      </c>
      <c r="J1318" s="2276" t="s">
        <v>987</v>
      </c>
      <c r="K1318" s="361" t="s">
        <v>1174</v>
      </c>
      <c r="L1318" s="2336">
        <v>2027</v>
      </c>
      <c r="M1318" s="2276" t="s">
        <v>466</v>
      </c>
      <c r="N1318" s="53"/>
      <c r="O1318" s="456"/>
      <c r="P1318" s="50"/>
      <c r="Q1318" s="50" t="s">
        <v>1662</v>
      </c>
      <c r="R1318" s="50"/>
      <c r="S1318" s="51"/>
      <c r="T1318" s="52"/>
      <c r="U1318" s="1444"/>
      <c r="V1318" s="681"/>
      <c r="W1318" s="2760"/>
    </row>
    <row r="1319" spans="1:23" s="340" customFormat="1" ht="27" customHeight="1" outlineLevel="1" x14ac:dyDescent="0.25">
      <c r="A1319" s="2283"/>
      <c r="B1319" s="2333"/>
      <c r="C1319" s="2277"/>
      <c r="D1319" s="2277"/>
      <c r="E1319" s="1044" t="s">
        <v>2026</v>
      </c>
      <c r="F1319" s="2337"/>
      <c r="G1319" s="2235"/>
      <c r="H1319" s="2429"/>
      <c r="I1319" s="2277"/>
      <c r="J1319" s="2277"/>
      <c r="K1319" s="589" t="s">
        <v>1192</v>
      </c>
      <c r="L1319" s="2337"/>
      <c r="M1319" s="2277"/>
      <c r="N1319" s="53"/>
      <c r="O1319" s="456"/>
      <c r="P1319" s="50"/>
      <c r="Q1319" s="589">
        <v>267.77699999999999</v>
      </c>
      <c r="R1319" s="1450"/>
      <c r="S1319" s="681"/>
      <c r="T1319" s="681"/>
      <c r="U1319" s="1444" t="s">
        <v>3903</v>
      </c>
      <c r="V1319" s="681" t="s">
        <v>1424</v>
      </c>
      <c r="W1319" s="2761"/>
    </row>
    <row r="1320" spans="1:23" s="340" customFormat="1" ht="14.25" customHeight="1" outlineLevel="1" x14ac:dyDescent="0.25">
      <c r="A1320" s="2282">
        <v>19</v>
      </c>
      <c r="B1320" s="2332" t="s">
        <v>2515</v>
      </c>
      <c r="C1320" s="2276" t="s">
        <v>1022</v>
      </c>
      <c r="D1320" s="2276" t="s">
        <v>1022</v>
      </c>
      <c r="E1320" s="1044" t="s">
        <v>1174</v>
      </c>
      <c r="F1320" s="2336">
        <v>2028</v>
      </c>
      <c r="G1320" s="2234" t="s">
        <v>468</v>
      </c>
      <c r="H1320" s="2428" t="s">
        <v>1389</v>
      </c>
      <c r="I1320" s="2276" t="s">
        <v>987</v>
      </c>
      <c r="J1320" s="2276" t="s">
        <v>987</v>
      </c>
      <c r="K1320" s="361" t="s">
        <v>1174</v>
      </c>
      <c r="L1320" s="2336">
        <v>2028</v>
      </c>
      <c r="M1320" s="2276" t="s">
        <v>466</v>
      </c>
      <c r="N1320" s="53"/>
      <c r="O1320" s="456"/>
      <c r="P1320" s="50"/>
      <c r="Q1320" s="50"/>
      <c r="R1320" s="50" t="s">
        <v>1663</v>
      </c>
      <c r="S1320" s="51"/>
      <c r="T1320" s="52"/>
      <c r="U1320" s="1444"/>
      <c r="V1320" s="681"/>
      <c r="W1320" s="2760"/>
    </row>
    <row r="1321" spans="1:23" s="340" customFormat="1" ht="27" customHeight="1" outlineLevel="1" x14ac:dyDescent="0.25">
      <c r="A1321" s="2283"/>
      <c r="B1321" s="2333"/>
      <c r="C1321" s="2277"/>
      <c r="D1321" s="2277"/>
      <c r="E1321" s="1044" t="s">
        <v>2026</v>
      </c>
      <c r="F1321" s="2337"/>
      <c r="G1321" s="2235"/>
      <c r="H1321" s="2429"/>
      <c r="I1321" s="2277"/>
      <c r="J1321" s="2277"/>
      <c r="K1321" s="589" t="s">
        <v>1192</v>
      </c>
      <c r="L1321" s="2337"/>
      <c r="M1321" s="2277"/>
      <c r="N1321" s="53"/>
      <c r="O1321" s="456"/>
      <c r="P1321" s="50"/>
      <c r="Q1321" s="50"/>
      <c r="R1321" s="1450">
        <v>761</v>
      </c>
      <c r="S1321" s="678"/>
      <c r="T1321" s="678"/>
      <c r="U1321" s="1444" t="s">
        <v>3903</v>
      </c>
      <c r="V1321" s="681" t="s">
        <v>1424</v>
      </c>
      <c r="W1321" s="2761"/>
    </row>
    <row r="1322" spans="1:23" s="340" customFormat="1" ht="13.5" customHeight="1" outlineLevel="1" x14ac:dyDescent="0.25">
      <c r="A1322" s="2282">
        <v>20</v>
      </c>
      <c r="B1322" s="2332" t="s">
        <v>2516</v>
      </c>
      <c r="C1322" s="2276" t="s">
        <v>1022</v>
      </c>
      <c r="D1322" s="2276" t="s">
        <v>1022</v>
      </c>
      <c r="E1322" s="1044" t="s">
        <v>1174</v>
      </c>
      <c r="F1322" s="2336">
        <v>2028</v>
      </c>
      <c r="G1322" s="2234" t="s">
        <v>468</v>
      </c>
      <c r="H1322" s="2428" t="s">
        <v>1390</v>
      </c>
      <c r="I1322" s="2276" t="s">
        <v>987</v>
      </c>
      <c r="J1322" s="2276" t="s">
        <v>987</v>
      </c>
      <c r="K1322" s="361" t="s">
        <v>1174</v>
      </c>
      <c r="L1322" s="2336">
        <v>2028</v>
      </c>
      <c r="M1322" s="2276" t="s">
        <v>466</v>
      </c>
      <c r="N1322" s="53"/>
      <c r="O1322" s="456"/>
      <c r="P1322" s="50"/>
      <c r="Q1322" s="50"/>
      <c r="R1322" s="50" t="s">
        <v>1815</v>
      </c>
      <c r="S1322" s="678"/>
      <c r="T1322" s="678"/>
      <c r="U1322" s="1658"/>
      <c r="V1322" s="681"/>
      <c r="W1322" s="2760"/>
    </row>
    <row r="1323" spans="1:23" s="340" customFormat="1" ht="27" customHeight="1" outlineLevel="1" x14ac:dyDescent="0.25">
      <c r="A1323" s="2283"/>
      <c r="B1323" s="2333"/>
      <c r="C1323" s="2277"/>
      <c r="D1323" s="2277"/>
      <c r="E1323" s="1044" t="s">
        <v>2026</v>
      </c>
      <c r="F1323" s="2337"/>
      <c r="G1323" s="2235"/>
      <c r="H1323" s="2429"/>
      <c r="I1323" s="2277"/>
      <c r="J1323" s="2277"/>
      <c r="K1323" s="589" t="s">
        <v>1192</v>
      </c>
      <c r="L1323" s="2337"/>
      <c r="M1323" s="2277"/>
      <c r="N1323" s="53"/>
      <c r="O1323" s="456"/>
      <c r="P1323" s="50"/>
      <c r="Q1323" s="50"/>
      <c r="R1323" s="1450">
        <v>368</v>
      </c>
      <c r="S1323" s="678"/>
      <c r="T1323" s="678"/>
      <c r="U1323" s="1444" t="s">
        <v>3903</v>
      </c>
      <c r="V1323" s="681" t="s">
        <v>1424</v>
      </c>
      <c r="W1323" s="2761"/>
    </row>
    <row r="1324" spans="1:23" s="286" customFormat="1" outlineLevel="1" x14ac:dyDescent="0.25">
      <c r="A1324" s="1218"/>
      <c r="B1324" s="1566" t="s">
        <v>1003</v>
      </c>
      <c r="C1324" s="160"/>
      <c r="D1324" s="180"/>
      <c r="E1324" s="160"/>
      <c r="F1324" s="205"/>
      <c r="G1324" s="161"/>
      <c r="H1324" s="988" t="s">
        <v>576</v>
      </c>
      <c r="I1324" s="164"/>
      <c r="J1324" s="320"/>
      <c r="K1324" s="160"/>
      <c r="L1324" s="205"/>
      <c r="M1324" s="160"/>
      <c r="N1324" s="169"/>
      <c r="O1324" s="459"/>
      <c r="P1324" s="168"/>
      <c r="Q1324" s="168"/>
      <c r="R1324" s="168"/>
      <c r="S1324" s="223"/>
      <c r="T1324" s="170"/>
      <c r="U1324" s="197"/>
      <c r="V1324" s="197"/>
      <c r="W1324" s="197"/>
    </row>
    <row r="1325" spans="1:23" s="338" customFormat="1" ht="15" customHeight="1" outlineLevel="1" x14ac:dyDescent="0.25">
      <c r="A1325" s="2282"/>
      <c r="B1325" s="2332" t="s">
        <v>2517</v>
      </c>
      <c r="C1325" s="2276" t="s">
        <v>1022</v>
      </c>
      <c r="D1325" s="2276" t="s">
        <v>1022</v>
      </c>
      <c r="E1325" s="1044" t="s">
        <v>1174</v>
      </c>
      <c r="F1325" s="2336">
        <v>2028</v>
      </c>
      <c r="G1325" s="2234" t="s">
        <v>468</v>
      </c>
      <c r="H1325" s="2428" t="s">
        <v>1361</v>
      </c>
      <c r="I1325" s="2276" t="s">
        <v>987</v>
      </c>
      <c r="J1325" s="2276" t="s">
        <v>987</v>
      </c>
      <c r="K1325" s="361" t="s">
        <v>1174</v>
      </c>
      <c r="L1325" s="2336">
        <v>2028</v>
      </c>
      <c r="M1325" s="2276" t="s">
        <v>466</v>
      </c>
      <c r="N1325" s="53"/>
      <c r="O1325" s="456"/>
      <c r="P1325" s="50"/>
      <c r="Q1325" s="50"/>
      <c r="R1325" s="50" t="s">
        <v>3405</v>
      </c>
      <c r="S1325" s="51"/>
      <c r="T1325" s="52"/>
      <c r="U1325" s="1444"/>
      <c r="V1325" s="334"/>
      <c r="W1325" s="2760"/>
    </row>
    <row r="1326" spans="1:23" s="338" customFormat="1" ht="30.75" customHeight="1" outlineLevel="1" x14ac:dyDescent="0.25">
      <c r="A1326" s="2283"/>
      <c r="B1326" s="2333"/>
      <c r="C1326" s="2277"/>
      <c r="D1326" s="2277"/>
      <c r="E1326" s="1044" t="s">
        <v>2026</v>
      </c>
      <c r="F1326" s="2337"/>
      <c r="G1326" s="2235"/>
      <c r="H1326" s="2429"/>
      <c r="I1326" s="2277"/>
      <c r="J1326" s="2277"/>
      <c r="K1326" s="589" t="s">
        <v>1192</v>
      </c>
      <c r="L1326" s="2337"/>
      <c r="M1326" s="2277"/>
      <c r="N1326" s="53"/>
      <c r="O1326" s="456"/>
      <c r="P1326" s="50"/>
      <c r="Q1326" s="50"/>
      <c r="R1326" s="50">
        <v>294.815</v>
      </c>
      <c r="S1326" s="51"/>
      <c r="T1326" s="52"/>
      <c r="U1326" s="1444" t="s">
        <v>3903</v>
      </c>
      <c r="V1326" s="681" t="s">
        <v>1358</v>
      </c>
      <c r="W1326" s="2761"/>
    </row>
    <row r="1327" spans="1:23" s="340" customFormat="1" ht="30.75" customHeight="1" outlineLevel="1" x14ac:dyDescent="0.25">
      <c r="A1327" s="2282"/>
      <c r="B1327" s="2332" t="s">
        <v>2518</v>
      </c>
      <c r="C1327" s="2276" t="s">
        <v>1022</v>
      </c>
      <c r="D1327" s="2276" t="s">
        <v>1022</v>
      </c>
      <c r="E1327" s="1044" t="s">
        <v>1174</v>
      </c>
      <c r="F1327" s="2336">
        <v>2028</v>
      </c>
      <c r="G1327" s="2234" t="s">
        <v>468</v>
      </c>
      <c r="H1327" s="2428" t="s">
        <v>1391</v>
      </c>
      <c r="I1327" s="2276" t="s">
        <v>987</v>
      </c>
      <c r="J1327" s="2276" t="s">
        <v>987</v>
      </c>
      <c r="K1327" s="361" t="s">
        <v>1174</v>
      </c>
      <c r="L1327" s="2336">
        <v>2028</v>
      </c>
      <c r="M1327" s="2276" t="s">
        <v>466</v>
      </c>
      <c r="N1327" s="53"/>
      <c r="O1327" s="456"/>
      <c r="P1327" s="50"/>
      <c r="Q1327" s="50"/>
      <c r="R1327" s="50" t="s">
        <v>1213</v>
      </c>
      <c r="S1327" s="51"/>
      <c r="T1327" s="52"/>
      <c r="U1327" s="1444"/>
      <c r="V1327" s="681"/>
      <c r="W1327" s="2760"/>
    </row>
    <row r="1328" spans="1:23" s="340" customFormat="1" ht="30.75" customHeight="1" outlineLevel="1" x14ac:dyDescent="0.25">
      <c r="A1328" s="2283"/>
      <c r="B1328" s="2333"/>
      <c r="C1328" s="2277"/>
      <c r="D1328" s="2277"/>
      <c r="E1328" s="1044" t="s">
        <v>2026</v>
      </c>
      <c r="F1328" s="2337"/>
      <c r="G1328" s="2235"/>
      <c r="H1328" s="2429"/>
      <c r="I1328" s="2277"/>
      <c r="J1328" s="2277"/>
      <c r="K1328" s="589" t="s">
        <v>1192</v>
      </c>
      <c r="L1328" s="2337"/>
      <c r="M1328" s="2277"/>
      <c r="N1328" s="53"/>
      <c r="O1328" s="456"/>
      <c r="P1328" s="50"/>
      <c r="Q1328" s="50"/>
      <c r="R1328" s="50">
        <v>423.84899999999999</v>
      </c>
      <c r="S1328" s="51"/>
      <c r="T1328" s="52"/>
      <c r="U1328" s="1444" t="s">
        <v>3903</v>
      </c>
      <c r="V1328" s="681" t="s">
        <v>1424</v>
      </c>
      <c r="W1328" s="2761"/>
    </row>
    <row r="1329" spans="1:23" s="340" customFormat="1" ht="30.75" customHeight="1" outlineLevel="1" x14ac:dyDescent="0.25">
      <c r="A1329" s="2282"/>
      <c r="B1329" s="2332" t="s">
        <v>2519</v>
      </c>
      <c r="C1329" s="2276" t="s">
        <v>1022</v>
      </c>
      <c r="D1329" s="2276" t="s">
        <v>1022</v>
      </c>
      <c r="E1329" s="1044" t="s">
        <v>1174</v>
      </c>
      <c r="F1329" s="2336">
        <v>2027</v>
      </c>
      <c r="G1329" s="2234" t="s">
        <v>468</v>
      </c>
      <c r="H1329" s="2428" t="s">
        <v>1392</v>
      </c>
      <c r="I1329" s="2276" t="s">
        <v>987</v>
      </c>
      <c r="J1329" s="2276" t="s">
        <v>987</v>
      </c>
      <c r="K1329" s="361" t="s">
        <v>1174</v>
      </c>
      <c r="L1329" s="2336">
        <v>2027</v>
      </c>
      <c r="M1329" s="2276" t="s">
        <v>466</v>
      </c>
      <c r="N1329" s="53"/>
      <c r="O1329" s="456"/>
      <c r="P1329" s="50"/>
      <c r="Q1329" s="586" t="s">
        <v>1664</v>
      </c>
      <c r="R1329" s="50"/>
      <c r="S1329" s="51"/>
      <c r="T1329" s="52"/>
      <c r="U1329" s="1444"/>
      <c r="V1329" s="681"/>
      <c r="W1329" s="2760"/>
    </row>
    <row r="1330" spans="1:23" s="340" customFormat="1" ht="30.75" customHeight="1" outlineLevel="1" x14ac:dyDescent="0.25">
      <c r="A1330" s="2283"/>
      <c r="B1330" s="2333"/>
      <c r="C1330" s="2277"/>
      <c r="D1330" s="2277"/>
      <c r="E1330" s="1044" t="s">
        <v>2026</v>
      </c>
      <c r="F1330" s="2337"/>
      <c r="G1330" s="2235"/>
      <c r="H1330" s="2429"/>
      <c r="I1330" s="2277"/>
      <c r="J1330" s="2277"/>
      <c r="K1330" s="589" t="s">
        <v>1192</v>
      </c>
      <c r="L1330" s="2337"/>
      <c r="M1330" s="2277"/>
      <c r="N1330" s="53"/>
      <c r="O1330" s="456"/>
      <c r="P1330" s="50"/>
      <c r="Q1330" s="590">
        <v>339.76229999999998</v>
      </c>
      <c r="R1330" s="50"/>
      <c r="S1330" s="51"/>
      <c r="T1330" s="52"/>
      <c r="U1330" s="1444" t="s">
        <v>3903</v>
      </c>
      <c r="V1330" s="681" t="s">
        <v>1424</v>
      </c>
      <c r="W1330" s="2761"/>
    </row>
    <row r="1331" spans="1:23" s="340" customFormat="1" ht="30.75" customHeight="1" outlineLevel="1" x14ac:dyDescent="0.25">
      <c r="A1331" s="2282"/>
      <c r="B1331" s="2332" t="s">
        <v>2520</v>
      </c>
      <c r="C1331" s="2276" t="s">
        <v>1022</v>
      </c>
      <c r="D1331" s="2276" t="s">
        <v>1022</v>
      </c>
      <c r="E1331" s="1044" t="s">
        <v>1174</v>
      </c>
      <c r="F1331" s="2336">
        <v>2027</v>
      </c>
      <c r="G1331" s="2234" t="s">
        <v>468</v>
      </c>
      <c r="H1331" s="2428" t="s">
        <v>1393</v>
      </c>
      <c r="I1331" s="2276" t="s">
        <v>987</v>
      </c>
      <c r="J1331" s="2276" t="s">
        <v>987</v>
      </c>
      <c r="K1331" s="361" t="s">
        <v>1174</v>
      </c>
      <c r="L1331" s="2336">
        <v>2027</v>
      </c>
      <c r="M1331" s="2276" t="s">
        <v>466</v>
      </c>
      <c r="N1331" s="53"/>
      <c r="O1331" s="456"/>
      <c r="P1331" s="50"/>
      <c r="Q1331" s="586" t="s">
        <v>1665</v>
      </c>
      <c r="R1331" s="50"/>
      <c r="S1331" s="51"/>
      <c r="T1331" s="52"/>
      <c r="U1331" s="1444"/>
      <c r="V1331" s="681"/>
      <c r="W1331" s="2760"/>
    </row>
    <row r="1332" spans="1:23" s="340" customFormat="1" ht="30.75" customHeight="1" outlineLevel="1" x14ac:dyDescent="0.25">
      <c r="A1332" s="2283"/>
      <c r="B1332" s="2333"/>
      <c r="C1332" s="2277"/>
      <c r="D1332" s="2277"/>
      <c r="E1332" s="1044" t="s">
        <v>2026</v>
      </c>
      <c r="F1332" s="2337"/>
      <c r="G1332" s="2235"/>
      <c r="H1332" s="2429"/>
      <c r="I1332" s="2277"/>
      <c r="J1332" s="2277"/>
      <c r="K1332" s="589" t="s">
        <v>1192</v>
      </c>
      <c r="L1332" s="2337"/>
      <c r="M1332" s="2277"/>
      <c r="N1332" s="53"/>
      <c r="O1332" s="456"/>
      <c r="P1332" s="50"/>
      <c r="Q1332" s="590">
        <v>233.4049</v>
      </c>
      <c r="R1332" s="50"/>
      <c r="S1332" s="51"/>
      <c r="T1332" s="52"/>
      <c r="U1332" s="1444" t="s">
        <v>3903</v>
      </c>
      <c r="V1332" s="681" t="s">
        <v>1424</v>
      </c>
      <c r="W1332" s="2761"/>
    </row>
    <row r="1333" spans="1:23" s="340" customFormat="1" ht="30.75" customHeight="1" outlineLevel="1" x14ac:dyDescent="0.25">
      <c r="A1333" s="2282"/>
      <c r="B1333" s="2332" t="s">
        <v>2521</v>
      </c>
      <c r="C1333" s="2276" t="s">
        <v>1022</v>
      </c>
      <c r="D1333" s="2276" t="s">
        <v>1022</v>
      </c>
      <c r="E1333" s="1044" t="s">
        <v>1174</v>
      </c>
      <c r="F1333" s="2336">
        <v>2028</v>
      </c>
      <c r="G1333" s="2234" t="s">
        <v>468</v>
      </c>
      <c r="H1333" s="2428" t="s">
        <v>1394</v>
      </c>
      <c r="I1333" s="2276" t="s">
        <v>987</v>
      </c>
      <c r="J1333" s="2276" t="s">
        <v>987</v>
      </c>
      <c r="K1333" s="361" t="s">
        <v>1174</v>
      </c>
      <c r="L1333" s="2336">
        <v>2028</v>
      </c>
      <c r="M1333" s="2276" t="s">
        <v>466</v>
      </c>
      <c r="N1333" s="53"/>
      <c r="O1333" s="456"/>
      <c r="P1333" s="50"/>
      <c r="Q1333" s="590"/>
      <c r="R1333" s="1449" t="s">
        <v>1666</v>
      </c>
      <c r="S1333" s="51"/>
      <c r="T1333" s="52"/>
      <c r="U1333" s="1444"/>
      <c r="V1333" s="681"/>
      <c r="W1333" s="2760"/>
    </row>
    <row r="1334" spans="1:23" s="340" customFormat="1" ht="30.75" customHeight="1" outlineLevel="1" x14ac:dyDescent="0.25">
      <c r="A1334" s="2283"/>
      <c r="B1334" s="2333"/>
      <c r="C1334" s="2277"/>
      <c r="D1334" s="2277"/>
      <c r="E1334" s="1044" t="s">
        <v>2026</v>
      </c>
      <c r="F1334" s="2337"/>
      <c r="G1334" s="2235"/>
      <c r="H1334" s="2429"/>
      <c r="I1334" s="2277"/>
      <c r="J1334" s="2277"/>
      <c r="K1334" s="589" t="s">
        <v>1192</v>
      </c>
      <c r="L1334" s="2337"/>
      <c r="M1334" s="2277"/>
      <c r="N1334" s="53"/>
      <c r="O1334" s="456"/>
      <c r="P1334" s="50"/>
      <c r="Q1334" s="590"/>
      <c r="R1334" s="1452">
        <v>549.59180000000003</v>
      </c>
      <c r="S1334" s="51"/>
      <c r="T1334" s="52"/>
      <c r="U1334" s="1444" t="s">
        <v>3903</v>
      </c>
      <c r="V1334" s="681" t="s">
        <v>1424</v>
      </c>
      <c r="W1334" s="2761"/>
    </row>
    <row r="1335" spans="1:23" s="286" customFormat="1" outlineLevel="1" x14ac:dyDescent="0.25">
      <c r="A1335" s="1190"/>
      <c r="B1335" s="984" t="s">
        <v>2511</v>
      </c>
      <c r="C1335" s="160"/>
      <c r="D1335" s="180"/>
      <c r="E1335" s="160"/>
      <c r="F1335" s="205"/>
      <c r="G1335" s="161"/>
      <c r="H1335" s="232" t="s">
        <v>577</v>
      </c>
      <c r="I1335" s="160"/>
      <c r="J1335" s="160"/>
      <c r="K1335" s="160"/>
      <c r="L1335" s="205"/>
      <c r="M1335" s="160"/>
      <c r="N1335" s="169"/>
      <c r="O1335" s="459"/>
      <c r="P1335" s="168"/>
      <c r="Q1335" s="168"/>
      <c r="R1335" s="168"/>
      <c r="S1335" s="223"/>
      <c r="T1335" s="170"/>
      <c r="U1335" s="197"/>
      <c r="V1335" s="197"/>
      <c r="W1335" s="197"/>
    </row>
    <row r="1336" spans="1:23" s="480" customFormat="1" ht="15" customHeight="1" outlineLevel="1" x14ac:dyDescent="0.25">
      <c r="A1336" s="2282"/>
      <c r="B1336" s="2332" t="s">
        <v>3667</v>
      </c>
      <c r="C1336" s="2276" t="s">
        <v>1022</v>
      </c>
      <c r="D1336" s="2276" t="s">
        <v>1022</v>
      </c>
      <c r="E1336" s="1044" t="s">
        <v>1174</v>
      </c>
      <c r="F1336" s="2474" t="s">
        <v>471</v>
      </c>
      <c r="G1336" s="2426" t="s">
        <v>468</v>
      </c>
      <c r="H1336" s="2332" t="s">
        <v>1697</v>
      </c>
      <c r="I1336" s="2268" t="s">
        <v>987</v>
      </c>
      <c r="J1336" s="2268" t="s">
        <v>987</v>
      </c>
      <c r="K1336" s="470" t="s">
        <v>1174</v>
      </c>
      <c r="L1336" s="2474" t="s">
        <v>471</v>
      </c>
      <c r="M1336" s="2268" t="s">
        <v>466</v>
      </c>
      <c r="N1336" s="460" t="s">
        <v>3171</v>
      </c>
      <c r="O1336" s="460" t="s">
        <v>3172</v>
      </c>
      <c r="P1336" s="456"/>
      <c r="Q1336" s="592" t="s">
        <v>1667</v>
      </c>
      <c r="R1336" s="456"/>
      <c r="S1336" s="528"/>
      <c r="T1336" s="527"/>
      <c r="U1336" s="1676"/>
      <c r="V1336" s="482"/>
      <c r="W1336" s="2760"/>
    </row>
    <row r="1337" spans="1:23" s="480" customFormat="1" ht="39.75" customHeight="1" outlineLevel="1" x14ac:dyDescent="0.25">
      <c r="A1337" s="2283"/>
      <c r="B1337" s="2333"/>
      <c r="C1337" s="2277"/>
      <c r="D1337" s="2277"/>
      <c r="E1337" s="1044" t="s">
        <v>2026</v>
      </c>
      <c r="F1337" s="2475"/>
      <c r="G1337" s="2427"/>
      <c r="H1337" s="2333"/>
      <c r="I1337" s="2269"/>
      <c r="J1337" s="2269"/>
      <c r="K1337" s="447" t="s">
        <v>1192</v>
      </c>
      <c r="L1337" s="2475"/>
      <c r="M1337" s="2269"/>
      <c r="N1337" s="460">
        <v>40</v>
      </c>
      <c r="O1337" s="460">
        <v>20</v>
      </c>
      <c r="P1337" s="456"/>
      <c r="Q1337" s="456">
        <v>61.429499999999997</v>
      </c>
      <c r="R1337" s="456"/>
      <c r="S1337" s="528"/>
      <c r="T1337" s="527"/>
      <c r="U1337" s="1444" t="s">
        <v>3903</v>
      </c>
      <c r="V1337" s="482" t="s">
        <v>1424</v>
      </c>
      <c r="W1337" s="2761"/>
    </row>
    <row r="1338" spans="1:23" s="480" customFormat="1" ht="15" customHeight="1" outlineLevel="1" x14ac:dyDescent="0.25">
      <c r="A1338" s="2282"/>
      <c r="B1338" s="2332" t="s">
        <v>3668</v>
      </c>
      <c r="C1338" s="2276" t="s">
        <v>1022</v>
      </c>
      <c r="D1338" s="2276" t="s">
        <v>1022</v>
      </c>
      <c r="E1338" s="1044" t="s">
        <v>1174</v>
      </c>
      <c r="F1338" s="2474" t="s">
        <v>471</v>
      </c>
      <c r="G1338" s="2426" t="s">
        <v>468</v>
      </c>
      <c r="H1338" s="2332" t="s">
        <v>1698</v>
      </c>
      <c r="I1338" s="2268" t="s">
        <v>987</v>
      </c>
      <c r="J1338" s="2268" t="s">
        <v>987</v>
      </c>
      <c r="K1338" s="470" t="s">
        <v>1174</v>
      </c>
      <c r="L1338" s="2474" t="s">
        <v>471</v>
      </c>
      <c r="M1338" s="2268" t="s">
        <v>466</v>
      </c>
      <c r="N1338" s="460" t="s">
        <v>3173</v>
      </c>
      <c r="O1338" s="460" t="s">
        <v>3174</v>
      </c>
      <c r="P1338" s="456"/>
      <c r="Q1338" s="592" t="s">
        <v>1668</v>
      </c>
      <c r="R1338" s="456"/>
      <c r="S1338" s="528"/>
      <c r="T1338" s="527"/>
      <c r="U1338" s="1676"/>
      <c r="V1338" s="482"/>
      <c r="W1338" s="2760"/>
    </row>
    <row r="1339" spans="1:23" s="480" customFormat="1" ht="36" customHeight="1" outlineLevel="1" x14ac:dyDescent="0.25">
      <c r="A1339" s="2283"/>
      <c r="B1339" s="2333"/>
      <c r="C1339" s="2277"/>
      <c r="D1339" s="2277"/>
      <c r="E1339" s="1044" t="s">
        <v>2026</v>
      </c>
      <c r="F1339" s="2475"/>
      <c r="G1339" s="2427"/>
      <c r="H1339" s="2333"/>
      <c r="I1339" s="2269"/>
      <c r="J1339" s="2269"/>
      <c r="K1339" s="447" t="s">
        <v>1192</v>
      </c>
      <c r="L1339" s="2475"/>
      <c r="M1339" s="2269"/>
      <c r="N1339" s="460">
        <v>264.4221</v>
      </c>
      <c r="O1339" s="460">
        <v>157.494</v>
      </c>
      <c r="P1339" s="456"/>
      <c r="Q1339" s="456">
        <v>116.63500000000001</v>
      </c>
      <c r="R1339" s="456"/>
      <c r="S1339" s="528"/>
      <c r="T1339" s="527"/>
      <c r="U1339" s="1444" t="s">
        <v>3903</v>
      </c>
      <c r="V1339" s="482" t="s">
        <v>1424</v>
      </c>
      <c r="W1339" s="2761"/>
    </row>
    <row r="1340" spans="1:23" s="480" customFormat="1" ht="20.25" customHeight="1" outlineLevel="1" x14ac:dyDescent="0.25">
      <c r="A1340" s="2282"/>
      <c r="B1340" s="2332" t="s">
        <v>2522</v>
      </c>
      <c r="C1340" s="2276" t="s">
        <v>1022</v>
      </c>
      <c r="D1340" s="2276" t="s">
        <v>1022</v>
      </c>
      <c r="E1340" s="1044" t="s">
        <v>1174</v>
      </c>
      <c r="F1340" s="2474">
        <v>2028</v>
      </c>
      <c r="G1340" s="2426" t="s">
        <v>468</v>
      </c>
      <c r="H1340" s="2332" t="s">
        <v>1362</v>
      </c>
      <c r="I1340" s="2268" t="s">
        <v>987</v>
      </c>
      <c r="J1340" s="2268" t="s">
        <v>987</v>
      </c>
      <c r="K1340" s="470" t="s">
        <v>1174</v>
      </c>
      <c r="L1340" s="2474">
        <v>2028</v>
      </c>
      <c r="M1340" s="2268" t="s">
        <v>466</v>
      </c>
      <c r="N1340" s="460"/>
      <c r="O1340" s="460"/>
      <c r="P1340" s="456"/>
      <c r="Q1340" s="456"/>
      <c r="R1340" s="1451" t="s">
        <v>1777</v>
      </c>
      <c r="S1340" s="528"/>
      <c r="T1340" s="527"/>
      <c r="U1340" s="1676"/>
      <c r="V1340" s="482"/>
      <c r="W1340" s="2760"/>
    </row>
    <row r="1341" spans="1:23" s="480" customFormat="1" ht="25.5" customHeight="1" outlineLevel="1" x14ac:dyDescent="0.25">
      <c r="A1341" s="2283"/>
      <c r="B1341" s="2333"/>
      <c r="C1341" s="2277"/>
      <c r="D1341" s="2277"/>
      <c r="E1341" s="1044" t="s">
        <v>2026</v>
      </c>
      <c r="F1341" s="2475"/>
      <c r="G1341" s="2427"/>
      <c r="H1341" s="2333"/>
      <c r="I1341" s="2269"/>
      <c r="J1341" s="2269"/>
      <c r="K1341" s="447" t="s">
        <v>1192</v>
      </c>
      <c r="L1341" s="2475"/>
      <c r="M1341" s="2269"/>
      <c r="N1341" s="460"/>
      <c r="O1341" s="460"/>
      <c r="P1341" s="456"/>
      <c r="Q1341" s="456"/>
      <c r="R1341" s="50">
        <v>177.4</v>
      </c>
      <c r="S1341" s="528"/>
      <c r="T1341" s="527"/>
      <c r="U1341" s="1444" t="s">
        <v>3903</v>
      </c>
      <c r="V1341" s="482" t="s">
        <v>1358</v>
      </c>
      <c r="W1341" s="2761"/>
    </row>
    <row r="1342" spans="1:23" s="480" customFormat="1" ht="18.75" customHeight="1" outlineLevel="1" x14ac:dyDescent="0.25">
      <c r="A1342" s="2282"/>
      <c r="B1342" s="2332" t="s">
        <v>2523</v>
      </c>
      <c r="C1342" s="2276" t="s">
        <v>1022</v>
      </c>
      <c r="D1342" s="2276" t="s">
        <v>1022</v>
      </c>
      <c r="E1342" s="1044" t="s">
        <v>1174</v>
      </c>
      <c r="F1342" s="2474">
        <v>2028</v>
      </c>
      <c r="G1342" s="2426" t="s">
        <v>468</v>
      </c>
      <c r="H1342" s="2332" t="s">
        <v>1395</v>
      </c>
      <c r="I1342" s="2268" t="s">
        <v>987</v>
      </c>
      <c r="J1342" s="2268" t="s">
        <v>987</v>
      </c>
      <c r="K1342" s="470" t="s">
        <v>1174</v>
      </c>
      <c r="L1342" s="2474">
        <v>2028</v>
      </c>
      <c r="M1342" s="2268" t="s">
        <v>466</v>
      </c>
      <c r="N1342" s="460"/>
      <c r="O1342" s="460"/>
      <c r="P1342" s="456"/>
      <c r="Q1342" s="456"/>
      <c r="R1342" s="1451" t="s">
        <v>1669</v>
      </c>
      <c r="S1342" s="528"/>
      <c r="T1342" s="527"/>
      <c r="U1342" s="1676"/>
      <c r="V1342" s="482"/>
      <c r="W1342" s="2760"/>
    </row>
    <row r="1343" spans="1:23" s="480" customFormat="1" ht="21.75" customHeight="1" outlineLevel="1" x14ac:dyDescent="0.25">
      <c r="A1343" s="2283"/>
      <c r="B1343" s="2333"/>
      <c r="C1343" s="2277"/>
      <c r="D1343" s="2277"/>
      <c r="E1343" s="1044" t="s">
        <v>2026</v>
      </c>
      <c r="F1343" s="2475"/>
      <c r="G1343" s="2427"/>
      <c r="H1343" s="2333"/>
      <c r="I1343" s="2269"/>
      <c r="J1343" s="2269"/>
      <c r="K1343" s="447" t="s">
        <v>1192</v>
      </c>
      <c r="L1343" s="2475"/>
      <c r="M1343" s="2269"/>
      <c r="N1343" s="460"/>
      <c r="O1343" s="460"/>
      <c r="P1343" s="456"/>
      <c r="Q1343" s="456"/>
      <c r="R1343" s="1453">
        <v>267</v>
      </c>
      <c r="S1343" s="659"/>
      <c r="T1343" s="659"/>
      <c r="U1343" s="1444" t="s">
        <v>3903</v>
      </c>
      <c r="V1343" s="482" t="s">
        <v>1424</v>
      </c>
      <c r="W1343" s="2761"/>
    </row>
    <row r="1344" spans="1:23" s="480" customFormat="1" ht="19.5" customHeight="1" outlineLevel="1" x14ac:dyDescent="0.25">
      <c r="A1344" s="2282"/>
      <c r="B1344" s="2332" t="s">
        <v>2524</v>
      </c>
      <c r="C1344" s="2276" t="s">
        <v>1022</v>
      </c>
      <c r="D1344" s="2276" t="s">
        <v>1022</v>
      </c>
      <c r="E1344" s="1044" t="s">
        <v>1174</v>
      </c>
      <c r="F1344" s="2474">
        <v>2030</v>
      </c>
      <c r="G1344" s="2426" t="s">
        <v>468</v>
      </c>
      <c r="H1344" s="2332" t="s">
        <v>1396</v>
      </c>
      <c r="I1344" s="2268" t="s">
        <v>987</v>
      </c>
      <c r="J1344" s="2268" t="s">
        <v>987</v>
      </c>
      <c r="K1344" s="470" t="s">
        <v>1174</v>
      </c>
      <c r="L1344" s="2474">
        <v>2030</v>
      </c>
      <c r="M1344" s="2268" t="s">
        <v>466</v>
      </c>
      <c r="N1344" s="460"/>
      <c r="O1344" s="460"/>
      <c r="P1344" s="456"/>
      <c r="Q1344" s="456"/>
      <c r="R1344" s="1451" t="s">
        <v>1670</v>
      </c>
      <c r="S1344" s="659"/>
      <c r="T1344" s="659"/>
      <c r="U1344" s="659"/>
      <c r="V1344" s="482"/>
      <c r="W1344" s="2760"/>
    </row>
    <row r="1345" spans="1:23" s="480" customFormat="1" ht="23.25" customHeight="1" outlineLevel="1" x14ac:dyDescent="0.25">
      <c r="A1345" s="2283"/>
      <c r="B1345" s="2333"/>
      <c r="C1345" s="2277"/>
      <c r="D1345" s="2277"/>
      <c r="E1345" s="1044" t="s">
        <v>2026</v>
      </c>
      <c r="F1345" s="2475"/>
      <c r="G1345" s="2427"/>
      <c r="H1345" s="2333"/>
      <c r="I1345" s="2269"/>
      <c r="J1345" s="2269"/>
      <c r="K1345" s="447" t="s">
        <v>1192</v>
      </c>
      <c r="L1345" s="2475"/>
      <c r="M1345" s="2269"/>
      <c r="N1345" s="460"/>
      <c r="O1345" s="460"/>
      <c r="P1345" s="456"/>
      <c r="Q1345" s="456"/>
      <c r="R1345" s="1453">
        <v>251.7</v>
      </c>
      <c r="S1345" s="659"/>
      <c r="T1345" s="659"/>
      <c r="U1345" s="1444" t="s">
        <v>3903</v>
      </c>
      <c r="V1345" s="482" t="s">
        <v>1424</v>
      </c>
      <c r="W1345" s="2761"/>
    </row>
    <row r="1346" spans="1:23" s="667" customFormat="1" outlineLevel="1" x14ac:dyDescent="0.25">
      <c r="A1346" s="1190"/>
      <c r="B1346" s="984" t="s">
        <v>1004</v>
      </c>
      <c r="C1346" s="469"/>
      <c r="D1346" s="661"/>
      <c r="E1346" s="469"/>
      <c r="F1346" s="664"/>
      <c r="G1346" s="660"/>
      <c r="H1346" s="984" t="s">
        <v>578</v>
      </c>
      <c r="I1346" s="469"/>
      <c r="J1346" s="663"/>
      <c r="K1346" s="469"/>
      <c r="L1346" s="664"/>
      <c r="M1346" s="469"/>
      <c r="N1346" s="461"/>
      <c r="O1346" s="461"/>
      <c r="P1346" s="459"/>
      <c r="Q1346" s="459"/>
      <c r="R1346" s="459"/>
      <c r="S1346" s="665"/>
      <c r="T1346" s="666"/>
      <c r="U1346" s="662"/>
      <c r="V1346" s="662"/>
      <c r="W1346" s="662"/>
    </row>
    <row r="1347" spans="1:23" s="385" customFormat="1" ht="21.75" customHeight="1" outlineLevel="1" x14ac:dyDescent="0.25">
      <c r="A1347" s="2282"/>
      <c r="B1347" s="2284" t="s">
        <v>2525</v>
      </c>
      <c r="C1347" s="2276" t="s">
        <v>1022</v>
      </c>
      <c r="D1347" s="2276" t="s">
        <v>1022</v>
      </c>
      <c r="E1347" s="1044" t="s">
        <v>1174</v>
      </c>
      <c r="F1347" s="2336">
        <v>2028</v>
      </c>
      <c r="G1347" s="2426" t="s">
        <v>468</v>
      </c>
      <c r="H1347" s="2472" t="s">
        <v>1363</v>
      </c>
      <c r="I1347" s="2276" t="s">
        <v>987</v>
      </c>
      <c r="J1347" s="2276" t="s">
        <v>987</v>
      </c>
      <c r="K1347" s="361" t="s">
        <v>1174</v>
      </c>
      <c r="L1347" s="2336">
        <v>2028</v>
      </c>
      <c r="M1347" s="2276" t="s">
        <v>466</v>
      </c>
      <c r="N1347" s="53"/>
      <c r="O1347" s="460"/>
      <c r="P1347" s="50"/>
      <c r="Q1347" s="50"/>
      <c r="R1347" s="1449" t="s">
        <v>1667</v>
      </c>
      <c r="S1347" s="51"/>
      <c r="T1347" s="52"/>
      <c r="U1347" s="1444"/>
      <c r="V1347" s="598"/>
      <c r="W1347" s="2760"/>
    </row>
    <row r="1348" spans="1:23" s="385" customFormat="1" ht="21.75" customHeight="1" outlineLevel="1" x14ac:dyDescent="0.25">
      <c r="A1348" s="2283"/>
      <c r="B1348" s="2285"/>
      <c r="C1348" s="2277"/>
      <c r="D1348" s="2277"/>
      <c r="E1348" s="1044" t="s">
        <v>2026</v>
      </c>
      <c r="F1348" s="2337"/>
      <c r="G1348" s="2427"/>
      <c r="H1348" s="2473"/>
      <c r="I1348" s="2277"/>
      <c r="J1348" s="2277"/>
      <c r="K1348" s="589" t="s">
        <v>1192</v>
      </c>
      <c r="L1348" s="2337"/>
      <c r="M1348" s="2277"/>
      <c r="N1348" s="53"/>
      <c r="O1348" s="460"/>
      <c r="P1348" s="50"/>
      <c r="Q1348" s="50"/>
      <c r="R1348" s="50">
        <v>161.488</v>
      </c>
      <c r="S1348" s="51"/>
      <c r="T1348" s="52"/>
      <c r="U1348" s="1444" t="s">
        <v>3903</v>
      </c>
      <c r="V1348" s="598" t="s">
        <v>1358</v>
      </c>
      <c r="W1348" s="2761"/>
    </row>
    <row r="1349" spans="1:23" s="385" customFormat="1" ht="21.75" customHeight="1" outlineLevel="1" x14ac:dyDescent="0.25">
      <c r="A1349" s="2282"/>
      <c r="B1349" s="2284" t="s">
        <v>2525</v>
      </c>
      <c r="C1349" s="2276" t="s">
        <v>1022</v>
      </c>
      <c r="D1349" s="2276" t="s">
        <v>1022</v>
      </c>
      <c r="E1349" s="1044" t="s">
        <v>1174</v>
      </c>
      <c r="F1349" s="2336">
        <v>2028</v>
      </c>
      <c r="G1349" s="2426" t="s">
        <v>468</v>
      </c>
      <c r="H1349" s="2472" t="s">
        <v>1397</v>
      </c>
      <c r="I1349" s="2276" t="s">
        <v>987</v>
      </c>
      <c r="J1349" s="2276" t="s">
        <v>987</v>
      </c>
      <c r="K1349" s="361" t="s">
        <v>1174</v>
      </c>
      <c r="L1349" s="2336">
        <v>2028</v>
      </c>
      <c r="M1349" s="2276" t="s">
        <v>466</v>
      </c>
      <c r="N1349" s="53"/>
      <c r="O1349" s="460"/>
      <c r="P1349" s="50"/>
      <c r="Q1349" s="50"/>
      <c r="R1349" s="1449" t="s">
        <v>1671</v>
      </c>
      <c r="S1349" s="51"/>
      <c r="T1349" s="52"/>
      <c r="U1349" s="1444"/>
      <c r="V1349" s="598"/>
      <c r="W1349" s="2760"/>
    </row>
    <row r="1350" spans="1:23" s="385" customFormat="1" ht="21.75" customHeight="1" outlineLevel="1" x14ac:dyDescent="0.25">
      <c r="A1350" s="2283"/>
      <c r="B1350" s="2285"/>
      <c r="C1350" s="2277"/>
      <c r="D1350" s="2277"/>
      <c r="E1350" s="1044" t="s">
        <v>2026</v>
      </c>
      <c r="F1350" s="2337"/>
      <c r="G1350" s="2427"/>
      <c r="H1350" s="2473"/>
      <c r="I1350" s="2277"/>
      <c r="J1350" s="2277"/>
      <c r="K1350" s="589" t="s">
        <v>1192</v>
      </c>
      <c r="L1350" s="2337"/>
      <c r="M1350" s="2277"/>
      <c r="N1350" s="53"/>
      <c r="O1350" s="460"/>
      <c r="P1350" s="50"/>
      <c r="Q1350" s="50"/>
      <c r="R1350" s="50">
        <v>435.12700000000001</v>
      </c>
      <c r="S1350" s="51"/>
      <c r="T1350" s="52"/>
      <c r="U1350" s="1444" t="s">
        <v>3903</v>
      </c>
      <c r="V1350" s="598" t="s">
        <v>1424</v>
      </c>
      <c r="W1350" s="2761"/>
    </row>
    <row r="1351" spans="1:23" s="385" customFormat="1" ht="21.75" customHeight="1" outlineLevel="1" x14ac:dyDescent="0.25">
      <c r="A1351" s="2282"/>
      <c r="B1351" s="2284" t="s">
        <v>2526</v>
      </c>
      <c r="C1351" s="2276" t="s">
        <v>1022</v>
      </c>
      <c r="D1351" s="2276" t="s">
        <v>1022</v>
      </c>
      <c r="E1351" s="1044" t="s">
        <v>1174</v>
      </c>
      <c r="F1351" s="2336">
        <v>2027</v>
      </c>
      <c r="G1351" s="2426" t="s">
        <v>468</v>
      </c>
      <c r="H1351" s="2472" t="s">
        <v>1403</v>
      </c>
      <c r="I1351" s="2276" t="s">
        <v>987</v>
      </c>
      <c r="J1351" s="2276" t="s">
        <v>987</v>
      </c>
      <c r="K1351" s="361" t="s">
        <v>1174</v>
      </c>
      <c r="L1351" s="2336">
        <v>2027</v>
      </c>
      <c r="M1351" s="2276" t="s">
        <v>466</v>
      </c>
      <c r="N1351" s="53"/>
      <c r="O1351" s="460"/>
      <c r="P1351" s="50"/>
      <c r="Q1351" s="586" t="s">
        <v>1672</v>
      </c>
      <c r="R1351" s="50"/>
      <c r="S1351" s="51"/>
      <c r="T1351" s="52"/>
      <c r="U1351" s="1444"/>
      <c r="V1351" s="598"/>
      <c r="W1351" s="2760"/>
    </row>
    <row r="1352" spans="1:23" s="385" customFormat="1" ht="21.75" customHeight="1" outlineLevel="1" x14ac:dyDescent="0.25">
      <c r="A1352" s="2283"/>
      <c r="B1352" s="2285"/>
      <c r="C1352" s="2277"/>
      <c r="D1352" s="2277"/>
      <c r="E1352" s="1044" t="s">
        <v>2026</v>
      </c>
      <c r="F1352" s="2337"/>
      <c r="G1352" s="2427"/>
      <c r="H1352" s="2473"/>
      <c r="I1352" s="2277"/>
      <c r="J1352" s="2277"/>
      <c r="K1352" s="589" t="s">
        <v>1192</v>
      </c>
      <c r="L1352" s="2337"/>
      <c r="M1352" s="2277"/>
      <c r="N1352" s="53"/>
      <c r="O1352" s="460"/>
      <c r="P1352" s="50"/>
      <c r="Q1352" s="108">
        <v>144</v>
      </c>
      <c r="R1352" s="50"/>
      <c r="S1352" s="51"/>
      <c r="T1352" s="52"/>
      <c r="U1352" s="1444" t="s">
        <v>3903</v>
      </c>
      <c r="V1352" s="598" t="s">
        <v>1424</v>
      </c>
      <c r="W1352" s="2761"/>
    </row>
    <row r="1353" spans="1:23" s="385" customFormat="1" ht="21.75" customHeight="1" outlineLevel="1" x14ac:dyDescent="0.25">
      <c r="A1353" s="2282"/>
      <c r="B1353" s="2284" t="s">
        <v>2527</v>
      </c>
      <c r="C1353" s="2276" t="s">
        <v>1022</v>
      </c>
      <c r="D1353" s="2276" t="s">
        <v>1022</v>
      </c>
      <c r="E1353" s="1044" t="s">
        <v>1174</v>
      </c>
      <c r="F1353" s="2336">
        <v>2028</v>
      </c>
      <c r="G1353" s="2426" t="s">
        <v>468</v>
      </c>
      <c r="H1353" s="2472" t="s">
        <v>1398</v>
      </c>
      <c r="I1353" s="2276" t="s">
        <v>987</v>
      </c>
      <c r="J1353" s="2276" t="s">
        <v>987</v>
      </c>
      <c r="K1353" s="361" t="s">
        <v>1174</v>
      </c>
      <c r="L1353" s="2336">
        <v>2028</v>
      </c>
      <c r="M1353" s="2276" t="s">
        <v>466</v>
      </c>
      <c r="N1353" s="53"/>
      <c r="O1353" s="460"/>
      <c r="P1353" s="50"/>
      <c r="Q1353" s="108"/>
      <c r="R1353" s="1449" t="s">
        <v>1673</v>
      </c>
      <c r="S1353" s="51"/>
      <c r="T1353" s="52"/>
      <c r="U1353" s="1444"/>
      <c r="V1353" s="598"/>
      <c r="W1353" s="2760"/>
    </row>
    <row r="1354" spans="1:23" s="385" customFormat="1" ht="21.75" customHeight="1" outlineLevel="1" x14ac:dyDescent="0.25">
      <c r="A1354" s="2283"/>
      <c r="B1354" s="2285"/>
      <c r="C1354" s="2277"/>
      <c r="D1354" s="2277"/>
      <c r="E1354" s="1044" t="s">
        <v>2026</v>
      </c>
      <c r="F1354" s="2337"/>
      <c r="G1354" s="2427"/>
      <c r="H1354" s="2473"/>
      <c r="I1354" s="2277"/>
      <c r="J1354" s="2277"/>
      <c r="K1354" s="589" t="s">
        <v>1192</v>
      </c>
      <c r="L1354" s="2337"/>
      <c r="M1354" s="2277"/>
      <c r="N1354" s="53"/>
      <c r="O1354" s="460"/>
      <c r="P1354" s="50"/>
      <c r="Q1354" s="50"/>
      <c r="R1354" s="108">
        <v>124</v>
      </c>
      <c r="S1354" s="51"/>
      <c r="T1354" s="52"/>
      <c r="U1354" s="1444" t="s">
        <v>3903</v>
      </c>
      <c r="V1354" s="598" t="s">
        <v>1424</v>
      </c>
      <c r="W1354" s="2761"/>
    </row>
    <row r="1355" spans="1:23" s="385" customFormat="1" ht="21.75" customHeight="1" outlineLevel="1" x14ac:dyDescent="0.25">
      <c r="A1355" s="2282"/>
      <c r="B1355" s="2284" t="s">
        <v>2528</v>
      </c>
      <c r="C1355" s="2276" t="s">
        <v>1022</v>
      </c>
      <c r="D1355" s="2276" t="s">
        <v>1022</v>
      </c>
      <c r="E1355" s="1044" t="s">
        <v>1174</v>
      </c>
      <c r="F1355" s="2336">
        <v>2027</v>
      </c>
      <c r="G1355" s="2426" t="s">
        <v>468</v>
      </c>
      <c r="H1355" s="2472" t="s">
        <v>1399</v>
      </c>
      <c r="I1355" s="2276" t="s">
        <v>987</v>
      </c>
      <c r="J1355" s="2276" t="s">
        <v>987</v>
      </c>
      <c r="K1355" s="361" t="s">
        <v>1174</v>
      </c>
      <c r="L1355" s="2336">
        <v>2027</v>
      </c>
      <c r="M1355" s="2276" t="s">
        <v>466</v>
      </c>
      <c r="N1355" s="53"/>
      <c r="O1355" s="460"/>
      <c r="P1355" s="50"/>
      <c r="Q1355" s="586" t="s">
        <v>1674</v>
      </c>
      <c r="R1355" s="108"/>
      <c r="S1355" s="51"/>
      <c r="T1355" s="52"/>
      <c r="U1355" s="1444"/>
      <c r="V1355" s="598"/>
      <c r="W1355" s="2760"/>
    </row>
    <row r="1356" spans="1:23" s="385" customFormat="1" ht="21.75" customHeight="1" outlineLevel="1" x14ac:dyDescent="0.25">
      <c r="A1356" s="2283"/>
      <c r="B1356" s="2285"/>
      <c r="C1356" s="2277"/>
      <c r="D1356" s="2277"/>
      <c r="E1356" s="1044" t="s">
        <v>2026</v>
      </c>
      <c r="F1356" s="2337"/>
      <c r="G1356" s="2427"/>
      <c r="H1356" s="2473"/>
      <c r="I1356" s="2277"/>
      <c r="J1356" s="2277"/>
      <c r="K1356" s="589" t="s">
        <v>1192</v>
      </c>
      <c r="L1356" s="2337"/>
      <c r="M1356" s="2277"/>
      <c r="N1356" s="53"/>
      <c r="O1356" s="460"/>
      <c r="P1356" s="50"/>
      <c r="Q1356" s="50">
        <v>231.8</v>
      </c>
      <c r="R1356" s="50"/>
      <c r="S1356" s="51"/>
      <c r="T1356" s="52"/>
      <c r="U1356" s="1444" t="s">
        <v>3903</v>
      </c>
      <c r="V1356" s="598" t="s">
        <v>1424</v>
      </c>
      <c r="W1356" s="2761"/>
    </row>
    <row r="1357" spans="1:23" s="385" customFormat="1" ht="21.75" customHeight="1" outlineLevel="1" x14ac:dyDescent="0.25">
      <c r="A1357" s="2282"/>
      <c r="B1357" s="2284" t="s">
        <v>2529</v>
      </c>
      <c r="C1357" s="2276" t="s">
        <v>1022</v>
      </c>
      <c r="D1357" s="2276" t="s">
        <v>1022</v>
      </c>
      <c r="E1357" s="1044" t="s">
        <v>1174</v>
      </c>
      <c r="F1357" s="2336">
        <v>2028</v>
      </c>
      <c r="G1357" s="2426" t="s">
        <v>468</v>
      </c>
      <c r="H1357" s="2472" t="s">
        <v>1400</v>
      </c>
      <c r="I1357" s="2276" t="s">
        <v>987</v>
      </c>
      <c r="J1357" s="2276" t="s">
        <v>987</v>
      </c>
      <c r="K1357" s="361" t="s">
        <v>1174</v>
      </c>
      <c r="L1357" s="2336">
        <v>2028</v>
      </c>
      <c r="M1357" s="2276" t="s">
        <v>466</v>
      </c>
      <c r="N1357" s="53"/>
      <c r="O1357" s="460"/>
      <c r="P1357" s="50"/>
      <c r="Q1357" s="50"/>
      <c r="R1357" s="1449" t="s">
        <v>1675</v>
      </c>
      <c r="S1357" s="51"/>
      <c r="T1357" s="52"/>
      <c r="U1357" s="1444"/>
      <c r="V1357" s="598"/>
      <c r="W1357" s="2760"/>
    </row>
    <row r="1358" spans="1:23" s="385" customFormat="1" ht="21.75" customHeight="1" outlineLevel="1" x14ac:dyDescent="0.25">
      <c r="A1358" s="2283"/>
      <c r="B1358" s="2285"/>
      <c r="C1358" s="2277"/>
      <c r="D1358" s="2277"/>
      <c r="E1358" s="1044" t="s">
        <v>2026</v>
      </c>
      <c r="F1358" s="2337"/>
      <c r="G1358" s="2427"/>
      <c r="H1358" s="2473"/>
      <c r="I1358" s="2277"/>
      <c r="J1358" s="2277"/>
      <c r="K1358" s="589" t="s">
        <v>1192</v>
      </c>
      <c r="L1358" s="2337"/>
      <c r="M1358" s="2277"/>
      <c r="N1358" s="53"/>
      <c r="O1358" s="460"/>
      <c r="P1358" s="50"/>
      <c r="Q1358" s="50"/>
      <c r="R1358" s="50">
        <v>416</v>
      </c>
      <c r="S1358" s="51"/>
      <c r="T1358" s="52"/>
      <c r="U1358" s="1444" t="s">
        <v>3903</v>
      </c>
      <c r="V1358" s="598" t="s">
        <v>1424</v>
      </c>
      <c r="W1358" s="2761"/>
    </row>
    <row r="1359" spans="1:23" s="385" customFormat="1" ht="21.75" customHeight="1" outlineLevel="1" x14ac:dyDescent="0.25">
      <c r="A1359" s="2282"/>
      <c r="B1359" s="2284" t="s">
        <v>2530</v>
      </c>
      <c r="C1359" s="2276" t="s">
        <v>1022</v>
      </c>
      <c r="D1359" s="2276" t="s">
        <v>1022</v>
      </c>
      <c r="E1359" s="1044" t="s">
        <v>1174</v>
      </c>
      <c r="F1359" s="2336">
        <v>2027</v>
      </c>
      <c r="G1359" s="2426" t="s">
        <v>468</v>
      </c>
      <c r="H1359" s="2472" t="s">
        <v>1401</v>
      </c>
      <c r="I1359" s="2276" t="s">
        <v>987</v>
      </c>
      <c r="J1359" s="2276" t="s">
        <v>987</v>
      </c>
      <c r="K1359" s="361" t="s">
        <v>1174</v>
      </c>
      <c r="L1359" s="2336">
        <v>2027</v>
      </c>
      <c r="M1359" s="2276" t="s">
        <v>466</v>
      </c>
      <c r="N1359" s="53"/>
      <c r="O1359" s="460"/>
      <c r="P1359" s="50"/>
      <c r="Q1359" s="586" t="s">
        <v>1676</v>
      </c>
      <c r="R1359" s="50"/>
      <c r="S1359" s="51"/>
      <c r="T1359" s="52"/>
      <c r="U1359" s="1444"/>
      <c r="V1359" s="598"/>
      <c r="W1359" s="2760"/>
    </row>
    <row r="1360" spans="1:23" s="385" customFormat="1" ht="21.75" customHeight="1" outlineLevel="1" x14ac:dyDescent="0.25">
      <c r="A1360" s="2283"/>
      <c r="B1360" s="2285"/>
      <c r="C1360" s="2277"/>
      <c r="D1360" s="2277"/>
      <c r="E1360" s="1044" t="s">
        <v>2026</v>
      </c>
      <c r="F1360" s="2337"/>
      <c r="G1360" s="2427"/>
      <c r="H1360" s="2473"/>
      <c r="I1360" s="2277"/>
      <c r="J1360" s="2277"/>
      <c r="K1360" s="589" t="s">
        <v>1192</v>
      </c>
      <c r="L1360" s="2337"/>
      <c r="M1360" s="2277"/>
      <c r="N1360" s="53"/>
      <c r="O1360" s="460"/>
      <c r="P1360" s="50"/>
      <c r="Q1360" s="50">
        <v>101.16</v>
      </c>
      <c r="R1360" s="50"/>
      <c r="S1360" s="51"/>
      <c r="T1360" s="52"/>
      <c r="U1360" s="1444" t="s">
        <v>3903</v>
      </c>
      <c r="V1360" s="598" t="s">
        <v>1424</v>
      </c>
      <c r="W1360" s="2761"/>
    </row>
    <row r="1361" spans="1:23" s="385" customFormat="1" ht="21.75" customHeight="1" outlineLevel="1" x14ac:dyDescent="0.25">
      <c r="A1361" s="2282"/>
      <c r="B1361" s="2284" t="s">
        <v>2531</v>
      </c>
      <c r="C1361" s="2276" t="s">
        <v>1022</v>
      </c>
      <c r="D1361" s="2276" t="s">
        <v>1022</v>
      </c>
      <c r="E1361" s="1044" t="s">
        <v>1174</v>
      </c>
      <c r="F1361" s="2336">
        <v>2028</v>
      </c>
      <c r="G1361" s="2426" t="s">
        <v>468</v>
      </c>
      <c r="H1361" s="2472" t="s">
        <v>1402</v>
      </c>
      <c r="I1361" s="2276" t="s">
        <v>987</v>
      </c>
      <c r="J1361" s="2276" t="s">
        <v>987</v>
      </c>
      <c r="K1361" s="361" t="s">
        <v>1174</v>
      </c>
      <c r="L1361" s="2336">
        <v>2028</v>
      </c>
      <c r="M1361" s="2276" t="s">
        <v>466</v>
      </c>
      <c r="N1361" s="53"/>
      <c r="O1361" s="460"/>
      <c r="P1361" s="50"/>
      <c r="Q1361" s="50"/>
      <c r="R1361" s="1449" t="s">
        <v>1647</v>
      </c>
      <c r="S1361" s="51"/>
      <c r="T1361" s="52"/>
      <c r="U1361" s="1444"/>
      <c r="V1361" s="598"/>
      <c r="W1361" s="2760"/>
    </row>
    <row r="1362" spans="1:23" s="385" customFormat="1" ht="21.75" customHeight="1" outlineLevel="1" x14ac:dyDescent="0.25">
      <c r="A1362" s="2283"/>
      <c r="B1362" s="2285"/>
      <c r="C1362" s="2277"/>
      <c r="D1362" s="2277"/>
      <c r="E1362" s="1044" t="s">
        <v>2026</v>
      </c>
      <c r="F1362" s="2337"/>
      <c r="G1362" s="2427"/>
      <c r="H1362" s="2473"/>
      <c r="I1362" s="2277"/>
      <c r="J1362" s="2277"/>
      <c r="K1362" s="589" t="s">
        <v>1192</v>
      </c>
      <c r="L1362" s="2337"/>
      <c r="M1362" s="2277"/>
      <c r="N1362" s="53"/>
      <c r="O1362" s="460"/>
      <c r="P1362" s="50"/>
      <c r="Q1362" s="50"/>
      <c r="R1362" s="50">
        <v>64.84</v>
      </c>
      <c r="S1362" s="51"/>
      <c r="T1362" s="52"/>
      <c r="U1362" s="1444" t="s">
        <v>3903</v>
      </c>
      <c r="V1362" s="598" t="s">
        <v>1424</v>
      </c>
      <c r="W1362" s="2761"/>
    </row>
    <row r="1363" spans="1:23" s="286" customFormat="1" outlineLevel="1" x14ac:dyDescent="0.25">
      <c r="A1363" s="1190"/>
      <c r="B1363" s="1123" t="s">
        <v>1018</v>
      </c>
      <c r="C1363" s="160"/>
      <c r="D1363" s="180"/>
      <c r="E1363" s="160"/>
      <c r="F1363" s="205"/>
      <c r="G1363" s="161"/>
      <c r="H1363" s="997" t="s">
        <v>598</v>
      </c>
      <c r="I1363" s="160"/>
      <c r="J1363" s="170"/>
      <c r="K1363" s="160"/>
      <c r="L1363" s="205"/>
      <c r="M1363" s="160"/>
      <c r="N1363" s="169"/>
      <c r="O1363" s="461"/>
      <c r="P1363" s="168"/>
      <c r="Q1363" s="168"/>
      <c r="R1363" s="168"/>
      <c r="S1363" s="168"/>
      <c r="T1363" s="168"/>
      <c r="U1363" s="168"/>
      <c r="V1363" s="197"/>
      <c r="W1363" s="197"/>
    </row>
    <row r="1364" spans="1:23" s="385" customFormat="1" ht="15" customHeight="1" outlineLevel="1" x14ac:dyDescent="0.25">
      <c r="A1364" s="2501"/>
      <c r="B1364" s="2284" t="s">
        <v>2532</v>
      </c>
      <c r="C1364" s="2276" t="s">
        <v>1022</v>
      </c>
      <c r="D1364" s="2276" t="s">
        <v>1022</v>
      </c>
      <c r="E1364" s="1044" t="s">
        <v>1174</v>
      </c>
      <c r="F1364" s="2336">
        <v>2028</v>
      </c>
      <c r="G1364" s="2426" t="s">
        <v>468</v>
      </c>
      <c r="H1364" s="2472" t="s">
        <v>1365</v>
      </c>
      <c r="I1364" s="2276" t="s">
        <v>987</v>
      </c>
      <c r="J1364" s="2276" t="s">
        <v>987</v>
      </c>
      <c r="K1364" s="361" t="s">
        <v>1174</v>
      </c>
      <c r="L1364" s="2336">
        <v>2028</v>
      </c>
      <c r="M1364" s="2276" t="s">
        <v>466</v>
      </c>
      <c r="N1364" s="53"/>
      <c r="O1364" s="456"/>
      <c r="P1364" s="50"/>
      <c r="Q1364" s="50"/>
      <c r="R1364" s="1449" t="s">
        <v>1678</v>
      </c>
      <c r="S1364" s="51"/>
      <c r="T1364" s="52"/>
      <c r="U1364" s="1444"/>
      <c r="V1364" s="598"/>
      <c r="W1364" s="2760"/>
    </row>
    <row r="1365" spans="1:23" s="385" customFormat="1" ht="28.5" customHeight="1" outlineLevel="1" x14ac:dyDescent="0.25">
      <c r="A1365" s="2501"/>
      <c r="B1365" s="2285"/>
      <c r="C1365" s="2277"/>
      <c r="D1365" s="2277"/>
      <c r="E1365" s="1044" t="s">
        <v>2026</v>
      </c>
      <c r="F1365" s="2337"/>
      <c r="G1365" s="2427"/>
      <c r="H1365" s="2473"/>
      <c r="I1365" s="2277"/>
      <c r="J1365" s="2277"/>
      <c r="K1365" s="589" t="s">
        <v>1192</v>
      </c>
      <c r="L1365" s="2337"/>
      <c r="M1365" s="2277"/>
      <c r="N1365" s="53"/>
      <c r="O1365" s="456"/>
      <c r="P1365" s="50"/>
      <c r="Q1365" s="50"/>
      <c r="R1365" s="50">
        <v>162.4</v>
      </c>
      <c r="S1365" s="51"/>
      <c r="T1365" s="52"/>
      <c r="U1365" s="1444" t="s">
        <v>3903</v>
      </c>
      <c r="V1365" s="598" t="s">
        <v>1358</v>
      </c>
      <c r="W1365" s="2761"/>
    </row>
    <row r="1366" spans="1:23" s="385" customFormat="1" ht="24" customHeight="1" outlineLevel="1" x14ac:dyDescent="0.25">
      <c r="A1366" s="2501"/>
      <c r="B1366" s="2284" t="s">
        <v>2533</v>
      </c>
      <c r="C1366" s="2276" t="s">
        <v>1022</v>
      </c>
      <c r="D1366" s="2276" t="s">
        <v>1022</v>
      </c>
      <c r="E1366" s="1044" t="s">
        <v>1174</v>
      </c>
      <c r="F1366" s="2336">
        <v>2027</v>
      </c>
      <c r="G1366" s="2426" t="s">
        <v>468</v>
      </c>
      <c r="H1366" s="2472" t="s">
        <v>1366</v>
      </c>
      <c r="I1366" s="2276" t="s">
        <v>987</v>
      </c>
      <c r="J1366" s="2276" t="s">
        <v>987</v>
      </c>
      <c r="K1366" s="361" t="s">
        <v>1174</v>
      </c>
      <c r="L1366" s="2336">
        <v>2027</v>
      </c>
      <c r="M1366" s="2276" t="s">
        <v>466</v>
      </c>
      <c r="N1366" s="53"/>
      <c r="O1366" s="456"/>
      <c r="P1366" s="50"/>
      <c r="Q1366" s="677" t="s">
        <v>1679</v>
      </c>
      <c r="R1366" s="50"/>
      <c r="S1366" s="51"/>
      <c r="T1366" s="52"/>
      <c r="U1366" s="1444"/>
      <c r="V1366" s="598"/>
      <c r="W1366" s="2760"/>
    </row>
    <row r="1367" spans="1:23" s="385" customFormat="1" ht="27.75" customHeight="1" outlineLevel="1" x14ac:dyDescent="0.25">
      <c r="A1367" s="2501"/>
      <c r="B1367" s="2285"/>
      <c r="C1367" s="2277"/>
      <c r="D1367" s="2277"/>
      <c r="E1367" s="1044" t="s">
        <v>2026</v>
      </c>
      <c r="F1367" s="2337"/>
      <c r="G1367" s="2427"/>
      <c r="H1367" s="2473"/>
      <c r="I1367" s="2277"/>
      <c r="J1367" s="2277"/>
      <c r="K1367" s="589" t="s">
        <v>1192</v>
      </c>
      <c r="L1367" s="2337"/>
      <c r="M1367" s="2277"/>
      <c r="N1367" s="53"/>
      <c r="O1367" s="456"/>
      <c r="P1367" s="50"/>
      <c r="Q1367" s="50">
        <v>174</v>
      </c>
      <c r="R1367" s="50"/>
      <c r="S1367" s="51"/>
      <c r="T1367" s="52"/>
      <c r="U1367" s="1444" t="s">
        <v>3903</v>
      </c>
      <c r="V1367" s="598" t="s">
        <v>1358</v>
      </c>
      <c r="W1367" s="2761"/>
    </row>
    <row r="1368" spans="1:23" s="385" customFormat="1" ht="15" customHeight="1" outlineLevel="1" x14ac:dyDescent="0.25">
      <c r="A1368" s="2501"/>
      <c r="B1368" s="2284" t="s">
        <v>2534</v>
      </c>
      <c r="C1368" s="2276" t="s">
        <v>1022</v>
      </c>
      <c r="D1368" s="2276" t="s">
        <v>1022</v>
      </c>
      <c r="E1368" s="1044" t="s">
        <v>1174</v>
      </c>
      <c r="F1368" s="2336">
        <v>2028</v>
      </c>
      <c r="G1368" s="2426" t="s">
        <v>468</v>
      </c>
      <c r="H1368" s="2472" t="s">
        <v>1367</v>
      </c>
      <c r="I1368" s="2276" t="s">
        <v>987</v>
      </c>
      <c r="J1368" s="2276" t="s">
        <v>987</v>
      </c>
      <c r="K1368" s="361" t="s">
        <v>1174</v>
      </c>
      <c r="L1368" s="2336">
        <v>2028</v>
      </c>
      <c r="M1368" s="2276" t="s">
        <v>466</v>
      </c>
      <c r="N1368" s="53"/>
      <c r="O1368" s="456"/>
      <c r="P1368" s="50"/>
      <c r="Q1368" s="50"/>
      <c r="R1368" s="1449" t="s">
        <v>1691</v>
      </c>
      <c r="S1368" s="51"/>
      <c r="T1368" s="52"/>
      <c r="U1368" s="1444"/>
      <c r="V1368" s="598"/>
      <c r="W1368" s="2760"/>
    </row>
    <row r="1369" spans="1:23" s="385" customFormat="1" ht="30" customHeight="1" outlineLevel="1" x14ac:dyDescent="0.25">
      <c r="A1369" s="2501"/>
      <c r="B1369" s="2285"/>
      <c r="C1369" s="2277"/>
      <c r="D1369" s="2277"/>
      <c r="E1369" s="1044" t="s">
        <v>2026</v>
      </c>
      <c r="F1369" s="2337"/>
      <c r="G1369" s="2427"/>
      <c r="H1369" s="2473"/>
      <c r="I1369" s="2277"/>
      <c r="J1369" s="2277"/>
      <c r="K1369" s="589" t="s">
        <v>1192</v>
      </c>
      <c r="L1369" s="2337"/>
      <c r="M1369" s="2277"/>
      <c r="N1369" s="53"/>
      <c r="O1369" s="456"/>
      <c r="P1369" s="50"/>
      <c r="Q1369" s="50"/>
      <c r="R1369" s="50">
        <v>145</v>
      </c>
      <c r="S1369" s="51"/>
      <c r="T1369" s="52"/>
      <c r="U1369" s="1444" t="s">
        <v>3903</v>
      </c>
      <c r="V1369" s="598" t="s">
        <v>1358</v>
      </c>
      <c r="W1369" s="2761"/>
    </row>
    <row r="1370" spans="1:23" s="385" customFormat="1" ht="21" customHeight="1" outlineLevel="1" x14ac:dyDescent="0.25">
      <c r="A1370" s="2282"/>
      <c r="B1370" s="2284" t="s">
        <v>2535</v>
      </c>
      <c r="C1370" s="2276" t="s">
        <v>1022</v>
      </c>
      <c r="D1370" s="2276" t="s">
        <v>1022</v>
      </c>
      <c r="E1370" s="1044" t="s">
        <v>1174</v>
      </c>
      <c r="F1370" s="2336">
        <v>2028</v>
      </c>
      <c r="G1370" s="2426" t="s">
        <v>468</v>
      </c>
      <c r="H1370" s="2472" t="s">
        <v>1404</v>
      </c>
      <c r="I1370" s="2276" t="s">
        <v>987</v>
      </c>
      <c r="J1370" s="2276" t="s">
        <v>987</v>
      </c>
      <c r="K1370" s="361" t="s">
        <v>1174</v>
      </c>
      <c r="L1370" s="2336">
        <v>2028</v>
      </c>
      <c r="M1370" s="2276" t="s">
        <v>466</v>
      </c>
      <c r="N1370" s="53"/>
      <c r="O1370" s="456"/>
      <c r="P1370" s="50"/>
      <c r="Q1370" s="50"/>
      <c r="R1370" s="1449" t="s">
        <v>1778</v>
      </c>
      <c r="S1370" s="51"/>
      <c r="T1370" s="52"/>
      <c r="U1370" s="1444"/>
      <c r="V1370" s="598"/>
      <c r="W1370" s="2760"/>
    </row>
    <row r="1371" spans="1:23" s="385" customFormat="1" ht="18.75" customHeight="1" outlineLevel="1" x14ac:dyDescent="0.25">
      <c r="A1371" s="2420"/>
      <c r="B1371" s="2285"/>
      <c r="C1371" s="2277"/>
      <c r="D1371" s="2277"/>
      <c r="E1371" s="1044" t="s">
        <v>2026</v>
      </c>
      <c r="F1371" s="2337"/>
      <c r="G1371" s="2427"/>
      <c r="H1371" s="2473"/>
      <c r="I1371" s="2277"/>
      <c r="J1371" s="2277"/>
      <c r="K1371" s="589" t="s">
        <v>1192</v>
      </c>
      <c r="L1371" s="2337"/>
      <c r="M1371" s="2277"/>
      <c r="N1371" s="53"/>
      <c r="O1371" s="456"/>
      <c r="P1371" s="50"/>
      <c r="Q1371" s="50"/>
      <c r="R1371" s="50">
        <v>214.6</v>
      </c>
      <c r="S1371" s="51"/>
      <c r="T1371" s="52"/>
      <c r="U1371" s="1444" t="s">
        <v>3903</v>
      </c>
      <c r="V1371" s="598" t="s">
        <v>1358</v>
      </c>
      <c r="W1371" s="2761"/>
    </row>
    <row r="1372" spans="1:23" s="385" customFormat="1" ht="21" customHeight="1" outlineLevel="1" x14ac:dyDescent="0.25">
      <c r="A1372" s="2420"/>
      <c r="B1372" s="2284" t="s">
        <v>2536</v>
      </c>
      <c r="C1372" s="2276" t="s">
        <v>1022</v>
      </c>
      <c r="D1372" s="2276" t="s">
        <v>1022</v>
      </c>
      <c r="E1372" s="1044" t="s">
        <v>1174</v>
      </c>
      <c r="F1372" s="2336">
        <v>2028</v>
      </c>
      <c r="G1372" s="2426" t="s">
        <v>468</v>
      </c>
      <c r="H1372" s="2472" t="s">
        <v>1364</v>
      </c>
      <c r="I1372" s="2276" t="s">
        <v>987</v>
      </c>
      <c r="J1372" s="2276" t="s">
        <v>987</v>
      </c>
      <c r="K1372" s="361" t="s">
        <v>1174</v>
      </c>
      <c r="L1372" s="2336">
        <v>2027</v>
      </c>
      <c r="M1372" s="2276" t="s">
        <v>466</v>
      </c>
      <c r="N1372" s="53"/>
      <c r="O1372" s="456"/>
      <c r="P1372" s="50"/>
      <c r="Q1372" s="677" t="s">
        <v>1779</v>
      </c>
      <c r="R1372" s="1449"/>
      <c r="S1372" s="51"/>
      <c r="T1372" s="52"/>
      <c r="U1372" s="1444"/>
      <c r="V1372" s="598"/>
      <c r="W1372" s="2760"/>
    </row>
    <row r="1373" spans="1:23" s="385" customFormat="1" ht="28.5" customHeight="1" outlineLevel="1" x14ac:dyDescent="0.25">
      <c r="A1373" s="2283"/>
      <c r="B1373" s="2285"/>
      <c r="C1373" s="2277"/>
      <c r="D1373" s="2277"/>
      <c r="E1373" s="1044" t="s">
        <v>2026</v>
      </c>
      <c r="F1373" s="2337"/>
      <c r="G1373" s="2427"/>
      <c r="H1373" s="2473"/>
      <c r="I1373" s="2277"/>
      <c r="J1373" s="2277"/>
      <c r="K1373" s="589" t="s">
        <v>1192</v>
      </c>
      <c r="L1373" s="2337"/>
      <c r="M1373" s="2277"/>
      <c r="N1373" s="53"/>
      <c r="O1373" s="456"/>
      <c r="P1373" s="50"/>
      <c r="Q1373" s="50">
        <v>154.905</v>
      </c>
      <c r="R1373" s="50"/>
      <c r="S1373" s="51"/>
      <c r="T1373" s="52"/>
      <c r="U1373" s="1444" t="s">
        <v>3903</v>
      </c>
      <c r="V1373" s="598" t="s">
        <v>1358</v>
      </c>
      <c r="W1373" s="2761"/>
    </row>
    <row r="1374" spans="1:23" s="385" customFormat="1" ht="15" customHeight="1" outlineLevel="1" x14ac:dyDescent="0.25">
      <c r="A1374" s="2282"/>
      <c r="B1374" s="2332" t="s">
        <v>2537</v>
      </c>
      <c r="C1374" s="2276" t="s">
        <v>1022</v>
      </c>
      <c r="D1374" s="2276" t="s">
        <v>1022</v>
      </c>
      <c r="E1374" s="1044" t="s">
        <v>1174</v>
      </c>
      <c r="F1374" s="2336">
        <v>2028</v>
      </c>
      <c r="G1374" s="2426" t="s">
        <v>468</v>
      </c>
      <c r="H1374" s="2428" t="s">
        <v>1405</v>
      </c>
      <c r="I1374" s="2276" t="s">
        <v>987</v>
      </c>
      <c r="J1374" s="2276" t="s">
        <v>987</v>
      </c>
      <c r="K1374" s="361" t="s">
        <v>1174</v>
      </c>
      <c r="L1374" s="2336">
        <v>2028</v>
      </c>
      <c r="M1374" s="2276" t="s">
        <v>466</v>
      </c>
      <c r="N1374" s="53"/>
      <c r="O1374" s="460"/>
      <c r="P1374" s="50"/>
      <c r="Q1374" s="50"/>
      <c r="R1374" s="1449" t="s">
        <v>1274</v>
      </c>
      <c r="S1374" s="51"/>
      <c r="T1374" s="52"/>
      <c r="U1374" s="1444"/>
      <c r="V1374" s="598"/>
      <c r="W1374" s="2760"/>
    </row>
    <row r="1375" spans="1:23" s="385" customFormat="1" ht="38.25" customHeight="1" outlineLevel="1" x14ac:dyDescent="0.25">
      <c r="A1375" s="2283"/>
      <c r="B1375" s="2333"/>
      <c r="C1375" s="2277"/>
      <c r="D1375" s="2277"/>
      <c r="E1375" s="1044" t="s">
        <v>2026</v>
      </c>
      <c r="F1375" s="2337"/>
      <c r="G1375" s="2427"/>
      <c r="H1375" s="2429"/>
      <c r="I1375" s="2277"/>
      <c r="J1375" s="2277"/>
      <c r="K1375" s="589" t="s">
        <v>1192</v>
      </c>
      <c r="L1375" s="2337"/>
      <c r="M1375" s="2277"/>
      <c r="N1375" s="53"/>
      <c r="O1375" s="460"/>
      <c r="P1375" s="50"/>
      <c r="Q1375" s="50"/>
      <c r="R1375" s="50">
        <v>629.29999999999995</v>
      </c>
      <c r="S1375" s="51"/>
      <c r="T1375" s="52"/>
      <c r="U1375" s="1444" t="s">
        <v>3903</v>
      </c>
      <c r="V1375" s="598" t="s">
        <v>1424</v>
      </c>
      <c r="W1375" s="2761"/>
    </row>
    <row r="1376" spans="1:23" s="385" customFormat="1" ht="15" customHeight="1" outlineLevel="1" x14ac:dyDescent="0.25">
      <c r="A1376" s="2282"/>
      <c r="B1376" s="2332" t="s">
        <v>2538</v>
      </c>
      <c r="C1376" s="2276" t="s">
        <v>1022</v>
      </c>
      <c r="D1376" s="2276" t="s">
        <v>1022</v>
      </c>
      <c r="E1376" s="1044" t="s">
        <v>1174</v>
      </c>
      <c r="F1376" s="2336" t="s">
        <v>1259</v>
      </c>
      <c r="G1376" s="2426" t="s">
        <v>468</v>
      </c>
      <c r="H1376" s="2428" t="s">
        <v>1406</v>
      </c>
      <c r="I1376" s="2276" t="s">
        <v>987</v>
      </c>
      <c r="J1376" s="2276" t="s">
        <v>987</v>
      </c>
      <c r="K1376" s="361" t="s">
        <v>1174</v>
      </c>
      <c r="L1376" s="2336" t="s">
        <v>1259</v>
      </c>
      <c r="M1376" s="2276" t="s">
        <v>466</v>
      </c>
      <c r="N1376" s="53"/>
      <c r="O1376" s="460"/>
      <c r="P1376" s="50"/>
      <c r="Q1376" s="50"/>
      <c r="R1376" s="1449" t="s">
        <v>1677</v>
      </c>
      <c r="S1376" s="51"/>
      <c r="T1376" s="52"/>
      <c r="U1376" s="1444"/>
      <c r="V1376" s="598"/>
      <c r="W1376" s="2760"/>
    </row>
    <row r="1377" spans="1:23" s="385" customFormat="1" ht="35.25" customHeight="1" outlineLevel="1" x14ac:dyDescent="0.25">
      <c r="A1377" s="2283"/>
      <c r="B1377" s="2333"/>
      <c r="C1377" s="2277"/>
      <c r="D1377" s="2277"/>
      <c r="E1377" s="1044" t="s">
        <v>2026</v>
      </c>
      <c r="F1377" s="2337"/>
      <c r="G1377" s="2427"/>
      <c r="H1377" s="2429"/>
      <c r="I1377" s="2277"/>
      <c r="J1377" s="2277"/>
      <c r="K1377" s="589" t="s">
        <v>1192</v>
      </c>
      <c r="L1377" s="2337"/>
      <c r="M1377" s="2277"/>
      <c r="N1377" s="53"/>
      <c r="O1377" s="460"/>
      <c r="P1377" s="50"/>
      <c r="Q1377" s="50">
        <v>155.03299999999999</v>
      </c>
      <c r="R1377" s="50">
        <v>540.36699999999996</v>
      </c>
      <c r="S1377" s="51"/>
      <c r="T1377" s="52"/>
      <c r="U1377" s="1444" t="s">
        <v>3903</v>
      </c>
      <c r="V1377" s="598" t="s">
        <v>1424</v>
      </c>
      <c r="W1377" s="2761"/>
    </row>
    <row r="1378" spans="1:23" s="385" customFormat="1" ht="15" customHeight="1" outlineLevel="1" x14ac:dyDescent="0.25">
      <c r="A1378" s="2282"/>
      <c r="B1378" s="2332" t="s">
        <v>2539</v>
      </c>
      <c r="C1378" s="2276" t="s">
        <v>1022</v>
      </c>
      <c r="D1378" s="2276" t="s">
        <v>1022</v>
      </c>
      <c r="E1378" s="1044" t="s">
        <v>1174</v>
      </c>
      <c r="F1378" s="2336">
        <v>2028</v>
      </c>
      <c r="G1378" s="2426" t="s">
        <v>468</v>
      </c>
      <c r="H1378" s="2428" t="s">
        <v>1407</v>
      </c>
      <c r="I1378" s="2276" t="s">
        <v>987</v>
      </c>
      <c r="J1378" s="2276" t="s">
        <v>987</v>
      </c>
      <c r="K1378" s="361" t="s">
        <v>1174</v>
      </c>
      <c r="L1378" s="2336">
        <v>2028</v>
      </c>
      <c r="M1378" s="2276" t="s">
        <v>466</v>
      </c>
      <c r="N1378" s="53"/>
      <c r="O1378" s="460"/>
      <c r="P1378" s="50"/>
      <c r="Q1378" s="50"/>
      <c r="R1378" s="1449" t="s">
        <v>1678</v>
      </c>
      <c r="S1378" s="51"/>
      <c r="T1378" s="52"/>
      <c r="U1378" s="1444"/>
      <c r="V1378" s="598"/>
      <c r="W1378" s="2760"/>
    </row>
    <row r="1379" spans="1:23" s="385" customFormat="1" ht="38.25" customHeight="1" outlineLevel="1" x14ac:dyDescent="0.25">
      <c r="A1379" s="2283"/>
      <c r="B1379" s="2333"/>
      <c r="C1379" s="2277"/>
      <c r="D1379" s="2277"/>
      <c r="E1379" s="1044" t="s">
        <v>2026</v>
      </c>
      <c r="F1379" s="2337"/>
      <c r="G1379" s="2427"/>
      <c r="H1379" s="2429"/>
      <c r="I1379" s="2277"/>
      <c r="J1379" s="2277"/>
      <c r="K1379" s="589" t="s">
        <v>1192</v>
      </c>
      <c r="L1379" s="2337"/>
      <c r="M1379" s="2277"/>
      <c r="N1379" s="53"/>
      <c r="O1379" s="460"/>
      <c r="P1379" s="50"/>
      <c r="Q1379" s="50"/>
      <c r="R1379" s="50">
        <v>393.3</v>
      </c>
      <c r="S1379" s="51"/>
      <c r="T1379" s="52"/>
      <c r="U1379" s="1444" t="s">
        <v>3903</v>
      </c>
      <c r="V1379" s="598" t="s">
        <v>1424</v>
      </c>
      <c r="W1379" s="2761"/>
    </row>
    <row r="1380" spans="1:23" s="385" customFormat="1" ht="15" customHeight="1" outlineLevel="1" x14ac:dyDescent="0.25">
      <c r="A1380" s="2282"/>
      <c r="B1380" s="2332" t="s">
        <v>2540</v>
      </c>
      <c r="C1380" s="2276" t="s">
        <v>1022</v>
      </c>
      <c r="D1380" s="2276" t="s">
        <v>1022</v>
      </c>
      <c r="E1380" s="1044" t="s">
        <v>1174</v>
      </c>
      <c r="F1380" s="2336">
        <v>2028</v>
      </c>
      <c r="G1380" s="2426" t="s">
        <v>468</v>
      </c>
      <c r="H1380" s="2428" t="s">
        <v>1408</v>
      </c>
      <c r="I1380" s="2276" t="s">
        <v>987</v>
      </c>
      <c r="J1380" s="2276" t="s">
        <v>987</v>
      </c>
      <c r="K1380" s="361" t="s">
        <v>1174</v>
      </c>
      <c r="L1380" s="2336">
        <v>2028</v>
      </c>
      <c r="M1380" s="2276" t="s">
        <v>466</v>
      </c>
      <c r="N1380" s="53"/>
      <c r="O1380" s="460"/>
      <c r="P1380" s="50"/>
      <c r="Q1380" s="50"/>
      <c r="R1380" s="1449" t="s">
        <v>1679</v>
      </c>
      <c r="S1380" s="51"/>
      <c r="T1380" s="52"/>
      <c r="U1380" s="1444"/>
      <c r="V1380" s="598"/>
      <c r="W1380" s="2760"/>
    </row>
    <row r="1381" spans="1:23" s="385" customFormat="1" ht="27.75" customHeight="1" outlineLevel="1" x14ac:dyDescent="0.25">
      <c r="A1381" s="2283"/>
      <c r="B1381" s="2333"/>
      <c r="C1381" s="2277"/>
      <c r="D1381" s="2277"/>
      <c r="E1381" s="1044" t="s">
        <v>2026</v>
      </c>
      <c r="F1381" s="2337"/>
      <c r="G1381" s="2427"/>
      <c r="H1381" s="2429"/>
      <c r="I1381" s="2277"/>
      <c r="J1381" s="2277"/>
      <c r="K1381" s="589" t="s">
        <v>1192</v>
      </c>
      <c r="L1381" s="2337"/>
      <c r="M1381" s="2277"/>
      <c r="N1381" s="53"/>
      <c r="O1381" s="460"/>
      <c r="P1381" s="50"/>
      <c r="Q1381" s="50"/>
      <c r="R1381" s="50">
        <v>285</v>
      </c>
      <c r="S1381" s="51"/>
      <c r="T1381" s="52"/>
      <c r="U1381" s="1444" t="s">
        <v>3903</v>
      </c>
      <c r="V1381" s="598" t="s">
        <v>1424</v>
      </c>
      <c r="W1381" s="2761"/>
    </row>
    <row r="1382" spans="1:23" s="385" customFormat="1" ht="15" customHeight="1" outlineLevel="1" x14ac:dyDescent="0.25">
      <c r="A1382" s="2282"/>
      <c r="B1382" s="2332" t="s">
        <v>2541</v>
      </c>
      <c r="C1382" s="2276" t="s">
        <v>1022</v>
      </c>
      <c r="D1382" s="2276" t="s">
        <v>1022</v>
      </c>
      <c r="E1382" s="1044" t="s">
        <v>1174</v>
      </c>
      <c r="F1382" s="2336">
        <v>2028</v>
      </c>
      <c r="G1382" s="2426" t="s">
        <v>468</v>
      </c>
      <c r="H1382" s="2650" t="s">
        <v>3402</v>
      </c>
      <c r="I1382" s="2276" t="s">
        <v>987</v>
      </c>
      <c r="J1382" s="2276" t="s">
        <v>987</v>
      </c>
      <c r="K1382" s="361" t="s">
        <v>1174</v>
      </c>
      <c r="L1382" s="2336">
        <v>2028</v>
      </c>
      <c r="M1382" s="2276" t="s">
        <v>466</v>
      </c>
      <c r="N1382" s="53"/>
      <c r="O1382" s="460"/>
      <c r="P1382" s="50"/>
      <c r="Q1382" s="50"/>
      <c r="R1382" s="1451" t="s">
        <v>1680</v>
      </c>
      <c r="S1382" s="51"/>
      <c r="T1382" s="52"/>
      <c r="U1382" s="1444"/>
      <c r="V1382" s="598"/>
      <c r="W1382" s="2760"/>
    </row>
    <row r="1383" spans="1:23" s="385" customFormat="1" ht="30" customHeight="1" outlineLevel="1" x14ac:dyDescent="0.25">
      <c r="A1383" s="2283"/>
      <c r="B1383" s="2333"/>
      <c r="C1383" s="2277"/>
      <c r="D1383" s="2277"/>
      <c r="E1383" s="1044" t="s">
        <v>2026</v>
      </c>
      <c r="F1383" s="2337"/>
      <c r="G1383" s="2427"/>
      <c r="H1383" s="2651"/>
      <c r="I1383" s="2277"/>
      <c r="J1383" s="2277"/>
      <c r="K1383" s="589" t="s">
        <v>1192</v>
      </c>
      <c r="L1383" s="2337"/>
      <c r="M1383" s="2277"/>
      <c r="N1383" s="53"/>
      <c r="O1383" s="460"/>
      <c r="P1383" s="50"/>
      <c r="Q1383" s="50"/>
      <c r="R1383" s="456">
        <v>262.2</v>
      </c>
      <c r="S1383" s="51"/>
      <c r="T1383" s="52"/>
      <c r="U1383" s="1444" t="s">
        <v>3903</v>
      </c>
      <c r="V1383" s="598" t="s">
        <v>1424</v>
      </c>
      <c r="W1383" s="2761"/>
    </row>
    <row r="1384" spans="1:23" s="385" customFormat="1" ht="15" customHeight="1" outlineLevel="1" x14ac:dyDescent="0.25">
      <c r="A1384" s="2282"/>
      <c r="B1384" s="2332" t="s">
        <v>2542</v>
      </c>
      <c r="C1384" s="2276" t="s">
        <v>1022</v>
      </c>
      <c r="D1384" s="2276" t="s">
        <v>1022</v>
      </c>
      <c r="E1384" s="1044" t="s">
        <v>1174</v>
      </c>
      <c r="F1384" s="2336">
        <v>2028</v>
      </c>
      <c r="G1384" s="2426" t="s">
        <v>468</v>
      </c>
      <c r="H1384" s="2428" t="s">
        <v>1409</v>
      </c>
      <c r="I1384" s="2276" t="s">
        <v>987</v>
      </c>
      <c r="J1384" s="2276" t="s">
        <v>987</v>
      </c>
      <c r="K1384" s="361" t="s">
        <v>1174</v>
      </c>
      <c r="L1384" s="2336">
        <v>2028</v>
      </c>
      <c r="M1384" s="2276" t="s">
        <v>466</v>
      </c>
      <c r="N1384" s="53"/>
      <c r="O1384" s="460"/>
      <c r="P1384" s="50"/>
      <c r="Q1384" s="50"/>
      <c r="R1384" s="1449" t="s">
        <v>1681</v>
      </c>
      <c r="S1384" s="51"/>
      <c r="T1384" s="52"/>
      <c r="U1384" s="1444"/>
      <c r="V1384" s="598"/>
      <c r="W1384" s="2760"/>
    </row>
    <row r="1385" spans="1:23" s="385" customFormat="1" ht="24" customHeight="1" outlineLevel="1" x14ac:dyDescent="0.25">
      <c r="A1385" s="2283"/>
      <c r="B1385" s="2333"/>
      <c r="C1385" s="2277"/>
      <c r="D1385" s="2277"/>
      <c r="E1385" s="1044" t="s">
        <v>2026</v>
      </c>
      <c r="F1385" s="2337"/>
      <c r="G1385" s="2427"/>
      <c r="H1385" s="2429"/>
      <c r="I1385" s="2277"/>
      <c r="J1385" s="2277"/>
      <c r="K1385" s="589" t="s">
        <v>1192</v>
      </c>
      <c r="L1385" s="2337"/>
      <c r="M1385" s="2277"/>
      <c r="N1385" s="53"/>
      <c r="O1385" s="460"/>
      <c r="P1385" s="50"/>
      <c r="Q1385" s="50"/>
      <c r="R1385" s="50">
        <v>564.29999999999995</v>
      </c>
      <c r="S1385" s="51"/>
      <c r="T1385" s="52"/>
      <c r="U1385" s="1444" t="s">
        <v>3903</v>
      </c>
      <c r="V1385" s="598" t="s">
        <v>1424</v>
      </c>
      <c r="W1385" s="2761"/>
    </row>
    <row r="1386" spans="1:23" s="385" customFormat="1" ht="24" customHeight="1" outlineLevel="1" x14ac:dyDescent="0.25">
      <c r="A1386" s="2282"/>
      <c r="B1386" s="2332" t="s">
        <v>2543</v>
      </c>
      <c r="C1386" s="2276" t="s">
        <v>1022</v>
      </c>
      <c r="D1386" s="2276" t="s">
        <v>1022</v>
      </c>
      <c r="E1386" s="1044" t="s">
        <v>1174</v>
      </c>
      <c r="F1386" s="2336">
        <v>2028</v>
      </c>
      <c r="G1386" s="2426" t="s">
        <v>468</v>
      </c>
      <c r="H1386" s="2428" t="s">
        <v>1410</v>
      </c>
      <c r="I1386" s="2276" t="s">
        <v>987</v>
      </c>
      <c r="J1386" s="2276" t="s">
        <v>987</v>
      </c>
      <c r="K1386" s="361" t="s">
        <v>1174</v>
      </c>
      <c r="L1386" s="2336">
        <v>2028</v>
      </c>
      <c r="M1386" s="2276" t="s">
        <v>466</v>
      </c>
      <c r="N1386" s="53"/>
      <c r="O1386" s="460"/>
      <c r="P1386" s="50"/>
      <c r="Q1386" s="50"/>
      <c r="R1386" s="1449" t="s">
        <v>1652</v>
      </c>
      <c r="S1386" s="51"/>
      <c r="T1386" s="52"/>
      <c r="U1386" s="1444"/>
      <c r="V1386" s="598"/>
      <c r="W1386" s="2760"/>
    </row>
    <row r="1387" spans="1:23" s="385" customFormat="1" ht="24" customHeight="1" outlineLevel="1" x14ac:dyDescent="0.25">
      <c r="A1387" s="2283"/>
      <c r="B1387" s="2333"/>
      <c r="C1387" s="2277"/>
      <c r="D1387" s="2277"/>
      <c r="E1387" s="1044" t="s">
        <v>2026</v>
      </c>
      <c r="F1387" s="2337"/>
      <c r="G1387" s="2427"/>
      <c r="H1387" s="2429"/>
      <c r="I1387" s="2277"/>
      <c r="J1387" s="2277"/>
      <c r="K1387" s="589" t="s">
        <v>1192</v>
      </c>
      <c r="L1387" s="2337"/>
      <c r="M1387" s="2277"/>
      <c r="N1387" s="53"/>
      <c r="O1387" s="460"/>
      <c r="P1387" s="50"/>
      <c r="Q1387" s="50"/>
      <c r="R1387" s="50">
        <v>311.22000000000003</v>
      </c>
      <c r="S1387" s="51"/>
      <c r="T1387" s="52"/>
      <c r="U1387" s="1444" t="s">
        <v>3903</v>
      </c>
      <c r="V1387" s="598" t="s">
        <v>1424</v>
      </c>
      <c r="W1387" s="2761"/>
    </row>
    <row r="1388" spans="1:23" s="385" customFormat="1" ht="24" customHeight="1" outlineLevel="1" x14ac:dyDescent="0.25">
      <c r="A1388" s="2282"/>
      <c r="B1388" s="2332" t="s">
        <v>2544</v>
      </c>
      <c r="C1388" s="2276" t="s">
        <v>1022</v>
      </c>
      <c r="D1388" s="2276" t="s">
        <v>1022</v>
      </c>
      <c r="E1388" s="1044" t="s">
        <v>1174</v>
      </c>
      <c r="F1388" s="2336">
        <v>2028</v>
      </c>
      <c r="G1388" s="2426" t="s">
        <v>468</v>
      </c>
      <c r="H1388" s="2428" t="s">
        <v>1411</v>
      </c>
      <c r="I1388" s="2276" t="s">
        <v>987</v>
      </c>
      <c r="J1388" s="2276" t="s">
        <v>987</v>
      </c>
      <c r="K1388" s="361" t="s">
        <v>1174</v>
      </c>
      <c r="L1388" s="2336">
        <v>2028</v>
      </c>
      <c r="M1388" s="2276" t="s">
        <v>466</v>
      </c>
      <c r="N1388" s="53"/>
      <c r="O1388" s="460"/>
      <c r="P1388" s="50"/>
      <c r="Q1388" s="50"/>
      <c r="R1388" s="1449" t="s">
        <v>1682</v>
      </c>
      <c r="S1388" s="51"/>
      <c r="T1388" s="52"/>
      <c r="U1388" s="1444"/>
      <c r="V1388" s="598"/>
      <c r="W1388" s="2760"/>
    </row>
    <row r="1389" spans="1:23" s="385" customFormat="1" ht="37.5" customHeight="1" outlineLevel="1" x14ac:dyDescent="0.25">
      <c r="A1389" s="2283"/>
      <c r="B1389" s="2333"/>
      <c r="C1389" s="2277"/>
      <c r="D1389" s="2277"/>
      <c r="E1389" s="1044" t="s">
        <v>2026</v>
      </c>
      <c r="F1389" s="2337"/>
      <c r="G1389" s="2427"/>
      <c r="H1389" s="2429"/>
      <c r="I1389" s="2277"/>
      <c r="J1389" s="2277"/>
      <c r="K1389" s="589" t="s">
        <v>1192</v>
      </c>
      <c r="L1389" s="2337"/>
      <c r="M1389" s="2277"/>
      <c r="N1389" s="53"/>
      <c r="O1389" s="460"/>
      <c r="P1389" s="50"/>
      <c r="Q1389" s="50"/>
      <c r="R1389" s="50">
        <v>190.8295</v>
      </c>
      <c r="S1389" s="51"/>
      <c r="T1389" s="52"/>
      <c r="U1389" s="1444" t="s">
        <v>3903</v>
      </c>
      <c r="V1389" s="598" t="s">
        <v>1424</v>
      </c>
      <c r="W1389" s="2761"/>
    </row>
    <row r="1390" spans="1:23" s="385" customFormat="1" ht="15" customHeight="1" outlineLevel="1" x14ac:dyDescent="0.25">
      <c r="A1390" s="2282"/>
      <c r="B1390" s="2332" t="s">
        <v>2545</v>
      </c>
      <c r="C1390" s="2276" t="s">
        <v>1022</v>
      </c>
      <c r="D1390" s="2276" t="s">
        <v>1022</v>
      </c>
      <c r="E1390" s="1044" t="s">
        <v>1174</v>
      </c>
      <c r="F1390" s="2336">
        <v>2028</v>
      </c>
      <c r="G1390" s="2426" t="s">
        <v>468</v>
      </c>
      <c r="H1390" s="2428" t="s">
        <v>1412</v>
      </c>
      <c r="I1390" s="2276" t="s">
        <v>987</v>
      </c>
      <c r="J1390" s="2276" t="s">
        <v>987</v>
      </c>
      <c r="K1390" s="361" t="s">
        <v>1174</v>
      </c>
      <c r="L1390" s="2336">
        <v>2028</v>
      </c>
      <c r="M1390" s="2276" t="s">
        <v>466</v>
      </c>
      <c r="N1390" s="53"/>
      <c r="O1390" s="460"/>
      <c r="P1390" s="50"/>
      <c r="Q1390" s="50"/>
      <c r="R1390" s="1449" t="s">
        <v>1683</v>
      </c>
      <c r="S1390" s="51"/>
      <c r="T1390" s="52"/>
      <c r="U1390" s="1444"/>
      <c r="V1390" s="598"/>
      <c r="W1390" s="2760"/>
    </row>
    <row r="1391" spans="1:23" s="385" customFormat="1" ht="31.5" customHeight="1" outlineLevel="1" x14ac:dyDescent="0.25">
      <c r="A1391" s="2283"/>
      <c r="B1391" s="2333"/>
      <c r="C1391" s="2277"/>
      <c r="D1391" s="2277"/>
      <c r="E1391" s="1044" t="s">
        <v>2026</v>
      </c>
      <c r="F1391" s="2337"/>
      <c r="G1391" s="2427"/>
      <c r="H1391" s="2429"/>
      <c r="I1391" s="2277"/>
      <c r="J1391" s="2277"/>
      <c r="K1391" s="589" t="s">
        <v>1192</v>
      </c>
      <c r="L1391" s="2337"/>
      <c r="M1391" s="2277"/>
      <c r="N1391" s="53"/>
      <c r="O1391" s="460"/>
      <c r="P1391" s="50"/>
      <c r="Q1391" s="50"/>
      <c r="R1391" s="50">
        <v>414.96</v>
      </c>
      <c r="S1391" s="51"/>
      <c r="T1391" s="52"/>
      <c r="U1391" s="1444" t="s">
        <v>3903</v>
      </c>
      <c r="V1391" s="598" t="s">
        <v>1424</v>
      </c>
      <c r="W1391" s="2761"/>
    </row>
    <row r="1392" spans="1:23" s="286" customFormat="1" outlineLevel="1" x14ac:dyDescent="0.25">
      <c r="A1392" s="1190"/>
      <c r="B1392" s="1581" t="s">
        <v>1021</v>
      </c>
      <c r="C1392" s="172"/>
      <c r="D1392" s="170"/>
      <c r="E1392" s="160"/>
      <c r="F1392" s="205"/>
      <c r="G1392" s="159"/>
      <c r="H1392" s="998" t="s">
        <v>763</v>
      </c>
      <c r="I1392" s="172"/>
      <c r="J1392" s="170"/>
      <c r="K1392" s="160"/>
      <c r="L1392" s="205"/>
      <c r="M1392" s="172"/>
      <c r="N1392" s="169"/>
      <c r="O1392" s="461"/>
      <c r="P1392" s="168"/>
      <c r="Q1392" s="168"/>
      <c r="R1392" s="168"/>
      <c r="S1392" s="168"/>
      <c r="T1392" s="168"/>
      <c r="U1392" s="197"/>
      <c r="V1392" s="197"/>
      <c r="W1392" s="197"/>
    </row>
    <row r="1393" spans="1:23" s="385" customFormat="1" ht="15" customHeight="1" outlineLevel="1" x14ac:dyDescent="0.25">
      <c r="A1393" s="2282"/>
      <c r="B1393" s="2332" t="s">
        <v>2546</v>
      </c>
      <c r="C1393" s="2276" t="s">
        <v>1022</v>
      </c>
      <c r="D1393" s="2276" t="s">
        <v>1022</v>
      </c>
      <c r="E1393" s="1044" t="s">
        <v>1174</v>
      </c>
      <c r="F1393" s="2336">
        <v>2028</v>
      </c>
      <c r="G1393" s="2426" t="s">
        <v>468</v>
      </c>
      <c r="H1393" s="2428" t="s">
        <v>1368</v>
      </c>
      <c r="I1393" s="2276" t="s">
        <v>987</v>
      </c>
      <c r="J1393" s="2276" t="s">
        <v>987</v>
      </c>
      <c r="K1393" s="361" t="s">
        <v>1174</v>
      </c>
      <c r="L1393" s="2336">
        <v>2028</v>
      </c>
      <c r="M1393" s="2276" t="s">
        <v>466</v>
      </c>
      <c r="N1393" s="53"/>
      <c r="O1393" s="460"/>
      <c r="P1393" s="50"/>
      <c r="Q1393" s="50"/>
      <c r="R1393" s="1449" t="s">
        <v>1780</v>
      </c>
      <c r="S1393" s="51"/>
      <c r="T1393" s="52"/>
      <c r="U1393" s="1444"/>
      <c r="V1393" s="598"/>
      <c r="W1393" s="2760"/>
    </row>
    <row r="1394" spans="1:23" s="385" customFormat="1" ht="48" customHeight="1" outlineLevel="1" x14ac:dyDescent="0.25">
      <c r="A1394" s="2283"/>
      <c r="B1394" s="2333"/>
      <c r="C1394" s="2277"/>
      <c r="D1394" s="2277"/>
      <c r="E1394" s="1044" t="s">
        <v>2026</v>
      </c>
      <c r="F1394" s="2337"/>
      <c r="G1394" s="2427"/>
      <c r="H1394" s="2429"/>
      <c r="I1394" s="2277"/>
      <c r="J1394" s="2277"/>
      <c r="K1394" s="589" t="s">
        <v>1192</v>
      </c>
      <c r="L1394" s="2337"/>
      <c r="M1394" s="2277"/>
      <c r="N1394" s="53"/>
      <c r="O1394" s="460"/>
      <c r="P1394" s="50"/>
      <c r="Q1394" s="50"/>
      <c r="R1394" s="50">
        <v>170.696</v>
      </c>
      <c r="S1394" s="51"/>
      <c r="T1394" s="52"/>
      <c r="U1394" s="1444" t="s">
        <v>3903</v>
      </c>
      <c r="V1394" s="598" t="s">
        <v>1354</v>
      </c>
      <c r="W1394" s="2761"/>
    </row>
    <row r="1395" spans="1:23" s="543" customFormat="1" ht="20.25" customHeight="1" outlineLevel="1" x14ac:dyDescent="0.25">
      <c r="A1395" s="2282"/>
      <c r="B1395" s="2278" t="s">
        <v>2547</v>
      </c>
      <c r="C1395" s="2276" t="s">
        <v>1022</v>
      </c>
      <c r="D1395" s="2276" t="s">
        <v>1022</v>
      </c>
      <c r="E1395" s="1044" t="s">
        <v>1174</v>
      </c>
      <c r="F1395" s="2482">
        <v>2027</v>
      </c>
      <c r="G1395" s="2426" t="s">
        <v>468</v>
      </c>
      <c r="H1395" s="2278" t="s">
        <v>1413</v>
      </c>
      <c r="I1395" s="2349" t="s">
        <v>987</v>
      </c>
      <c r="J1395" s="2349" t="s">
        <v>987</v>
      </c>
      <c r="K1395" s="657" t="s">
        <v>1174</v>
      </c>
      <c r="L1395" s="2482">
        <v>2027</v>
      </c>
      <c r="M1395" s="2349" t="s">
        <v>466</v>
      </c>
      <c r="N1395" s="658"/>
      <c r="O1395" s="658"/>
      <c r="P1395" s="534"/>
      <c r="Q1395" s="602" t="s">
        <v>1684</v>
      </c>
      <c r="R1395" s="534"/>
      <c r="S1395" s="535"/>
      <c r="T1395" s="536"/>
      <c r="U1395" s="532"/>
      <c r="V1395" s="532"/>
      <c r="W1395" s="2760"/>
    </row>
    <row r="1396" spans="1:23" s="543" customFormat="1" ht="41.25" customHeight="1" outlineLevel="1" x14ac:dyDescent="0.25">
      <c r="A1396" s="2283"/>
      <c r="B1396" s="2279"/>
      <c r="C1396" s="2277"/>
      <c r="D1396" s="2277"/>
      <c r="E1396" s="1044" t="s">
        <v>2026</v>
      </c>
      <c r="F1396" s="2483"/>
      <c r="G1396" s="2427"/>
      <c r="H1396" s="2279"/>
      <c r="I1396" s="2350"/>
      <c r="J1396" s="2350"/>
      <c r="K1396" s="530" t="s">
        <v>1192</v>
      </c>
      <c r="L1396" s="2483"/>
      <c r="M1396" s="2350"/>
      <c r="N1396" s="658"/>
      <c r="O1396" s="658"/>
      <c r="P1396" s="534"/>
      <c r="Q1396" s="534">
        <v>64.082999999999998</v>
      </c>
      <c r="R1396" s="534"/>
      <c r="S1396" s="535"/>
      <c r="T1396" s="536"/>
      <c r="U1396" s="1444" t="s">
        <v>3903</v>
      </c>
      <c r="V1396" s="532" t="s">
        <v>1424</v>
      </c>
      <c r="W1396" s="2761"/>
    </row>
    <row r="1397" spans="1:23" s="543" customFormat="1" ht="20.25" customHeight="1" outlineLevel="1" x14ac:dyDescent="0.25">
      <c r="A1397" s="2282"/>
      <c r="B1397" s="2278" t="s">
        <v>2548</v>
      </c>
      <c r="C1397" s="2276" t="s">
        <v>1022</v>
      </c>
      <c r="D1397" s="2276" t="s">
        <v>1022</v>
      </c>
      <c r="E1397" s="1044" t="s">
        <v>1174</v>
      </c>
      <c r="F1397" s="2482">
        <v>2027</v>
      </c>
      <c r="G1397" s="2426" t="s">
        <v>468</v>
      </c>
      <c r="H1397" s="2278" t="s">
        <v>1416</v>
      </c>
      <c r="I1397" s="2349" t="s">
        <v>987</v>
      </c>
      <c r="J1397" s="2349" t="s">
        <v>987</v>
      </c>
      <c r="K1397" s="657" t="s">
        <v>1174</v>
      </c>
      <c r="L1397" s="2482">
        <v>2027</v>
      </c>
      <c r="M1397" s="2349" t="s">
        <v>466</v>
      </c>
      <c r="N1397" s="658"/>
      <c r="O1397" s="658"/>
      <c r="P1397" s="534"/>
      <c r="Q1397" s="534" t="s">
        <v>1685</v>
      </c>
      <c r="R1397" s="534"/>
      <c r="S1397" s="535"/>
      <c r="T1397" s="536"/>
      <c r="U1397" s="532"/>
      <c r="V1397" s="532"/>
      <c r="W1397" s="2760"/>
    </row>
    <row r="1398" spans="1:23" s="543" customFormat="1" ht="26.25" customHeight="1" outlineLevel="1" x14ac:dyDescent="0.25">
      <c r="A1398" s="2283"/>
      <c r="B1398" s="2279"/>
      <c r="C1398" s="2277"/>
      <c r="D1398" s="2277"/>
      <c r="E1398" s="1044" t="s">
        <v>2026</v>
      </c>
      <c r="F1398" s="2483"/>
      <c r="G1398" s="2427"/>
      <c r="H1398" s="2279"/>
      <c r="I1398" s="2350"/>
      <c r="J1398" s="2350"/>
      <c r="K1398" s="530" t="s">
        <v>1192</v>
      </c>
      <c r="L1398" s="2483"/>
      <c r="M1398" s="2350"/>
      <c r="N1398" s="658"/>
      <c r="O1398" s="658"/>
      <c r="P1398" s="534"/>
      <c r="Q1398" s="534">
        <v>194.13900000000001</v>
      </c>
      <c r="R1398" s="534"/>
      <c r="S1398" s="535"/>
      <c r="T1398" s="536"/>
      <c r="U1398" s="1444" t="s">
        <v>3903</v>
      </c>
      <c r="V1398" s="532" t="s">
        <v>1424</v>
      </c>
      <c r="W1398" s="2761"/>
    </row>
    <row r="1399" spans="1:23" s="385" customFormat="1" ht="20.25" customHeight="1" outlineLevel="1" x14ac:dyDescent="0.25">
      <c r="A1399" s="2282"/>
      <c r="B1399" s="2332" t="s">
        <v>2549</v>
      </c>
      <c r="C1399" s="2276" t="s">
        <v>1022</v>
      </c>
      <c r="D1399" s="2276" t="s">
        <v>1022</v>
      </c>
      <c r="E1399" s="1044" t="s">
        <v>1174</v>
      </c>
      <c r="F1399" s="2336" t="s">
        <v>1259</v>
      </c>
      <c r="G1399" s="2426" t="s">
        <v>468</v>
      </c>
      <c r="H1399" s="2428" t="s">
        <v>1415</v>
      </c>
      <c r="I1399" s="2276" t="s">
        <v>987</v>
      </c>
      <c r="J1399" s="2276" t="s">
        <v>987</v>
      </c>
      <c r="K1399" s="361" t="s">
        <v>1174</v>
      </c>
      <c r="L1399" s="2336" t="s">
        <v>1259</v>
      </c>
      <c r="M1399" s="2276" t="s">
        <v>466</v>
      </c>
      <c r="N1399" s="53"/>
      <c r="O1399" s="460"/>
      <c r="P1399" s="50"/>
      <c r="Q1399" s="50"/>
      <c r="R1399" s="50" t="s">
        <v>1684</v>
      </c>
      <c r="S1399" s="51"/>
      <c r="T1399" s="52"/>
      <c r="U1399" s="1444"/>
      <c r="V1399" s="598"/>
      <c r="W1399" s="2760"/>
    </row>
    <row r="1400" spans="1:23" s="385" customFormat="1" ht="20.25" customHeight="1" outlineLevel="1" x14ac:dyDescent="0.25">
      <c r="A1400" s="2283"/>
      <c r="B1400" s="2333"/>
      <c r="C1400" s="2277"/>
      <c r="D1400" s="2277"/>
      <c r="E1400" s="1044" t="s">
        <v>2026</v>
      </c>
      <c r="F1400" s="2337"/>
      <c r="G1400" s="2427"/>
      <c r="H1400" s="2429"/>
      <c r="I1400" s="2277"/>
      <c r="J1400" s="2277"/>
      <c r="K1400" s="589" t="s">
        <v>1192</v>
      </c>
      <c r="L1400" s="2337"/>
      <c r="M1400" s="2277"/>
      <c r="N1400" s="53"/>
      <c r="O1400" s="460"/>
      <c r="P1400" s="50"/>
      <c r="Q1400" s="50">
        <v>124.276</v>
      </c>
      <c r="R1400" s="50">
        <v>9.3670000000000009</v>
      </c>
      <c r="S1400" s="51"/>
      <c r="T1400" s="52"/>
      <c r="U1400" s="1444" t="s">
        <v>3903</v>
      </c>
      <c r="V1400" s="598" t="s">
        <v>1424</v>
      </c>
      <c r="W1400" s="2761"/>
    </row>
    <row r="1401" spans="1:23" s="385" customFormat="1" ht="20.25" customHeight="1" outlineLevel="1" x14ac:dyDescent="0.25">
      <c r="A1401" s="2282"/>
      <c r="B1401" s="2332" t="s">
        <v>2550</v>
      </c>
      <c r="C1401" s="2276" t="s">
        <v>1022</v>
      </c>
      <c r="D1401" s="2276" t="s">
        <v>1022</v>
      </c>
      <c r="E1401" s="1044" t="s">
        <v>1174</v>
      </c>
      <c r="F1401" s="2336">
        <v>2027</v>
      </c>
      <c r="G1401" s="2426" t="s">
        <v>468</v>
      </c>
      <c r="H1401" s="2428" t="s">
        <v>1414</v>
      </c>
      <c r="I1401" s="2276" t="s">
        <v>987</v>
      </c>
      <c r="J1401" s="2276" t="s">
        <v>987</v>
      </c>
      <c r="K1401" s="361" t="s">
        <v>1174</v>
      </c>
      <c r="L1401" s="2336">
        <v>2027</v>
      </c>
      <c r="M1401" s="2276" t="s">
        <v>466</v>
      </c>
      <c r="N1401" s="53"/>
      <c r="O1401" s="460"/>
      <c r="P1401" s="50"/>
      <c r="Q1401" s="50" t="s">
        <v>1679</v>
      </c>
      <c r="R1401" s="50"/>
      <c r="S1401" s="51"/>
      <c r="T1401" s="52"/>
      <c r="U1401" s="1444"/>
      <c r="V1401" s="598"/>
      <c r="W1401" s="2760"/>
    </row>
    <row r="1402" spans="1:23" s="385" customFormat="1" ht="20.25" customHeight="1" outlineLevel="1" x14ac:dyDescent="0.25">
      <c r="A1402" s="2283"/>
      <c r="B1402" s="2333"/>
      <c r="C1402" s="2277"/>
      <c r="D1402" s="2277"/>
      <c r="E1402" s="1044" t="s">
        <v>2026</v>
      </c>
      <c r="F1402" s="2337"/>
      <c r="G1402" s="2427"/>
      <c r="H1402" s="2429"/>
      <c r="I1402" s="2277"/>
      <c r="J1402" s="2277"/>
      <c r="K1402" s="589" t="s">
        <v>1192</v>
      </c>
      <c r="L1402" s="2337"/>
      <c r="M1402" s="2277"/>
      <c r="N1402" s="53"/>
      <c r="O1402" s="460"/>
      <c r="P1402" s="50"/>
      <c r="Q1402" s="50">
        <v>463.20299999999997</v>
      </c>
      <c r="R1402" s="50"/>
      <c r="S1402" s="51"/>
      <c r="T1402" s="52"/>
      <c r="U1402" s="1444" t="s">
        <v>3903</v>
      </c>
      <c r="V1402" s="598" t="s">
        <v>1424</v>
      </c>
      <c r="W1402" s="2761"/>
    </row>
    <row r="1403" spans="1:23" s="385" customFormat="1" ht="20.25" customHeight="1" outlineLevel="1" x14ac:dyDescent="0.25">
      <c r="A1403" s="2282"/>
      <c r="B1403" s="2278" t="s">
        <v>2551</v>
      </c>
      <c r="C1403" s="2276" t="s">
        <v>1022</v>
      </c>
      <c r="D1403" s="2276" t="s">
        <v>1022</v>
      </c>
      <c r="E1403" s="1044" t="s">
        <v>1174</v>
      </c>
      <c r="F1403" s="2336">
        <v>2028</v>
      </c>
      <c r="G1403" s="2426" t="s">
        <v>468</v>
      </c>
      <c r="H1403" s="2674" t="s">
        <v>1686</v>
      </c>
      <c r="I1403" s="2276" t="s">
        <v>987</v>
      </c>
      <c r="J1403" s="2276" t="s">
        <v>987</v>
      </c>
      <c r="K1403" s="361" t="s">
        <v>1174</v>
      </c>
      <c r="L1403" s="2336">
        <v>2028</v>
      </c>
      <c r="M1403" s="2276" t="s">
        <v>466</v>
      </c>
      <c r="N1403" s="53"/>
      <c r="O1403" s="460"/>
      <c r="P1403" s="50"/>
      <c r="Q1403" s="50"/>
      <c r="R1403" s="50" t="s">
        <v>1687</v>
      </c>
      <c r="S1403" s="51"/>
      <c r="T1403" s="52"/>
      <c r="U1403" s="1444"/>
      <c r="V1403" s="598"/>
      <c r="W1403" s="2760"/>
    </row>
    <row r="1404" spans="1:23" s="385" customFormat="1" ht="20.25" customHeight="1" outlineLevel="1" x14ac:dyDescent="0.25">
      <c r="A1404" s="2283"/>
      <c r="B1404" s="2279"/>
      <c r="C1404" s="2277"/>
      <c r="D1404" s="2277"/>
      <c r="E1404" s="1044" t="s">
        <v>2026</v>
      </c>
      <c r="F1404" s="2337"/>
      <c r="G1404" s="2427"/>
      <c r="H1404" s="2675"/>
      <c r="I1404" s="2277"/>
      <c r="J1404" s="2277"/>
      <c r="K1404" s="589" t="s">
        <v>1192</v>
      </c>
      <c r="L1404" s="2337"/>
      <c r="M1404" s="2277"/>
      <c r="N1404" s="53"/>
      <c r="O1404" s="460"/>
      <c r="P1404" s="50"/>
      <c r="Q1404" s="56">
        <v>0</v>
      </c>
      <c r="R1404" s="50">
        <v>576.28300000000002</v>
      </c>
      <c r="S1404" s="51"/>
      <c r="T1404" s="52"/>
      <c r="U1404" s="1444" t="s">
        <v>3903</v>
      </c>
      <c r="V1404" s="598" t="s">
        <v>1424</v>
      </c>
      <c r="W1404" s="2761"/>
    </row>
    <row r="1405" spans="1:23" s="385" customFormat="1" ht="20.25" customHeight="1" outlineLevel="1" x14ac:dyDescent="0.25">
      <c r="A1405" s="2282"/>
      <c r="B1405" s="2332" t="s">
        <v>2552</v>
      </c>
      <c r="C1405" s="2276" t="s">
        <v>1022</v>
      </c>
      <c r="D1405" s="2276" t="s">
        <v>1022</v>
      </c>
      <c r="E1405" s="1044" t="s">
        <v>1174</v>
      </c>
      <c r="F1405" s="2336">
        <v>2027</v>
      </c>
      <c r="G1405" s="2426" t="s">
        <v>468</v>
      </c>
      <c r="H1405" s="2428" t="s">
        <v>1417</v>
      </c>
      <c r="I1405" s="2276" t="s">
        <v>987</v>
      </c>
      <c r="J1405" s="2276" t="s">
        <v>987</v>
      </c>
      <c r="K1405" s="361" t="s">
        <v>1174</v>
      </c>
      <c r="L1405" s="2336">
        <v>2027</v>
      </c>
      <c r="M1405" s="2276" t="s">
        <v>466</v>
      </c>
      <c r="N1405" s="53"/>
      <c r="O1405" s="460"/>
      <c r="P1405" s="50"/>
      <c r="Q1405" s="50" t="s">
        <v>1688</v>
      </c>
      <c r="R1405" s="50"/>
      <c r="S1405" s="51"/>
      <c r="T1405" s="52"/>
      <c r="U1405" s="1444"/>
      <c r="V1405" s="598"/>
      <c r="W1405" s="2760"/>
    </row>
    <row r="1406" spans="1:23" s="385" customFormat="1" ht="20.25" customHeight="1" outlineLevel="1" x14ac:dyDescent="0.25">
      <c r="A1406" s="2283"/>
      <c r="B1406" s="2333"/>
      <c r="C1406" s="2277"/>
      <c r="D1406" s="2277"/>
      <c r="E1406" s="1044" t="s">
        <v>2026</v>
      </c>
      <c r="F1406" s="2337"/>
      <c r="G1406" s="2427"/>
      <c r="H1406" s="2429"/>
      <c r="I1406" s="2277"/>
      <c r="J1406" s="2277"/>
      <c r="K1406" s="589" t="s">
        <v>1192</v>
      </c>
      <c r="L1406" s="2337"/>
      <c r="M1406" s="2277"/>
      <c r="N1406" s="53"/>
      <c r="O1406" s="460"/>
      <c r="P1406" s="50"/>
      <c r="Q1406" s="50">
        <v>105.655</v>
      </c>
      <c r="R1406" s="50"/>
      <c r="S1406" s="51"/>
      <c r="T1406" s="52"/>
      <c r="U1406" s="1444" t="s">
        <v>3903</v>
      </c>
      <c r="V1406" s="598" t="s">
        <v>1424</v>
      </c>
      <c r="W1406" s="2761"/>
    </row>
    <row r="1407" spans="1:23" s="385" customFormat="1" ht="20.25" customHeight="1" outlineLevel="1" x14ac:dyDescent="0.25">
      <c r="A1407" s="2282"/>
      <c r="B1407" s="2332" t="s">
        <v>2553</v>
      </c>
      <c r="C1407" s="2276" t="s">
        <v>1022</v>
      </c>
      <c r="D1407" s="2276" t="s">
        <v>1022</v>
      </c>
      <c r="E1407" s="1044" t="s">
        <v>1174</v>
      </c>
      <c r="F1407" s="2336">
        <v>2027</v>
      </c>
      <c r="G1407" s="2426" t="s">
        <v>468</v>
      </c>
      <c r="H1407" s="2428" t="s">
        <v>1418</v>
      </c>
      <c r="I1407" s="2276" t="s">
        <v>987</v>
      </c>
      <c r="J1407" s="2276" t="s">
        <v>987</v>
      </c>
      <c r="K1407" s="361" t="s">
        <v>1174</v>
      </c>
      <c r="L1407" s="2336">
        <v>2027</v>
      </c>
      <c r="M1407" s="2276" t="s">
        <v>466</v>
      </c>
      <c r="N1407" s="53"/>
      <c r="O1407" s="460"/>
      <c r="P1407" s="50"/>
      <c r="Q1407" s="50" t="s">
        <v>1689</v>
      </c>
      <c r="R1407" s="50"/>
      <c r="S1407" s="51"/>
      <c r="T1407" s="52"/>
      <c r="U1407" s="1444"/>
      <c r="V1407" s="598"/>
      <c r="W1407" s="2760"/>
    </row>
    <row r="1408" spans="1:23" s="385" customFormat="1" ht="20.25" customHeight="1" outlineLevel="1" x14ac:dyDescent="0.25">
      <c r="A1408" s="2283"/>
      <c r="B1408" s="2333"/>
      <c r="C1408" s="2277"/>
      <c r="D1408" s="2277"/>
      <c r="E1408" s="1044" t="s">
        <v>2026</v>
      </c>
      <c r="F1408" s="2337"/>
      <c r="G1408" s="2427"/>
      <c r="H1408" s="2429"/>
      <c r="I1408" s="2277"/>
      <c r="J1408" s="2277"/>
      <c r="K1408" s="589" t="s">
        <v>1192</v>
      </c>
      <c r="L1408" s="2337"/>
      <c r="M1408" s="2277"/>
      <c r="N1408" s="53"/>
      <c r="O1408" s="460"/>
      <c r="P1408" s="50"/>
      <c r="Q1408" s="50">
        <v>204.93100000000001</v>
      </c>
      <c r="R1408" s="50"/>
      <c r="S1408" s="51"/>
      <c r="T1408" s="52"/>
      <c r="U1408" s="1444" t="s">
        <v>3903</v>
      </c>
      <c r="V1408" s="598" t="s">
        <v>1424</v>
      </c>
      <c r="W1408" s="2761"/>
    </row>
    <row r="1409" spans="1:23" s="385" customFormat="1" ht="20.25" customHeight="1" outlineLevel="1" x14ac:dyDescent="0.25">
      <c r="A1409" s="2282"/>
      <c r="B1409" s="2332" t="s">
        <v>2554</v>
      </c>
      <c r="C1409" s="2276" t="s">
        <v>1022</v>
      </c>
      <c r="D1409" s="2276" t="s">
        <v>1022</v>
      </c>
      <c r="E1409" s="1044" t="s">
        <v>1174</v>
      </c>
      <c r="F1409" s="2336">
        <v>2027</v>
      </c>
      <c r="G1409" s="2426" t="s">
        <v>468</v>
      </c>
      <c r="H1409" s="2428" t="s">
        <v>1419</v>
      </c>
      <c r="I1409" s="2276" t="s">
        <v>987</v>
      </c>
      <c r="J1409" s="2276" t="s">
        <v>987</v>
      </c>
      <c r="K1409" s="361" t="s">
        <v>1174</v>
      </c>
      <c r="L1409" s="2336">
        <v>2027</v>
      </c>
      <c r="M1409" s="2276" t="s">
        <v>466</v>
      </c>
      <c r="N1409" s="53"/>
      <c r="O1409" s="460"/>
      <c r="P1409" s="50"/>
      <c r="Q1409" s="50" t="s">
        <v>1690</v>
      </c>
      <c r="R1409" s="50"/>
      <c r="S1409" s="51"/>
      <c r="T1409" s="52"/>
      <c r="U1409" s="1444"/>
      <c r="V1409" s="598"/>
      <c r="W1409" s="2760"/>
    </row>
    <row r="1410" spans="1:23" s="385" customFormat="1" ht="20.25" customHeight="1" outlineLevel="1" x14ac:dyDescent="0.25">
      <c r="A1410" s="2283"/>
      <c r="B1410" s="2333"/>
      <c r="C1410" s="2277"/>
      <c r="D1410" s="2277"/>
      <c r="E1410" s="1044" t="s">
        <v>2026</v>
      </c>
      <c r="F1410" s="2337"/>
      <c r="G1410" s="2427"/>
      <c r="H1410" s="2429"/>
      <c r="I1410" s="2277"/>
      <c r="J1410" s="2277"/>
      <c r="K1410" s="589" t="s">
        <v>1192</v>
      </c>
      <c r="L1410" s="2337"/>
      <c r="M1410" s="2277"/>
      <c r="N1410" s="53"/>
      <c r="O1410" s="460"/>
      <c r="P1410" s="50"/>
      <c r="Q1410" s="50">
        <v>242.565</v>
      </c>
      <c r="R1410" s="50"/>
      <c r="S1410" s="51"/>
      <c r="T1410" s="52"/>
      <c r="U1410" s="1444" t="s">
        <v>3903</v>
      </c>
      <c r="V1410" s="598" t="s">
        <v>1424</v>
      </c>
      <c r="W1410" s="2761"/>
    </row>
    <row r="1411" spans="1:23" s="385" customFormat="1" ht="20.25" customHeight="1" outlineLevel="1" x14ac:dyDescent="0.25">
      <c r="A1411" s="2282"/>
      <c r="B1411" s="2332" t="s">
        <v>2555</v>
      </c>
      <c r="C1411" s="2276" t="s">
        <v>1022</v>
      </c>
      <c r="D1411" s="2276" t="s">
        <v>1022</v>
      </c>
      <c r="E1411" s="1044" t="s">
        <v>1174</v>
      </c>
      <c r="F1411" s="2336">
        <v>2027</v>
      </c>
      <c r="G1411" s="2426" t="s">
        <v>468</v>
      </c>
      <c r="H1411" s="2428" t="s">
        <v>1420</v>
      </c>
      <c r="I1411" s="2276" t="s">
        <v>987</v>
      </c>
      <c r="J1411" s="2276" t="s">
        <v>987</v>
      </c>
      <c r="K1411" s="361" t="s">
        <v>1174</v>
      </c>
      <c r="L1411" s="2336">
        <v>2027</v>
      </c>
      <c r="M1411" s="2276" t="s">
        <v>466</v>
      </c>
      <c r="N1411" s="53"/>
      <c r="O1411" s="460"/>
      <c r="P1411" s="50"/>
      <c r="Q1411" s="50" t="s">
        <v>1691</v>
      </c>
      <c r="R1411" s="50"/>
      <c r="S1411" s="51"/>
      <c r="T1411" s="52"/>
      <c r="U1411" s="1444"/>
      <c r="V1411" s="598"/>
      <c r="W1411" s="2760"/>
    </row>
    <row r="1412" spans="1:23" s="385" customFormat="1" ht="20.25" customHeight="1" outlineLevel="1" x14ac:dyDescent="0.25">
      <c r="A1412" s="2283"/>
      <c r="B1412" s="2333"/>
      <c r="C1412" s="2277"/>
      <c r="D1412" s="2277"/>
      <c r="E1412" s="1044" t="s">
        <v>2026</v>
      </c>
      <c r="F1412" s="2337"/>
      <c r="G1412" s="2427"/>
      <c r="H1412" s="2429"/>
      <c r="I1412" s="2277"/>
      <c r="J1412" s="2277"/>
      <c r="K1412" s="589" t="s">
        <v>1192</v>
      </c>
      <c r="L1412" s="2337"/>
      <c r="M1412" s="2277"/>
      <c r="N1412" s="53"/>
      <c r="O1412" s="460"/>
      <c r="P1412" s="50"/>
      <c r="Q1412" s="50">
        <v>146.059</v>
      </c>
      <c r="R1412" s="50"/>
      <c r="S1412" s="51"/>
      <c r="T1412" s="52"/>
      <c r="U1412" s="1444" t="s">
        <v>3903</v>
      </c>
      <c r="V1412" s="598" t="s">
        <v>1424</v>
      </c>
      <c r="W1412" s="2761"/>
    </row>
    <row r="1413" spans="1:23" s="385" customFormat="1" ht="20.25" customHeight="1" outlineLevel="1" x14ac:dyDescent="0.25">
      <c r="A1413" s="2282"/>
      <c r="B1413" s="2332" t="s">
        <v>2556</v>
      </c>
      <c r="C1413" s="2276" t="s">
        <v>1022</v>
      </c>
      <c r="D1413" s="2276" t="s">
        <v>1022</v>
      </c>
      <c r="E1413" s="1044" t="s">
        <v>1174</v>
      </c>
      <c r="F1413" s="2336">
        <v>2027</v>
      </c>
      <c r="G1413" s="2426" t="s">
        <v>468</v>
      </c>
      <c r="H1413" s="2428" t="s">
        <v>1421</v>
      </c>
      <c r="I1413" s="2276" t="s">
        <v>987</v>
      </c>
      <c r="J1413" s="2276" t="s">
        <v>987</v>
      </c>
      <c r="K1413" s="361" t="s">
        <v>1174</v>
      </c>
      <c r="L1413" s="2336">
        <v>2027</v>
      </c>
      <c r="M1413" s="2276" t="s">
        <v>466</v>
      </c>
      <c r="N1413" s="53"/>
      <c r="O1413" s="460"/>
      <c r="P1413" s="50"/>
      <c r="Q1413" s="50" t="s">
        <v>1667</v>
      </c>
      <c r="R1413" s="50"/>
      <c r="S1413" s="51"/>
      <c r="T1413" s="52"/>
      <c r="U1413" s="1444"/>
      <c r="V1413" s="598"/>
      <c r="W1413" s="2760"/>
    </row>
    <row r="1414" spans="1:23" s="385" customFormat="1" ht="20.25" customHeight="1" outlineLevel="1" x14ac:dyDescent="0.25">
      <c r="A1414" s="2283"/>
      <c r="B1414" s="2333"/>
      <c r="C1414" s="2277"/>
      <c r="D1414" s="2277"/>
      <c r="E1414" s="1044" t="s">
        <v>2026</v>
      </c>
      <c r="F1414" s="2337"/>
      <c r="G1414" s="2427"/>
      <c r="H1414" s="2429"/>
      <c r="I1414" s="2277"/>
      <c r="J1414" s="2277"/>
      <c r="K1414" s="589" t="s">
        <v>1192</v>
      </c>
      <c r="L1414" s="2337"/>
      <c r="M1414" s="2277"/>
      <c r="N1414" s="53"/>
      <c r="O1414" s="460"/>
      <c r="P1414" s="50"/>
      <c r="Q1414" s="50">
        <v>182.00700000000001</v>
      </c>
      <c r="R1414" s="50"/>
      <c r="S1414" s="51"/>
      <c r="T1414" s="52"/>
      <c r="U1414" s="1444" t="s">
        <v>3903</v>
      </c>
      <c r="V1414" s="598" t="s">
        <v>1424</v>
      </c>
      <c r="W1414" s="2761"/>
    </row>
    <row r="1415" spans="1:23" s="385" customFormat="1" ht="20.25" customHeight="1" outlineLevel="1" x14ac:dyDescent="0.25">
      <c r="A1415" s="2282"/>
      <c r="B1415" s="2332" t="s">
        <v>2557</v>
      </c>
      <c r="C1415" s="2276" t="s">
        <v>1022</v>
      </c>
      <c r="D1415" s="2276" t="s">
        <v>1022</v>
      </c>
      <c r="E1415" s="1044" t="s">
        <v>1174</v>
      </c>
      <c r="F1415" s="2336">
        <v>2028</v>
      </c>
      <c r="G1415" s="2426" t="s">
        <v>468</v>
      </c>
      <c r="H1415" s="2428" t="s">
        <v>1422</v>
      </c>
      <c r="I1415" s="2276" t="s">
        <v>987</v>
      </c>
      <c r="J1415" s="2276" t="s">
        <v>987</v>
      </c>
      <c r="K1415" s="361" t="s">
        <v>1174</v>
      </c>
      <c r="L1415" s="2336">
        <v>2028</v>
      </c>
      <c r="M1415" s="2276" t="s">
        <v>466</v>
      </c>
      <c r="N1415" s="53"/>
      <c r="O1415" s="460"/>
      <c r="P1415" s="50"/>
      <c r="Q1415" s="50"/>
      <c r="R1415" s="50" t="s">
        <v>1692</v>
      </c>
      <c r="S1415" s="51"/>
      <c r="T1415" s="52"/>
      <c r="U1415" s="1444"/>
      <c r="V1415" s="598"/>
      <c r="W1415" s="2760"/>
    </row>
    <row r="1416" spans="1:23" s="385" customFormat="1" ht="20.25" customHeight="1" outlineLevel="1" x14ac:dyDescent="0.25">
      <c r="A1416" s="2283"/>
      <c r="B1416" s="2333"/>
      <c r="C1416" s="2277"/>
      <c r="D1416" s="2277"/>
      <c r="E1416" s="1044" t="s">
        <v>2026</v>
      </c>
      <c r="F1416" s="2337"/>
      <c r="G1416" s="2427"/>
      <c r="H1416" s="2429"/>
      <c r="I1416" s="2277"/>
      <c r="J1416" s="2277"/>
      <c r="K1416" s="589" t="s">
        <v>1192</v>
      </c>
      <c r="L1416" s="2337"/>
      <c r="M1416" s="2277"/>
      <c r="N1416" s="53"/>
      <c r="O1416" s="460"/>
      <c r="P1416" s="50"/>
      <c r="Q1416" s="50"/>
      <c r="R1416" s="50">
        <v>200</v>
      </c>
      <c r="S1416" s="51"/>
      <c r="T1416" s="52"/>
      <c r="U1416" s="1444" t="s">
        <v>3903</v>
      </c>
      <c r="V1416" s="598" t="s">
        <v>1424</v>
      </c>
      <c r="W1416" s="2761"/>
    </row>
    <row r="1417" spans="1:23" s="385" customFormat="1" ht="20.25" customHeight="1" outlineLevel="1" x14ac:dyDescent="0.25">
      <c r="A1417" s="2282"/>
      <c r="B1417" s="2332" t="s">
        <v>2558</v>
      </c>
      <c r="C1417" s="2276" t="s">
        <v>1022</v>
      </c>
      <c r="D1417" s="2276" t="s">
        <v>1022</v>
      </c>
      <c r="E1417" s="1044" t="s">
        <v>1174</v>
      </c>
      <c r="F1417" s="2336">
        <v>2028</v>
      </c>
      <c r="G1417" s="2426" t="s">
        <v>468</v>
      </c>
      <c r="H1417" s="2428" t="s">
        <v>1423</v>
      </c>
      <c r="I1417" s="2276" t="s">
        <v>987</v>
      </c>
      <c r="J1417" s="2276" t="s">
        <v>987</v>
      </c>
      <c r="K1417" s="361" t="s">
        <v>1174</v>
      </c>
      <c r="L1417" s="2336">
        <v>2028</v>
      </c>
      <c r="M1417" s="2276" t="s">
        <v>466</v>
      </c>
      <c r="N1417" s="53"/>
      <c r="O1417" s="460"/>
      <c r="P1417" s="50"/>
      <c r="Q1417" s="50"/>
      <c r="R1417" s="50" t="s">
        <v>1692</v>
      </c>
      <c r="S1417" s="51"/>
      <c r="T1417" s="52"/>
      <c r="U1417" s="1444"/>
      <c r="V1417" s="598"/>
      <c r="W1417" s="2760"/>
    </row>
    <row r="1418" spans="1:23" s="385" customFormat="1" ht="20.25" customHeight="1" outlineLevel="1" x14ac:dyDescent="0.25">
      <c r="A1418" s="2283"/>
      <c r="B1418" s="2333"/>
      <c r="C1418" s="2277"/>
      <c r="D1418" s="2277"/>
      <c r="E1418" s="1044" t="s">
        <v>2026</v>
      </c>
      <c r="F1418" s="2337"/>
      <c r="G1418" s="2427"/>
      <c r="H1418" s="2429"/>
      <c r="I1418" s="2277"/>
      <c r="J1418" s="2277"/>
      <c r="K1418" s="589" t="s">
        <v>1192</v>
      </c>
      <c r="L1418" s="2337"/>
      <c r="M1418" s="2277"/>
      <c r="N1418" s="53"/>
      <c r="O1418" s="460"/>
      <c r="P1418" s="50"/>
      <c r="Q1418" s="50"/>
      <c r="R1418" s="50">
        <v>197.99299999999999</v>
      </c>
      <c r="S1418" s="51"/>
      <c r="T1418" s="52"/>
      <c r="U1418" s="1444" t="s">
        <v>3903</v>
      </c>
      <c r="V1418" s="598" t="s">
        <v>1424</v>
      </c>
      <c r="W1418" s="2761"/>
    </row>
    <row r="1419" spans="1:23" s="385" customFormat="1" ht="20.25" customHeight="1" outlineLevel="1" x14ac:dyDescent="0.25">
      <c r="A1419" s="2282"/>
      <c r="B1419" s="2332" t="s">
        <v>2559</v>
      </c>
      <c r="C1419" s="2276" t="s">
        <v>1022</v>
      </c>
      <c r="D1419" s="2276" t="s">
        <v>1022</v>
      </c>
      <c r="E1419" s="1044" t="s">
        <v>1174</v>
      </c>
      <c r="F1419" s="2336">
        <v>2028</v>
      </c>
      <c r="G1419" s="2426" t="s">
        <v>468</v>
      </c>
      <c r="H1419" s="2428" t="s">
        <v>1693</v>
      </c>
      <c r="I1419" s="2276" t="s">
        <v>987</v>
      </c>
      <c r="J1419" s="2276" t="s">
        <v>987</v>
      </c>
      <c r="K1419" s="361" t="s">
        <v>1174</v>
      </c>
      <c r="L1419" s="2336">
        <v>2028</v>
      </c>
      <c r="M1419" s="2276" t="s">
        <v>466</v>
      </c>
      <c r="N1419" s="53"/>
      <c r="O1419" s="460"/>
      <c r="P1419" s="50"/>
      <c r="Q1419" s="50"/>
      <c r="R1419" s="50" t="s">
        <v>1691</v>
      </c>
      <c r="S1419" s="51"/>
      <c r="T1419" s="52"/>
      <c r="U1419" s="1444"/>
      <c r="V1419" s="598"/>
      <c r="W1419" s="2760"/>
    </row>
    <row r="1420" spans="1:23" s="385" customFormat="1" ht="20.25" customHeight="1" outlineLevel="1" x14ac:dyDescent="0.25">
      <c r="A1420" s="2283"/>
      <c r="B1420" s="2333"/>
      <c r="C1420" s="2277"/>
      <c r="D1420" s="2277"/>
      <c r="E1420" s="1044" t="s">
        <v>2026</v>
      </c>
      <c r="F1420" s="2337"/>
      <c r="G1420" s="2427"/>
      <c r="H1420" s="2429"/>
      <c r="I1420" s="2277"/>
      <c r="J1420" s="2277"/>
      <c r="K1420" s="589" t="s">
        <v>1192</v>
      </c>
      <c r="L1420" s="2337"/>
      <c r="M1420" s="2277"/>
      <c r="N1420" s="53"/>
      <c r="O1420" s="460"/>
      <c r="P1420" s="50"/>
      <c r="Q1420" s="50"/>
      <c r="R1420" s="50">
        <v>150</v>
      </c>
      <c r="S1420" s="51"/>
      <c r="T1420" s="52"/>
      <c r="U1420" s="1444" t="s">
        <v>3903</v>
      </c>
      <c r="V1420" s="598" t="s">
        <v>1424</v>
      </c>
      <c r="W1420" s="2761"/>
    </row>
    <row r="1421" spans="1:23" s="286" customFormat="1" outlineLevel="1" x14ac:dyDescent="0.25">
      <c r="A1421" s="1190"/>
      <c r="B1421" s="984" t="s">
        <v>1016</v>
      </c>
      <c r="C1421" s="160"/>
      <c r="D1421" s="180"/>
      <c r="E1421" s="160"/>
      <c r="F1421" s="205"/>
      <c r="G1421" s="161"/>
      <c r="H1421" s="232" t="s">
        <v>580</v>
      </c>
      <c r="I1421" s="160"/>
      <c r="J1421" s="180"/>
      <c r="K1421" s="160"/>
      <c r="L1421" s="205"/>
      <c r="M1421" s="160"/>
      <c r="N1421" s="169"/>
      <c r="O1421" s="461"/>
      <c r="P1421" s="168"/>
      <c r="Q1421" s="168"/>
      <c r="R1421" s="168"/>
      <c r="S1421" s="168"/>
      <c r="T1421" s="168"/>
      <c r="U1421" s="197"/>
      <c r="V1421" s="197"/>
      <c r="W1421" s="197"/>
    </row>
    <row r="1422" spans="1:23" s="385" customFormat="1" ht="15" customHeight="1" outlineLevel="1" x14ac:dyDescent="0.25">
      <c r="A1422" s="2282"/>
      <c r="B1422" s="2332" t="s">
        <v>3669</v>
      </c>
      <c r="C1422" s="2276" t="s">
        <v>1022</v>
      </c>
      <c r="D1422" s="2276" t="s">
        <v>1022</v>
      </c>
      <c r="E1422" s="1044" t="s">
        <v>1174</v>
      </c>
      <c r="F1422" s="2336" t="s">
        <v>992</v>
      </c>
      <c r="G1422" s="2426" t="s">
        <v>468</v>
      </c>
      <c r="H1422" s="2428" t="s">
        <v>928</v>
      </c>
      <c r="I1422" s="2276" t="s">
        <v>987</v>
      </c>
      <c r="J1422" s="2276" t="s">
        <v>987</v>
      </c>
      <c r="K1422" s="361" t="s">
        <v>1174</v>
      </c>
      <c r="L1422" s="2336" t="s">
        <v>992</v>
      </c>
      <c r="M1422" s="2276" t="s">
        <v>466</v>
      </c>
      <c r="N1422" s="53"/>
      <c r="O1422" s="460"/>
      <c r="P1422" s="50"/>
      <c r="Q1422" s="50" t="s">
        <v>1694</v>
      </c>
      <c r="R1422" s="50"/>
      <c r="S1422" s="51"/>
      <c r="T1422" s="52"/>
      <c r="U1422" s="1444"/>
      <c r="V1422" s="598"/>
      <c r="W1422" s="2760"/>
    </row>
    <row r="1423" spans="1:23" s="385" customFormat="1" ht="81" customHeight="1" outlineLevel="1" x14ac:dyDescent="0.25">
      <c r="A1423" s="2283"/>
      <c r="B1423" s="2333"/>
      <c r="C1423" s="2277"/>
      <c r="D1423" s="2277"/>
      <c r="E1423" s="1044" t="s">
        <v>2026</v>
      </c>
      <c r="F1423" s="2337"/>
      <c r="G1423" s="2427"/>
      <c r="H1423" s="2429"/>
      <c r="I1423" s="2277"/>
      <c r="J1423" s="2277"/>
      <c r="K1423" s="589" t="s">
        <v>1192</v>
      </c>
      <c r="L1423" s="2337"/>
      <c r="M1423" s="2277"/>
      <c r="N1423" s="53">
        <v>0</v>
      </c>
      <c r="O1423" s="460">
        <v>136.91999999999999</v>
      </c>
      <c r="P1423" s="50"/>
      <c r="Q1423" s="50">
        <v>177.50299999999999</v>
      </c>
      <c r="R1423" s="50"/>
      <c r="S1423" s="51"/>
      <c r="T1423" s="52"/>
      <c r="U1423" s="1444" t="s">
        <v>3903</v>
      </c>
      <c r="V1423" s="598" t="s">
        <v>1424</v>
      </c>
      <c r="W1423" s="2761"/>
    </row>
    <row r="1424" spans="1:23" s="385" customFormat="1" ht="21" customHeight="1" outlineLevel="1" x14ac:dyDescent="0.25">
      <c r="A1424" s="2501"/>
      <c r="B1424" s="2332" t="s">
        <v>2560</v>
      </c>
      <c r="C1424" s="2276" t="s">
        <v>1022</v>
      </c>
      <c r="D1424" s="2276" t="s">
        <v>1022</v>
      </c>
      <c r="E1424" s="1044" t="s">
        <v>1174</v>
      </c>
      <c r="F1424" s="2336" t="s">
        <v>1259</v>
      </c>
      <c r="G1424" s="2426" t="s">
        <v>468</v>
      </c>
      <c r="H1424" s="2428" t="s">
        <v>1426</v>
      </c>
      <c r="I1424" s="2276" t="s">
        <v>987</v>
      </c>
      <c r="J1424" s="2276" t="s">
        <v>987</v>
      </c>
      <c r="K1424" s="361" t="s">
        <v>1174</v>
      </c>
      <c r="L1424" s="2336" t="s">
        <v>1259</v>
      </c>
      <c r="M1424" s="2276" t="s">
        <v>466</v>
      </c>
      <c r="N1424" s="53"/>
      <c r="O1424" s="460"/>
      <c r="P1424" s="50"/>
      <c r="Q1424" s="50"/>
      <c r="R1424" s="50" t="s">
        <v>1695</v>
      </c>
      <c r="S1424" s="51"/>
      <c r="T1424" s="52"/>
      <c r="U1424" s="1444"/>
      <c r="V1424" s="598"/>
      <c r="W1424" s="2760" t="s">
        <v>1801</v>
      </c>
    </row>
    <row r="1425" spans="1:23" s="385" customFormat="1" ht="43.5" customHeight="1" outlineLevel="1" x14ac:dyDescent="0.25">
      <c r="A1425" s="2501"/>
      <c r="B1425" s="2333"/>
      <c r="C1425" s="2277"/>
      <c r="D1425" s="2277"/>
      <c r="E1425" s="1044" t="s">
        <v>2026</v>
      </c>
      <c r="F1425" s="2337"/>
      <c r="G1425" s="2427"/>
      <c r="H1425" s="2429"/>
      <c r="I1425" s="2277"/>
      <c r="J1425" s="2277"/>
      <c r="K1425" s="589" t="s">
        <v>1192</v>
      </c>
      <c r="L1425" s="2337"/>
      <c r="M1425" s="2277"/>
      <c r="N1425" s="53"/>
      <c r="O1425" s="460"/>
      <c r="P1425" s="50"/>
      <c r="Q1425" s="50">
        <v>200</v>
      </c>
      <c r="R1425" s="50">
        <v>247.48099999999999</v>
      </c>
      <c r="S1425" s="51"/>
      <c r="T1425" s="52"/>
      <c r="U1425" s="1444" t="s">
        <v>3903</v>
      </c>
      <c r="V1425" s="598" t="s">
        <v>1424</v>
      </c>
      <c r="W1425" s="2761"/>
    </row>
    <row r="1426" spans="1:23" s="385" customFormat="1" ht="24.75" customHeight="1" outlineLevel="1" x14ac:dyDescent="0.25">
      <c r="A1426" s="2282"/>
      <c r="B1426" s="2332" t="s">
        <v>2561</v>
      </c>
      <c r="C1426" s="2276" t="s">
        <v>1022</v>
      </c>
      <c r="D1426" s="2276" t="s">
        <v>1022</v>
      </c>
      <c r="E1426" s="1044" t="s">
        <v>1174</v>
      </c>
      <c r="F1426" s="2336">
        <v>2027</v>
      </c>
      <c r="G1426" s="2426" t="s">
        <v>468</v>
      </c>
      <c r="H1426" s="2428" t="s">
        <v>1427</v>
      </c>
      <c r="I1426" s="2276" t="s">
        <v>987</v>
      </c>
      <c r="J1426" s="2276" t="s">
        <v>987</v>
      </c>
      <c r="K1426" s="361" t="s">
        <v>1174</v>
      </c>
      <c r="L1426" s="2336">
        <v>2027</v>
      </c>
      <c r="M1426" s="2276" t="s">
        <v>466</v>
      </c>
      <c r="N1426" s="53"/>
      <c r="O1426" s="460"/>
      <c r="P1426" s="50"/>
      <c r="Q1426" s="50" t="s">
        <v>1696</v>
      </c>
      <c r="R1426" s="50"/>
      <c r="S1426" s="51"/>
      <c r="T1426" s="52"/>
      <c r="U1426" s="1444"/>
      <c r="V1426" s="598"/>
      <c r="W1426" s="2760"/>
    </row>
    <row r="1427" spans="1:23" s="385" customFormat="1" ht="42" customHeight="1" outlineLevel="1" x14ac:dyDescent="0.25">
      <c r="A1427" s="2283"/>
      <c r="B1427" s="2333"/>
      <c r="C1427" s="2277"/>
      <c r="D1427" s="2277"/>
      <c r="E1427" s="1044" t="s">
        <v>2026</v>
      </c>
      <c r="F1427" s="2337"/>
      <c r="G1427" s="2427"/>
      <c r="H1427" s="2429"/>
      <c r="I1427" s="2277"/>
      <c r="J1427" s="2277"/>
      <c r="K1427" s="589" t="s">
        <v>1192</v>
      </c>
      <c r="L1427" s="2337"/>
      <c r="M1427" s="2277"/>
      <c r="N1427" s="53"/>
      <c r="O1427" s="460"/>
      <c r="P1427" s="50"/>
      <c r="Q1427" s="50">
        <v>111.182</v>
      </c>
      <c r="R1427" s="50"/>
      <c r="S1427" s="51"/>
      <c r="T1427" s="52"/>
      <c r="U1427" s="1444" t="s">
        <v>3903</v>
      </c>
      <c r="V1427" s="598" t="s">
        <v>1424</v>
      </c>
      <c r="W1427" s="2761"/>
    </row>
    <row r="1428" spans="1:23" s="385" customFormat="1" ht="21" customHeight="1" outlineLevel="1" x14ac:dyDescent="0.25">
      <c r="A1428" s="2282"/>
      <c r="B1428" s="2332" t="s">
        <v>2562</v>
      </c>
      <c r="C1428" s="2276" t="s">
        <v>1022</v>
      </c>
      <c r="D1428" s="2276" t="s">
        <v>1022</v>
      </c>
      <c r="E1428" s="1044" t="s">
        <v>1174</v>
      </c>
      <c r="F1428" s="2336" t="s">
        <v>1259</v>
      </c>
      <c r="G1428" s="2426" t="s">
        <v>468</v>
      </c>
      <c r="H1428" s="2428" t="s">
        <v>1425</v>
      </c>
      <c r="I1428" s="2276" t="s">
        <v>987</v>
      </c>
      <c r="J1428" s="2276" t="s">
        <v>987</v>
      </c>
      <c r="K1428" s="361" t="s">
        <v>1174</v>
      </c>
      <c r="L1428" s="2336" t="s">
        <v>1259</v>
      </c>
      <c r="M1428" s="2276" t="s">
        <v>466</v>
      </c>
      <c r="N1428" s="53"/>
      <c r="O1428" s="460"/>
      <c r="P1428" s="50"/>
      <c r="Q1428" s="50"/>
      <c r="R1428" s="50" t="s">
        <v>1696</v>
      </c>
      <c r="S1428" s="51"/>
      <c r="T1428" s="52"/>
      <c r="U1428" s="1444"/>
      <c r="V1428" s="598"/>
      <c r="W1428" s="2760" t="s">
        <v>1801</v>
      </c>
    </row>
    <row r="1429" spans="1:23" s="385" customFormat="1" ht="48.75" customHeight="1" outlineLevel="1" x14ac:dyDescent="0.25">
      <c r="A1429" s="2283"/>
      <c r="B1429" s="2333"/>
      <c r="C1429" s="2277"/>
      <c r="D1429" s="2277"/>
      <c r="E1429" s="1044" t="s">
        <v>2026</v>
      </c>
      <c r="F1429" s="2337"/>
      <c r="G1429" s="2427"/>
      <c r="H1429" s="2429"/>
      <c r="I1429" s="2277"/>
      <c r="J1429" s="2277"/>
      <c r="K1429" s="589" t="s">
        <v>1192</v>
      </c>
      <c r="L1429" s="2337"/>
      <c r="M1429" s="2277"/>
      <c r="N1429" s="53"/>
      <c r="O1429" s="460"/>
      <c r="P1429" s="50"/>
      <c r="Q1429" s="50">
        <v>200</v>
      </c>
      <c r="R1429" s="50">
        <v>242.79900000000001</v>
      </c>
      <c r="S1429" s="51"/>
      <c r="T1429" s="52"/>
      <c r="U1429" s="1444" t="s">
        <v>3903</v>
      </c>
      <c r="V1429" s="598" t="s">
        <v>1424</v>
      </c>
      <c r="W1429" s="2761"/>
    </row>
    <row r="1430" spans="1:23" s="286" customFormat="1" outlineLevel="1" x14ac:dyDescent="0.25">
      <c r="A1430" s="1190"/>
      <c r="B1430" s="984" t="s">
        <v>1007</v>
      </c>
      <c r="C1430" s="160"/>
      <c r="D1430" s="180"/>
      <c r="E1430" s="160"/>
      <c r="F1430" s="205"/>
      <c r="G1430" s="161"/>
      <c r="H1430" s="232" t="s">
        <v>581</v>
      </c>
      <c r="I1430" s="160"/>
      <c r="J1430" s="180"/>
      <c r="K1430" s="160"/>
      <c r="L1430" s="205"/>
      <c r="M1430" s="160"/>
      <c r="N1430" s="169"/>
      <c r="O1430" s="461"/>
      <c r="P1430" s="168"/>
      <c r="Q1430" s="168"/>
      <c r="R1430" s="168"/>
      <c r="S1430" s="168"/>
      <c r="T1430" s="168"/>
      <c r="U1430" s="197"/>
      <c r="V1430" s="197"/>
      <c r="W1430" s="197"/>
    </row>
    <row r="1431" spans="1:23" s="385" customFormat="1" ht="15" customHeight="1" outlineLevel="1" x14ac:dyDescent="0.25">
      <c r="A1431" s="2282"/>
      <c r="B1431" s="2332" t="s">
        <v>2563</v>
      </c>
      <c r="C1431" s="2276" t="s">
        <v>1022</v>
      </c>
      <c r="D1431" s="2276" t="s">
        <v>1022</v>
      </c>
      <c r="E1431" s="1044" t="s">
        <v>1174</v>
      </c>
      <c r="F1431" s="2336" t="s">
        <v>472</v>
      </c>
      <c r="G1431" s="2426" t="s">
        <v>468</v>
      </c>
      <c r="H1431" s="2428" t="s">
        <v>929</v>
      </c>
      <c r="I1431" s="2276" t="s">
        <v>987</v>
      </c>
      <c r="J1431" s="2276" t="s">
        <v>987</v>
      </c>
      <c r="K1431" s="361" t="s">
        <v>1174</v>
      </c>
      <c r="L1431" s="2336" t="s">
        <v>472</v>
      </c>
      <c r="M1431" s="2276" t="s">
        <v>466</v>
      </c>
      <c r="N1431" s="53"/>
      <c r="O1431" s="456"/>
      <c r="P1431" s="50"/>
      <c r="Q1431" s="50"/>
      <c r="R1431" s="50" t="s">
        <v>1204</v>
      </c>
      <c r="S1431" s="51"/>
      <c r="T1431" s="52"/>
      <c r="U1431" s="1444"/>
      <c r="V1431" s="598"/>
      <c r="W1431" s="2760"/>
    </row>
    <row r="1432" spans="1:23" s="385" customFormat="1" ht="50.25" customHeight="1" outlineLevel="1" x14ac:dyDescent="0.25">
      <c r="A1432" s="2283"/>
      <c r="B1432" s="2333"/>
      <c r="C1432" s="2277"/>
      <c r="D1432" s="2277"/>
      <c r="E1432" s="1044" t="s">
        <v>2026</v>
      </c>
      <c r="F1432" s="2337"/>
      <c r="G1432" s="2427"/>
      <c r="H1432" s="2429"/>
      <c r="I1432" s="2277"/>
      <c r="J1432" s="2277"/>
      <c r="K1432" s="589" t="s">
        <v>1192</v>
      </c>
      <c r="L1432" s="2337"/>
      <c r="M1432" s="2277"/>
      <c r="N1432" s="53">
        <v>77.750699999999995</v>
      </c>
      <c r="O1432" s="456">
        <v>0</v>
      </c>
      <c r="P1432" s="50"/>
      <c r="Q1432" s="50"/>
      <c r="R1432" s="50">
        <v>149.46100000000001</v>
      </c>
      <c r="S1432" s="51"/>
      <c r="T1432" s="52"/>
      <c r="U1432" s="1444" t="s">
        <v>3903</v>
      </c>
      <c r="V1432" s="598" t="s">
        <v>1424</v>
      </c>
      <c r="W1432" s="2761"/>
    </row>
    <row r="1433" spans="1:23" s="385" customFormat="1" ht="15" customHeight="1" outlineLevel="1" x14ac:dyDescent="0.25">
      <c r="A1433" s="2282"/>
      <c r="B1433" s="2332" t="s">
        <v>2564</v>
      </c>
      <c r="C1433" s="2276" t="s">
        <v>1022</v>
      </c>
      <c r="D1433" s="2276" t="s">
        <v>1022</v>
      </c>
      <c r="E1433" s="1044" t="s">
        <v>1174</v>
      </c>
      <c r="F1433" s="2336">
        <v>2028</v>
      </c>
      <c r="G1433" s="2426" t="s">
        <v>468</v>
      </c>
      <c r="H1433" s="2428" t="s">
        <v>1369</v>
      </c>
      <c r="I1433" s="2276" t="s">
        <v>987</v>
      </c>
      <c r="J1433" s="2276" t="s">
        <v>987</v>
      </c>
      <c r="K1433" s="361" t="s">
        <v>1174</v>
      </c>
      <c r="L1433" s="2336">
        <v>2028</v>
      </c>
      <c r="M1433" s="2276" t="s">
        <v>466</v>
      </c>
      <c r="N1433" s="53"/>
      <c r="O1433" s="460"/>
      <c r="P1433" s="50"/>
      <c r="Q1433" s="50"/>
      <c r="R1433" s="50" t="s">
        <v>1781</v>
      </c>
      <c r="S1433" s="51"/>
      <c r="T1433" s="52"/>
      <c r="U1433" s="375"/>
      <c r="V1433" s="375"/>
      <c r="W1433" s="2760"/>
    </row>
    <row r="1434" spans="1:23" s="385" customFormat="1" ht="36.75" customHeight="1" outlineLevel="1" x14ac:dyDescent="0.25">
      <c r="A1434" s="2283"/>
      <c r="B1434" s="2333"/>
      <c r="C1434" s="2277"/>
      <c r="D1434" s="2277"/>
      <c r="E1434" s="1044" t="s">
        <v>2026</v>
      </c>
      <c r="F1434" s="2337"/>
      <c r="G1434" s="2427"/>
      <c r="H1434" s="2429"/>
      <c r="I1434" s="2277"/>
      <c r="J1434" s="2277"/>
      <c r="K1434" s="589" t="s">
        <v>1192</v>
      </c>
      <c r="L1434" s="2337"/>
      <c r="M1434" s="2277"/>
      <c r="N1434" s="53"/>
      <c r="O1434" s="460"/>
      <c r="P1434" s="50"/>
      <c r="Q1434" s="50"/>
      <c r="R1434" s="50">
        <v>165</v>
      </c>
      <c r="S1434" s="51"/>
      <c r="T1434" s="52"/>
      <c r="U1434" s="1444" t="s">
        <v>3903</v>
      </c>
      <c r="V1434" s="375" t="s">
        <v>1358</v>
      </c>
      <c r="W1434" s="2761"/>
    </row>
    <row r="1435" spans="1:23" s="385" customFormat="1" ht="16.5" customHeight="1" outlineLevel="1" x14ac:dyDescent="0.25">
      <c r="A1435" s="2282"/>
      <c r="B1435" s="2332" t="s">
        <v>2565</v>
      </c>
      <c r="C1435" s="2276" t="s">
        <v>1022</v>
      </c>
      <c r="D1435" s="2276" t="s">
        <v>1022</v>
      </c>
      <c r="E1435" s="1044" t="s">
        <v>1174</v>
      </c>
      <c r="F1435" s="2336">
        <v>2027</v>
      </c>
      <c r="G1435" s="2426" t="s">
        <v>468</v>
      </c>
      <c r="H1435" s="2428" t="s">
        <v>1428</v>
      </c>
      <c r="I1435" s="2276" t="s">
        <v>987</v>
      </c>
      <c r="J1435" s="2276" t="s">
        <v>987</v>
      </c>
      <c r="K1435" s="361" t="s">
        <v>1174</v>
      </c>
      <c r="L1435" s="2336">
        <v>2027</v>
      </c>
      <c r="M1435" s="2276" t="s">
        <v>466</v>
      </c>
      <c r="N1435" s="53"/>
      <c r="O1435" s="460"/>
      <c r="P1435" s="50"/>
      <c r="Q1435" s="50" t="s">
        <v>1700</v>
      </c>
      <c r="R1435" s="50"/>
      <c r="S1435" s="51"/>
      <c r="T1435" s="52"/>
      <c r="U1435" s="375"/>
      <c r="V1435" s="375"/>
      <c r="W1435" s="2760"/>
    </row>
    <row r="1436" spans="1:23" s="385" customFormat="1" ht="18.75" customHeight="1" outlineLevel="1" x14ac:dyDescent="0.25">
      <c r="A1436" s="2283"/>
      <c r="B1436" s="2333"/>
      <c r="C1436" s="2277"/>
      <c r="D1436" s="2277"/>
      <c r="E1436" s="1044" t="s">
        <v>2026</v>
      </c>
      <c r="F1436" s="2337"/>
      <c r="G1436" s="2427"/>
      <c r="H1436" s="2429"/>
      <c r="I1436" s="2277"/>
      <c r="J1436" s="2277"/>
      <c r="K1436" s="589" t="s">
        <v>1192</v>
      </c>
      <c r="L1436" s="2337"/>
      <c r="M1436" s="2277"/>
      <c r="N1436" s="53"/>
      <c r="O1436" s="460"/>
      <c r="P1436" s="50"/>
      <c r="Q1436" s="50">
        <v>220</v>
      </c>
      <c r="R1436" s="50"/>
      <c r="S1436" s="51"/>
      <c r="T1436" s="52"/>
      <c r="U1436" s="1444" t="s">
        <v>3903</v>
      </c>
      <c r="V1436" s="598" t="s">
        <v>1424</v>
      </c>
      <c r="W1436" s="2761"/>
    </row>
    <row r="1437" spans="1:23" s="385" customFormat="1" ht="16.5" customHeight="1" outlineLevel="1" x14ac:dyDescent="0.25">
      <c r="A1437" s="2282"/>
      <c r="B1437" s="2332" t="s">
        <v>2566</v>
      </c>
      <c r="C1437" s="2276" t="s">
        <v>1022</v>
      </c>
      <c r="D1437" s="2276" t="s">
        <v>1022</v>
      </c>
      <c r="E1437" s="1044" t="s">
        <v>1174</v>
      </c>
      <c r="F1437" s="2336">
        <v>2028</v>
      </c>
      <c r="G1437" s="2426" t="s">
        <v>468</v>
      </c>
      <c r="H1437" s="2428" t="s">
        <v>1429</v>
      </c>
      <c r="I1437" s="2276" t="s">
        <v>987</v>
      </c>
      <c r="J1437" s="2276" t="s">
        <v>987</v>
      </c>
      <c r="K1437" s="361" t="s">
        <v>1174</v>
      </c>
      <c r="L1437" s="2336">
        <v>2028</v>
      </c>
      <c r="M1437" s="2276" t="s">
        <v>466</v>
      </c>
      <c r="N1437" s="53"/>
      <c r="O1437" s="460"/>
      <c r="P1437" s="50"/>
      <c r="Q1437" s="50"/>
      <c r="R1437" s="50" t="s">
        <v>1699</v>
      </c>
      <c r="S1437" s="51"/>
      <c r="T1437" s="52"/>
      <c r="U1437" s="375"/>
      <c r="V1437" s="375"/>
      <c r="W1437" s="2760"/>
    </row>
    <row r="1438" spans="1:23" s="385" customFormat="1" ht="18.75" customHeight="1" outlineLevel="1" x14ac:dyDescent="0.25">
      <c r="A1438" s="2283"/>
      <c r="B1438" s="2333"/>
      <c r="C1438" s="2277"/>
      <c r="D1438" s="2277"/>
      <c r="E1438" s="1044" t="s">
        <v>2026</v>
      </c>
      <c r="F1438" s="2337"/>
      <c r="G1438" s="2427"/>
      <c r="H1438" s="2429"/>
      <c r="I1438" s="2277"/>
      <c r="J1438" s="2277"/>
      <c r="K1438" s="589" t="s">
        <v>1192</v>
      </c>
      <c r="L1438" s="2337"/>
      <c r="M1438" s="2277"/>
      <c r="N1438" s="53"/>
      <c r="O1438" s="460"/>
      <c r="P1438" s="50"/>
      <c r="Q1438" s="50"/>
      <c r="R1438" s="50">
        <v>110</v>
      </c>
      <c r="S1438" s="51"/>
      <c r="T1438" s="52"/>
      <c r="U1438" s="1444" t="s">
        <v>3903</v>
      </c>
      <c r="V1438" s="598" t="s">
        <v>1424</v>
      </c>
      <c r="W1438" s="2761"/>
    </row>
    <row r="1439" spans="1:23" s="385" customFormat="1" ht="24" customHeight="1" outlineLevel="1" x14ac:dyDescent="0.25">
      <c r="A1439" s="2282"/>
      <c r="B1439" s="2332" t="s">
        <v>2567</v>
      </c>
      <c r="C1439" s="2276" t="s">
        <v>1022</v>
      </c>
      <c r="D1439" s="2276" t="s">
        <v>1022</v>
      </c>
      <c r="E1439" s="1044" t="s">
        <v>1174</v>
      </c>
      <c r="F1439" s="2336">
        <v>2027</v>
      </c>
      <c r="G1439" s="2426" t="s">
        <v>468</v>
      </c>
      <c r="H1439" s="2428" t="s">
        <v>1430</v>
      </c>
      <c r="I1439" s="2276" t="s">
        <v>987</v>
      </c>
      <c r="J1439" s="2276" t="s">
        <v>987</v>
      </c>
      <c r="K1439" s="361" t="s">
        <v>1174</v>
      </c>
      <c r="L1439" s="2336">
        <v>2027</v>
      </c>
      <c r="M1439" s="2276" t="s">
        <v>466</v>
      </c>
      <c r="N1439" s="53"/>
      <c r="O1439" s="460"/>
      <c r="P1439" s="50"/>
      <c r="Q1439" s="50" t="s">
        <v>1701</v>
      </c>
      <c r="R1439" s="50"/>
      <c r="S1439" s="51"/>
      <c r="T1439" s="52"/>
      <c r="U1439" s="375"/>
      <c r="V1439" s="375"/>
      <c r="W1439" s="2760"/>
    </row>
    <row r="1440" spans="1:23" s="385" customFormat="1" ht="51" customHeight="1" outlineLevel="1" x14ac:dyDescent="0.25">
      <c r="A1440" s="2283"/>
      <c r="B1440" s="2333"/>
      <c r="C1440" s="2277"/>
      <c r="D1440" s="2277"/>
      <c r="E1440" s="1044" t="s">
        <v>2026</v>
      </c>
      <c r="F1440" s="2337"/>
      <c r="G1440" s="2427"/>
      <c r="H1440" s="2429"/>
      <c r="I1440" s="2277"/>
      <c r="J1440" s="2277"/>
      <c r="K1440" s="589" t="s">
        <v>1192</v>
      </c>
      <c r="L1440" s="2337"/>
      <c r="M1440" s="2277"/>
      <c r="N1440" s="53"/>
      <c r="O1440" s="460"/>
      <c r="P1440" s="50"/>
      <c r="Q1440" s="50">
        <v>142.72499999999999</v>
      </c>
      <c r="R1440" s="50"/>
      <c r="S1440" s="51"/>
      <c r="T1440" s="52"/>
      <c r="U1440" s="1444" t="s">
        <v>3903</v>
      </c>
      <c r="V1440" s="598" t="s">
        <v>1424</v>
      </c>
      <c r="W1440" s="2761"/>
    </row>
    <row r="1441" spans="1:23" s="385" customFormat="1" ht="16.5" customHeight="1" outlineLevel="1" x14ac:dyDescent="0.25">
      <c r="A1441" s="2282"/>
      <c r="B1441" s="2332" t="s">
        <v>2568</v>
      </c>
      <c r="C1441" s="2276" t="s">
        <v>1022</v>
      </c>
      <c r="D1441" s="2276" t="s">
        <v>1022</v>
      </c>
      <c r="E1441" s="1044" t="s">
        <v>1174</v>
      </c>
      <c r="F1441" s="2336">
        <v>2028</v>
      </c>
      <c r="G1441" s="2426" t="s">
        <v>468</v>
      </c>
      <c r="H1441" s="2428" t="s">
        <v>1431</v>
      </c>
      <c r="I1441" s="2276" t="s">
        <v>987</v>
      </c>
      <c r="J1441" s="2276" t="s">
        <v>987</v>
      </c>
      <c r="K1441" s="361" t="s">
        <v>1174</v>
      </c>
      <c r="L1441" s="2336">
        <v>2028</v>
      </c>
      <c r="M1441" s="2276" t="s">
        <v>466</v>
      </c>
      <c r="N1441" s="53"/>
      <c r="O1441" s="460"/>
      <c r="P1441" s="50"/>
      <c r="Q1441" s="50"/>
      <c r="R1441" s="50" t="s">
        <v>1702</v>
      </c>
      <c r="S1441" s="51"/>
      <c r="T1441" s="52"/>
      <c r="U1441" s="375"/>
      <c r="V1441" s="375"/>
      <c r="W1441" s="2760" t="s">
        <v>1801</v>
      </c>
    </row>
    <row r="1442" spans="1:23" s="385" customFormat="1" ht="23.25" customHeight="1" outlineLevel="1" x14ac:dyDescent="0.25">
      <c r="A1442" s="2283"/>
      <c r="B1442" s="2333"/>
      <c r="C1442" s="2277"/>
      <c r="D1442" s="2277"/>
      <c r="E1442" s="1044" t="s">
        <v>2026</v>
      </c>
      <c r="F1442" s="2337"/>
      <c r="G1442" s="2427"/>
      <c r="H1442" s="2429"/>
      <c r="I1442" s="2277"/>
      <c r="J1442" s="2277"/>
      <c r="K1442" s="589" t="s">
        <v>1192</v>
      </c>
      <c r="L1442" s="2337"/>
      <c r="M1442" s="2277"/>
      <c r="N1442" s="53"/>
      <c r="O1442" s="460"/>
      <c r="P1442" s="50"/>
      <c r="Q1442" s="50"/>
      <c r="R1442" s="50">
        <v>471.61900000000003</v>
      </c>
      <c r="S1442" s="51"/>
      <c r="T1442" s="52"/>
      <c r="U1442" s="1444" t="s">
        <v>3903</v>
      </c>
      <c r="V1442" s="598" t="s">
        <v>1424</v>
      </c>
      <c r="W1442" s="2761"/>
    </row>
    <row r="1443" spans="1:23" s="385" customFormat="1" ht="13.5" customHeight="1" outlineLevel="1" x14ac:dyDescent="0.25">
      <c r="A1443" s="2282"/>
      <c r="B1443" s="2332" t="s">
        <v>2569</v>
      </c>
      <c r="C1443" s="2276" t="s">
        <v>1022</v>
      </c>
      <c r="D1443" s="2276" t="s">
        <v>1022</v>
      </c>
      <c r="E1443" s="1044" t="s">
        <v>1174</v>
      </c>
      <c r="F1443" s="2336">
        <v>2027</v>
      </c>
      <c r="G1443" s="2426" t="s">
        <v>468</v>
      </c>
      <c r="H1443" s="2428" t="s">
        <v>1432</v>
      </c>
      <c r="I1443" s="2276" t="s">
        <v>987</v>
      </c>
      <c r="J1443" s="2276" t="s">
        <v>987</v>
      </c>
      <c r="K1443" s="361" t="s">
        <v>1174</v>
      </c>
      <c r="L1443" s="2336">
        <v>2027</v>
      </c>
      <c r="M1443" s="2276" t="s">
        <v>466</v>
      </c>
      <c r="N1443" s="53"/>
      <c r="O1443" s="460"/>
      <c r="P1443" s="50"/>
      <c r="Q1443" s="50" t="s">
        <v>1703</v>
      </c>
      <c r="R1443" s="50"/>
      <c r="S1443" s="51"/>
      <c r="T1443" s="52"/>
      <c r="U1443" s="375"/>
      <c r="V1443" s="375"/>
      <c r="W1443" s="2760"/>
    </row>
    <row r="1444" spans="1:23" s="385" customFormat="1" ht="21.75" customHeight="1" outlineLevel="1" x14ac:dyDescent="0.25">
      <c r="A1444" s="2283"/>
      <c r="B1444" s="2333"/>
      <c r="C1444" s="2277"/>
      <c r="D1444" s="2277"/>
      <c r="E1444" s="1044" t="s">
        <v>2026</v>
      </c>
      <c r="F1444" s="2337"/>
      <c r="G1444" s="2427"/>
      <c r="H1444" s="2429"/>
      <c r="I1444" s="2277"/>
      <c r="J1444" s="2277"/>
      <c r="K1444" s="589" t="s">
        <v>1192</v>
      </c>
      <c r="L1444" s="2337"/>
      <c r="M1444" s="2277"/>
      <c r="N1444" s="53"/>
      <c r="O1444" s="460"/>
      <c r="P1444" s="50"/>
      <c r="Q1444" s="50">
        <v>21.62</v>
      </c>
      <c r="R1444" s="50"/>
      <c r="S1444" s="51"/>
      <c r="T1444" s="52"/>
      <c r="U1444" s="1444" t="s">
        <v>3903</v>
      </c>
      <c r="V1444" s="598" t="s">
        <v>1424</v>
      </c>
      <c r="W1444" s="2761"/>
    </row>
    <row r="1445" spans="1:23" s="385" customFormat="1" ht="13.5" customHeight="1" outlineLevel="1" x14ac:dyDescent="0.25">
      <c r="A1445" s="2282"/>
      <c r="B1445" s="2332" t="s">
        <v>2570</v>
      </c>
      <c r="C1445" s="2276" t="s">
        <v>1022</v>
      </c>
      <c r="D1445" s="2276" t="s">
        <v>1022</v>
      </c>
      <c r="E1445" s="1044" t="s">
        <v>1174</v>
      </c>
      <c r="F1445" s="2336">
        <v>2028</v>
      </c>
      <c r="G1445" s="2426" t="s">
        <v>468</v>
      </c>
      <c r="H1445" s="2428" t="s">
        <v>1433</v>
      </c>
      <c r="I1445" s="2276" t="s">
        <v>987</v>
      </c>
      <c r="J1445" s="2276" t="s">
        <v>987</v>
      </c>
      <c r="K1445" s="361" t="s">
        <v>1174</v>
      </c>
      <c r="L1445" s="2336">
        <v>2028</v>
      </c>
      <c r="M1445" s="2276" t="s">
        <v>466</v>
      </c>
      <c r="N1445" s="53"/>
      <c r="O1445" s="460"/>
      <c r="P1445" s="50"/>
      <c r="Q1445" s="50"/>
      <c r="R1445" s="50" t="s">
        <v>1704</v>
      </c>
      <c r="S1445" s="51"/>
      <c r="T1445" s="52"/>
      <c r="U1445" s="375"/>
      <c r="V1445" s="375"/>
      <c r="W1445" s="2760"/>
    </row>
    <row r="1446" spans="1:23" s="385" customFormat="1" ht="24.75" customHeight="1" outlineLevel="1" x14ac:dyDescent="0.25">
      <c r="A1446" s="2283"/>
      <c r="B1446" s="2333"/>
      <c r="C1446" s="2277"/>
      <c r="D1446" s="2277"/>
      <c r="E1446" s="1044" t="s">
        <v>2026</v>
      </c>
      <c r="F1446" s="2337"/>
      <c r="G1446" s="2427"/>
      <c r="H1446" s="2429"/>
      <c r="I1446" s="2277"/>
      <c r="J1446" s="2277"/>
      <c r="K1446" s="589" t="s">
        <v>1192</v>
      </c>
      <c r="L1446" s="2337"/>
      <c r="M1446" s="2277"/>
      <c r="N1446" s="53"/>
      <c r="O1446" s="460"/>
      <c r="P1446" s="50"/>
      <c r="Q1446" s="50"/>
      <c r="R1446" s="50">
        <v>78.92</v>
      </c>
      <c r="S1446" s="51"/>
      <c r="T1446" s="52"/>
      <c r="U1446" s="1444" t="s">
        <v>3903</v>
      </c>
      <c r="V1446" s="598" t="s">
        <v>1424</v>
      </c>
      <c r="W1446" s="2761"/>
    </row>
    <row r="1447" spans="1:23" s="286" customFormat="1" outlineLevel="1" x14ac:dyDescent="0.25">
      <c r="A1447" s="1190"/>
      <c r="B1447" s="984" t="s">
        <v>2512</v>
      </c>
      <c r="C1447" s="160"/>
      <c r="D1447" s="180"/>
      <c r="E1447" s="160"/>
      <c r="F1447" s="205"/>
      <c r="G1447" s="161"/>
      <c r="H1447" s="232" t="s">
        <v>589</v>
      </c>
      <c r="I1447" s="160"/>
      <c r="J1447" s="180"/>
      <c r="K1447" s="160"/>
      <c r="L1447" s="205"/>
      <c r="M1447" s="160"/>
      <c r="N1447" s="169"/>
      <c r="O1447" s="461"/>
      <c r="P1447" s="168"/>
      <c r="Q1447" s="168"/>
      <c r="R1447" s="168"/>
      <c r="S1447" s="168"/>
      <c r="T1447" s="168"/>
      <c r="U1447" s="168"/>
      <c r="V1447" s="207"/>
      <c r="W1447" s="207"/>
    </row>
    <row r="1448" spans="1:23" s="338" customFormat="1" outlineLevel="1" x14ac:dyDescent="0.25">
      <c r="A1448" s="2282"/>
      <c r="B1448" s="2332" t="s">
        <v>2571</v>
      </c>
      <c r="C1448" s="2276" t="s">
        <v>1022</v>
      </c>
      <c r="D1448" s="2276" t="s">
        <v>1022</v>
      </c>
      <c r="E1448" s="1044" t="s">
        <v>1174</v>
      </c>
      <c r="F1448" s="2336">
        <v>2028</v>
      </c>
      <c r="G1448" s="2426" t="s">
        <v>468</v>
      </c>
      <c r="H1448" s="2428" t="s">
        <v>1370</v>
      </c>
      <c r="I1448" s="2276" t="s">
        <v>987</v>
      </c>
      <c r="J1448" s="2276" t="s">
        <v>987</v>
      </c>
      <c r="K1448" s="361" t="s">
        <v>1174</v>
      </c>
      <c r="L1448" s="2336">
        <v>2028</v>
      </c>
      <c r="M1448" s="2276" t="s">
        <v>466</v>
      </c>
      <c r="N1448" s="53"/>
      <c r="O1448" s="460"/>
      <c r="P1448" s="50"/>
      <c r="Q1448" s="50"/>
      <c r="R1448" s="50" t="s">
        <v>1719</v>
      </c>
      <c r="S1448" s="51"/>
      <c r="T1448" s="52"/>
      <c r="U1448" s="375"/>
      <c r="V1448" s="336"/>
      <c r="W1448" s="2760"/>
    </row>
    <row r="1449" spans="1:23" s="338" customFormat="1" ht="27" customHeight="1" outlineLevel="1" x14ac:dyDescent="0.25">
      <c r="A1449" s="2283"/>
      <c r="B1449" s="2333"/>
      <c r="C1449" s="2277"/>
      <c r="D1449" s="2277"/>
      <c r="E1449" s="1044" t="s">
        <v>2026</v>
      </c>
      <c r="F1449" s="2337"/>
      <c r="G1449" s="2427"/>
      <c r="H1449" s="2429"/>
      <c r="I1449" s="2277"/>
      <c r="J1449" s="2277"/>
      <c r="K1449" s="589" t="s">
        <v>1192</v>
      </c>
      <c r="L1449" s="2337"/>
      <c r="M1449" s="2277"/>
      <c r="N1449" s="53"/>
      <c r="O1449" s="460"/>
      <c r="P1449" s="50"/>
      <c r="Q1449" s="50"/>
      <c r="R1449" s="1452">
        <v>125.4867</v>
      </c>
      <c r="S1449" s="51"/>
      <c r="T1449" s="52"/>
      <c r="U1449" s="1444" t="s">
        <v>3903</v>
      </c>
      <c r="V1449" s="375" t="s">
        <v>1354</v>
      </c>
      <c r="W1449" s="2761"/>
    </row>
    <row r="1450" spans="1:23" s="338" customFormat="1" ht="17.25" customHeight="1" outlineLevel="1" x14ac:dyDescent="0.25">
      <c r="A1450" s="2282"/>
      <c r="B1450" s="2332" t="s">
        <v>2572</v>
      </c>
      <c r="C1450" s="2276" t="s">
        <v>1022</v>
      </c>
      <c r="D1450" s="2276" t="s">
        <v>1022</v>
      </c>
      <c r="E1450" s="1044" t="s">
        <v>1174</v>
      </c>
      <c r="F1450" s="2336">
        <v>2028</v>
      </c>
      <c r="G1450" s="2426" t="s">
        <v>468</v>
      </c>
      <c r="H1450" s="2428" t="s">
        <v>1371</v>
      </c>
      <c r="I1450" s="2276" t="s">
        <v>987</v>
      </c>
      <c r="J1450" s="2276" t="s">
        <v>987</v>
      </c>
      <c r="K1450" s="361" t="s">
        <v>1174</v>
      </c>
      <c r="L1450" s="2336">
        <v>2028</v>
      </c>
      <c r="M1450" s="2276" t="s">
        <v>466</v>
      </c>
      <c r="N1450" s="53"/>
      <c r="O1450" s="460"/>
      <c r="P1450" s="50"/>
      <c r="Q1450" s="50"/>
      <c r="R1450" s="50" t="s">
        <v>1701</v>
      </c>
      <c r="S1450" s="51"/>
      <c r="T1450" s="52"/>
      <c r="U1450" s="375"/>
      <c r="V1450" s="375"/>
      <c r="W1450" s="336"/>
    </row>
    <row r="1451" spans="1:23" s="338" customFormat="1" ht="27" customHeight="1" outlineLevel="1" x14ac:dyDescent="0.25">
      <c r="A1451" s="2283"/>
      <c r="B1451" s="2333"/>
      <c r="C1451" s="2277"/>
      <c r="D1451" s="2277"/>
      <c r="E1451" s="1044" t="s">
        <v>2026</v>
      </c>
      <c r="F1451" s="2337"/>
      <c r="G1451" s="2427"/>
      <c r="H1451" s="2429"/>
      <c r="I1451" s="2277"/>
      <c r="J1451" s="2277"/>
      <c r="K1451" s="589" t="s">
        <v>1192</v>
      </c>
      <c r="L1451" s="2337"/>
      <c r="M1451" s="2277"/>
      <c r="N1451" s="53"/>
      <c r="O1451" s="460"/>
      <c r="P1451" s="50"/>
      <c r="Q1451" s="50"/>
      <c r="R1451" s="1452">
        <v>75.256299999999996</v>
      </c>
      <c r="S1451" s="51"/>
      <c r="T1451" s="52"/>
      <c r="U1451" s="1444" t="s">
        <v>3903</v>
      </c>
      <c r="V1451" s="375" t="s">
        <v>1354</v>
      </c>
      <c r="W1451" s="336"/>
    </row>
    <row r="1452" spans="1:23" s="347" customFormat="1" ht="27" customHeight="1" outlineLevel="1" x14ac:dyDescent="0.25">
      <c r="A1452" s="2282"/>
      <c r="B1452" s="2332" t="s">
        <v>2573</v>
      </c>
      <c r="C1452" s="2276" t="s">
        <v>1022</v>
      </c>
      <c r="D1452" s="2276" t="s">
        <v>1022</v>
      </c>
      <c r="E1452" s="1044" t="s">
        <v>1174</v>
      </c>
      <c r="F1452" s="2336">
        <v>2027</v>
      </c>
      <c r="G1452" s="2426" t="s">
        <v>468</v>
      </c>
      <c r="H1452" s="2428" t="s">
        <v>1435</v>
      </c>
      <c r="I1452" s="2276" t="s">
        <v>987</v>
      </c>
      <c r="J1452" s="2276" t="s">
        <v>987</v>
      </c>
      <c r="K1452" s="361" t="s">
        <v>1174</v>
      </c>
      <c r="L1452" s="2336">
        <v>2027</v>
      </c>
      <c r="M1452" s="2276" t="s">
        <v>466</v>
      </c>
      <c r="N1452" s="53"/>
      <c r="O1452" s="460"/>
      <c r="P1452" s="50"/>
      <c r="Q1452" s="50" t="s">
        <v>1705</v>
      </c>
      <c r="R1452" s="1452"/>
      <c r="S1452" s="51"/>
      <c r="T1452" s="52"/>
      <c r="U1452" s="375"/>
      <c r="V1452" s="375"/>
      <c r="W1452" s="346"/>
    </row>
    <row r="1453" spans="1:23" s="347" customFormat="1" ht="27" customHeight="1" outlineLevel="1" x14ac:dyDescent="0.25">
      <c r="A1453" s="2283"/>
      <c r="B1453" s="2333"/>
      <c r="C1453" s="2277"/>
      <c r="D1453" s="2277"/>
      <c r="E1453" s="1044" t="s">
        <v>2026</v>
      </c>
      <c r="F1453" s="2337"/>
      <c r="G1453" s="2427"/>
      <c r="H1453" s="2429"/>
      <c r="I1453" s="2277"/>
      <c r="J1453" s="2277"/>
      <c r="K1453" s="589" t="s">
        <v>1192</v>
      </c>
      <c r="L1453" s="2337"/>
      <c r="M1453" s="2277"/>
      <c r="N1453" s="53"/>
      <c r="O1453" s="460"/>
      <c r="P1453" s="50"/>
      <c r="Q1453" s="50">
        <v>120.904</v>
      </c>
      <c r="R1453" s="1452"/>
      <c r="S1453" s="51"/>
      <c r="T1453" s="52"/>
      <c r="U1453" s="1444" t="s">
        <v>3903</v>
      </c>
      <c r="V1453" s="681" t="s">
        <v>1424</v>
      </c>
      <c r="W1453" s="346"/>
    </row>
    <row r="1454" spans="1:23" s="347" customFormat="1" ht="27" customHeight="1" outlineLevel="1" x14ac:dyDescent="0.25">
      <c r="A1454" s="2282"/>
      <c r="B1454" s="2332" t="s">
        <v>2574</v>
      </c>
      <c r="C1454" s="2276" t="s">
        <v>1022</v>
      </c>
      <c r="D1454" s="2276" t="s">
        <v>1022</v>
      </c>
      <c r="E1454" s="1044" t="s">
        <v>1174</v>
      </c>
      <c r="F1454" s="2336">
        <v>2027</v>
      </c>
      <c r="G1454" s="2426" t="s">
        <v>468</v>
      </c>
      <c r="H1454" s="2428" t="s">
        <v>1436</v>
      </c>
      <c r="I1454" s="2276" t="s">
        <v>987</v>
      </c>
      <c r="J1454" s="2276" t="s">
        <v>987</v>
      </c>
      <c r="K1454" s="361" t="s">
        <v>1174</v>
      </c>
      <c r="L1454" s="2336">
        <v>2027</v>
      </c>
      <c r="M1454" s="2276" t="s">
        <v>466</v>
      </c>
      <c r="N1454" s="53"/>
      <c r="O1454" s="460"/>
      <c r="P1454" s="50"/>
      <c r="Q1454" s="50" t="s">
        <v>1706</v>
      </c>
      <c r="R1454" s="1452"/>
      <c r="S1454" s="51"/>
      <c r="T1454" s="52"/>
      <c r="U1454" s="375"/>
      <c r="V1454" s="375"/>
      <c r="W1454" s="346"/>
    </row>
    <row r="1455" spans="1:23" s="347" customFormat="1" ht="27" customHeight="1" outlineLevel="1" x14ac:dyDescent="0.25">
      <c r="A1455" s="2283"/>
      <c r="B1455" s="2333"/>
      <c r="C1455" s="2277"/>
      <c r="D1455" s="2277"/>
      <c r="E1455" s="1044" t="s">
        <v>2026</v>
      </c>
      <c r="F1455" s="2337"/>
      <c r="G1455" s="2427"/>
      <c r="H1455" s="2429"/>
      <c r="I1455" s="2277"/>
      <c r="J1455" s="2277"/>
      <c r="K1455" s="589" t="s">
        <v>1192</v>
      </c>
      <c r="L1455" s="2337"/>
      <c r="M1455" s="2277"/>
      <c r="N1455" s="53"/>
      <c r="O1455" s="460"/>
      <c r="P1455" s="50"/>
      <c r="Q1455" s="50">
        <v>44.555</v>
      </c>
      <c r="R1455" s="1452"/>
      <c r="S1455" s="51"/>
      <c r="T1455" s="52"/>
      <c r="U1455" s="1444" t="s">
        <v>3903</v>
      </c>
      <c r="V1455" s="681" t="s">
        <v>1424</v>
      </c>
      <c r="W1455" s="346"/>
    </row>
    <row r="1456" spans="1:23" s="347" customFormat="1" ht="27" customHeight="1" outlineLevel="1" x14ac:dyDescent="0.25">
      <c r="A1456" s="2282"/>
      <c r="B1456" s="2332" t="s">
        <v>2575</v>
      </c>
      <c r="C1456" s="2276" t="s">
        <v>1022</v>
      </c>
      <c r="D1456" s="2276" t="s">
        <v>1022</v>
      </c>
      <c r="E1456" s="1044" t="s">
        <v>1174</v>
      </c>
      <c r="F1456" s="2336">
        <v>2027</v>
      </c>
      <c r="G1456" s="2426" t="s">
        <v>468</v>
      </c>
      <c r="H1456" s="2428" t="s">
        <v>1437</v>
      </c>
      <c r="I1456" s="2276" t="s">
        <v>987</v>
      </c>
      <c r="J1456" s="2276" t="s">
        <v>987</v>
      </c>
      <c r="K1456" s="361" t="s">
        <v>1174</v>
      </c>
      <c r="L1456" s="2336">
        <v>2027</v>
      </c>
      <c r="M1456" s="2276" t="s">
        <v>466</v>
      </c>
      <c r="N1456" s="53"/>
      <c r="O1456" s="460"/>
      <c r="P1456" s="50"/>
      <c r="Q1456" s="50" t="s">
        <v>1707</v>
      </c>
      <c r="R1456" s="1452"/>
      <c r="S1456" s="51"/>
      <c r="T1456" s="52"/>
      <c r="U1456" s="375"/>
      <c r="V1456" s="375"/>
      <c r="W1456" s="346"/>
    </row>
    <row r="1457" spans="1:23" s="347" customFormat="1" ht="27" customHeight="1" outlineLevel="1" x14ac:dyDescent="0.25">
      <c r="A1457" s="2283"/>
      <c r="B1457" s="2333"/>
      <c r="C1457" s="2277"/>
      <c r="D1457" s="2277"/>
      <c r="E1457" s="1044" t="s">
        <v>2026</v>
      </c>
      <c r="F1457" s="2337"/>
      <c r="G1457" s="2427"/>
      <c r="H1457" s="2429"/>
      <c r="I1457" s="2277"/>
      <c r="J1457" s="2277"/>
      <c r="K1457" s="589" t="s">
        <v>1192</v>
      </c>
      <c r="L1457" s="2337"/>
      <c r="M1457" s="2277"/>
      <c r="N1457" s="53"/>
      <c r="O1457" s="460"/>
      <c r="P1457" s="50"/>
      <c r="Q1457" s="50">
        <v>89.284999999999997</v>
      </c>
      <c r="R1457" s="1452"/>
      <c r="S1457" s="51"/>
      <c r="T1457" s="52"/>
      <c r="U1457" s="1444" t="s">
        <v>3903</v>
      </c>
      <c r="V1457" s="681" t="s">
        <v>1424</v>
      </c>
      <c r="W1457" s="346"/>
    </row>
    <row r="1458" spans="1:23" s="347" customFormat="1" ht="27" customHeight="1" outlineLevel="1" x14ac:dyDescent="0.25">
      <c r="A1458" s="2282"/>
      <c r="B1458" s="2332" t="s">
        <v>2576</v>
      </c>
      <c r="C1458" s="2276" t="s">
        <v>1022</v>
      </c>
      <c r="D1458" s="2276" t="s">
        <v>1022</v>
      </c>
      <c r="E1458" s="1044" t="s">
        <v>1174</v>
      </c>
      <c r="F1458" s="2336">
        <v>2027</v>
      </c>
      <c r="G1458" s="2426" t="s">
        <v>468</v>
      </c>
      <c r="H1458" s="2428" t="s">
        <v>1438</v>
      </c>
      <c r="I1458" s="2276" t="s">
        <v>987</v>
      </c>
      <c r="J1458" s="2276" t="s">
        <v>987</v>
      </c>
      <c r="K1458" s="361" t="s">
        <v>1174</v>
      </c>
      <c r="L1458" s="2336">
        <v>2027</v>
      </c>
      <c r="M1458" s="2276" t="s">
        <v>466</v>
      </c>
      <c r="N1458" s="53"/>
      <c r="O1458" s="460"/>
      <c r="P1458" s="50"/>
      <c r="Q1458" s="50" t="s">
        <v>1708</v>
      </c>
      <c r="R1458" s="1452"/>
      <c r="S1458" s="51"/>
      <c r="T1458" s="52"/>
      <c r="U1458" s="375"/>
      <c r="V1458" s="375"/>
      <c r="W1458" s="346"/>
    </row>
    <row r="1459" spans="1:23" s="347" customFormat="1" ht="27" customHeight="1" outlineLevel="1" x14ac:dyDescent="0.25">
      <c r="A1459" s="2283"/>
      <c r="B1459" s="2333"/>
      <c r="C1459" s="2277"/>
      <c r="D1459" s="2277"/>
      <c r="E1459" s="1044" t="s">
        <v>2026</v>
      </c>
      <c r="F1459" s="2337"/>
      <c r="G1459" s="2427"/>
      <c r="H1459" s="2429"/>
      <c r="I1459" s="2277"/>
      <c r="J1459" s="2277"/>
      <c r="K1459" s="589" t="s">
        <v>1192</v>
      </c>
      <c r="L1459" s="2337"/>
      <c r="M1459" s="2277"/>
      <c r="N1459" s="53"/>
      <c r="O1459" s="460"/>
      <c r="P1459" s="50"/>
      <c r="Q1459" s="50">
        <v>41.317999999999998</v>
      </c>
      <c r="R1459" s="1452"/>
      <c r="S1459" s="51"/>
      <c r="T1459" s="52"/>
      <c r="U1459" s="1444" t="s">
        <v>3903</v>
      </c>
      <c r="V1459" s="681" t="s">
        <v>1424</v>
      </c>
      <c r="W1459" s="346"/>
    </row>
    <row r="1460" spans="1:23" s="347" customFormat="1" ht="27" customHeight="1" outlineLevel="1" x14ac:dyDescent="0.25">
      <c r="A1460" s="2282"/>
      <c r="B1460" s="2332" t="s">
        <v>2577</v>
      </c>
      <c r="C1460" s="2276" t="s">
        <v>1022</v>
      </c>
      <c r="D1460" s="2276" t="s">
        <v>1022</v>
      </c>
      <c r="E1460" s="1044" t="s">
        <v>1174</v>
      </c>
      <c r="F1460" s="2336">
        <v>2027</v>
      </c>
      <c r="G1460" s="2426" t="s">
        <v>468</v>
      </c>
      <c r="H1460" s="2428" t="s">
        <v>1439</v>
      </c>
      <c r="I1460" s="2276" t="s">
        <v>987</v>
      </c>
      <c r="J1460" s="2276" t="s">
        <v>987</v>
      </c>
      <c r="K1460" s="361" t="s">
        <v>1174</v>
      </c>
      <c r="L1460" s="2336">
        <v>2027</v>
      </c>
      <c r="M1460" s="2276" t="s">
        <v>466</v>
      </c>
      <c r="N1460" s="53"/>
      <c r="O1460" s="460"/>
      <c r="P1460" s="50"/>
      <c r="Q1460" s="50" t="s">
        <v>1709</v>
      </c>
      <c r="R1460" s="1452"/>
      <c r="S1460" s="51"/>
      <c r="T1460" s="52"/>
      <c r="U1460" s="375"/>
      <c r="V1460" s="375"/>
      <c r="W1460" s="346"/>
    </row>
    <row r="1461" spans="1:23" s="347" customFormat="1" ht="27" customHeight="1" outlineLevel="1" x14ac:dyDescent="0.25">
      <c r="A1461" s="2283"/>
      <c r="B1461" s="2333"/>
      <c r="C1461" s="2277"/>
      <c r="D1461" s="2277"/>
      <c r="E1461" s="1044" t="s">
        <v>2026</v>
      </c>
      <c r="F1461" s="2337"/>
      <c r="G1461" s="2427"/>
      <c r="H1461" s="2429"/>
      <c r="I1461" s="2277"/>
      <c r="J1461" s="2277"/>
      <c r="K1461" s="589" t="s">
        <v>1192</v>
      </c>
      <c r="L1461" s="2337"/>
      <c r="M1461" s="2277"/>
      <c r="N1461" s="53"/>
      <c r="O1461" s="460"/>
      <c r="P1461" s="50"/>
      <c r="Q1461" s="50">
        <v>163.18199999999999</v>
      </c>
      <c r="R1461" s="1452"/>
      <c r="S1461" s="51"/>
      <c r="T1461" s="52"/>
      <c r="U1461" s="1444" t="s">
        <v>3903</v>
      </c>
      <c r="V1461" s="681" t="s">
        <v>1424</v>
      </c>
      <c r="W1461" s="346"/>
    </row>
    <row r="1462" spans="1:23" s="347" customFormat="1" ht="27" customHeight="1" outlineLevel="1" x14ac:dyDescent="0.25">
      <c r="A1462" s="2282"/>
      <c r="B1462" s="2332" t="s">
        <v>2578</v>
      </c>
      <c r="C1462" s="2276" t="s">
        <v>1022</v>
      </c>
      <c r="D1462" s="2276" t="s">
        <v>1022</v>
      </c>
      <c r="E1462" s="1044" t="s">
        <v>1174</v>
      </c>
      <c r="F1462" s="2336">
        <v>2027</v>
      </c>
      <c r="G1462" s="2426" t="s">
        <v>468</v>
      </c>
      <c r="H1462" s="2428" t="s">
        <v>1440</v>
      </c>
      <c r="I1462" s="2276" t="s">
        <v>987</v>
      </c>
      <c r="J1462" s="2276" t="s">
        <v>987</v>
      </c>
      <c r="K1462" s="361" t="s">
        <v>1174</v>
      </c>
      <c r="L1462" s="2336">
        <v>2027</v>
      </c>
      <c r="M1462" s="2276" t="s">
        <v>466</v>
      </c>
      <c r="N1462" s="53"/>
      <c r="O1462" s="460"/>
      <c r="P1462" s="50"/>
      <c r="Q1462" s="50" t="s">
        <v>1710</v>
      </c>
      <c r="R1462" s="1452"/>
      <c r="S1462" s="51"/>
      <c r="T1462" s="52"/>
      <c r="U1462" s="375"/>
      <c r="V1462" s="375"/>
      <c r="W1462" s="346"/>
    </row>
    <row r="1463" spans="1:23" s="347" customFormat="1" ht="27" customHeight="1" outlineLevel="1" x14ac:dyDescent="0.25">
      <c r="A1463" s="2283"/>
      <c r="B1463" s="2333"/>
      <c r="C1463" s="2277"/>
      <c r="D1463" s="2277"/>
      <c r="E1463" s="1044" t="s">
        <v>2026</v>
      </c>
      <c r="F1463" s="2337"/>
      <c r="G1463" s="2427"/>
      <c r="H1463" s="2429"/>
      <c r="I1463" s="2277"/>
      <c r="J1463" s="2277"/>
      <c r="K1463" s="589" t="s">
        <v>1192</v>
      </c>
      <c r="L1463" s="2337"/>
      <c r="M1463" s="2277"/>
      <c r="N1463" s="53"/>
      <c r="O1463" s="460"/>
      <c r="P1463" s="50"/>
      <c r="Q1463" s="50">
        <v>44.555</v>
      </c>
      <c r="R1463" s="1452"/>
      <c r="S1463" s="51"/>
      <c r="T1463" s="52"/>
      <c r="U1463" s="1444" t="s">
        <v>3903</v>
      </c>
      <c r="V1463" s="681" t="s">
        <v>1424</v>
      </c>
      <c r="W1463" s="346"/>
    </row>
    <row r="1464" spans="1:23" s="347" customFormat="1" ht="27" customHeight="1" outlineLevel="1" x14ac:dyDescent="0.25">
      <c r="A1464" s="2282"/>
      <c r="B1464" s="2332" t="s">
        <v>2579</v>
      </c>
      <c r="C1464" s="2276" t="s">
        <v>1022</v>
      </c>
      <c r="D1464" s="2276" t="s">
        <v>1022</v>
      </c>
      <c r="E1464" s="1044" t="s">
        <v>1174</v>
      </c>
      <c r="F1464" s="2336">
        <v>2027</v>
      </c>
      <c r="G1464" s="2426" t="s">
        <v>468</v>
      </c>
      <c r="H1464" s="2428" t="s">
        <v>1441</v>
      </c>
      <c r="I1464" s="2276" t="s">
        <v>987</v>
      </c>
      <c r="J1464" s="2276" t="s">
        <v>987</v>
      </c>
      <c r="K1464" s="361" t="s">
        <v>1174</v>
      </c>
      <c r="L1464" s="2336">
        <v>2027</v>
      </c>
      <c r="M1464" s="2276" t="s">
        <v>466</v>
      </c>
      <c r="N1464" s="53"/>
      <c r="O1464" s="460"/>
      <c r="P1464" s="50"/>
      <c r="Q1464" s="50" t="s">
        <v>1711</v>
      </c>
      <c r="R1464" s="1452"/>
      <c r="S1464" s="51"/>
      <c r="T1464" s="52"/>
      <c r="U1464" s="375"/>
      <c r="V1464" s="375"/>
      <c r="W1464" s="346"/>
    </row>
    <row r="1465" spans="1:23" s="347" customFormat="1" ht="27" customHeight="1" outlineLevel="1" x14ac:dyDescent="0.25">
      <c r="A1465" s="2283"/>
      <c r="B1465" s="2333"/>
      <c r="C1465" s="2277"/>
      <c r="D1465" s="2277"/>
      <c r="E1465" s="1044" t="s">
        <v>2026</v>
      </c>
      <c r="F1465" s="2337"/>
      <c r="G1465" s="2427"/>
      <c r="H1465" s="2429"/>
      <c r="I1465" s="2277"/>
      <c r="J1465" s="2277"/>
      <c r="K1465" s="589" t="s">
        <v>1192</v>
      </c>
      <c r="L1465" s="2337"/>
      <c r="M1465" s="2277"/>
      <c r="N1465" s="53"/>
      <c r="O1465" s="460"/>
      <c r="P1465" s="50"/>
      <c r="Q1465" s="50">
        <v>105.327</v>
      </c>
      <c r="R1465" s="1452"/>
      <c r="S1465" s="51"/>
      <c r="T1465" s="52"/>
      <c r="U1465" s="1444" t="s">
        <v>3903</v>
      </c>
      <c r="V1465" s="681" t="s">
        <v>1424</v>
      </c>
      <c r="W1465" s="346"/>
    </row>
    <row r="1466" spans="1:23" s="347" customFormat="1" ht="27" customHeight="1" outlineLevel="1" x14ac:dyDescent="0.25">
      <c r="A1466" s="2282"/>
      <c r="B1466" s="2661" t="s">
        <v>2580</v>
      </c>
      <c r="C1466" s="2276" t="s">
        <v>1022</v>
      </c>
      <c r="D1466" s="2276" t="s">
        <v>1022</v>
      </c>
      <c r="E1466" s="1044" t="s">
        <v>1174</v>
      </c>
      <c r="F1466" s="2336">
        <v>2027</v>
      </c>
      <c r="G1466" s="2426" t="s">
        <v>468</v>
      </c>
      <c r="H1466" s="2655" t="s">
        <v>1442</v>
      </c>
      <c r="I1466" s="2276" t="s">
        <v>987</v>
      </c>
      <c r="J1466" s="2276" t="s">
        <v>987</v>
      </c>
      <c r="K1466" s="361" t="s">
        <v>1174</v>
      </c>
      <c r="L1466" s="2336">
        <v>2027</v>
      </c>
      <c r="M1466" s="2276" t="s">
        <v>466</v>
      </c>
      <c r="N1466" s="53"/>
      <c r="O1466" s="460"/>
      <c r="P1466" s="50"/>
      <c r="Q1466" s="50" t="s">
        <v>1712</v>
      </c>
      <c r="R1466" s="1452"/>
      <c r="S1466" s="51"/>
      <c r="T1466" s="52"/>
      <c r="U1466" s="375"/>
      <c r="V1466" s="375"/>
      <c r="W1466" s="346"/>
    </row>
    <row r="1467" spans="1:23" s="347" customFormat="1" ht="27" customHeight="1" outlineLevel="1" x14ac:dyDescent="0.25">
      <c r="A1467" s="2283"/>
      <c r="B1467" s="2662"/>
      <c r="C1467" s="2277"/>
      <c r="D1467" s="2277"/>
      <c r="E1467" s="1044" t="s">
        <v>2026</v>
      </c>
      <c r="F1467" s="2337"/>
      <c r="G1467" s="2427"/>
      <c r="H1467" s="2656"/>
      <c r="I1467" s="2277"/>
      <c r="J1467" s="2277"/>
      <c r="K1467" s="589" t="s">
        <v>1192</v>
      </c>
      <c r="L1467" s="2337"/>
      <c r="M1467" s="2277"/>
      <c r="N1467" s="53"/>
      <c r="O1467" s="460"/>
      <c r="P1467" s="50"/>
      <c r="Q1467" s="50">
        <v>36.968000000000004</v>
      </c>
      <c r="R1467" s="1452"/>
      <c r="S1467" s="51"/>
      <c r="T1467" s="52"/>
      <c r="U1467" s="1444" t="s">
        <v>3903</v>
      </c>
      <c r="V1467" s="681" t="s">
        <v>1424</v>
      </c>
      <c r="W1467" s="346"/>
    </row>
    <row r="1468" spans="1:23" s="347" customFormat="1" ht="27" customHeight="1" outlineLevel="1" x14ac:dyDescent="0.25">
      <c r="A1468" s="2282"/>
      <c r="B1468" s="2332" t="s">
        <v>2581</v>
      </c>
      <c r="C1468" s="2276" t="s">
        <v>1022</v>
      </c>
      <c r="D1468" s="2276" t="s">
        <v>1022</v>
      </c>
      <c r="E1468" s="1044" t="s">
        <v>1174</v>
      </c>
      <c r="F1468" s="2336">
        <v>2027</v>
      </c>
      <c r="G1468" s="2426" t="s">
        <v>468</v>
      </c>
      <c r="H1468" s="2428" t="s">
        <v>1443</v>
      </c>
      <c r="I1468" s="2276" t="s">
        <v>987</v>
      </c>
      <c r="J1468" s="2276" t="s">
        <v>987</v>
      </c>
      <c r="K1468" s="361" t="s">
        <v>1174</v>
      </c>
      <c r="L1468" s="2336">
        <v>2027</v>
      </c>
      <c r="M1468" s="2276" t="s">
        <v>466</v>
      </c>
      <c r="N1468" s="53"/>
      <c r="O1468" s="460"/>
      <c r="P1468" s="50"/>
      <c r="Q1468" s="50" t="s">
        <v>1713</v>
      </c>
      <c r="R1468" s="1452"/>
      <c r="S1468" s="51"/>
      <c r="T1468" s="52"/>
      <c r="U1468" s="375"/>
      <c r="V1468" s="375"/>
      <c r="W1468" s="346"/>
    </row>
    <row r="1469" spans="1:23" s="347" customFormat="1" ht="27" customHeight="1" outlineLevel="1" x14ac:dyDescent="0.25">
      <c r="A1469" s="2283"/>
      <c r="B1469" s="2333"/>
      <c r="C1469" s="2277"/>
      <c r="D1469" s="2277"/>
      <c r="E1469" s="1044" t="s">
        <v>2026</v>
      </c>
      <c r="F1469" s="2337"/>
      <c r="G1469" s="2427"/>
      <c r="H1469" s="2429"/>
      <c r="I1469" s="2277"/>
      <c r="J1469" s="2277"/>
      <c r="K1469" s="589" t="s">
        <v>1192</v>
      </c>
      <c r="L1469" s="2337"/>
      <c r="M1469" s="2277"/>
      <c r="N1469" s="53"/>
      <c r="O1469" s="460"/>
      <c r="P1469" s="50"/>
      <c r="Q1469" s="50">
        <v>81.474999999999994</v>
      </c>
      <c r="R1469" s="1452"/>
      <c r="S1469" s="51"/>
      <c r="T1469" s="52"/>
      <c r="U1469" s="1444" t="s">
        <v>3903</v>
      </c>
      <c r="V1469" s="681" t="s">
        <v>1424</v>
      </c>
      <c r="W1469" s="346"/>
    </row>
    <row r="1470" spans="1:23" s="347" customFormat="1" ht="27" customHeight="1" outlineLevel="1" x14ac:dyDescent="0.25">
      <c r="A1470" s="2282"/>
      <c r="B1470" s="2332" t="s">
        <v>2582</v>
      </c>
      <c r="C1470" s="2276" t="s">
        <v>1022</v>
      </c>
      <c r="D1470" s="2276" t="s">
        <v>1022</v>
      </c>
      <c r="E1470" s="1044" t="s">
        <v>1174</v>
      </c>
      <c r="F1470" s="2336">
        <v>2028</v>
      </c>
      <c r="G1470" s="2426" t="s">
        <v>468</v>
      </c>
      <c r="H1470" s="2428" t="s">
        <v>1444</v>
      </c>
      <c r="I1470" s="2276" t="s">
        <v>987</v>
      </c>
      <c r="J1470" s="2276" t="s">
        <v>987</v>
      </c>
      <c r="K1470" s="361" t="s">
        <v>1174</v>
      </c>
      <c r="L1470" s="2336">
        <v>2028</v>
      </c>
      <c r="M1470" s="2276" t="s">
        <v>466</v>
      </c>
      <c r="N1470" s="53"/>
      <c r="O1470" s="460"/>
      <c r="P1470" s="50"/>
      <c r="Q1470" s="50"/>
      <c r="R1470" s="50" t="s">
        <v>1704</v>
      </c>
      <c r="S1470" s="51"/>
      <c r="T1470" s="52"/>
      <c r="U1470" s="375"/>
      <c r="V1470" s="375"/>
      <c r="W1470" s="346"/>
    </row>
    <row r="1471" spans="1:23" s="347" customFormat="1" ht="27" customHeight="1" outlineLevel="1" x14ac:dyDescent="0.25">
      <c r="A1471" s="2283"/>
      <c r="B1471" s="2333"/>
      <c r="C1471" s="2277"/>
      <c r="D1471" s="2277"/>
      <c r="E1471" s="1044" t="s">
        <v>2026</v>
      </c>
      <c r="F1471" s="2337"/>
      <c r="G1471" s="2427"/>
      <c r="H1471" s="2429"/>
      <c r="I1471" s="2277"/>
      <c r="J1471" s="2277"/>
      <c r="K1471" s="589" t="s">
        <v>1192</v>
      </c>
      <c r="L1471" s="2337"/>
      <c r="M1471" s="2277"/>
      <c r="N1471" s="53"/>
      <c r="O1471" s="460"/>
      <c r="P1471" s="50"/>
      <c r="Q1471" s="50"/>
      <c r="R1471" s="1452">
        <v>58.412999999999997</v>
      </c>
      <c r="S1471" s="51"/>
      <c r="T1471" s="52"/>
      <c r="U1471" s="1444" t="s">
        <v>3903</v>
      </c>
      <c r="V1471" s="681" t="s">
        <v>1424</v>
      </c>
      <c r="W1471" s="346"/>
    </row>
    <row r="1472" spans="1:23" s="347" customFormat="1" ht="27" customHeight="1" outlineLevel="1" x14ac:dyDescent="0.25">
      <c r="A1472" s="2282"/>
      <c r="B1472" s="2332" t="s">
        <v>2583</v>
      </c>
      <c r="C1472" s="2276" t="s">
        <v>1022</v>
      </c>
      <c r="D1472" s="2276" t="s">
        <v>1022</v>
      </c>
      <c r="E1472" s="1044" t="s">
        <v>1174</v>
      </c>
      <c r="F1472" s="2336">
        <v>2028</v>
      </c>
      <c r="G1472" s="2426" t="s">
        <v>468</v>
      </c>
      <c r="H1472" s="2428" t="s">
        <v>1445</v>
      </c>
      <c r="I1472" s="2276" t="s">
        <v>987</v>
      </c>
      <c r="J1472" s="2276" t="s">
        <v>987</v>
      </c>
      <c r="K1472" s="361" t="s">
        <v>1174</v>
      </c>
      <c r="L1472" s="2336">
        <v>2028</v>
      </c>
      <c r="M1472" s="2276" t="s">
        <v>466</v>
      </c>
      <c r="N1472" s="53"/>
      <c r="O1472" s="460"/>
      <c r="P1472" s="50"/>
      <c r="Q1472" s="50"/>
      <c r="R1472" s="50" t="s">
        <v>1700</v>
      </c>
      <c r="S1472" s="51"/>
      <c r="T1472" s="52"/>
      <c r="U1472" s="375"/>
      <c r="V1472" s="375"/>
      <c r="W1472" s="346"/>
    </row>
    <row r="1473" spans="1:23" s="347" customFormat="1" ht="27" customHeight="1" outlineLevel="1" x14ac:dyDescent="0.25">
      <c r="A1473" s="2283"/>
      <c r="B1473" s="2333"/>
      <c r="C1473" s="2277"/>
      <c r="D1473" s="2277"/>
      <c r="E1473" s="1044" t="s">
        <v>2026</v>
      </c>
      <c r="F1473" s="2337"/>
      <c r="G1473" s="2427"/>
      <c r="H1473" s="2429"/>
      <c r="I1473" s="2277"/>
      <c r="J1473" s="2277"/>
      <c r="K1473" s="589" t="s">
        <v>1192</v>
      </c>
      <c r="L1473" s="2337"/>
      <c r="M1473" s="2277"/>
      <c r="N1473" s="53"/>
      <c r="O1473" s="460"/>
      <c r="P1473" s="50"/>
      <c r="Q1473" s="50"/>
      <c r="R1473" s="1452">
        <v>127.265</v>
      </c>
      <c r="S1473" s="51"/>
      <c r="T1473" s="52"/>
      <c r="U1473" s="1444" t="s">
        <v>3903</v>
      </c>
      <c r="V1473" s="681" t="s">
        <v>1424</v>
      </c>
      <c r="W1473" s="346"/>
    </row>
    <row r="1474" spans="1:23" s="347" customFormat="1" ht="27" customHeight="1" outlineLevel="1" x14ac:dyDescent="0.25">
      <c r="A1474" s="2282"/>
      <c r="B1474" s="2332" t="s">
        <v>2584</v>
      </c>
      <c r="C1474" s="2276" t="s">
        <v>1022</v>
      </c>
      <c r="D1474" s="2276" t="s">
        <v>1022</v>
      </c>
      <c r="E1474" s="1044" t="s">
        <v>1174</v>
      </c>
      <c r="F1474" s="2336">
        <v>2028</v>
      </c>
      <c r="G1474" s="2426" t="s">
        <v>468</v>
      </c>
      <c r="H1474" s="2428" t="s">
        <v>1446</v>
      </c>
      <c r="I1474" s="2276" t="s">
        <v>987</v>
      </c>
      <c r="J1474" s="2276" t="s">
        <v>987</v>
      </c>
      <c r="K1474" s="361" t="s">
        <v>1174</v>
      </c>
      <c r="L1474" s="2336">
        <v>2028</v>
      </c>
      <c r="M1474" s="2276" t="s">
        <v>466</v>
      </c>
      <c r="N1474" s="53"/>
      <c r="O1474" s="460"/>
      <c r="P1474" s="50"/>
      <c r="Q1474" s="50"/>
      <c r="R1474" s="50" t="s">
        <v>1714</v>
      </c>
      <c r="S1474" s="51"/>
      <c r="T1474" s="52"/>
      <c r="U1474" s="375"/>
      <c r="V1474" s="375"/>
      <c r="W1474" s="346"/>
    </row>
    <row r="1475" spans="1:23" s="347" customFormat="1" ht="27" customHeight="1" outlineLevel="1" x14ac:dyDescent="0.25">
      <c r="A1475" s="2283"/>
      <c r="B1475" s="2333"/>
      <c r="C1475" s="2277"/>
      <c r="D1475" s="2277"/>
      <c r="E1475" s="1044" t="s">
        <v>2026</v>
      </c>
      <c r="F1475" s="2337"/>
      <c r="G1475" s="2427"/>
      <c r="H1475" s="2429"/>
      <c r="I1475" s="2277"/>
      <c r="J1475" s="2277"/>
      <c r="K1475" s="589" t="s">
        <v>1192</v>
      </c>
      <c r="L1475" s="2337"/>
      <c r="M1475" s="2277"/>
      <c r="N1475" s="53"/>
      <c r="O1475" s="460"/>
      <c r="P1475" s="50"/>
      <c r="Q1475" s="50"/>
      <c r="R1475" s="1452">
        <v>168.9</v>
      </c>
      <c r="S1475" s="51"/>
      <c r="T1475" s="52"/>
      <c r="U1475" s="1444" t="s">
        <v>3903</v>
      </c>
      <c r="V1475" s="681" t="s">
        <v>1424</v>
      </c>
      <c r="W1475" s="346"/>
    </row>
    <row r="1476" spans="1:23" s="347" customFormat="1" ht="27" customHeight="1" outlineLevel="1" x14ac:dyDescent="0.25">
      <c r="A1476" s="2282"/>
      <c r="B1476" s="2332" t="s">
        <v>2585</v>
      </c>
      <c r="C1476" s="2276" t="s">
        <v>1022</v>
      </c>
      <c r="D1476" s="2276" t="s">
        <v>1022</v>
      </c>
      <c r="E1476" s="1044" t="s">
        <v>1174</v>
      </c>
      <c r="F1476" s="2336">
        <v>2027</v>
      </c>
      <c r="G1476" s="2426" t="s">
        <v>468</v>
      </c>
      <c r="H1476" s="2428" t="s">
        <v>1447</v>
      </c>
      <c r="I1476" s="2276" t="s">
        <v>987</v>
      </c>
      <c r="J1476" s="2276" t="s">
        <v>987</v>
      </c>
      <c r="K1476" s="361" t="s">
        <v>1174</v>
      </c>
      <c r="L1476" s="2336">
        <v>2027</v>
      </c>
      <c r="M1476" s="2276" t="s">
        <v>466</v>
      </c>
      <c r="N1476" s="53"/>
      <c r="O1476" s="460"/>
      <c r="P1476" s="50"/>
      <c r="Q1476" s="50" t="s">
        <v>1715</v>
      </c>
      <c r="R1476" s="1452"/>
      <c r="S1476" s="51"/>
      <c r="T1476" s="52"/>
      <c r="U1476" s="375"/>
      <c r="V1476" s="375"/>
      <c r="W1476" s="346"/>
    </row>
    <row r="1477" spans="1:23" s="347" customFormat="1" ht="27" customHeight="1" outlineLevel="1" x14ac:dyDescent="0.25">
      <c r="A1477" s="2283"/>
      <c r="B1477" s="2333"/>
      <c r="C1477" s="2277"/>
      <c r="D1477" s="2277"/>
      <c r="E1477" s="1044" t="s">
        <v>2026</v>
      </c>
      <c r="F1477" s="2337"/>
      <c r="G1477" s="2427"/>
      <c r="H1477" s="2429"/>
      <c r="I1477" s="2277"/>
      <c r="J1477" s="2277"/>
      <c r="K1477" s="589" t="s">
        <v>1192</v>
      </c>
      <c r="L1477" s="2337"/>
      <c r="M1477" s="2277"/>
      <c r="N1477" s="53"/>
      <c r="O1477" s="460"/>
      <c r="P1477" s="50"/>
      <c r="Q1477" s="50">
        <v>81.557000000000002</v>
      </c>
      <c r="R1477" s="1452"/>
      <c r="S1477" s="51"/>
      <c r="T1477" s="52"/>
      <c r="U1477" s="1444" t="s">
        <v>3903</v>
      </c>
      <c r="V1477" s="681" t="s">
        <v>1424</v>
      </c>
      <c r="W1477" s="346"/>
    </row>
    <row r="1478" spans="1:23" s="347" customFormat="1" ht="27" customHeight="1" outlineLevel="1" x14ac:dyDescent="0.25">
      <c r="A1478" s="2282"/>
      <c r="B1478" s="2332" t="s">
        <v>2586</v>
      </c>
      <c r="C1478" s="2276" t="s">
        <v>1022</v>
      </c>
      <c r="D1478" s="2276" t="s">
        <v>1022</v>
      </c>
      <c r="E1478" s="1044" t="s">
        <v>1174</v>
      </c>
      <c r="F1478" s="2336">
        <v>2028</v>
      </c>
      <c r="G1478" s="2426" t="s">
        <v>468</v>
      </c>
      <c r="H1478" s="2428" t="s">
        <v>1448</v>
      </c>
      <c r="I1478" s="2276" t="s">
        <v>987</v>
      </c>
      <c r="J1478" s="2276" t="s">
        <v>987</v>
      </c>
      <c r="K1478" s="361" t="s">
        <v>1174</v>
      </c>
      <c r="L1478" s="2336">
        <v>2028</v>
      </c>
      <c r="M1478" s="2276" t="s">
        <v>466</v>
      </c>
      <c r="N1478" s="53"/>
      <c r="O1478" s="460"/>
      <c r="P1478" s="50"/>
      <c r="Q1478" s="50"/>
      <c r="R1478" s="50" t="s">
        <v>1716</v>
      </c>
      <c r="S1478" s="51"/>
      <c r="T1478" s="52"/>
      <c r="U1478" s="375"/>
      <c r="V1478" s="375"/>
      <c r="W1478" s="346"/>
    </row>
    <row r="1479" spans="1:23" s="347" customFormat="1" ht="27" customHeight="1" outlineLevel="1" x14ac:dyDescent="0.25">
      <c r="A1479" s="2283"/>
      <c r="B1479" s="2333"/>
      <c r="C1479" s="2277"/>
      <c r="D1479" s="2277"/>
      <c r="E1479" s="1044" t="s">
        <v>2026</v>
      </c>
      <c r="F1479" s="2337"/>
      <c r="G1479" s="2427"/>
      <c r="H1479" s="2429"/>
      <c r="I1479" s="2277"/>
      <c r="J1479" s="2277"/>
      <c r="K1479" s="589" t="s">
        <v>1192</v>
      </c>
      <c r="L1479" s="2337"/>
      <c r="M1479" s="2277"/>
      <c r="N1479" s="53"/>
      <c r="O1479" s="460"/>
      <c r="P1479" s="50"/>
      <c r="Q1479" s="50"/>
      <c r="R1479" s="1452">
        <v>154.6</v>
      </c>
      <c r="S1479" s="51"/>
      <c r="T1479" s="52"/>
      <c r="U1479" s="1444" t="s">
        <v>3903</v>
      </c>
      <c r="V1479" s="681" t="s">
        <v>1424</v>
      </c>
      <c r="W1479" s="346"/>
    </row>
    <row r="1480" spans="1:23" s="347" customFormat="1" ht="27" customHeight="1" outlineLevel="1" x14ac:dyDescent="0.25">
      <c r="A1480" s="2282"/>
      <c r="B1480" s="2332" t="s">
        <v>2587</v>
      </c>
      <c r="C1480" s="2276" t="s">
        <v>1022</v>
      </c>
      <c r="D1480" s="2276" t="s">
        <v>1022</v>
      </c>
      <c r="E1480" s="1044" t="s">
        <v>1174</v>
      </c>
      <c r="F1480" s="2336">
        <v>2028</v>
      </c>
      <c r="G1480" s="2426" t="s">
        <v>468</v>
      </c>
      <c r="H1480" s="2428" t="s">
        <v>1449</v>
      </c>
      <c r="I1480" s="2276" t="s">
        <v>987</v>
      </c>
      <c r="J1480" s="2276" t="s">
        <v>987</v>
      </c>
      <c r="K1480" s="361" t="s">
        <v>1174</v>
      </c>
      <c r="L1480" s="2336">
        <v>2028</v>
      </c>
      <c r="M1480" s="2276" t="s">
        <v>466</v>
      </c>
      <c r="N1480" s="53"/>
      <c r="O1480" s="460"/>
      <c r="P1480" s="50"/>
      <c r="Q1480" s="50"/>
      <c r="R1480" s="50" t="s">
        <v>1717</v>
      </c>
      <c r="S1480" s="51"/>
      <c r="T1480" s="52"/>
      <c r="U1480" s="375"/>
      <c r="V1480" s="375"/>
      <c r="W1480" s="346"/>
    </row>
    <row r="1481" spans="1:23" s="347" customFormat="1" ht="27" customHeight="1" outlineLevel="1" x14ac:dyDescent="0.25">
      <c r="A1481" s="2283"/>
      <c r="B1481" s="2333"/>
      <c r="C1481" s="2277"/>
      <c r="D1481" s="2277"/>
      <c r="E1481" s="1044" t="s">
        <v>2026</v>
      </c>
      <c r="F1481" s="2337"/>
      <c r="G1481" s="2427"/>
      <c r="H1481" s="2429"/>
      <c r="I1481" s="2277"/>
      <c r="J1481" s="2277"/>
      <c r="K1481" s="589" t="s">
        <v>1192</v>
      </c>
      <c r="L1481" s="2337"/>
      <c r="M1481" s="2277"/>
      <c r="N1481" s="53"/>
      <c r="O1481" s="460"/>
      <c r="P1481" s="50"/>
      <c r="Q1481" s="50"/>
      <c r="R1481" s="1452">
        <v>90</v>
      </c>
      <c r="S1481" s="51"/>
      <c r="T1481" s="52"/>
      <c r="U1481" s="1444" t="s">
        <v>3903</v>
      </c>
      <c r="V1481" s="681" t="s">
        <v>1424</v>
      </c>
      <c r="W1481" s="346"/>
    </row>
    <row r="1482" spans="1:23" s="347" customFormat="1" ht="27" customHeight="1" outlineLevel="1" x14ac:dyDescent="0.25">
      <c r="A1482" s="2282"/>
      <c r="B1482" s="2332" t="s">
        <v>2588</v>
      </c>
      <c r="C1482" s="2276" t="s">
        <v>1022</v>
      </c>
      <c r="D1482" s="2276" t="s">
        <v>1022</v>
      </c>
      <c r="E1482" s="1044" t="s">
        <v>1174</v>
      </c>
      <c r="F1482" s="2336">
        <v>2028</v>
      </c>
      <c r="G1482" s="2426" t="s">
        <v>468</v>
      </c>
      <c r="H1482" s="2428" t="s">
        <v>1434</v>
      </c>
      <c r="I1482" s="2276" t="s">
        <v>987</v>
      </c>
      <c r="J1482" s="2276" t="s">
        <v>987</v>
      </c>
      <c r="K1482" s="361" t="s">
        <v>1174</v>
      </c>
      <c r="L1482" s="2336">
        <v>2028</v>
      </c>
      <c r="M1482" s="2276" t="s">
        <v>466</v>
      </c>
      <c r="N1482" s="53"/>
      <c r="O1482" s="460"/>
      <c r="P1482" s="50"/>
      <c r="Q1482" s="50"/>
      <c r="R1482" s="50" t="s">
        <v>1718</v>
      </c>
      <c r="S1482" s="51"/>
      <c r="T1482" s="52"/>
      <c r="U1482" s="375"/>
      <c r="V1482" s="375"/>
      <c r="W1482" s="346"/>
    </row>
    <row r="1483" spans="1:23" s="347" customFormat="1" ht="27" customHeight="1" outlineLevel="1" x14ac:dyDescent="0.25">
      <c r="A1483" s="2283"/>
      <c r="B1483" s="2333"/>
      <c r="C1483" s="2277"/>
      <c r="D1483" s="2277"/>
      <c r="E1483" s="1044" t="s">
        <v>2026</v>
      </c>
      <c r="F1483" s="2337"/>
      <c r="G1483" s="2427"/>
      <c r="H1483" s="2429"/>
      <c r="I1483" s="2277"/>
      <c r="J1483" s="2277"/>
      <c r="K1483" s="589" t="s">
        <v>1192</v>
      </c>
      <c r="L1483" s="2337"/>
      <c r="M1483" s="2277"/>
      <c r="N1483" s="53"/>
      <c r="O1483" s="460"/>
      <c r="P1483" s="50"/>
      <c r="Q1483" s="50"/>
      <c r="R1483" s="1452">
        <v>150</v>
      </c>
      <c r="S1483" s="51"/>
      <c r="T1483" s="52"/>
      <c r="U1483" s="1444" t="s">
        <v>3903</v>
      </c>
      <c r="V1483" s="681" t="s">
        <v>1424</v>
      </c>
      <c r="W1483" s="346"/>
    </row>
    <row r="1484" spans="1:23" s="347" customFormat="1" ht="27" customHeight="1" outlineLevel="1" x14ac:dyDescent="0.25">
      <c r="A1484" s="2282"/>
      <c r="B1484" s="2332" t="s">
        <v>2589</v>
      </c>
      <c r="C1484" s="2276" t="s">
        <v>1022</v>
      </c>
      <c r="D1484" s="2276" t="s">
        <v>1022</v>
      </c>
      <c r="E1484" s="1044" t="s">
        <v>1174</v>
      </c>
      <c r="F1484" s="2336">
        <v>2028</v>
      </c>
      <c r="G1484" s="2426" t="s">
        <v>468</v>
      </c>
      <c r="H1484" s="2428" t="s">
        <v>1450</v>
      </c>
      <c r="I1484" s="2276" t="s">
        <v>987</v>
      </c>
      <c r="J1484" s="2276" t="s">
        <v>987</v>
      </c>
      <c r="K1484" s="361" t="s">
        <v>1174</v>
      </c>
      <c r="L1484" s="2336">
        <v>2028</v>
      </c>
      <c r="M1484" s="2276" t="s">
        <v>466</v>
      </c>
      <c r="N1484" s="53"/>
      <c r="O1484" s="460"/>
      <c r="P1484" s="50"/>
      <c r="Q1484" s="50"/>
      <c r="R1484" s="50" t="s">
        <v>1719</v>
      </c>
      <c r="S1484" s="51"/>
      <c r="T1484" s="52"/>
      <c r="U1484" s="375"/>
      <c r="V1484" s="375"/>
      <c r="W1484" s="346"/>
    </row>
    <row r="1485" spans="1:23" s="347" customFormat="1" ht="27" customHeight="1" outlineLevel="1" x14ac:dyDescent="0.25">
      <c r="A1485" s="2283"/>
      <c r="B1485" s="2333"/>
      <c r="C1485" s="2277"/>
      <c r="D1485" s="2277"/>
      <c r="E1485" s="1044" t="s">
        <v>2026</v>
      </c>
      <c r="F1485" s="2337"/>
      <c r="G1485" s="2427"/>
      <c r="H1485" s="2429"/>
      <c r="I1485" s="2277"/>
      <c r="J1485" s="2277"/>
      <c r="K1485" s="589" t="s">
        <v>1192</v>
      </c>
      <c r="L1485" s="2337"/>
      <c r="M1485" s="2277"/>
      <c r="N1485" s="53"/>
      <c r="O1485" s="460"/>
      <c r="P1485" s="50"/>
      <c r="Q1485" s="50"/>
      <c r="R1485" s="1452">
        <v>250</v>
      </c>
      <c r="S1485" s="51"/>
      <c r="T1485" s="52"/>
      <c r="U1485" s="1444" t="s">
        <v>3903</v>
      </c>
      <c r="V1485" s="681" t="s">
        <v>1424</v>
      </c>
      <c r="W1485" s="346"/>
    </row>
    <row r="1486" spans="1:23" s="347" customFormat="1" ht="27" customHeight="1" outlineLevel="1" x14ac:dyDescent="0.25">
      <c r="A1486" s="2282"/>
      <c r="B1486" s="2332" t="s">
        <v>2590</v>
      </c>
      <c r="C1486" s="2276" t="s">
        <v>1022</v>
      </c>
      <c r="D1486" s="2276" t="s">
        <v>1022</v>
      </c>
      <c r="E1486" s="1044" t="s">
        <v>1174</v>
      </c>
      <c r="F1486" s="2336">
        <v>2028</v>
      </c>
      <c r="G1486" s="2426" t="s">
        <v>468</v>
      </c>
      <c r="H1486" s="2428" t="s">
        <v>1451</v>
      </c>
      <c r="I1486" s="2276" t="s">
        <v>987</v>
      </c>
      <c r="J1486" s="2276" t="s">
        <v>987</v>
      </c>
      <c r="K1486" s="361" t="s">
        <v>1174</v>
      </c>
      <c r="L1486" s="2336">
        <v>2028</v>
      </c>
      <c r="M1486" s="2276" t="s">
        <v>466</v>
      </c>
      <c r="N1486" s="53"/>
      <c r="O1486" s="460"/>
      <c r="P1486" s="50"/>
      <c r="Q1486" s="50"/>
      <c r="R1486" s="50" t="s">
        <v>1720</v>
      </c>
      <c r="S1486" s="51"/>
      <c r="T1486" s="52"/>
      <c r="U1486" s="375"/>
      <c r="V1486" s="375"/>
      <c r="W1486" s="346"/>
    </row>
    <row r="1487" spans="1:23" s="347" customFormat="1" ht="27" customHeight="1" outlineLevel="1" x14ac:dyDescent="0.25">
      <c r="A1487" s="2283"/>
      <c r="B1487" s="2333"/>
      <c r="C1487" s="2277"/>
      <c r="D1487" s="2277"/>
      <c r="E1487" s="1044" t="s">
        <v>2026</v>
      </c>
      <c r="F1487" s="2337"/>
      <c r="G1487" s="2427"/>
      <c r="H1487" s="2429"/>
      <c r="I1487" s="2277"/>
      <c r="J1487" s="2277"/>
      <c r="K1487" s="589" t="s">
        <v>1192</v>
      </c>
      <c r="L1487" s="2337"/>
      <c r="M1487" s="2277"/>
      <c r="N1487" s="53"/>
      <c r="O1487" s="460"/>
      <c r="P1487" s="50"/>
      <c r="Q1487" s="50"/>
      <c r="R1487" s="1452">
        <v>210</v>
      </c>
      <c r="S1487" s="51"/>
      <c r="T1487" s="52"/>
      <c r="U1487" s="1444" t="s">
        <v>3903</v>
      </c>
      <c r="V1487" s="681" t="s">
        <v>1424</v>
      </c>
      <c r="W1487" s="346"/>
    </row>
    <row r="1488" spans="1:23" s="347" customFormat="1" ht="27" customHeight="1" outlineLevel="1" x14ac:dyDescent="0.25">
      <c r="A1488" s="2282"/>
      <c r="B1488" s="2332" t="s">
        <v>2591</v>
      </c>
      <c r="C1488" s="2276" t="s">
        <v>1022</v>
      </c>
      <c r="D1488" s="2276" t="s">
        <v>1022</v>
      </c>
      <c r="E1488" s="1044" t="s">
        <v>1174</v>
      </c>
      <c r="F1488" s="2336">
        <v>2028</v>
      </c>
      <c r="G1488" s="2426" t="s">
        <v>468</v>
      </c>
      <c r="H1488" s="2428" t="s">
        <v>1452</v>
      </c>
      <c r="I1488" s="2276" t="s">
        <v>987</v>
      </c>
      <c r="J1488" s="2276" t="s">
        <v>987</v>
      </c>
      <c r="K1488" s="361" t="s">
        <v>1174</v>
      </c>
      <c r="L1488" s="2336">
        <v>2028</v>
      </c>
      <c r="M1488" s="2276" t="s">
        <v>466</v>
      </c>
      <c r="N1488" s="53"/>
      <c r="O1488" s="460"/>
      <c r="P1488" s="50"/>
      <c r="Q1488" s="50"/>
      <c r="R1488" s="50" t="s">
        <v>1721</v>
      </c>
      <c r="S1488" s="51"/>
      <c r="T1488" s="52"/>
      <c r="U1488" s="375"/>
      <c r="V1488" s="375"/>
      <c r="W1488" s="346"/>
    </row>
    <row r="1489" spans="1:23" s="347" customFormat="1" ht="27" customHeight="1" outlineLevel="1" x14ac:dyDescent="0.25">
      <c r="A1489" s="2283"/>
      <c r="B1489" s="2333"/>
      <c r="C1489" s="2277"/>
      <c r="D1489" s="2277"/>
      <c r="E1489" s="1044" t="s">
        <v>2026</v>
      </c>
      <c r="F1489" s="2337"/>
      <c r="G1489" s="2427"/>
      <c r="H1489" s="2429"/>
      <c r="I1489" s="2277"/>
      <c r="J1489" s="2277"/>
      <c r="K1489" s="589" t="s">
        <v>1192</v>
      </c>
      <c r="L1489" s="2337"/>
      <c r="M1489" s="2277"/>
      <c r="N1489" s="53"/>
      <c r="O1489" s="460"/>
      <c r="P1489" s="50"/>
      <c r="Q1489" s="50"/>
      <c r="R1489" s="1452">
        <v>90</v>
      </c>
      <c r="S1489" s="51"/>
      <c r="T1489" s="52"/>
      <c r="U1489" s="1444" t="s">
        <v>3903</v>
      </c>
      <c r="V1489" s="681" t="s">
        <v>1424</v>
      </c>
      <c r="W1489" s="346"/>
    </row>
    <row r="1490" spans="1:23" s="347" customFormat="1" ht="27" customHeight="1" outlineLevel="1" x14ac:dyDescent="0.25">
      <c r="A1490" s="2282"/>
      <c r="B1490" s="2332" t="s">
        <v>2592</v>
      </c>
      <c r="C1490" s="2276" t="s">
        <v>1022</v>
      </c>
      <c r="D1490" s="2276" t="s">
        <v>1022</v>
      </c>
      <c r="E1490" s="1044" t="s">
        <v>1174</v>
      </c>
      <c r="F1490" s="2336">
        <v>2028</v>
      </c>
      <c r="G1490" s="2426" t="s">
        <v>468</v>
      </c>
      <c r="H1490" s="2428" t="s">
        <v>1453</v>
      </c>
      <c r="I1490" s="2276" t="s">
        <v>987</v>
      </c>
      <c r="J1490" s="2276" t="s">
        <v>987</v>
      </c>
      <c r="K1490" s="361" t="s">
        <v>1174</v>
      </c>
      <c r="L1490" s="2336">
        <v>2028</v>
      </c>
      <c r="M1490" s="2276" t="s">
        <v>466</v>
      </c>
      <c r="N1490" s="53"/>
      <c r="O1490" s="460"/>
      <c r="P1490" s="50"/>
      <c r="Q1490" s="50"/>
      <c r="R1490" s="50" t="s">
        <v>1703</v>
      </c>
      <c r="S1490" s="51"/>
      <c r="T1490" s="52"/>
      <c r="U1490" s="375"/>
      <c r="V1490" s="375"/>
      <c r="W1490" s="346"/>
    </row>
    <row r="1491" spans="1:23" s="347" customFormat="1" ht="27" customHeight="1" outlineLevel="1" x14ac:dyDescent="0.25">
      <c r="A1491" s="2283"/>
      <c r="B1491" s="2333"/>
      <c r="C1491" s="2277"/>
      <c r="D1491" s="2277"/>
      <c r="E1491" s="1044" t="s">
        <v>2026</v>
      </c>
      <c r="F1491" s="2337"/>
      <c r="G1491" s="2427"/>
      <c r="H1491" s="2429"/>
      <c r="I1491" s="2277"/>
      <c r="J1491" s="2277"/>
      <c r="K1491" s="589" t="s">
        <v>1192</v>
      </c>
      <c r="L1491" s="2337"/>
      <c r="M1491" s="2277"/>
      <c r="N1491" s="53"/>
      <c r="O1491" s="460"/>
      <c r="P1491" s="50"/>
      <c r="Q1491" s="50"/>
      <c r="R1491" s="1452">
        <v>50</v>
      </c>
      <c r="S1491" s="51"/>
      <c r="T1491" s="52"/>
      <c r="U1491" s="1444" t="s">
        <v>3903</v>
      </c>
      <c r="V1491" s="681" t="s">
        <v>1424</v>
      </c>
      <c r="W1491" s="346"/>
    </row>
    <row r="1492" spans="1:23" s="347" customFormat="1" ht="27" customHeight="1" outlineLevel="1" x14ac:dyDescent="0.25">
      <c r="A1492" s="2282"/>
      <c r="B1492" s="2332" t="s">
        <v>2593</v>
      </c>
      <c r="C1492" s="2276" t="s">
        <v>1022</v>
      </c>
      <c r="D1492" s="2276" t="s">
        <v>1022</v>
      </c>
      <c r="E1492" s="1044" t="s">
        <v>1174</v>
      </c>
      <c r="F1492" s="2336">
        <v>2028</v>
      </c>
      <c r="G1492" s="2426" t="s">
        <v>468</v>
      </c>
      <c r="H1492" s="2428" t="s">
        <v>1454</v>
      </c>
      <c r="I1492" s="2276" t="s">
        <v>987</v>
      </c>
      <c r="J1492" s="2276" t="s">
        <v>987</v>
      </c>
      <c r="K1492" s="361" t="s">
        <v>1174</v>
      </c>
      <c r="L1492" s="2336">
        <v>2028</v>
      </c>
      <c r="M1492" s="2276" t="s">
        <v>466</v>
      </c>
      <c r="N1492" s="53"/>
      <c r="O1492" s="460"/>
      <c r="P1492" s="50"/>
      <c r="Q1492" s="50"/>
      <c r="R1492" s="50" t="s">
        <v>1708</v>
      </c>
      <c r="S1492" s="51"/>
      <c r="T1492" s="52"/>
      <c r="U1492" s="375"/>
      <c r="V1492" s="375"/>
      <c r="W1492" s="346"/>
    </row>
    <row r="1493" spans="1:23" s="347" customFormat="1" ht="27" customHeight="1" outlineLevel="1" x14ac:dyDescent="0.25">
      <c r="A1493" s="2283"/>
      <c r="B1493" s="2333"/>
      <c r="C1493" s="2277"/>
      <c r="D1493" s="2277"/>
      <c r="E1493" s="1044" t="s">
        <v>2026</v>
      </c>
      <c r="F1493" s="2337"/>
      <c r="G1493" s="2427"/>
      <c r="H1493" s="2429"/>
      <c r="I1493" s="2277"/>
      <c r="J1493" s="2277"/>
      <c r="K1493" s="589" t="s">
        <v>1192</v>
      </c>
      <c r="L1493" s="2337"/>
      <c r="M1493" s="2277"/>
      <c r="N1493" s="53"/>
      <c r="O1493" s="460"/>
      <c r="P1493" s="50"/>
      <c r="Q1493" s="50"/>
      <c r="R1493" s="1452">
        <v>88.445999999999998</v>
      </c>
      <c r="S1493" s="51"/>
      <c r="T1493" s="52"/>
      <c r="U1493" s="1444" t="s">
        <v>3903</v>
      </c>
      <c r="V1493" s="681" t="s">
        <v>1424</v>
      </c>
      <c r="W1493" s="346"/>
    </row>
    <row r="1494" spans="1:23" s="347" customFormat="1" ht="27" customHeight="1" outlineLevel="1" x14ac:dyDescent="0.25">
      <c r="A1494" s="2282"/>
      <c r="B1494" s="2332" t="s">
        <v>2594</v>
      </c>
      <c r="C1494" s="2276" t="s">
        <v>1022</v>
      </c>
      <c r="D1494" s="2276" t="s">
        <v>1022</v>
      </c>
      <c r="E1494" s="1044" t="s">
        <v>1174</v>
      </c>
      <c r="F1494" s="2336">
        <v>2028</v>
      </c>
      <c r="G1494" s="2426" t="s">
        <v>468</v>
      </c>
      <c r="H1494" s="2428" t="s">
        <v>1455</v>
      </c>
      <c r="I1494" s="2276" t="s">
        <v>987</v>
      </c>
      <c r="J1494" s="2276" t="s">
        <v>987</v>
      </c>
      <c r="K1494" s="361" t="s">
        <v>1174</v>
      </c>
      <c r="L1494" s="2336">
        <v>2028</v>
      </c>
      <c r="M1494" s="2276" t="s">
        <v>466</v>
      </c>
      <c r="N1494" s="53"/>
      <c r="O1494" s="460"/>
      <c r="P1494" s="50"/>
      <c r="Q1494" s="50"/>
      <c r="R1494" s="50" t="s">
        <v>1722</v>
      </c>
      <c r="S1494" s="51"/>
      <c r="T1494" s="52"/>
      <c r="U1494" s="375"/>
      <c r="V1494" s="375"/>
      <c r="W1494" s="346"/>
    </row>
    <row r="1495" spans="1:23" s="347" customFormat="1" ht="27" customHeight="1" outlineLevel="1" x14ac:dyDescent="0.25">
      <c r="A1495" s="2283"/>
      <c r="B1495" s="2333"/>
      <c r="C1495" s="2277"/>
      <c r="D1495" s="2277"/>
      <c r="E1495" s="1044" t="s">
        <v>2026</v>
      </c>
      <c r="F1495" s="2337"/>
      <c r="G1495" s="2427"/>
      <c r="H1495" s="2429"/>
      <c r="I1495" s="2277"/>
      <c r="J1495" s="2277"/>
      <c r="K1495" s="589" t="s">
        <v>1192</v>
      </c>
      <c r="L1495" s="2337"/>
      <c r="M1495" s="2277"/>
      <c r="N1495" s="53"/>
      <c r="O1495" s="460"/>
      <c r="P1495" s="50"/>
      <c r="Q1495" s="50"/>
      <c r="R1495" s="1452">
        <v>70</v>
      </c>
      <c r="S1495" s="51"/>
      <c r="T1495" s="52"/>
      <c r="U1495" s="1444" t="s">
        <v>3903</v>
      </c>
      <c r="V1495" s="681" t="s">
        <v>1424</v>
      </c>
      <c r="W1495" s="346"/>
    </row>
    <row r="1496" spans="1:23" s="347" customFormat="1" ht="27" customHeight="1" outlineLevel="1" x14ac:dyDescent="0.25">
      <c r="A1496" s="2282"/>
      <c r="B1496" s="2332" t="s">
        <v>2595</v>
      </c>
      <c r="C1496" s="2276" t="s">
        <v>1022</v>
      </c>
      <c r="D1496" s="2276" t="s">
        <v>1022</v>
      </c>
      <c r="E1496" s="1044" t="s">
        <v>1174</v>
      </c>
      <c r="F1496" s="2336">
        <v>2028</v>
      </c>
      <c r="G1496" s="2426" t="s">
        <v>468</v>
      </c>
      <c r="H1496" s="2428" t="s">
        <v>1456</v>
      </c>
      <c r="I1496" s="2276" t="s">
        <v>987</v>
      </c>
      <c r="J1496" s="2276" t="s">
        <v>987</v>
      </c>
      <c r="K1496" s="361" t="s">
        <v>1174</v>
      </c>
      <c r="L1496" s="2336">
        <v>2028</v>
      </c>
      <c r="M1496" s="2276" t="s">
        <v>466</v>
      </c>
      <c r="N1496" s="53"/>
      <c r="O1496" s="460"/>
      <c r="P1496" s="50"/>
      <c r="Q1496" s="50"/>
      <c r="R1496" s="50" t="s">
        <v>1723</v>
      </c>
      <c r="S1496" s="51"/>
      <c r="T1496" s="52"/>
      <c r="U1496" s="375"/>
      <c r="V1496" s="375"/>
      <c r="W1496" s="346"/>
    </row>
    <row r="1497" spans="1:23" s="347" customFormat="1" ht="27" customHeight="1" outlineLevel="1" x14ac:dyDescent="0.25">
      <c r="A1497" s="2283"/>
      <c r="B1497" s="2333"/>
      <c r="C1497" s="2277"/>
      <c r="D1497" s="2277"/>
      <c r="E1497" s="1044" t="s">
        <v>2026</v>
      </c>
      <c r="F1497" s="2337"/>
      <c r="G1497" s="2427"/>
      <c r="H1497" s="2429"/>
      <c r="I1497" s="2277"/>
      <c r="J1497" s="2277"/>
      <c r="K1497" s="589" t="s">
        <v>1192</v>
      </c>
      <c r="L1497" s="2337"/>
      <c r="M1497" s="2277"/>
      <c r="N1497" s="53"/>
      <c r="O1497" s="460"/>
      <c r="P1497" s="50"/>
      <c r="Q1497" s="50"/>
      <c r="R1497" s="1452">
        <v>40</v>
      </c>
      <c r="S1497" s="51"/>
      <c r="T1497" s="52"/>
      <c r="U1497" s="1444" t="s">
        <v>3903</v>
      </c>
      <c r="V1497" s="681" t="s">
        <v>1424</v>
      </c>
      <c r="W1497" s="346"/>
    </row>
    <row r="1498" spans="1:23" s="286" customFormat="1" ht="18.75" customHeight="1" outlineLevel="1" x14ac:dyDescent="0.25">
      <c r="A1498" s="1190"/>
      <c r="B1498" s="984" t="s">
        <v>1009</v>
      </c>
      <c r="C1498" s="160"/>
      <c r="D1498" s="321"/>
      <c r="E1498" s="160"/>
      <c r="F1498" s="205"/>
      <c r="G1498" s="161"/>
      <c r="H1498" s="232" t="s">
        <v>582</v>
      </c>
      <c r="I1498" s="160"/>
      <c r="J1498" s="180"/>
      <c r="K1498" s="160"/>
      <c r="L1498" s="205"/>
      <c r="M1498" s="160"/>
      <c r="N1498" s="169"/>
      <c r="O1498" s="461"/>
      <c r="P1498" s="168"/>
      <c r="Q1498" s="168"/>
      <c r="R1498" s="168"/>
      <c r="S1498" s="168"/>
      <c r="T1498" s="168"/>
      <c r="U1498" s="168"/>
      <c r="V1498" s="207"/>
      <c r="W1498" s="207"/>
    </row>
    <row r="1499" spans="1:23" s="338" customFormat="1" ht="15" customHeight="1" outlineLevel="1" x14ac:dyDescent="0.25">
      <c r="A1499" s="2282"/>
      <c r="B1499" s="2529" t="s">
        <v>2596</v>
      </c>
      <c r="C1499" s="2276" t="s">
        <v>1022</v>
      </c>
      <c r="D1499" s="2276" t="s">
        <v>1022</v>
      </c>
      <c r="E1499" s="1044" t="s">
        <v>1174</v>
      </c>
      <c r="F1499" s="2336">
        <v>2028</v>
      </c>
      <c r="G1499" s="2426" t="s">
        <v>468</v>
      </c>
      <c r="H1499" s="2236" t="s">
        <v>1372</v>
      </c>
      <c r="I1499" s="2276" t="s">
        <v>987</v>
      </c>
      <c r="J1499" s="2276" t="s">
        <v>987</v>
      </c>
      <c r="K1499" s="331" t="s">
        <v>1174</v>
      </c>
      <c r="L1499" s="2336">
        <v>2028</v>
      </c>
      <c r="M1499" s="2276" t="s">
        <v>466</v>
      </c>
      <c r="N1499" s="53"/>
      <c r="O1499" s="460"/>
      <c r="P1499" s="50"/>
      <c r="Q1499" s="50"/>
      <c r="R1499" s="50" t="s">
        <v>1782</v>
      </c>
      <c r="S1499" s="51"/>
      <c r="T1499" s="52"/>
      <c r="U1499" s="375"/>
      <c r="V1499" s="336"/>
      <c r="W1499" s="336"/>
    </row>
    <row r="1500" spans="1:23" s="338" customFormat="1" ht="48.75" customHeight="1" outlineLevel="1" x14ac:dyDescent="0.25">
      <c r="A1500" s="2283"/>
      <c r="B1500" s="2530"/>
      <c r="C1500" s="2277"/>
      <c r="D1500" s="2277"/>
      <c r="E1500" s="1044" t="s">
        <v>2026</v>
      </c>
      <c r="F1500" s="2337"/>
      <c r="G1500" s="2427"/>
      <c r="H1500" s="2237"/>
      <c r="I1500" s="2277"/>
      <c r="J1500" s="2277"/>
      <c r="K1500" s="330" t="s">
        <v>1192</v>
      </c>
      <c r="L1500" s="2337"/>
      <c r="M1500" s="2277"/>
      <c r="N1500" s="53"/>
      <c r="O1500" s="460"/>
      <c r="P1500" s="50"/>
      <c r="Q1500" s="50"/>
      <c r="R1500" s="50">
        <v>149.08799999999999</v>
      </c>
      <c r="S1500" s="51"/>
      <c r="T1500" s="52"/>
      <c r="U1500" s="1444" t="s">
        <v>3903</v>
      </c>
      <c r="V1500" s="375" t="s">
        <v>1354</v>
      </c>
      <c r="W1500" s="2760"/>
    </row>
    <row r="1501" spans="1:23" s="347" customFormat="1" ht="15" customHeight="1" outlineLevel="1" x14ac:dyDescent="0.25">
      <c r="A1501" s="2282"/>
      <c r="B1501" s="2332" t="s">
        <v>2597</v>
      </c>
      <c r="C1501" s="2276" t="s">
        <v>1022</v>
      </c>
      <c r="D1501" s="2276" t="s">
        <v>1022</v>
      </c>
      <c r="E1501" s="1044" t="s">
        <v>1174</v>
      </c>
      <c r="F1501" s="2336">
        <v>2027</v>
      </c>
      <c r="G1501" s="2426" t="s">
        <v>468</v>
      </c>
      <c r="H1501" s="2428" t="s">
        <v>1457</v>
      </c>
      <c r="I1501" s="2276" t="s">
        <v>987</v>
      </c>
      <c r="J1501" s="2276" t="s">
        <v>987</v>
      </c>
      <c r="K1501" s="361" t="s">
        <v>1174</v>
      </c>
      <c r="L1501" s="2336">
        <v>2027</v>
      </c>
      <c r="M1501" s="2276" t="s">
        <v>466</v>
      </c>
      <c r="N1501" s="53"/>
      <c r="O1501" s="460"/>
      <c r="P1501" s="50"/>
      <c r="Q1501" s="50" t="s">
        <v>1724</v>
      </c>
      <c r="R1501" s="50"/>
      <c r="S1501" s="51"/>
      <c r="T1501" s="52"/>
      <c r="U1501" s="375"/>
      <c r="V1501" s="375"/>
      <c r="W1501" s="2761"/>
    </row>
    <row r="1502" spans="1:23" s="347" customFormat="1" outlineLevel="1" x14ac:dyDescent="0.25">
      <c r="A1502" s="2283"/>
      <c r="B1502" s="2333"/>
      <c r="C1502" s="2277"/>
      <c r="D1502" s="2277"/>
      <c r="E1502" s="1044" t="s">
        <v>2026</v>
      </c>
      <c r="F1502" s="2337"/>
      <c r="G1502" s="2427"/>
      <c r="H1502" s="2429"/>
      <c r="I1502" s="2277"/>
      <c r="J1502" s="2277"/>
      <c r="K1502" s="589" t="s">
        <v>1192</v>
      </c>
      <c r="L1502" s="2337"/>
      <c r="M1502" s="2277"/>
      <c r="N1502" s="53"/>
      <c r="O1502" s="460"/>
      <c r="P1502" s="50"/>
      <c r="Q1502" s="50">
        <v>141.76300000000001</v>
      </c>
      <c r="R1502" s="1452"/>
      <c r="S1502" s="51"/>
      <c r="T1502" s="52"/>
      <c r="U1502" s="1444" t="s">
        <v>3903</v>
      </c>
      <c r="V1502" s="681" t="s">
        <v>1424</v>
      </c>
      <c r="W1502" s="346"/>
    </row>
    <row r="1503" spans="1:23" s="347" customFormat="1" ht="15" customHeight="1" outlineLevel="1" x14ac:dyDescent="0.25">
      <c r="A1503" s="2282"/>
      <c r="B1503" s="2332" t="s">
        <v>2598</v>
      </c>
      <c r="C1503" s="2276" t="s">
        <v>1022</v>
      </c>
      <c r="D1503" s="2276" t="s">
        <v>1022</v>
      </c>
      <c r="E1503" s="1044" t="s">
        <v>1174</v>
      </c>
      <c r="F1503" s="2336">
        <v>2027</v>
      </c>
      <c r="G1503" s="2426" t="s">
        <v>468</v>
      </c>
      <c r="H1503" s="2428" t="s">
        <v>1458</v>
      </c>
      <c r="I1503" s="2276" t="s">
        <v>987</v>
      </c>
      <c r="J1503" s="2276" t="s">
        <v>987</v>
      </c>
      <c r="K1503" s="361" t="s">
        <v>1174</v>
      </c>
      <c r="L1503" s="2336">
        <v>2027</v>
      </c>
      <c r="M1503" s="2276" t="s">
        <v>466</v>
      </c>
      <c r="N1503" s="53"/>
      <c r="O1503" s="460"/>
      <c r="P1503" s="50"/>
      <c r="Q1503" s="50" t="s">
        <v>1725</v>
      </c>
      <c r="R1503" s="50"/>
      <c r="S1503" s="51"/>
      <c r="T1503" s="52"/>
      <c r="U1503" s="375"/>
      <c r="V1503" s="375"/>
      <c r="W1503" s="346"/>
    </row>
    <row r="1504" spans="1:23" s="347" customFormat="1" outlineLevel="1" x14ac:dyDescent="0.25">
      <c r="A1504" s="2283"/>
      <c r="B1504" s="2333"/>
      <c r="C1504" s="2277"/>
      <c r="D1504" s="2277"/>
      <c r="E1504" s="1044" t="s">
        <v>2026</v>
      </c>
      <c r="F1504" s="2337"/>
      <c r="G1504" s="2427"/>
      <c r="H1504" s="2429"/>
      <c r="I1504" s="2277"/>
      <c r="J1504" s="2277"/>
      <c r="K1504" s="589" t="s">
        <v>1192</v>
      </c>
      <c r="L1504" s="2337"/>
      <c r="M1504" s="2277"/>
      <c r="N1504" s="53"/>
      <c r="O1504" s="460"/>
      <c r="P1504" s="50"/>
      <c r="Q1504" s="50">
        <v>174.37299999999999</v>
      </c>
      <c r="R1504" s="1452"/>
      <c r="S1504" s="51"/>
      <c r="T1504" s="52"/>
      <c r="U1504" s="1444" t="s">
        <v>3903</v>
      </c>
      <c r="V1504" s="681" t="s">
        <v>1424</v>
      </c>
      <c r="W1504" s="346"/>
    </row>
    <row r="1505" spans="1:23" s="347" customFormat="1" ht="15" customHeight="1" outlineLevel="1" x14ac:dyDescent="0.25">
      <c r="A1505" s="2282"/>
      <c r="B1505" s="2332" t="s">
        <v>2599</v>
      </c>
      <c r="C1505" s="2276" t="s">
        <v>1022</v>
      </c>
      <c r="D1505" s="2276" t="s">
        <v>1022</v>
      </c>
      <c r="E1505" s="1044" t="s">
        <v>1174</v>
      </c>
      <c r="F1505" s="2336">
        <v>2027</v>
      </c>
      <c r="G1505" s="2426" t="s">
        <v>468</v>
      </c>
      <c r="H1505" s="2428" t="s">
        <v>1459</v>
      </c>
      <c r="I1505" s="2276" t="s">
        <v>987</v>
      </c>
      <c r="J1505" s="2276" t="s">
        <v>987</v>
      </c>
      <c r="K1505" s="361" t="s">
        <v>1174</v>
      </c>
      <c r="L1505" s="2336">
        <v>2027</v>
      </c>
      <c r="M1505" s="2276" t="s">
        <v>466</v>
      </c>
      <c r="N1505" s="53"/>
      <c r="O1505" s="460"/>
      <c r="P1505" s="50"/>
      <c r="Q1505" s="50" t="s">
        <v>1726</v>
      </c>
      <c r="R1505" s="50"/>
      <c r="S1505" s="51"/>
      <c r="T1505" s="52"/>
      <c r="U1505" s="375"/>
      <c r="V1505" s="375"/>
      <c r="W1505" s="346"/>
    </row>
    <row r="1506" spans="1:23" s="347" customFormat="1" outlineLevel="1" x14ac:dyDescent="0.25">
      <c r="A1506" s="2283"/>
      <c r="B1506" s="2333"/>
      <c r="C1506" s="2277"/>
      <c r="D1506" s="2277"/>
      <c r="E1506" s="1044" t="s">
        <v>2026</v>
      </c>
      <c r="F1506" s="2337"/>
      <c r="G1506" s="2427"/>
      <c r="H1506" s="2429"/>
      <c r="I1506" s="2277"/>
      <c r="J1506" s="2277"/>
      <c r="K1506" s="589" t="s">
        <v>1192</v>
      </c>
      <c r="L1506" s="2337"/>
      <c r="M1506" s="2277"/>
      <c r="N1506" s="53"/>
      <c r="O1506" s="460"/>
      <c r="P1506" s="50"/>
      <c r="Q1506" s="50">
        <v>38.459000000000003</v>
      </c>
      <c r="R1506" s="1452"/>
      <c r="S1506" s="51"/>
      <c r="T1506" s="52"/>
      <c r="U1506" s="1444" t="s">
        <v>3903</v>
      </c>
      <c r="V1506" s="681" t="s">
        <v>1424</v>
      </c>
      <c r="W1506" s="346"/>
    </row>
    <row r="1507" spans="1:23" s="347" customFormat="1" ht="15" customHeight="1" outlineLevel="1" x14ac:dyDescent="0.25">
      <c r="A1507" s="2282"/>
      <c r="B1507" s="2332" t="s">
        <v>2600</v>
      </c>
      <c r="C1507" s="2276" t="s">
        <v>1022</v>
      </c>
      <c r="D1507" s="2276" t="s">
        <v>1022</v>
      </c>
      <c r="E1507" s="1044" t="s">
        <v>1174</v>
      </c>
      <c r="F1507" s="2336">
        <v>2028</v>
      </c>
      <c r="G1507" s="2426" t="s">
        <v>468</v>
      </c>
      <c r="H1507" s="2428" t="s">
        <v>1460</v>
      </c>
      <c r="I1507" s="2276" t="s">
        <v>987</v>
      </c>
      <c r="J1507" s="2276" t="s">
        <v>987</v>
      </c>
      <c r="K1507" s="361" t="s">
        <v>1174</v>
      </c>
      <c r="L1507" s="2336">
        <v>2028</v>
      </c>
      <c r="M1507" s="2276" t="s">
        <v>466</v>
      </c>
      <c r="N1507" s="53"/>
      <c r="O1507" s="460"/>
      <c r="P1507" s="50"/>
      <c r="Q1507" s="50"/>
      <c r="R1507" s="50" t="s">
        <v>1727</v>
      </c>
      <c r="S1507" s="51"/>
      <c r="T1507" s="52"/>
      <c r="U1507" s="375"/>
      <c r="V1507" s="375"/>
      <c r="W1507" s="346"/>
    </row>
    <row r="1508" spans="1:23" s="347" customFormat="1" outlineLevel="1" x14ac:dyDescent="0.25">
      <c r="A1508" s="2283"/>
      <c r="B1508" s="2333"/>
      <c r="C1508" s="2277"/>
      <c r="D1508" s="2277"/>
      <c r="E1508" s="1044" t="s">
        <v>2026</v>
      </c>
      <c r="F1508" s="2337"/>
      <c r="G1508" s="2427"/>
      <c r="H1508" s="2429"/>
      <c r="I1508" s="2277"/>
      <c r="J1508" s="2277"/>
      <c r="K1508" s="589" t="s">
        <v>1192</v>
      </c>
      <c r="L1508" s="2337"/>
      <c r="M1508" s="2277"/>
      <c r="N1508" s="53"/>
      <c r="O1508" s="460"/>
      <c r="P1508" s="50"/>
      <c r="Q1508" s="50"/>
      <c r="R1508" s="1456">
        <v>210.25200000000001</v>
      </c>
      <c r="S1508" s="51"/>
      <c r="T1508" s="52"/>
      <c r="U1508" s="1444" t="s">
        <v>3903</v>
      </c>
      <c r="V1508" s="681" t="s">
        <v>1424</v>
      </c>
      <c r="W1508" s="346"/>
    </row>
    <row r="1509" spans="1:23" s="347" customFormat="1" ht="15" customHeight="1" outlineLevel="1" x14ac:dyDescent="0.25">
      <c r="A1509" s="2282"/>
      <c r="B1509" s="2657" t="s">
        <v>3404</v>
      </c>
      <c r="C1509" s="2276" t="s">
        <v>1022</v>
      </c>
      <c r="D1509" s="2276" t="s">
        <v>1022</v>
      </c>
      <c r="E1509" s="1044" t="s">
        <v>1174</v>
      </c>
      <c r="F1509" s="2336">
        <v>2028</v>
      </c>
      <c r="G1509" s="2426" t="s">
        <v>468</v>
      </c>
      <c r="H1509" s="2650" t="s">
        <v>3403</v>
      </c>
      <c r="I1509" s="2276" t="s">
        <v>987</v>
      </c>
      <c r="J1509" s="2276" t="s">
        <v>987</v>
      </c>
      <c r="K1509" s="361" t="s">
        <v>1174</v>
      </c>
      <c r="L1509" s="2336">
        <v>2028</v>
      </c>
      <c r="M1509" s="2276" t="s">
        <v>466</v>
      </c>
      <c r="N1509" s="53"/>
      <c r="O1509" s="460"/>
      <c r="P1509" s="50"/>
      <c r="Q1509" s="50"/>
      <c r="R1509" s="50" t="s">
        <v>1728</v>
      </c>
      <c r="S1509" s="51"/>
      <c r="T1509" s="52"/>
      <c r="U1509" s="375"/>
      <c r="V1509" s="375"/>
      <c r="W1509" s="346"/>
    </row>
    <row r="1510" spans="1:23" s="347" customFormat="1" ht="54" customHeight="1" outlineLevel="1" x14ac:dyDescent="0.25">
      <c r="A1510" s="2283"/>
      <c r="B1510" s="2658"/>
      <c r="C1510" s="2277"/>
      <c r="D1510" s="2277"/>
      <c r="E1510" s="1044" t="s">
        <v>2026</v>
      </c>
      <c r="F1510" s="2337"/>
      <c r="G1510" s="2427"/>
      <c r="H1510" s="2651"/>
      <c r="I1510" s="2277"/>
      <c r="J1510" s="2277"/>
      <c r="K1510" s="589" t="s">
        <v>1192</v>
      </c>
      <c r="L1510" s="2337"/>
      <c r="M1510" s="2277"/>
      <c r="N1510" s="53"/>
      <c r="O1510" s="460"/>
      <c r="P1510" s="50"/>
      <c r="Q1510" s="50"/>
      <c r="R1510" s="1452">
        <v>210.30500000000001</v>
      </c>
      <c r="S1510" s="51"/>
      <c r="T1510" s="52"/>
      <c r="U1510" s="1444" t="s">
        <v>3903</v>
      </c>
      <c r="V1510" s="681" t="s">
        <v>1424</v>
      </c>
      <c r="W1510" s="346"/>
    </row>
    <row r="1511" spans="1:23" s="347" customFormat="1" outlineLevel="1" x14ac:dyDescent="0.25">
      <c r="A1511" s="2282"/>
      <c r="B1511" s="2332" t="s">
        <v>2601</v>
      </c>
      <c r="C1511" s="2276" t="s">
        <v>1022</v>
      </c>
      <c r="D1511" s="2276" t="s">
        <v>1022</v>
      </c>
      <c r="E1511" s="1044" t="s">
        <v>1174</v>
      </c>
      <c r="F1511" s="2336">
        <v>2028</v>
      </c>
      <c r="G1511" s="2426" t="s">
        <v>468</v>
      </c>
      <c r="H1511" s="2428" t="s">
        <v>1461</v>
      </c>
      <c r="I1511" s="2276" t="s">
        <v>987</v>
      </c>
      <c r="J1511" s="2276" t="s">
        <v>987</v>
      </c>
      <c r="K1511" s="361" t="s">
        <v>1174</v>
      </c>
      <c r="L1511" s="2336">
        <v>2028</v>
      </c>
      <c r="M1511" s="2276" t="s">
        <v>466</v>
      </c>
      <c r="N1511" s="53"/>
      <c r="O1511" s="460"/>
      <c r="P1511" s="50"/>
      <c r="Q1511" s="50"/>
      <c r="R1511" s="50" t="s">
        <v>1729</v>
      </c>
      <c r="S1511" s="51"/>
      <c r="T1511" s="52"/>
      <c r="U1511" s="375"/>
      <c r="V1511" s="375"/>
      <c r="W1511" s="346"/>
    </row>
    <row r="1512" spans="1:23" s="347" customFormat="1" outlineLevel="1" x14ac:dyDescent="0.25">
      <c r="A1512" s="2283"/>
      <c r="B1512" s="2333"/>
      <c r="C1512" s="2277"/>
      <c r="D1512" s="2277"/>
      <c r="E1512" s="1044" t="s">
        <v>2026</v>
      </c>
      <c r="F1512" s="2337"/>
      <c r="G1512" s="2427"/>
      <c r="H1512" s="2429"/>
      <c r="I1512" s="2277"/>
      <c r="J1512" s="2277"/>
      <c r="K1512" s="589" t="s">
        <v>1192</v>
      </c>
      <c r="L1512" s="2337"/>
      <c r="M1512" s="2277"/>
      <c r="N1512" s="53"/>
      <c r="O1512" s="460"/>
      <c r="P1512" s="50"/>
      <c r="Q1512" s="50"/>
      <c r="R1512" s="50">
        <v>179.44399999999999</v>
      </c>
      <c r="S1512" s="51"/>
      <c r="T1512" s="52"/>
      <c r="U1512" s="1444" t="s">
        <v>3903</v>
      </c>
      <c r="V1512" s="681" t="s">
        <v>1424</v>
      </c>
      <c r="W1512" s="346"/>
    </row>
    <row r="1513" spans="1:23" s="347" customFormat="1" ht="15" customHeight="1" outlineLevel="1" x14ac:dyDescent="0.25">
      <c r="A1513" s="2282"/>
      <c r="B1513" s="2315" t="s">
        <v>3401</v>
      </c>
      <c r="C1513" s="2276" t="s">
        <v>1022</v>
      </c>
      <c r="D1513" s="2276" t="s">
        <v>1022</v>
      </c>
      <c r="E1513" s="1044" t="s">
        <v>1174</v>
      </c>
      <c r="F1513" s="2336">
        <v>2028</v>
      </c>
      <c r="G1513" s="2426" t="s">
        <v>468</v>
      </c>
      <c r="H1513" s="2648" t="s">
        <v>3400</v>
      </c>
      <c r="I1513" s="2276" t="s">
        <v>987</v>
      </c>
      <c r="J1513" s="2276" t="s">
        <v>987</v>
      </c>
      <c r="K1513" s="361" t="s">
        <v>1174</v>
      </c>
      <c r="L1513" s="2336">
        <v>2028</v>
      </c>
      <c r="M1513" s="2276" t="s">
        <v>466</v>
      </c>
      <c r="N1513" s="53"/>
      <c r="O1513" s="460"/>
      <c r="P1513" s="50"/>
      <c r="Q1513" s="50"/>
      <c r="R1513" s="50" t="s">
        <v>1730</v>
      </c>
      <c r="S1513" s="51"/>
      <c r="T1513" s="52"/>
      <c r="U1513" s="375"/>
      <c r="V1513" s="375"/>
      <c r="W1513" s="346"/>
    </row>
    <row r="1514" spans="1:23" s="347" customFormat="1" outlineLevel="1" x14ac:dyDescent="0.25">
      <c r="A1514" s="2283"/>
      <c r="B1514" s="2316"/>
      <c r="C1514" s="2277"/>
      <c r="D1514" s="2277"/>
      <c r="E1514" s="1044" t="s">
        <v>2026</v>
      </c>
      <c r="F1514" s="2337"/>
      <c r="G1514" s="2427"/>
      <c r="H1514" s="2649"/>
      <c r="I1514" s="2277"/>
      <c r="J1514" s="2277"/>
      <c r="K1514" s="589" t="s">
        <v>1192</v>
      </c>
      <c r="L1514" s="2337"/>
      <c r="M1514" s="2277"/>
      <c r="N1514" s="53"/>
      <c r="O1514" s="460"/>
      <c r="P1514" s="50"/>
      <c r="Q1514" s="50"/>
      <c r="R1514" s="1452">
        <v>100</v>
      </c>
      <c r="S1514" s="51"/>
      <c r="T1514" s="52"/>
      <c r="U1514" s="1444" t="s">
        <v>3903</v>
      </c>
      <c r="V1514" s="681" t="s">
        <v>1424</v>
      </c>
      <c r="W1514" s="346"/>
    </row>
    <row r="1515" spans="1:23" s="286" customFormat="1" outlineLevel="1" x14ac:dyDescent="0.25">
      <c r="A1515" s="1190"/>
      <c r="B1515" s="1538" t="s">
        <v>583</v>
      </c>
      <c r="C1515" s="160"/>
      <c r="D1515" s="172"/>
      <c r="E1515" s="160"/>
      <c r="F1515" s="199"/>
      <c r="G1515" s="161"/>
      <c r="H1515" s="972" t="s">
        <v>583</v>
      </c>
      <c r="I1515" s="173"/>
      <c r="J1515" s="319"/>
      <c r="K1515" s="160"/>
      <c r="L1515" s="199"/>
      <c r="M1515" s="173"/>
      <c r="N1515" s="169"/>
      <c r="O1515" s="461"/>
      <c r="P1515" s="168"/>
      <c r="Q1515" s="168"/>
      <c r="R1515" s="168"/>
      <c r="S1515" s="168"/>
      <c r="T1515" s="168"/>
      <c r="U1515" s="207"/>
      <c r="V1515" s="207"/>
      <c r="W1515" s="207"/>
    </row>
    <row r="1516" spans="1:23" s="338" customFormat="1" ht="18" customHeight="1" outlineLevel="1" x14ac:dyDescent="0.25">
      <c r="A1516" s="2282"/>
      <c r="B1516" s="2529" t="s">
        <v>2602</v>
      </c>
      <c r="C1516" s="2276" t="s">
        <v>1022</v>
      </c>
      <c r="D1516" s="2276" t="s">
        <v>1022</v>
      </c>
      <c r="E1516" s="1044" t="s">
        <v>1174</v>
      </c>
      <c r="F1516" s="2336">
        <v>2027</v>
      </c>
      <c r="G1516" s="2426" t="s">
        <v>468</v>
      </c>
      <c r="H1516" s="2236" t="s">
        <v>1373</v>
      </c>
      <c r="I1516" s="2276" t="s">
        <v>987</v>
      </c>
      <c r="J1516" s="2276" t="s">
        <v>987</v>
      </c>
      <c r="K1516" s="361" t="s">
        <v>1174</v>
      </c>
      <c r="L1516" s="2336">
        <v>2027</v>
      </c>
      <c r="M1516" s="2276" t="s">
        <v>466</v>
      </c>
      <c r="N1516" s="53"/>
      <c r="O1516" s="460"/>
      <c r="P1516" s="50"/>
      <c r="Q1516" s="50" t="s">
        <v>1734</v>
      </c>
      <c r="R1516" s="50"/>
      <c r="S1516" s="51"/>
      <c r="T1516" s="52"/>
      <c r="U1516" s="375"/>
      <c r="V1516" s="336"/>
      <c r="W1516" s="336"/>
    </row>
    <row r="1517" spans="1:23" s="338" customFormat="1" ht="22.5" customHeight="1" outlineLevel="1" x14ac:dyDescent="0.25">
      <c r="A1517" s="2283"/>
      <c r="B1517" s="2530"/>
      <c r="C1517" s="2277"/>
      <c r="D1517" s="2277"/>
      <c r="E1517" s="1044" t="s">
        <v>2026</v>
      </c>
      <c r="F1517" s="2337"/>
      <c r="G1517" s="2427"/>
      <c r="H1517" s="2237"/>
      <c r="I1517" s="2277"/>
      <c r="J1517" s="2277"/>
      <c r="K1517" s="589" t="s">
        <v>1192</v>
      </c>
      <c r="L1517" s="2337"/>
      <c r="M1517" s="2277"/>
      <c r="N1517" s="53"/>
      <c r="O1517" s="460"/>
      <c r="P1517" s="50"/>
      <c r="Q1517" s="50">
        <v>450</v>
      </c>
      <c r="R1517" s="50"/>
      <c r="S1517" s="51"/>
      <c r="T1517" s="52"/>
      <c r="U1517" s="1444" t="s">
        <v>3903</v>
      </c>
      <c r="V1517" s="375" t="s">
        <v>1358</v>
      </c>
      <c r="W1517" s="336"/>
    </row>
    <row r="1518" spans="1:23" s="338" customFormat="1" ht="15" customHeight="1" outlineLevel="1" x14ac:dyDescent="0.25">
      <c r="A1518" s="2282"/>
      <c r="B1518" s="2529" t="s">
        <v>2603</v>
      </c>
      <c r="C1518" s="2276" t="s">
        <v>1022</v>
      </c>
      <c r="D1518" s="2276" t="s">
        <v>1022</v>
      </c>
      <c r="E1518" s="1044" t="s">
        <v>1174</v>
      </c>
      <c r="F1518" s="2336">
        <v>2028</v>
      </c>
      <c r="G1518" s="2426" t="s">
        <v>468</v>
      </c>
      <c r="H1518" s="2236" t="s">
        <v>1374</v>
      </c>
      <c r="I1518" s="2276" t="s">
        <v>987</v>
      </c>
      <c r="J1518" s="2276" t="s">
        <v>987</v>
      </c>
      <c r="K1518" s="361" t="s">
        <v>1174</v>
      </c>
      <c r="L1518" s="2336">
        <v>2028</v>
      </c>
      <c r="M1518" s="2276" t="s">
        <v>466</v>
      </c>
      <c r="N1518" s="53"/>
      <c r="O1518" s="460"/>
      <c r="P1518" s="50"/>
      <c r="Q1518" s="50"/>
      <c r="R1518" s="50" t="s">
        <v>1783</v>
      </c>
      <c r="S1518" s="51"/>
      <c r="T1518" s="52"/>
      <c r="U1518" s="375"/>
      <c r="V1518" s="375"/>
      <c r="W1518" s="336"/>
    </row>
    <row r="1519" spans="1:23" s="338" customFormat="1" outlineLevel="1" x14ac:dyDescent="0.25">
      <c r="A1519" s="2283"/>
      <c r="B1519" s="2530"/>
      <c r="C1519" s="2277"/>
      <c r="D1519" s="2277"/>
      <c r="E1519" s="1044" t="s">
        <v>2026</v>
      </c>
      <c r="F1519" s="2337"/>
      <c r="G1519" s="2427"/>
      <c r="H1519" s="2237"/>
      <c r="I1519" s="2277"/>
      <c r="J1519" s="2277"/>
      <c r="K1519" s="589" t="s">
        <v>1192</v>
      </c>
      <c r="L1519" s="2337"/>
      <c r="M1519" s="2277"/>
      <c r="N1519" s="53"/>
      <c r="O1519" s="460"/>
      <c r="P1519" s="50"/>
      <c r="Q1519" s="50"/>
      <c r="R1519" s="50">
        <v>500</v>
      </c>
      <c r="S1519" s="51"/>
      <c r="T1519" s="52"/>
      <c r="U1519" s="1444" t="s">
        <v>3903</v>
      </c>
      <c r="V1519" s="375" t="s">
        <v>1358</v>
      </c>
      <c r="W1519" s="336"/>
    </row>
    <row r="1520" spans="1:23" s="347" customFormat="1" ht="15" customHeight="1" outlineLevel="1" x14ac:dyDescent="0.25">
      <c r="A1520" s="2282"/>
      <c r="B1520" s="2332" t="s">
        <v>2604</v>
      </c>
      <c r="C1520" s="2276" t="s">
        <v>1022</v>
      </c>
      <c r="D1520" s="2276" t="s">
        <v>1022</v>
      </c>
      <c r="E1520" s="1044" t="s">
        <v>1174</v>
      </c>
      <c r="F1520" s="2336">
        <v>2027</v>
      </c>
      <c r="G1520" s="2426" t="s">
        <v>468</v>
      </c>
      <c r="H1520" s="2428" t="s">
        <v>1464</v>
      </c>
      <c r="I1520" s="2276" t="s">
        <v>987</v>
      </c>
      <c r="J1520" s="2276" t="s">
        <v>987</v>
      </c>
      <c r="K1520" s="361" t="s">
        <v>1174</v>
      </c>
      <c r="L1520" s="2336">
        <v>2027</v>
      </c>
      <c r="M1520" s="2276" t="s">
        <v>466</v>
      </c>
      <c r="N1520" s="53"/>
      <c r="O1520" s="460"/>
      <c r="P1520" s="50"/>
      <c r="Q1520" s="50" t="s">
        <v>1731</v>
      </c>
      <c r="R1520" s="50"/>
      <c r="S1520" s="51"/>
      <c r="T1520" s="52"/>
      <c r="U1520" s="375"/>
      <c r="V1520" s="375"/>
      <c r="W1520" s="2760" t="s">
        <v>1801</v>
      </c>
    </row>
    <row r="1521" spans="1:23" s="347" customFormat="1" outlineLevel="1" x14ac:dyDescent="0.25">
      <c r="A1521" s="2283"/>
      <c r="B1521" s="2333"/>
      <c r="C1521" s="2277"/>
      <c r="D1521" s="2277"/>
      <c r="E1521" s="1044" t="s">
        <v>2026</v>
      </c>
      <c r="F1521" s="2337"/>
      <c r="G1521" s="2427"/>
      <c r="H1521" s="2429"/>
      <c r="I1521" s="2277"/>
      <c r="J1521" s="2277"/>
      <c r="K1521" s="589" t="s">
        <v>1192</v>
      </c>
      <c r="L1521" s="2337"/>
      <c r="M1521" s="2277"/>
      <c r="N1521" s="53"/>
      <c r="O1521" s="460"/>
      <c r="P1521" s="50"/>
      <c r="Q1521" s="50">
        <v>800</v>
      </c>
      <c r="R1521" s="50"/>
      <c r="S1521" s="51"/>
      <c r="T1521" s="52"/>
      <c r="U1521" s="1444" t="s">
        <v>3903</v>
      </c>
      <c r="V1521" s="375" t="s">
        <v>1424</v>
      </c>
      <c r="W1521" s="2761"/>
    </row>
    <row r="1522" spans="1:23" s="347" customFormat="1" outlineLevel="1" x14ac:dyDescent="0.25">
      <c r="A1522" s="2282"/>
      <c r="B1522" s="2332" t="s">
        <v>2605</v>
      </c>
      <c r="C1522" s="2276" t="s">
        <v>1022</v>
      </c>
      <c r="D1522" s="2276" t="s">
        <v>1022</v>
      </c>
      <c r="E1522" s="1044" t="s">
        <v>1174</v>
      </c>
      <c r="F1522" s="2336">
        <v>2028</v>
      </c>
      <c r="G1522" s="2426" t="s">
        <v>468</v>
      </c>
      <c r="H1522" s="2428" t="s">
        <v>1465</v>
      </c>
      <c r="I1522" s="2276" t="s">
        <v>987</v>
      </c>
      <c r="J1522" s="2276" t="s">
        <v>987</v>
      </c>
      <c r="K1522" s="361" t="s">
        <v>1174</v>
      </c>
      <c r="L1522" s="2336">
        <v>2028</v>
      </c>
      <c r="M1522" s="2276" t="s">
        <v>466</v>
      </c>
      <c r="N1522" s="53"/>
      <c r="O1522" s="460"/>
      <c r="P1522" s="50"/>
      <c r="Q1522" s="50"/>
      <c r="R1522" s="50" t="s">
        <v>1732</v>
      </c>
      <c r="S1522" s="51"/>
      <c r="T1522" s="52"/>
      <c r="U1522" s="375"/>
      <c r="V1522" s="375"/>
      <c r="W1522" s="346"/>
    </row>
    <row r="1523" spans="1:23" s="347" customFormat="1" outlineLevel="1" x14ac:dyDescent="0.25">
      <c r="A1523" s="2283"/>
      <c r="B1523" s="2333"/>
      <c r="C1523" s="2277"/>
      <c r="D1523" s="2277"/>
      <c r="E1523" s="1044" t="s">
        <v>2026</v>
      </c>
      <c r="F1523" s="2337"/>
      <c r="G1523" s="2427"/>
      <c r="H1523" s="2429"/>
      <c r="I1523" s="2277"/>
      <c r="J1523" s="2277"/>
      <c r="K1523" s="589" t="s">
        <v>1192</v>
      </c>
      <c r="L1523" s="2337"/>
      <c r="M1523" s="2277"/>
      <c r="N1523" s="53"/>
      <c r="O1523" s="460"/>
      <c r="P1523" s="50"/>
      <c r="Q1523" s="50"/>
      <c r="R1523" s="50">
        <v>300</v>
      </c>
      <c r="S1523" s="51"/>
      <c r="T1523" s="52"/>
      <c r="U1523" s="1444" t="s">
        <v>3903</v>
      </c>
      <c r="V1523" s="375" t="s">
        <v>1424</v>
      </c>
      <c r="W1523" s="346"/>
    </row>
    <row r="1524" spans="1:23" s="347" customFormat="1" ht="15" customHeight="1" outlineLevel="1" x14ac:dyDescent="0.25">
      <c r="A1524" s="2282"/>
      <c r="B1524" s="2332" t="s">
        <v>2606</v>
      </c>
      <c r="C1524" s="2276" t="s">
        <v>1022</v>
      </c>
      <c r="D1524" s="2276" t="s">
        <v>1022</v>
      </c>
      <c r="E1524" s="1044" t="s">
        <v>1174</v>
      </c>
      <c r="F1524" s="2336">
        <v>2027</v>
      </c>
      <c r="G1524" s="2426" t="s">
        <v>468</v>
      </c>
      <c r="H1524" s="2428" t="s">
        <v>1466</v>
      </c>
      <c r="I1524" s="2276" t="s">
        <v>987</v>
      </c>
      <c r="J1524" s="2276" t="s">
        <v>987</v>
      </c>
      <c r="K1524" s="361" t="s">
        <v>1174</v>
      </c>
      <c r="L1524" s="2336">
        <v>2027</v>
      </c>
      <c r="M1524" s="2276" t="s">
        <v>466</v>
      </c>
      <c r="N1524" s="53"/>
      <c r="O1524" s="460"/>
      <c r="P1524" s="50"/>
      <c r="Q1524" s="50" t="s">
        <v>1733</v>
      </c>
      <c r="R1524" s="50"/>
      <c r="S1524" s="51"/>
      <c r="T1524" s="52"/>
      <c r="U1524" s="375"/>
      <c r="V1524" s="375"/>
      <c r="W1524" s="346"/>
    </row>
    <row r="1525" spans="1:23" s="347" customFormat="1" outlineLevel="1" x14ac:dyDescent="0.25">
      <c r="A1525" s="2283"/>
      <c r="B1525" s="2333"/>
      <c r="C1525" s="2277"/>
      <c r="D1525" s="2277"/>
      <c r="E1525" s="1044" t="s">
        <v>2026</v>
      </c>
      <c r="F1525" s="2337"/>
      <c r="G1525" s="2427"/>
      <c r="H1525" s="2429"/>
      <c r="I1525" s="2277"/>
      <c r="J1525" s="2277"/>
      <c r="K1525" s="589" t="s">
        <v>1192</v>
      </c>
      <c r="L1525" s="2337"/>
      <c r="M1525" s="2277"/>
      <c r="N1525" s="53"/>
      <c r="O1525" s="460"/>
      <c r="P1525" s="50"/>
      <c r="Q1525" s="50">
        <v>250</v>
      </c>
      <c r="R1525" s="50"/>
      <c r="S1525" s="51"/>
      <c r="T1525" s="52"/>
      <c r="U1525" s="1444" t="s">
        <v>3903</v>
      </c>
      <c r="V1525" s="375" t="s">
        <v>1424</v>
      </c>
      <c r="W1525" s="346"/>
    </row>
    <row r="1526" spans="1:23" s="347" customFormat="1" ht="15" customHeight="1" outlineLevel="1" x14ac:dyDescent="0.25">
      <c r="A1526" s="2282"/>
      <c r="B1526" s="2332" t="s">
        <v>2607</v>
      </c>
      <c r="C1526" s="2276" t="s">
        <v>1022</v>
      </c>
      <c r="D1526" s="2276" t="s">
        <v>1022</v>
      </c>
      <c r="E1526" s="1044" t="s">
        <v>1174</v>
      </c>
      <c r="F1526" s="2336">
        <v>2027</v>
      </c>
      <c r="G1526" s="2426" t="s">
        <v>468</v>
      </c>
      <c r="H1526" s="2428" t="s">
        <v>1467</v>
      </c>
      <c r="I1526" s="2276" t="s">
        <v>987</v>
      </c>
      <c r="J1526" s="2276" t="s">
        <v>987</v>
      </c>
      <c r="K1526" s="361" t="s">
        <v>1174</v>
      </c>
      <c r="L1526" s="2336">
        <v>2027</v>
      </c>
      <c r="M1526" s="2276" t="s">
        <v>466</v>
      </c>
      <c r="N1526" s="53"/>
      <c r="O1526" s="460"/>
      <c r="P1526" s="50"/>
      <c r="Q1526" s="50" t="s">
        <v>1734</v>
      </c>
      <c r="R1526" s="50"/>
      <c r="S1526" s="51"/>
      <c r="T1526" s="52"/>
      <c r="U1526" s="375"/>
      <c r="V1526" s="375"/>
      <c r="W1526" s="346"/>
    </row>
    <row r="1527" spans="1:23" s="347" customFormat="1" outlineLevel="1" x14ac:dyDescent="0.25">
      <c r="A1527" s="2283"/>
      <c r="B1527" s="2333"/>
      <c r="C1527" s="2277"/>
      <c r="D1527" s="2277"/>
      <c r="E1527" s="1044" t="s">
        <v>2026</v>
      </c>
      <c r="F1527" s="2337"/>
      <c r="G1527" s="2427"/>
      <c r="H1527" s="2429"/>
      <c r="I1527" s="2277"/>
      <c r="J1527" s="2277"/>
      <c r="K1527" s="589" t="s">
        <v>1192</v>
      </c>
      <c r="L1527" s="2337"/>
      <c r="M1527" s="2277"/>
      <c r="N1527" s="53"/>
      <c r="O1527" s="460"/>
      <c r="P1527" s="50"/>
      <c r="Q1527" s="50">
        <v>450</v>
      </c>
      <c r="R1527" s="50"/>
      <c r="S1527" s="51"/>
      <c r="T1527" s="52"/>
      <c r="U1527" s="1444" t="s">
        <v>3903</v>
      </c>
      <c r="V1527" s="375" t="s">
        <v>1424</v>
      </c>
      <c r="W1527" s="346"/>
    </row>
    <row r="1528" spans="1:23" s="347" customFormat="1" ht="15" customHeight="1" outlineLevel="1" x14ac:dyDescent="0.25">
      <c r="A1528" s="2282"/>
      <c r="B1528" s="2332" t="s">
        <v>2608</v>
      </c>
      <c r="C1528" s="2276" t="s">
        <v>1022</v>
      </c>
      <c r="D1528" s="2276" t="s">
        <v>1022</v>
      </c>
      <c r="E1528" s="1044" t="s">
        <v>1174</v>
      </c>
      <c r="F1528" s="2336">
        <v>2027</v>
      </c>
      <c r="G1528" s="2426" t="s">
        <v>468</v>
      </c>
      <c r="H1528" s="2428" t="s">
        <v>1468</v>
      </c>
      <c r="I1528" s="2276" t="s">
        <v>987</v>
      </c>
      <c r="J1528" s="2276" t="s">
        <v>987</v>
      </c>
      <c r="K1528" s="361" t="s">
        <v>1174</v>
      </c>
      <c r="L1528" s="2336">
        <v>2027</v>
      </c>
      <c r="M1528" s="2276" t="s">
        <v>466</v>
      </c>
      <c r="N1528" s="53"/>
      <c r="O1528" s="460"/>
      <c r="P1528" s="50"/>
      <c r="Q1528" s="50" t="s">
        <v>1733</v>
      </c>
      <c r="R1528" s="50"/>
      <c r="S1528" s="51"/>
      <c r="T1528" s="52"/>
      <c r="U1528" s="375"/>
      <c r="V1528" s="375"/>
      <c r="W1528" s="346"/>
    </row>
    <row r="1529" spans="1:23" s="347" customFormat="1" outlineLevel="1" x14ac:dyDescent="0.25">
      <c r="A1529" s="2283"/>
      <c r="B1529" s="2333"/>
      <c r="C1529" s="2277"/>
      <c r="D1529" s="2277"/>
      <c r="E1529" s="1044" t="s">
        <v>2026</v>
      </c>
      <c r="F1529" s="2337"/>
      <c r="G1529" s="2427"/>
      <c r="H1529" s="2429"/>
      <c r="I1529" s="2277"/>
      <c r="J1529" s="2277"/>
      <c r="K1529" s="589" t="s">
        <v>1192</v>
      </c>
      <c r="L1529" s="2337"/>
      <c r="M1529" s="2277"/>
      <c r="N1529" s="53"/>
      <c r="O1529" s="460"/>
      <c r="P1529" s="50"/>
      <c r="Q1529" s="50">
        <v>250</v>
      </c>
      <c r="R1529" s="50"/>
      <c r="S1529" s="51"/>
      <c r="T1529" s="52"/>
      <c r="U1529" s="1444" t="s">
        <v>3903</v>
      </c>
      <c r="V1529" s="375" t="s">
        <v>1424</v>
      </c>
      <c r="W1529" s="346"/>
    </row>
    <row r="1530" spans="1:23" s="347" customFormat="1" ht="15" customHeight="1" outlineLevel="1" x14ac:dyDescent="0.25">
      <c r="A1530" s="2282"/>
      <c r="B1530" s="2332" t="s">
        <v>2609</v>
      </c>
      <c r="C1530" s="2276" t="s">
        <v>1022</v>
      </c>
      <c r="D1530" s="2276" t="s">
        <v>1022</v>
      </c>
      <c r="E1530" s="1044" t="s">
        <v>1174</v>
      </c>
      <c r="F1530" s="2336">
        <v>2028</v>
      </c>
      <c r="G1530" s="2426" t="s">
        <v>468</v>
      </c>
      <c r="H1530" s="2428" t="s">
        <v>1469</v>
      </c>
      <c r="I1530" s="2276" t="s">
        <v>987</v>
      </c>
      <c r="J1530" s="2276" t="s">
        <v>987</v>
      </c>
      <c r="K1530" s="361" t="s">
        <v>1174</v>
      </c>
      <c r="L1530" s="2336">
        <v>2028</v>
      </c>
      <c r="M1530" s="2276" t="s">
        <v>466</v>
      </c>
      <c r="N1530" s="53"/>
      <c r="O1530" s="460"/>
      <c r="P1530" s="50"/>
      <c r="Q1530" s="50"/>
      <c r="R1530" s="50" t="s">
        <v>1732</v>
      </c>
      <c r="S1530" s="51"/>
      <c r="T1530" s="52"/>
      <c r="U1530" s="375"/>
      <c r="V1530" s="375"/>
      <c r="W1530" s="346"/>
    </row>
    <row r="1531" spans="1:23" s="347" customFormat="1" outlineLevel="1" x14ac:dyDescent="0.25">
      <c r="A1531" s="2283"/>
      <c r="B1531" s="2333"/>
      <c r="C1531" s="2277"/>
      <c r="D1531" s="2277"/>
      <c r="E1531" s="1044" t="s">
        <v>2026</v>
      </c>
      <c r="F1531" s="2337"/>
      <c r="G1531" s="2427"/>
      <c r="H1531" s="2429"/>
      <c r="I1531" s="2277"/>
      <c r="J1531" s="2277"/>
      <c r="K1531" s="589" t="s">
        <v>1192</v>
      </c>
      <c r="L1531" s="2337"/>
      <c r="M1531" s="2277"/>
      <c r="N1531" s="53"/>
      <c r="O1531" s="460"/>
      <c r="P1531" s="50"/>
      <c r="Q1531" s="50"/>
      <c r="R1531" s="50">
        <v>300</v>
      </c>
      <c r="S1531" s="51"/>
      <c r="T1531" s="52"/>
      <c r="U1531" s="1444" t="s">
        <v>3903</v>
      </c>
      <c r="V1531" s="375" t="s">
        <v>1424</v>
      </c>
      <c r="W1531" s="346"/>
    </row>
    <row r="1532" spans="1:23" s="347" customFormat="1" ht="15" customHeight="1" outlineLevel="1" x14ac:dyDescent="0.25">
      <c r="A1532" s="2282"/>
      <c r="B1532" s="2332" t="s">
        <v>2610</v>
      </c>
      <c r="C1532" s="2276" t="s">
        <v>1022</v>
      </c>
      <c r="D1532" s="2276" t="s">
        <v>1022</v>
      </c>
      <c r="E1532" s="1044" t="s">
        <v>1174</v>
      </c>
      <c r="F1532" s="2336">
        <v>2028</v>
      </c>
      <c r="G1532" s="2426" t="s">
        <v>468</v>
      </c>
      <c r="H1532" s="2428" t="s">
        <v>1470</v>
      </c>
      <c r="I1532" s="2276" t="s">
        <v>987</v>
      </c>
      <c r="J1532" s="2276" t="s">
        <v>987</v>
      </c>
      <c r="K1532" s="361" t="s">
        <v>1174</v>
      </c>
      <c r="L1532" s="2336">
        <v>2028</v>
      </c>
      <c r="M1532" s="2276" t="s">
        <v>466</v>
      </c>
      <c r="N1532" s="53"/>
      <c r="O1532" s="460"/>
      <c r="P1532" s="50"/>
      <c r="Q1532" s="50"/>
      <c r="R1532" s="50" t="s">
        <v>1735</v>
      </c>
      <c r="S1532" s="51"/>
      <c r="T1532" s="52"/>
      <c r="U1532" s="375"/>
      <c r="V1532" s="375"/>
      <c r="W1532" s="346"/>
    </row>
    <row r="1533" spans="1:23" s="347" customFormat="1" outlineLevel="1" x14ac:dyDescent="0.25">
      <c r="A1533" s="2283"/>
      <c r="B1533" s="2333"/>
      <c r="C1533" s="2277"/>
      <c r="D1533" s="2277"/>
      <c r="E1533" s="1044" t="s">
        <v>2026</v>
      </c>
      <c r="F1533" s="2337"/>
      <c r="G1533" s="2427"/>
      <c r="H1533" s="2429"/>
      <c r="I1533" s="2277"/>
      <c r="J1533" s="2277"/>
      <c r="K1533" s="589" t="s">
        <v>1192</v>
      </c>
      <c r="L1533" s="2337"/>
      <c r="M1533" s="2277"/>
      <c r="N1533" s="53"/>
      <c r="O1533" s="460"/>
      <c r="P1533" s="50"/>
      <c r="Q1533" s="50"/>
      <c r="R1533" s="50">
        <v>400</v>
      </c>
      <c r="S1533" s="51"/>
      <c r="T1533" s="52"/>
      <c r="U1533" s="1444" t="s">
        <v>3903</v>
      </c>
      <c r="V1533" s="375" t="s">
        <v>1424</v>
      </c>
      <c r="W1533" s="346"/>
    </row>
    <row r="1534" spans="1:23" s="347" customFormat="1" ht="15" customHeight="1" outlineLevel="1" x14ac:dyDescent="0.25">
      <c r="A1534" s="2282"/>
      <c r="B1534" s="2344" t="s">
        <v>2611</v>
      </c>
      <c r="C1534" s="2276" t="s">
        <v>1022</v>
      </c>
      <c r="D1534" s="2276" t="s">
        <v>1022</v>
      </c>
      <c r="E1534" s="1044" t="s">
        <v>1174</v>
      </c>
      <c r="F1534" s="2336">
        <v>2028</v>
      </c>
      <c r="G1534" s="2426" t="s">
        <v>468</v>
      </c>
      <c r="H1534" s="2646" t="s">
        <v>1471</v>
      </c>
      <c r="I1534" s="2276" t="s">
        <v>987</v>
      </c>
      <c r="J1534" s="2276" t="s">
        <v>987</v>
      </c>
      <c r="K1534" s="361" t="s">
        <v>1174</v>
      </c>
      <c r="L1534" s="2336">
        <v>2028</v>
      </c>
      <c r="M1534" s="2276" t="s">
        <v>466</v>
      </c>
      <c r="N1534" s="53"/>
      <c r="O1534" s="460"/>
      <c r="P1534" s="50"/>
      <c r="Q1534" s="50"/>
      <c r="R1534" s="50" t="s">
        <v>1736</v>
      </c>
      <c r="S1534" s="51"/>
      <c r="T1534" s="52"/>
      <c r="U1534" s="375"/>
      <c r="V1534" s="375"/>
      <c r="W1534" s="346"/>
    </row>
    <row r="1535" spans="1:23" s="347" customFormat="1" outlineLevel="1" x14ac:dyDescent="0.25">
      <c r="A1535" s="2283"/>
      <c r="B1535" s="2345"/>
      <c r="C1535" s="2277"/>
      <c r="D1535" s="2277"/>
      <c r="E1535" s="1044" t="s">
        <v>2026</v>
      </c>
      <c r="F1535" s="2337"/>
      <c r="G1535" s="2427"/>
      <c r="H1535" s="2647"/>
      <c r="I1535" s="2277"/>
      <c r="J1535" s="2277"/>
      <c r="K1535" s="589" t="s">
        <v>1192</v>
      </c>
      <c r="L1535" s="2337"/>
      <c r="M1535" s="2277"/>
      <c r="N1535" s="53"/>
      <c r="O1535" s="460"/>
      <c r="P1535" s="50"/>
      <c r="Q1535" s="50"/>
      <c r="R1535" s="50">
        <v>356.45299999999997</v>
      </c>
      <c r="S1535" s="51"/>
      <c r="T1535" s="52"/>
      <c r="U1535" s="1444" t="s">
        <v>3903</v>
      </c>
      <c r="V1535" s="375" t="s">
        <v>1424</v>
      </c>
      <c r="W1535" s="346"/>
    </row>
    <row r="1536" spans="1:23" s="347" customFormat="1" ht="15" customHeight="1" outlineLevel="1" x14ac:dyDescent="0.25">
      <c r="A1536" s="2282"/>
      <c r="B1536" s="2344" t="s">
        <v>2612</v>
      </c>
      <c r="C1536" s="2276" t="s">
        <v>1022</v>
      </c>
      <c r="D1536" s="2276" t="s">
        <v>1022</v>
      </c>
      <c r="E1536" s="1044" t="s">
        <v>1174</v>
      </c>
      <c r="F1536" s="2336">
        <v>2028</v>
      </c>
      <c r="G1536" s="2426" t="s">
        <v>468</v>
      </c>
      <c r="H1536" s="2646" t="s">
        <v>1472</v>
      </c>
      <c r="I1536" s="2276" t="s">
        <v>987</v>
      </c>
      <c r="J1536" s="2276" t="s">
        <v>987</v>
      </c>
      <c r="K1536" s="361" t="s">
        <v>1174</v>
      </c>
      <c r="L1536" s="2336">
        <v>2028</v>
      </c>
      <c r="M1536" s="2276" t="s">
        <v>466</v>
      </c>
      <c r="N1536" s="53"/>
      <c r="O1536" s="460"/>
      <c r="P1536" s="50"/>
      <c r="Q1536" s="50"/>
      <c r="R1536" s="50" t="s">
        <v>1704</v>
      </c>
      <c r="S1536" s="51"/>
      <c r="T1536" s="52"/>
      <c r="U1536" s="375"/>
      <c r="V1536" s="375"/>
      <c r="W1536" s="346"/>
    </row>
    <row r="1537" spans="1:23" s="347" customFormat="1" outlineLevel="1" x14ac:dyDescent="0.25">
      <c r="A1537" s="2283"/>
      <c r="B1537" s="2345"/>
      <c r="C1537" s="2277"/>
      <c r="D1537" s="2277"/>
      <c r="E1537" s="1044" t="s">
        <v>2026</v>
      </c>
      <c r="F1537" s="2337"/>
      <c r="G1537" s="2427"/>
      <c r="H1537" s="2647"/>
      <c r="I1537" s="2277"/>
      <c r="J1537" s="2277"/>
      <c r="K1537" s="589" t="s">
        <v>1192</v>
      </c>
      <c r="L1537" s="2337"/>
      <c r="M1537" s="2277"/>
      <c r="N1537" s="53"/>
      <c r="O1537" s="460"/>
      <c r="P1537" s="50"/>
      <c r="Q1537" s="50"/>
      <c r="R1537" s="50">
        <v>81.087999999999994</v>
      </c>
      <c r="S1537" s="51"/>
      <c r="T1537" s="52"/>
      <c r="U1537" s="1444" t="s">
        <v>3903</v>
      </c>
      <c r="V1537" s="375" t="s">
        <v>1424</v>
      </c>
      <c r="W1537" s="346"/>
    </row>
    <row r="1538" spans="1:23" s="347" customFormat="1" ht="15" customHeight="1" outlineLevel="1" x14ac:dyDescent="0.25">
      <c r="A1538" s="2282"/>
      <c r="B1538" s="2344" t="s">
        <v>2613</v>
      </c>
      <c r="C1538" s="2276" t="s">
        <v>1022</v>
      </c>
      <c r="D1538" s="2276" t="s">
        <v>1022</v>
      </c>
      <c r="E1538" s="1044" t="s">
        <v>1174</v>
      </c>
      <c r="F1538" s="2336">
        <v>2028</v>
      </c>
      <c r="G1538" s="2426" t="s">
        <v>468</v>
      </c>
      <c r="H1538" s="2646" t="s">
        <v>1473</v>
      </c>
      <c r="I1538" s="2276" t="s">
        <v>987</v>
      </c>
      <c r="J1538" s="2276" t="s">
        <v>987</v>
      </c>
      <c r="K1538" s="361" t="s">
        <v>1174</v>
      </c>
      <c r="L1538" s="2336">
        <v>2028</v>
      </c>
      <c r="M1538" s="2276" t="s">
        <v>466</v>
      </c>
      <c r="N1538" s="53"/>
      <c r="O1538" s="460"/>
      <c r="P1538" s="50"/>
      <c r="Q1538" s="50"/>
      <c r="R1538" s="50" t="s">
        <v>1727</v>
      </c>
      <c r="S1538" s="51"/>
      <c r="T1538" s="52"/>
      <c r="U1538" s="375"/>
      <c r="V1538" s="375"/>
      <c r="W1538" s="346"/>
    </row>
    <row r="1539" spans="1:23" s="347" customFormat="1" outlineLevel="1" x14ac:dyDescent="0.25">
      <c r="A1539" s="2283"/>
      <c r="B1539" s="2345"/>
      <c r="C1539" s="2277"/>
      <c r="D1539" s="2277"/>
      <c r="E1539" s="1044" t="s">
        <v>2026</v>
      </c>
      <c r="F1539" s="2337"/>
      <c r="G1539" s="2427"/>
      <c r="H1539" s="2647"/>
      <c r="I1539" s="2277"/>
      <c r="J1539" s="2277"/>
      <c r="K1539" s="589" t="s">
        <v>1192</v>
      </c>
      <c r="L1539" s="2337"/>
      <c r="M1539" s="2277"/>
      <c r="N1539" s="53"/>
      <c r="O1539" s="460"/>
      <c r="P1539" s="50"/>
      <c r="Q1539" s="50"/>
      <c r="R1539" s="50">
        <v>199.33500000000001</v>
      </c>
      <c r="S1539" s="51"/>
      <c r="T1539" s="52"/>
      <c r="U1539" s="1444" t="s">
        <v>3903</v>
      </c>
      <c r="V1539" s="375" t="s">
        <v>1424</v>
      </c>
      <c r="W1539" s="346"/>
    </row>
    <row r="1540" spans="1:23" s="347" customFormat="1" ht="15" customHeight="1" outlineLevel="1" x14ac:dyDescent="0.25">
      <c r="A1540" s="2282"/>
      <c r="B1540" s="2344" t="s">
        <v>2614</v>
      </c>
      <c r="C1540" s="2276" t="s">
        <v>1022</v>
      </c>
      <c r="D1540" s="2276" t="s">
        <v>1022</v>
      </c>
      <c r="E1540" s="1044" t="s">
        <v>1174</v>
      </c>
      <c r="F1540" s="2336">
        <v>2028</v>
      </c>
      <c r="G1540" s="2426" t="s">
        <v>468</v>
      </c>
      <c r="H1540" s="2646" t="s">
        <v>1474</v>
      </c>
      <c r="I1540" s="2276" t="s">
        <v>987</v>
      </c>
      <c r="J1540" s="2276" t="s">
        <v>987</v>
      </c>
      <c r="K1540" s="361" t="s">
        <v>1174</v>
      </c>
      <c r="L1540" s="2336">
        <v>2028</v>
      </c>
      <c r="M1540" s="2276" t="s">
        <v>466</v>
      </c>
      <c r="N1540" s="53"/>
      <c r="O1540" s="460"/>
      <c r="P1540" s="50"/>
      <c r="Q1540" s="50"/>
      <c r="R1540" s="50" t="s">
        <v>1704</v>
      </c>
      <c r="S1540" s="51"/>
      <c r="T1540" s="52"/>
      <c r="U1540" s="375"/>
      <c r="V1540" s="375"/>
      <c r="W1540" s="346"/>
    </row>
    <row r="1541" spans="1:23" s="347" customFormat="1" outlineLevel="1" x14ac:dyDescent="0.25">
      <c r="A1541" s="2283"/>
      <c r="B1541" s="2345"/>
      <c r="C1541" s="2277"/>
      <c r="D1541" s="2277"/>
      <c r="E1541" s="1044" t="s">
        <v>2026</v>
      </c>
      <c r="F1541" s="2337"/>
      <c r="G1541" s="2427"/>
      <c r="H1541" s="2647"/>
      <c r="I1541" s="2277"/>
      <c r="J1541" s="2277"/>
      <c r="K1541" s="589" t="s">
        <v>1192</v>
      </c>
      <c r="L1541" s="2337"/>
      <c r="M1541" s="2277"/>
      <c r="N1541" s="53"/>
      <c r="O1541" s="460"/>
      <c r="P1541" s="50"/>
      <c r="Q1541" s="50"/>
      <c r="R1541" s="50">
        <v>77.007999999999996</v>
      </c>
      <c r="S1541" s="51"/>
      <c r="T1541" s="52"/>
      <c r="U1541" s="1444" t="s">
        <v>3903</v>
      </c>
      <c r="V1541" s="375" t="s">
        <v>1424</v>
      </c>
      <c r="W1541" s="346"/>
    </row>
    <row r="1542" spans="1:23" s="347" customFormat="1" ht="15" customHeight="1" outlineLevel="1" x14ac:dyDescent="0.25">
      <c r="A1542" s="2282"/>
      <c r="B1542" s="2344" t="s">
        <v>2615</v>
      </c>
      <c r="C1542" s="2276" t="s">
        <v>1022</v>
      </c>
      <c r="D1542" s="2276" t="s">
        <v>1022</v>
      </c>
      <c r="E1542" s="1044" t="s">
        <v>1174</v>
      </c>
      <c r="F1542" s="2336">
        <v>2028</v>
      </c>
      <c r="G1542" s="2426" t="s">
        <v>468</v>
      </c>
      <c r="H1542" s="2646" t="s">
        <v>1475</v>
      </c>
      <c r="I1542" s="2276" t="s">
        <v>987</v>
      </c>
      <c r="J1542" s="2276" t="s">
        <v>987</v>
      </c>
      <c r="K1542" s="361" t="s">
        <v>1174</v>
      </c>
      <c r="L1542" s="2336">
        <v>2028</v>
      </c>
      <c r="M1542" s="2276" t="s">
        <v>466</v>
      </c>
      <c r="N1542" s="53"/>
      <c r="O1542" s="460"/>
      <c r="P1542" s="50"/>
      <c r="Q1542" s="50"/>
      <c r="R1542" s="50" t="s">
        <v>1737</v>
      </c>
      <c r="S1542" s="51"/>
      <c r="T1542" s="52"/>
      <c r="U1542" s="375"/>
      <c r="V1542" s="375"/>
      <c r="W1542" s="346"/>
    </row>
    <row r="1543" spans="1:23" s="347" customFormat="1" outlineLevel="1" x14ac:dyDescent="0.25">
      <c r="A1543" s="2283"/>
      <c r="B1543" s="2345"/>
      <c r="C1543" s="2277"/>
      <c r="D1543" s="2277"/>
      <c r="E1543" s="1044" t="s">
        <v>2026</v>
      </c>
      <c r="F1543" s="2337"/>
      <c r="G1543" s="2427"/>
      <c r="H1543" s="2647"/>
      <c r="I1543" s="2277"/>
      <c r="J1543" s="2277"/>
      <c r="K1543" s="589" t="s">
        <v>1192</v>
      </c>
      <c r="L1543" s="2337"/>
      <c r="M1543" s="2277"/>
      <c r="N1543" s="53"/>
      <c r="O1543" s="460"/>
      <c r="P1543" s="50"/>
      <c r="Q1543" s="50"/>
      <c r="R1543" s="50">
        <v>149.38</v>
      </c>
      <c r="S1543" s="51"/>
      <c r="T1543" s="52"/>
      <c r="U1543" s="1444" t="s">
        <v>3903</v>
      </c>
      <c r="V1543" s="375" t="s">
        <v>1424</v>
      </c>
      <c r="W1543" s="346"/>
    </row>
    <row r="1544" spans="1:23" s="347" customFormat="1" ht="15" customHeight="1" outlineLevel="1" x14ac:dyDescent="0.25">
      <c r="A1544" s="2282"/>
      <c r="B1544" s="2344" t="s">
        <v>2616</v>
      </c>
      <c r="C1544" s="2276" t="s">
        <v>1022</v>
      </c>
      <c r="D1544" s="2276" t="s">
        <v>1022</v>
      </c>
      <c r="E1544" s="1044" t="s">
        <v>1174</v>
      </c>
      <c r="F1544" s="2336">
        <v>2028</v>
      </c>
      <c r="G1544" s="2426" t="s">
        <v>468</v>
      </c>
      <c r="H1544" s="2646" t="s">
        <v>1476</v>
      </c>
      <c r="I1544" s="2276" t="s">
        <v>987</v>
      </c>
      <c r="J1544" s="2276" t="s">
        <v>987</v>
      </c>
      <c r="K1544" s="361" t="s">
        <v>1174</v>
      </c>
      <c r="L1544" s="2336">
        <v>2028</v>
      </c>
      <c r="M1544" s="2276" t="s">
        <v>466</v>
      </c>
      <c r="N1544" s="53"/>
      <c r="O1544" s="460"/>
      <c r="P1544" s="50"/>
      <c r="Q1544" s="50"/>
      <c r="R1544" s="50" t="s">
        <v>1738</v>
      </c>
      <c r="S1544" s="51"/>
      <c r="T1544" s="52"/>
      <c r="U1544" s="375"/>
      <c r="V1544" s="375"/>
      <c r="W1544" s="346"/>
    </row>
    <row r="1545" spans="1:23" s="347" customFormat="1" outlineLevel="1" x14ac:dyDescent="0.25">
      <c r="A1545" s="2283"/>
      <c r="B1545" s="2345"/>
      <c r="C1545" s="2277"/>
      <c r="D1545" s="2277"/>
      <c r="E1545" s="1044" t="s">
        <v>2026</v>
      </c>
      <c r="F1545" s="2337"/>
      <c r="G1545" s="2427"/>
      <c r="H1545" s="2647"/>
      <c r="I1545" s="2277"/>
      <c r="J1545" s="2277"/>
      <c r="K1545" s="589" t="s">
        <v>1192</v>
      </c>
      <c r="L1545" s="2337"/>
      <c r="M1545" s="2277"/>
      <c r="N1545" s="53"/>
      <c r="O1545" s="460"/>
      <c r="P1545" s="50"/>
      <c r="Q1545" s="50"/>
      <c r="R1545" s="50">
        <v>313.58499999999998</v>
      </c>
      <c r="S1545" s="51"/>
      <c r="T1545" s="52"/>
      <c r="U1545" s="1444" t="s">
        <v>3903</v>
      </c>
      <c r="V1545" s="375" t="s">
        <v>1424</v>
      </c>
      <c r="W1545" s="346"/>
    </row>
    <row r="1546" spans="1:23" s="347" customFormat="1" ht="15" customHeight="1" outlineLevel="1" x14ac:dyDescent="0.25">
      <c r="A1546" s="2282"/>
      <c r="B1546" s="2344" t="s">
        <v>2617</v>
      </c>
      <c r="C1546" s="2276" t="s">
        <v>1022</v>
      </c>
      <c r="D1546" s="2276" t="s">
        <v>1022</v>
      </c>
      <c r="E1546" s="1044" t="s">
        <v>1174</v>
      </c>
      <c r="F1546" s="2336">
        <v>2028</v>
      </c>
      <c r="G1546" s="2426" t="s">
        <v>468</v>
      </c>
      <c r="H1546" s="2646" t="s">
        <v>1477</v>
      </c>
      <c r="I1546" s="2276" t="s">
        <v>987</v>
      </c>
      <c r="J1546" s="2276" t="s">
        <v>987</v>
      </c>
      <c r="K1546" s="361" t="s">
        <v>1174</v>
      </c>
      <c r="L1546" s="2336">
        <v>2028</v>
      </c>
      <c r="M1546" s="2276" t="s">
        <v>466</v>
      </c>
      <c r="N1546" s="53"/>
      <c r="O1546" s="460"/>
      <c r="P1546" s="50"/>
      <c r="Q1546" s="50"/>
      <c r="R1546" s="50" t="s">
        <v>1705</v>
      </c>
      <c r="S1546" s="51"/>
      <c r="T1546" s="52"/>
      <c r="U1546" s="375"/>
      <c r="V1546" s="375"/>
      <c r="W1546" s="346"/>
    </row>
    <row r="1547" spans="1:23" s="347" customFormat="1" outlineLevel="1" x14ac:dyDescent="0.25">
      <c r="A1547" s="2283"/>
      <c r="B1547" s="2345"/>
      <c r="C1547" s="2277"/>
      <c r="D1547" s="2277"/>
      <c r="E1547" s="1044" t="s">
        <v>2026</v>
      </c>
      <c r="F1547" s="2337"/>
      <c r="G1547" s="2427"/>
      <c r="H1547" s="2647"/>
      <c r="I1547" s="2277"/>
      <c r="J1547" s="2277"/>
      <c r="K1547" s="589" t="s">
        <v>1192</v>
      </c>
      <c r="L1547" s="2337"/>
      <c r="M1547" s="2277"/>
      <c r="N1547" s="53"/>
      <c r="O1547" s="460"/>
      <c r="P1547" s="50"/>
      <c r="Q1547" s="50"/>
      <c r="R1547" s="50">
        <v>133.386</v>
      </c>
      <c r="S1547" s="51"/>
      <c r="T1547" s="52"/>
      <c r="U1547" s="1444" t="s">
        <v>3903</v>
      </c>
      <c r="V1547" s="375" t="s">
        <v>1424</v>
      </c>
      <c r="W1547" s="346"/>
    </row>
    <row r="1548" spans="1:23" s="347" customFormat="1" ht="15" customHeight="1" outlineLevel="1" x14ac:dyDescent="0.25">
      <c r="A1548" s="2282"/>
      <c r="B1548" s="2344" t="s">
        <v>2618</v>
      </c>
      <c r="C1548" s="2276" t="s">
        <v>1022</v>
      </c>
      <c r="D1548" s="2276" t="s">
        <v>1022</v>
      </c>
      <c r="E1548" s="1044" t="s">
        <v>1174</v>
      </c>
      <c r="F1548" s="2336">
        <v>2028</v>
      </c>
      <c r="G1548" s="2426" t="s">
        <v>468</v>
      </c>
      <c r="H1548" s="2646" t="s">
        <v>1462</v>
      </c>
      <c r="I1548" s="2276" t="s">
        <v>987</v>
      </c>
      <c r="J1548" s="2276" t="s">
        <v>987</v>
      </c>
      <c r="K1548" s="361" t="s">
        <v>1174</v>
      </c>
      <c r="L1548" s="2336">
        <v>2028</v>
      </c>
      <c r="M1548" s="2276" t="s">
        <v>466</v>
      </c>
      <c r="N1548" s="53"/>
      <c r="O1548" s="460"/>
      <c r="P1548" s="50"/>
      <c r="Q1548" s="50"/>
      <c r="R1548" s="50" t="s">
        <v>1709</v>
      </c>
      <c r="S1548" s="51"/>
      <c r="T1548" s="52"/>
      <c r="U1548" s="375"/>
      <c r="V1548" s="375"/>
      <c r="W1548" s="346"/>
    </row>
    <row r="1549" spans="1:23" s="347" customFormat="1" outlineLevel="1" x14ac:dyDescent="0.25">
      <c r="A1549" s="2283"/>
      <c r="B1549" s="2345"/>
      <c r="C1549" s="2277"/>
      <c r="D1549" s="2277"/>
      <c r="E1549" s="1044" t="s">
        <v>2026</v>
      </c>
      <c r="F1549" s="2337"/>
      <c r="G1549" s="2427"/>
      <c r="H1549" s="2647"/>
      <c r="I1549" s="2277"/>
      <c r="J1549" s="2277"/>
      <c r="K1549" s="589" t="s">
        <v>1192</v>
      </c>
      <c r="L1549" s="2337"/>
      <c r="M1549" s="2277"/>
      <c r="N1549" s="53"/>
      <c r="O1549" s="460"/>
      <c r="P1549" s="50"/>
      <c r="Q1549" s="50"/>
      <c r="R1549" s="50">
        <v>173.376</v>
      </c>
      <c r="S1549" s="51"/>
      <c r="T1549" s="52"/>
      <c r="U1549" s="1444" t="s">
        <v>3903</v>
      </c>
      <c r="V1549" s="375" t="s">
        <v>1424</v>
      </c>
      <c r="W1549" s="346"/>
    </row>
    <row r="1550" spans="1:23" s="347" customFormat="1" ht="15" customHeight="1" outlineLevel="1" x14ac:dyDescent="0.25">
      <c r="A1550" s="2282"/>
      <c r="B1550" s="2344" t="s">
        <v>2619</v>
      </c>
      <c r="C1550" s="2276" t="s">
        <v>1022</v>
      </c>
      <c r="D1550" s="2276" t="s">
        <v>1022</v>
      </c>
      <c r="E1550" s="1044" t="s">
        <v>1174</v>
      </c>
      <c r="F1550" s="2336">
        <v>2028</v>
      </c>
      <c r="G1550" s="2426" t="s">
        <v>468</v>
      </c>
      <c r="H1550" s="2646" t="s">
        <v>1478</v>
      </c>
      <c r="I1550" s="2276" t="s">
        <v>987</v>
      </c>
      <c r="J1550" s="2276" t="s">
        <v>987</v>
      </c>
      <c r="K1550" s="361" t="s">
        <v>1174</v>
      </c>
      <c r="L1550" s="2336">
        <v>2028</v>
      </c>
      <c r="M1550" s="2276" t="s">
        <v>466</v>
      </c>
      <c r="N1550" s="53"/>
      <c r="O1550" s="460"/>
      <c r="P1550" s="50"/>
      <c r="Q1550" s="50"/>
      <c r="R1550" s="50" t="s">
        <v>1701</v>
      </c>
      <c r="S1550" s="51"/>
      <c r="T1550" s="52"/>
      <c r="U1550" s="375"/>
      <c r="V1550" s="375"/>
      <c r="W1550" s="346"/>
    </row>
    <row r="1551" spans="1:23" s="347" customFormat="1" outlineLevel="1" x14ac:dyDescent="0.25">
      <c r="A1551" s="2283"/>
      <c r="B1551" s="2345"/>
      <c r="C1551" s="2277"/>
      <c r="D1551" s="2277"/>
      <c r="E1551" s="1044" t="s">
        <v>2026</v>
      </c>
      <c r="F1551" s="2337"/>
      <c r="G1551" s="2427"/>
      <c r="H1551" s="2647"/>
      <c r="I1551" s="2277"/>
      <c r="J1551" s="2277"/>
      <c r="K1551" s="589" t="s">
        <v>1192</v>
      </c>
      <c r="L1551" s="2337"/>
      <c r="M1551" s="2277"/>
      <c r="N1551" s="53"/>
      <c r="O1551" s="460"/>
      <c r="P1551" s="50"/>
      <c r="Q1551" s="50"/>
      <c r="R1551" s="50">
        <v>272.65199999999999</v>
      </c>
      <c r="S1551" s="51"/>
      <c r="T1551" s="52"/>
      <c r="U1551" s="1444" t="s">
        <v>3903</v>
      </c>
      <c r="V1551" s="375" t="s">
        <v>1424</v>
      </c>
      <c r="W1551" s="346"/>
    </row>
    <row r="1552" spans="1:23" s="347" customFormat="1" ht="15" customHeight="1" outlineLevel="1" x14ac:dyDescent="0.25">
      <c r="A1552" s="2282"/>
      <c r="B1552" s="2344" t="s">
        <v>2620</v>
      </c>
      <c r="C1552" s="2276" t="s">
        <v>1022</v>
      </c>
      <c r="D1552" s="2276" t="s">
        <v>1022</v>
      </c>
      <c r="E1552" s="1044" t="s">
        <v>1174</v>
      </c>
      <c r="F1552" s="2336">
        <v>2028</v>
      </c>
      <c r="G1552" s="2426" t="s">
        <v>468</v>
      </c>
      <c r="H1552" s="2646" t="s">
        <v>1479</v>
      </c>
      <c r="I1552" s="2276" t="s">
        <v>987</v>
      </c>
      <c r="J1552" s="2276" t="s">
        <v>987</v>
      </c>
      <c r="K1552" s="361" t="s">
        <v>1174</v>
      </c>
      <c r="L1552" s="2336">
        <v>2028</v>
      </c>
      <c r="M1552" s="2276" t="s">
        <v>466</v>
      </c>
      <c r="N1552" s="53"/>
      <c r="O1552" s="460"/>
      <c r="P1552" s="50"/>
      <c r="Q1552" s="50"/>
      <c r="R1552" s="50" t="s">
        <v>1732</v>
      </c>
      <c r="S1552" s="51"/>
      <c r="T1552" s="52"/>
      <c r="U1552" s="375"/>
      <c r="V1552" s="375"/>
      <c r="W1552" s="346"/>
    </row>
    <row r="1553" spans="1:23" s="347" customFormat="1" outlineLevel="1" x14ac:dyDescent="0.25">
      <c r="A1553" s="2283"/>
      <c r="B1553" s="2345"/>
      <c r="C1553" s="2277"/>
      <c r="D1553" s="2277"/>
      <c r="E1553" s="1044" t="s">
        <v>2026</v>
      </c>
      <c r="F1553" s="2337"/>
      <c r="G1553" s="2427"/>
      <c r="H1553" s="2647"/>
      <c r="I1553" s="2277"/>
      <c r="J1553" s="2277"/>
      <c r="K1553" s="589" t="s">
        <v>1192</v>
      </c>
      <c r="L1553" s="2337"/>
      <c r="M1553" s="2277"/>
      <c r="N1553" s="53"/>
      <c r="O1553" s="460"/>
      <c r="P1553" s="50"/>
      <c r="Q1553" s="50"/>
      <c r="R1553" s="50">
        <v>213.09399999999999</v>
      </c>
      <c r="S1553" s="51"/>
      <c r="T1553" s="52"/>
      <c r="U1553" s="1444" t="s">
        <v>3903</v>
      </c>
      <c r="V1553" s="375" t="s">
        <v>1424</v>
      </c>
      <c r="W1553" s="346"/>
    </row>
    <row r="1554" spans="1:23" s="347" customFormat="1" ht="15" customHeight="1" outlineLevel="1" x14ac:dyDescent="0.25">
      <c r="A1554" s="2282"/>
      <c r="B1554" s="2344" t="s">
        <v>2621</v>
      </c>
      <c r="C1554" s="2276" t="s">
        <v>1022</v>
      </c>
      <c r="D1554" s="2276" t="s">
        <v>1022</v>
      </c>
      <c r="E1554" s="1044" t="s">
        <v>1174</v>
      </c>
      <c r="F1554" s="2336">
        <v>2028</v>
      </c>
      <c r="G1554" s="2426" t="s">
        <v>468</v>
      </c>
      <c r="H1554" s="2646" t="s">
        <v>1463</v>
      </c>
      <c r="I1554" s="2276" t="s">
        <v>987</v>
      </c>
      <c r="J1554" s="2276" t="s">
        <v>987</v>
      </c>
      <c r="K1554" s="361" t="s">
        <v>1174</v>
      </c>
      <c r="L1554" s="2336">
        <v>2028</v>
      </c>
      <c r="M1554" s="2276" t="s">
        <v>466</v>
      </c>
      <c r="N1554" s="53"/>
      <c r="O1554" s="460"/>
      <c r="P1554" s="50"/>
      <c r="Q1554" s="50"/>
      <c r="R1554" s="50" t="s">
        <v>1739</v>
      </c>
      <c r="S1554" s="51"/>
      <c r="T1554" s="52"/>
      <c r="U1554" s="375"/>
      <c r="V1554" s="375"/>
      <c r="W1554" s="346"/>
    </row>
    <row r="1555" spans="1:23" s="347" customFormat="1" outlineLevel="1" x14ac:dyDescent="0.25">
      <c r="A1555" s="2283"/>
      <c r="B1555" s="2345"/>
      <c r="C1555" s="2277"/>
      <c r="D1555" s="2277"/>
      <c r="E1555" s="1044" t="s">
        <v>2026</v>
      </c>
      <c r="F1555" s="2337"/>
      <c r="G1555" s="2427"/>
      <c r="H1555" s="2647"/>
      <c r="I1555" s="2277"/>
      <c r="J1555" s="2277"/>
      <c r="K1555" s="589" t="s">
        <v>1192</v>
      </c>
      <c r="L1555" s="2337"/>
      <c r="M1555" s="2277"/>
      <c r="N1555" s="53"/>
      <c r="O1555" s="460"/>
      <c r="P1555" s="50"/>
      <c r="Q1555" s="50"/>
      <c r="R1555" s="50">
        <v>396.10199999999998</v>
      </c>
      <c r="S1555" s="51"/>
      <c r="T1555" s="52"/>
      <c r="U1555" s="1444" t="s">
        <v>3903</v>
      </c>
      <c r="V1555" s="375" t="s">
        <v>1424</v>
      </c>
      <c r="W1555" s="346"/>
    </row>
    <row r="1556" spans="1:23" s="286" customFormat="1" outlineLevel="1" x14ac:dyDescent="0.25">
      <c r="A1556" s="1190"/>
      <c r="B1556" s="984" t="s">
        <v>1012</v>
      </c>
      <c r="C1556" s="160"/>
      <c r="D1556" s="180"/>
      <c r="E1556" s="160"/>
      <c r="F1556" s="205"/>
      <c r="G1556" s="161"/>
      <c r="H1556" s="232" t="s">
        <v>607</v>
      </c>
      <c r="I1556" s="160"/>
      <c r="J1556" s="180"/>
      <c r="K1556" s="160"/>
      <c r="L1556" s="205"/>
      <c r="M1556" s="160"/>
      <c r="N1556" s="169"/>
      <c r="O1556" s="461"/>
      <c r="P1556" s="168"/>
      <c r="Q1556" s="168"/>
      <c r="R1556" s="168"/>
      <c r="S1556" s="168"/>
      <c r="T1556" s="168"/>
      <c r="U1556" s="207"/>
      <c r="V1556" s="207"/>
      <c r="W1556" s="207"/>
    </row>
    <row r="1557" spans="1:23" s="338" customFormat="1" ht="15" customHeight="1" outlineLevel="1" x14ac:dyDescent="0.25">
      <c r="A1557" s="2282"/>
      <c r="B1557" s="2332" t="s">
        <v>2622</v>
      </c>
      <c r="C1557" s="2276" t="s">
        <v>1022</v>
      </c>
      <c r="D1557" s="2276" t="s">
        <v>1022</v>
      </c>
      <c r="E1557" s="1044" t="s">
        <v>1174</v>
      </c>
      <c r="F1557" s="2336">
        <v>2027</v>
      </c>
      <c r="G1557" s="2426" t="s">
        <v>468</v>
      </c>
      <c r="H1557" s="2428" t="s">
        <v>1376</v>
      </c>
      <c r="I1557" s="2276" t="s">
        <v>987</v>
      </c>
      <c r="J1557" s="2276" t="s">
        <v>987</v>
      </c>
      <c r="K1557" s="361" t="s">
        <v>1174</v>
      </c>
      <c r="L1557" s="2336">
        <v>2027</v>
      </c>
      <c r="M1557" s="2276" t="s">
        <v>466</v>
      </c>
      <c r="N1557" s="53"/>
      <c r="O1557" s="456"/>
      <c r="P1557" s="50"/>
      <c r="Q1557" s="50" t="s">
        <v>1214</v>
      </c>
      <c r="R1557" s="50"/>
      <c r="S1557" s="51"/>
      <c r="T1557" s="52"/>
      <c r="U1557" s="375"/>
      <c r="V1557" s="336"/>
      <c r="W1557" s="336"/>
    </row>
    <row r="1558" spans="1:23" s="338" customFormat="1" outlineLevel="1" x14ac:dyDescent="0.25">
      <c r="A1558" s="2283"/>
      <c r="B1558" s="2333"/>
      <c r="C1558" s="2277"/>
      <c r="D1558" s="2277"/>
      <c r="E1558" s="1044" t="s">
        <v>2026</v>
      </c>
      <c r="F1558" s="2337"/>
      <c r="G1558" s="2427"/>
      <c r="H1558" s="2429"/>
      <c r="I1558" s="2277"/>
      <c r="J1558" s="2277"/>
      <c r="K1558" s="589" t="s">
        <v>1192</v>
      </c>
      <c r="L1558" s="2337"/>
      <c r="M1558" s="2277"/>
      <c r="N1558" s="53"/>
      <c r="O1558" s="456"/>
      <c r="P1558" s="50"/>
      <c r="Q1558" s="50">
        <v>237.21199999999999</v>
      </c>
      <c r="R1558" s="50"/>
      <c r="S1558" s="51"/>
      <c r="T1558" s="52"/>
      <c r="U1558" s="1444" t="s">
        <v>3903</v>
      </c>
      <c r="V1558" s="375" t="s">
        <v>1375</v>
      </c>
      <c r="W1558" s="375"/>
    </row>
    <row r="1559" spans="1:23" s="338" customFormat="1" ht="15" customHeight="1" outlineLevel="1" x14ac:dyDescent="0.25">
      <c r="A1559" s="2282"/>
      <c r="B1559" s="2332" t="s">
        <v>2623</v>
      </c>
      <c r="C1559" s="2276" t="s">
        <v>1022</v>
      </c>
      <c r="D1559" s="2276" t="s">
        <v>1022</v>
      </c>
      <c r="E1559" s="1044" t="s">
        <v>1174</v>
      </c>
      <c r="F1559" s="2336">
        <v>2028</v>
      </c>
      <c r="G1559" s="2426" t="s">
        <v>468</v>
      </c>
      <c r="H1559" s="2428" t="s">
        <v>1377</v>
      </c>
      <c r="I1559" s="2276" t="s">
        <v>987</v>
      </c>
      <c r="J1559" s="2276" t="s">
        <v>987</v>
      </c>
      <c r="K1559" s="361" t="s">
        <v>1174</v>
      </c>
      <c r="L1559" s="2336">
        <v>2028</v>
      </c>
      <c r="M1559" s="2276" t="s">
        <v>466</v>
      </c>
      <c r="N1559" s="53"/>
      <c r="O1559" s="456"/>
      <c r="P1559" s="50"/>
      <c r="Q1559" s="50"/>
      <c r="R1559" s="50" t="s">
        <v>1379</v>
      </c>
      <c r="S1559" s="51"/>
      <c r="T1559" s="52"/>
      <c r="U1559" s="375"/>
      <c r="V1559" s="375"/>
      <c r="W1559" s="375"/>
    </row>
    <row r="1560" spans="1:23" s="338" customFormat="1" outlineLevel="1" x14ac:dyDescent="0.25">
      <c r="A1560" s="2283"/>
      <c r="B1560" s="2333"/>
      <c r="C1560" s="2277"/>
      <c r="D1560" s="2277"/>
      <c r="E1560" s="1044" t="s">
        <v>2026</v>
      </c>
      <c r="F1560" s="2337"/>
      <c r="G1560" s="2427"/>
      <c r="H1560" s="2429"/>
      <c r="I1560" s="2277"/>
      <c r="J1560" s="2277"/>
      <c r="K1560" s="589" t="s">
        <v>1192</v>
      </c>
      <c r="L1560" s="2337"/>
      <c r="M1560" s="2277"/>
      <c r="N1560" s="53"/>
      <c r="O1560" s="456"/>
      <c r="P1560" s="50"/>
      <c r="Q1560" s="50"/>
      <c r="R1560" s="50">
        <v>269.5</v>
      </c>
      <c r="S1560" s="51"/>
      <c r="T1560" s="52"/>
      <c r="U1560" s="1444" t="s">
        <v>3903</v>
      </c>
      <c r="V1560" s="375" t="s">
        <v>1375</v>
      </c>
      <c r="W1560" s="375"/>
    </row>
    <row r="1561" spans="1:23" s="347" customFormat="1" outlineLevel="1" x14ac:dyDescent="0.25">
      <c r="A1561" s="2282"/>
      <c r="B1561" s="2332" t="s">
        <v>2624</v>
      </c>
      <c r="C1561" s="2276" t="s">
        <v>1022</v>
      </c>
      <c r="D1561" s="2276" t="s">
        <v>1022</v>
      </c>
      <c r="E1561" s="1044" t="s">
        <v>1174</v>
      </c>
      <c r="F1561" s="2336">
        <v>2027</v>
      </c>
      <c r="G1561" s="2426" t="s">
        <v>468</v>
      </c>
      <c r="H1561" s="2428" t="s">
        <v>1480</v>
      </c>
      <c r="I1561" s="2276" t="s">
        <v>987</v>
      </c>
      <c r="J1561" s="2276" t="s">
        <v>987</v>
      </c>
      <c r="K1561" s="361" t="s">
        <v>1174</v>
      </c>
      <c r="L1561" s="2336">
        <v>2027</v>
      </c>
      <c r="M1561" s="2276" t="s">
        <v>466</v>
      </c>
      <c r="N1561" s="53"/>
      <c r="O1561" s="456"/>
      <c r="P1561" s="50"/>
      <c r="Q1561" s="50" t="s">
        <v>1740</v>
      </c>
      <c r="R1561" s="50"/>
      <c r="S1561" s="51"/>
      <c r="T1561" s="52"/>
      <c r="U1561" s="375"/>
      <c r="V1561" s="375"/>
      <c r="W1561" s="375"/>
    </row>
    <row r="1562" spans="1:23" s="347" customFormat="1" outlineLevel="1" x14ac:dyDescent="0.25">
      <c r="A1562" s="2283"/>
      <c r="B1562" s="2333"/>
      <c r="C1562" s="2277"/>
      <c r="D1562" s="2277"/>
      <c r="E1562" s="1044" t="s">
        <v>2026</v>
      </c>
      <c r="F1562" s="2337"/>
      <c r="G1562" s="2427"/>
      <c r="H1562" s="2429"/>
      <c r="I1562" s="2277"/>
      <c r="J1562" s="2277"/>
      <c r="K1562" s="589" t="s">
        <v>1192</v>
      </c>
      <c r="L1562" s="2337"/>
      <c r="M1562" s="2277"/>
      <c r="N1562" s="53"/>
      <c r="O1562" s="456"/>
      <c r="P1562" s="50"/>
      <c r="Q1562" s="50">
        <v>203.738</v>
      </c>
      <c r="R1562" s="50"/>
      <c r="S1562" s="51"/>
      <c r="T1562" s="52"/>
      <c r="U1562" s="1444" t="s">
        <v>3903</v>
      </c>
      <c r="V1562" s="375" t="s">
        <v>1424</v>
      </c>
      <c r="W1562" s="375"/>
    </row>
    <row r="1563" spans="1:23" s="347" customFormat="1" outlineLevel="1" x14ac:dyDescent="0.25">
      <c r="A1563" s="2282"/>
      <c r="B1563" s="2332" t="s">
        <v>2625</v>
      </c>
      <c r="C1563" s="2276" t="s">
        <v>1022</v>
      </c>
      <c r="D1563" s="2276" t="s">
        <v>1022</v>
      </c>
      <c r="E1563" s="1044" t="s">
        <v>1174</v>
      </c>
      <c r="F1563" s="2336">
        <v>2028</v>
      </c>
      <c r="G1563" s="2426" t="s">
        <v>468</v>
      </c>
      <c r="H1563" s="2428" t="s">
        <v>1481</v>
      </c>
      <c r="I1563" s="2276" t="s">
        <v>987</v>
      </c>
      <c r="J1563" s="2276" t="s">
        <v>987</v>
      </c>
      <c r="K1563" s="361" t="s">
        <v>1174</v>
      </c>
      <c r="L1563" s="2336">
        <v>2028</v>
      </c>
      <c r="M1563" s="2276" t="s">
        <v>466</v>
      </c>
      <c r="N1563" s="53"/>
      <c r="O1563" s="456"/>
      <c r="P1563" s="50"/>
      <c r="Q1563" s="50"/>
      <c r="R1563" s="50" t="s">
        <v>1740</v>
      </c>
      <c r="S1563" s="51"/>
      <c r="T1563" s="52"/>
      <c r="U1563" s="375"/>
      <c r="V1563" s="375"/>
      <c r="W1563" s="375"/>
    </row>
    <row r="1564" spans="1:23" s="347" customFormat="1" outlineLevel="1" x14ac:dyDescent="0.25">
      <c r="A1564" s="2283"/>
      <c r="B1564" s="2333"/>
      <c r="C1564" s="2277"/>
      <c r="D1564" s="2277"/>
      <c r="E1564" s="1044" t="s">
        <v>2026</v>
      </c>
      <c r="F1564" s="2337"/>
      <c r="G1564" s="2427"/>
      <c r="H1564" s="2429"/>
      <c r="I1564" s="2277"/>
      <c r="J1564" s="2277"/>
      <c r="K1564" s="589" t="s">
        <v>1192</v>
      </c>
      <c r="L1564" s="2337"/>
      <c r="M1564" s="2277"/>
      <c r="N1564" s="53"/>
      <c r="O1564" s="456"/>
      <c r="P1564" s="50"/>
      <c r="Q1564" s="50"/>
      <c r="R1564" s="50">
        <v>332.67899999999997</v>
      </c>
      <c r="S1564" s="51"/>
      <c r="T1564" s="52"/>
      <c r="U1564" s="1444" t="s">
        <v>3903</v>
      </c>
      <c r="V1564" s="375" t="s">
        <v>1424</v>
      </c>
      <c r="W1564" s="375"/>
    </row>
    <row r="1565" spans="1:23" s="347" customFormat="1" ht="15" customHeight="1" outlineLevel="1" x14ac:dyDescent="0.25">
      <c r="A1565" s="2282"/>
      <c r="B1565" s="2332" t="s">
        <v>2626</v>
      </c>
      <c r="C1565" s="2276" t="s">
        <v>1022</v>
      </c>
      <c r="D1565" s="2276" t="s">
        <v>1022</v>
      </c>
      <c r="E1565" s="1044" t="s">
        <v>1174</v>
      </c>
      <c r="F1565" s="2336" t="s">
        <v>1259</v>
      </c>
      <c r="G1565" s="2426" t="s">
        <v>468</v>
      </c>
      <c r="H1565" s="2428" t="s">
        <v>1482</v>
      </c>
      <c r="I1565" s="2276" t="s">
        <v>987</v>
      </c>
      <c r="J1565" s="2276" t="s">
        <v>987</v>
      </c>
      <c r="K1565" s="361" t="s">
        <v>1174</v>
      </c>
      <c r="L1565" s="2336" t="s">
        <v>1259</v>
      </c>
      <c r="M1565" s="2276" t="s">
        <v>466</v>
      </c>
      <c r="N1565" s="53"/>
      <c r="O1565" s="456"/>
      <c r="P1565" s="50"/>
      <c r="Q1565" s="50"/>
      <c r="R1565" s="50" t="s">
        <v>1741</v>
      </c>
      <c r="S1565" s="51"/>
      <c r="T1565" s="52"/>
      <c r="U1565" s="375"/>
      <c r="V1565" s="375"/>
      <c r="W1565" s="375"/>
    </row>
    <row r="1566" spans="1:23" s="347" customFormat="1" outlineLevel="1" x14ac:dyDescent="0.25">
      <c r="A1566" s="2283"/>
      <c r="B1566" s="2333"/>
      <c r="C1566" s="2277"/>
      <c r="D1566" s="2277"/>
      <c r="E1566" s="1044" t="s">
        <v>2026</v>
      </c>
      <c r="F1566" s="2337"/>
      <c r="G1566" s="2427"/>
      <c r="H1566" s="2429"/>
      <c r="I1566" s="2277"/>
      <c r="J1566" s="2277"/>
      <c r="K1566" s="589" t="s">
        <v>1192</v>
      </c>
      <c r="L1566" s="2337"/>
      <c r="M1566" s="2277"/>
      <c r="N1566" s="53"/>
      <c r="O1566" s="456"/>
      <c r="P1566" s="50"/>
      <c r="Q1566" s="50">
        <v>334.6</v>
      </c>
      <c r="R1566" s="50">
        <v>100</v>
      </c>
      <c r="S1566" s="51"/>
      <c r="T1566" s="52"/>
      <c r="U1566" s="1444" t="s">
        <v>3903</v>
      </c>
      <c r="V1566" s="375" t="s">
        <v>1424</v>
      </c>
      <c r="W1566" s="375"/>
    </row>
    <row r="1567" spans="1:23" s="347" customFormat="1" outlineLevel="1" x14ac:dyDescent="0.25">
      <c r="A1567" s="2282"/>
      <c r="B1567" s="2332" t="s">
        <v>2627</v>
      </c>
      <c r="C1567" s="2276" t="s">
        <v>1022</v>
      </c>
      <c r="D1567" s="2276" t="s">
        <v>1022</v>
      </c>
      <c r="E1567" s="1044" t="s">
        <v>1174</v>
      </c>
      <c r="F1567" s="2336">
        <v>2028</v>
      </c>
      <c r="G1567" s="2426" t="s">
        <v>468</v>
      </c>
      <c r="H1567" s="2428" t="s">
        <v>1488</v>
      </c>
      <c r="I1567" s="2276" t="s">
        <v>987</v>
      </c>
      <c r="J1567" s="2276" t="s">
        <v>987</v>
      </c>
      <c r="K1567" s="361" t="s">
        <v>1174</v>
      </c>
      <c r="L1567" s="2336">
        <v>2028</v>
      </c>
      <c r="M1567" s="2276" t="s">
        <v>466</v>
      </c>
      <c r="N1567" s="53"/>
      <c r="O1567" s="456"/>
      <c r="P1567" s="50"/>
      <c r="Q1567" s="50"/>
      <c r="R1567" s="50" t="s">
        <v>1742</v>
      </c>
      <c r="S1567" s="51"/>
      <c r="T1567" s="52"/>
      <c r="U1567" s="375"/>
      <c r="V1567" s="375"/>
      <c r="W1567" s="375"/>
    </row>
    <row r="1568" spans="1:23" s="347" customFormat="1" outlineLevel="1" x14ac:dyDescent="0.25">
      <c r="A1568" s="2283"/>
      <c r="B1568" s="2333"/>
      <c r="C1568" s="2277"/>
      <c r="D1568" s="2277"/>
      <c r="E1568" s="1044" t="s">
        <v>2026</v>
      </c>
      <c r="F1568" s="2337"/>
      <c r="G1568" s="2427"/>
      <c r="H1568" s="2429"/>
      <c r="I1568" s="2277"/>
      <c r="J1568" s="2277"/>
      <c r="K1568" s="589" t="s">
        <v>1192</v>
      </c>
      <c r="L1568" s="2337"/>
      <c r="M1568" s="2277"/>
      <c r="N1568" s="53"/>
      <c r="O1568" s="456"/>
      <c r="P1568" s="50"/>
      <c r="Q1568" s="50"/>
      <c r="R1568" s="50">
        <v>200</v>
      </c>
      <c r="S1568" s="51"/>
      <c r="T1568" s="52"/>
      <c r="U1568" s="1444" t="s">
        <v>3903</v>
      </c>
      <c r="V1568" s="375" t="s">
        <v>1424</v>
      </c>
      <c r="W1568" s="375"/>
    </row>
    <row r="1569" spans="1:23" s="347" customFormat="1" outlineLevel="1" x14ac:dyDescent="0.25">
      <c r="A1569" s="2282"/>
      <c r="B1569" s="2332" t="s">
        <v>2628</v>
      </c>
      <c r="C1569" s="2276" t="s">
        <v>1022</v>
      </c>
      <c r="D1569" s="2276" t="s">
        <v>1022</v>
      </c>
      <c r="E1569" s="1044" t="s">
        <v>1174</v>
      </c>
      <c r="F1569" s="2336">
        <v>2028</v>
      </c>
      <c r="G1569" s="2426" t="s">
        <v>468</v>
      </c>
      <c r="H1569" s="2428" t="s">
        <v>1483</v>
      </c>
      <c r="I1569" s="2276" t="s">
        <v>987</v>
      </c>
      <c r="J1569" s="2276" t="s">
        <v>987</v>
      </c>
      <c r="K1569" s="361" t="s">
        <v>1174</v>
      </c>
      <c r="L1569" s="2336">
        <v>2028</v>
      </c>
      <c r="M1569" s="2276" t="s">
        <v>466</v>
      </c>
      <c r="N1569" s="53"/>
      <c r="O1569" s="456"/>
      <c r="P1569" s="50"/>
      <c r="Q1569" s="50"/>
      <c r="R1569" s="50" t="s">
        <v>1736</v>
      </c>
      <c r="S1569" s="51"/>
      <c r="T1569" s="52"/>
      <c r="U1569" s="1444"/>
      <c r="V1569" s="375"/>
      <c r="W1569" s="375"/>
    </row>
    <row r="1570" spans="1:23" s="347" customFormat="1" outlineLevel="1" x14ac:dyDescent="0.25">
      <c r="A1570" s="2283"/>
      <c r="B1570" s="2333"/>
      <c r="C1570" s="2277"/>
      <c r="D1570" s="2277"/>
      <c r="E1570" s="1044" t="s">
        <v>2026</v>
      </c>
      <c r="F1570" s="2337"/>
      <c r="G1570" s="2427"/>
      <c r="H1570" s="2429"/>
      <c r="I1570" s="2277"/>
      <c r="J1570" s="2277"/>
      <c r="K1570" s="589" t="s">
        <v>1192</v>
      </c>
      <c r="L1570" s="2337"/>
      <c r="M1570" s="2277"/>
      <c r="N1570" s="53"/>
      <c r="O1570" s="456"/>
      <c r="P1570" s="50"/>
      <c r="Q1570" s="50"/>
      <c r="R1570" s="50">
        <v>250</v>
      </c>
      <c r="S1570" s="51"/>
      <c r="T1570" s="52"/>
      <c r="U1570" s="1444" t="s">
        <v>3903</v>
      </c>
      <c r="V1570" s="375" t="s">
        <v>1424</v>
      </c>
      <c r="W1570" s="375"/>
    </row>
    <row r="1571" spans="1:23" s="347" customFormat="1" outlineLevel="1" x14ac:dyDescent="0.25">
      <c r="A1571" s="2282"/>
      <c r="B1571" s="2332" t="s">
        <v>2629</v>
      </c>
      <c r="C1571" s="2276" t="s">
        <v>1022</v>
      </c>
      <c r="D1571" s="2276" t="s">
        <v>1022</v>
      </c>
      <c r="E1571" s="1044" t="s">
        <v>1174</v>
      </c>
      <c r="F1571" s="2336">
        <v>2028</v>
      </c>
      <c r="G1571" s="2426" t="s">
        <v>468</v>
      </c>
      <c r="H1571" s="2428" t="s">
        <v>1484</v>
      </c>
      <c r="I1571" s="2276" t="s">
        <v>987</v>
      </c>
      <c r="J1571" s="2276" t="s">
        <v>987</v>
      </c>
      <c r="K1571" s="361" t="s">
        <v>1174</v>
      </c>
      <c r="L1571" s="2336">
        <v>2028</v>
      </c>
      <c r="M1571" s="2276" t="s">
        <v>466</v>
      </c>
      <c r="N1571" s="53"/>
      <c r="O1571" s="456"/>
      <c r="P1571" s="50"/>
      <c r="Q1571" s="50"/>
      <c r="R1571" s="50" t="s">
        <v>1743</v>
      </c>
      <c r="S1571" s="51"/>
      <c r="T1571" s="52"/>
      <c r="U1571" s="375"/>
      <c r="V1571" s="375"/>
      <c r="W1571" s="375"/>
    </row>
    <row r="1572" spans="1:23" s="347" customFormat="1" outlineLevel="1" x14ac:dyDescent="0.25">
      <c r="A1572" s="2283"/>
      <c r="B1572" s="2333"/>
      <c r="C1572" s="2277"/>
      <c r="D1572" s="2277"/>
      <c r="E1572" s="1044" t="s">
        <v>2026</v>
      </c>
      <c r="F1572" s="2337"/>
      <c r="G1572" s="2427"/>
      <c r="H1572" s="2429"/>
      <c r="I1572" s="2277"/>
      <c r="J1572" s="2277"/>
      <c r="K1572" s="589" t="s">
        <v>1192</v>
      </c>
      <c r="L1572" s="2337"/>
      <c r="M1572" s="2277"/>
      <c r="N1572" s="53"/>
      <c r="O1572" s="456"/>
      <c r="P1572" s="50"/>
      <c r="Q1572" s="50"/>
      <c r="R1572" s="50">
        <v>300</v>
      </c>
      <c r="S1572" s="51"/>
      <c r="T1572" s="52"/>
      <c r="U1572" s="1444" t="s">
        <v>3903</v>
      </c>
      <c r="V1572" s="375" t="s">
        <v>1424</v>
      </c>
      <c r="W1572" s="375"/>
    </row>
    <row r="1573" spans="1:23" s="347" customFormat="1" outlineLevel="1" x14ac:dyDescent="0.25">
      <c r="A1573" s="2282"/>
      <c r="B1573" s="2332" t="s">
        <v>2630</v>
      </c>
      <c r="C1573" s="2276" t="s">
        <v>1022</v>
      </c>
      <c r="D1573" s="2276" t="s">
        <v>1022</v>
      </c>
      <c r="E1573" s="1044" t="s">
        <v>1174</v>
      </c>
      <c r="F1573" s="2336">
        <v>2027</v>
      </c>
      <c r="G1573" s="2426" t="s">
        <v>468</v>
      </c>
      <c r="H1573" s="2428" t="s">
        <v>1485</v>
      </c>
      <c r="I1573" s="2276" t="s">
        <v>987</v>
      </c>
      <c r="J1573" s="2276" t="s">
        <v>987</v>
      </c>
      <c r="K1573" s="361" t="s">
        <v>1174</v>
      </c>
      <c r="L1573" s="2336">
        <v>2027</v>
      </c>
      <c r="M1573" s="2276" t="s">
        <v>466</v>
      </c>
      <c r="N1573" s="53"/>
      <c r="O1573" s="456"/>
      <c r="P1573" s="50"/>
      <c r="Q1573" s="50" t="s">
        <v>1744</v>
      </c>
      <c r="R1573" s="50"/>
      <c r="S1573" s="51"/>
      <c r="T1573" s="52"/>
      <c r="U1573" s="375"/>
      <c r="V1573" s="375"/>
      <c r="W1573" s="375"/>
    </row>
    <row r="1574" spans="1:23" s="347" customFormat="1" outlineLevel="1" x14ac:dyDescent="0.25">
      <c r="A1574" s="2283"/>
      <c r="B1574" s="2333"/>
      <c r="C1574" s="2277"/>
      <c r="D1574" s="2277"/>
      <c r="E1574" s="1044" t="s">
        <v>2026</v>
      </c>
      <c r="F1574" s="2337"/>
      <c r="G1574" s="2427"/>
      <c r="H1574" s="2429"/>
      <c r="I1574" s="2277"/>
      <c r="J1574" s="2277"/>
      <c r="K1574" s="589" t="s">
        <v>1192</v>
      </c>
      <c r="L1574" s="2337"/>
      <c r="M1574" s="2277"/>
      <c r="N1574" s="53"/>
      <c r="O1574" s="456"/>
      <c r="P1574" s="50"/>
      <c r="Q1574" s="50">
        <v>300</v>
      </c>
      <c r="R1574" s="50"/>
      <c r="S1574" s="51"/>
      <c r="T1574" s="52"/>
      <c r="U1574" s="1444" t="s">
        <v>3903</v>
      </c>
      <c r="V1574" s="375" t="s">
        <v>1424</v>
      </c>
      <c r="W1574" s="375"/>
    </row>
    <row r="1575" spans="1:23" s="347" customFormat="1" outlineLevel="1" x14ac:dyDescent="0.25">
      <c r="A1575" s="2282"/>
      <c r="B1575" s="2332" t="s">
        <v>2631</v>
      </c>
      <c r="C1575" s="2276" t="s">
        <v>1022</v>
      </c>
      <c r="D1575" s="2276" t="s">
        <v>1022</v>
      </c>
      <c r="E1575" s="1044" t="s">
        <v>1174</v>
      </c>
      <c r="F1575" s="2336">
        <v>2027</v>
      </c>
      <c r="G1575" s="2426" t="s">
        <v>468</v>
      </c>
      <c r="H1575" s="2428" t="s">
        <v>1486</v>
      </c>
      <c r="I1575" s="2276" t="s">
        <v>987</v>
      </c>
      <c r="J1575" s="2276" t="s">
        <v>987</v>
      </c>
      <c r="K1575" s="361" t="s">
        <v>1174</v>
      </c>
      <c r="L1575" s="2336">
        <v>2027</v>
      </c>
      <c r="M1575" s="2276" t="s">
        <v>466</v>
      </c>
      <c r="N1575" s="53"/>
      <c r="O1575" s="456"/>
      <c r="P1575" s="50"/>
      <c r="Q1575" s="50" t="s">
        <v>1658</v>
      </c>
      <c r="R1575" s="50"/>
      <c r="S1575" s="51"/>
      <c r="T1575" s="52"/>
      <c r="U1575" s="375"/>
      <c r="V1575" s="375"/>
      <c r="W1575" s="375"/>
    </row>
    <row r="1576" spans="1:23" s="347" customFormat="1" outlineLevel="1" x14ac:dyDescent="0.25">
      <c r="A1576" s="2283"/>
      <c r="B1576" s="2333"/>
      <c r="C1576" s="2277"/>
      <c r="D1576" s="2277"/>
      <c r="E1576" s="1044" t="s">
        <v>2026</v>
      </c>
      <c r="F1576" s="2337"/>
      <c r="G1576" s="2427"/>
      <c r="H1576" s="2429"/>
      <c r="I1576" s="2277"/>
      <c r="J1576" s="2277"/>
      <c r="K1576" s="589" t="s">
        <v>1192</v>
      </c>
      <c r="L1576" s="2337"/>
      <c r="M1576" s="2277"/>
      <c r="N1576" s="53"/>
      <c r="O1576" s="456"/>
      <c r="P1576" s="50"/>
      <c r="Q1576" s="50">
        <v>164.22300000000001</v>
      </c>
      <c r="R1576" s="50"/>
      <c r="S1576" s="51"/>
      <c r="T1576" s="52"/>
      <c r="U1576" s="1444" t="s">
        <v>3903</v>
      </c>
      <c r="V1576" s="375" t="s">
        <v>1424</v>
      </c>
      <c r="W1576" s="375"/>
    </row>
    <row r="1577" spans="1:23" s="347" customFormat="1" ht="15" customHeight="1" outlineLevel="1" x14ac:dyDescent="0.25">
      <c r="A1577" s="2282"/>
      <c r="B1577" s="2332" t="s">
        <v>2632</v>
      </c>
      <c r="C1577" s="2276" t="s">
        <v>1022</v>
      </c>
      <c r="D1577" s="2276" t="s">
        <v>1022</v>
      </c>
      <c r="E1577" s="1044" t="s">
        <v>1174</v>
      </c>
      <c r="F1577" s="2336">
        <v>2028</v>
      </c>
      <c r="G1577" s="2426" t="s">
        <v>468</v>
      </c>
      <c r="H1577" s="2428" t="s">
        <v>1487</v>
      </c>
      <c r="I1577" s="2276" t="s">
        <v>987</v>
      </c>
      <c r="J1577" s="2276" t="s">
        <v>987</v>
      </c>
      <c r="K1577" s="361" t="s">
        <v>1174</v>
      </c>
      <c r="L1577" s="2336">
        <v>2028</v>
      </c>
      <c r="M1577" s="2276" t="s">
        <v>466</v>
      </c>
      <c r="N1577" s="53"/>
      <c r="O1577" s="456"/>
      <c r="P1577" s="50"/>
      <c r="Q1577" s="50"/>
      <c r="R1577" s="50" t="s">
        <v>1745</v>
      </c>
      <c r="S1577" s="51"/>
      <c r="T1577" s="52"/>
      <c r="U1577" s="375"/>
      <c r="V1577" s="375"/>
      <c r="W1577" s="2760" t="s">
        <v>1801</v>
      </c>
    </row>
    <row r="1578" spans="1:23" s="347" customFormat="1" outlineLevel="1" x14ac:dyDescent="0.25">
      <c r="A1578" s="2283"/>
      <c r="B1578" s="2333"/>
      <c r="C1578" s="2277"/>
      <c r="D1578" s="2277"/>
      <c r="E1578" s="1044" t="s">
        <v>2026</v>
      </c>
      <c r="F1578" s="2337"/>
      <c r="G1578" s="2427"/>
      <c r="H1578" s="2429"/>
      <c r="I1578" s="2277"/>
      <c r="J1578" s="2277"/>
      <c r="K1578" s="589" t="s">
        <v>1192</v>
      </c>
      <c r="L1578" s="2337"/>
      <c r="M1578" s="2277"/>
      <c r="N1578" s="53"/>
      <c r="O1578" s="456"/>
      <c r="P1578" s="50"/>
      <c r="Q1578" s="50"/>
      <c r="R1578" s="50">
        <v>628.51</v>
      </c>
      <c r="S1578" s="51"/>
      <c r="T1578" s="52"/>
      <c r="U1578" s="1444" t="s">
        <v>3903</v>
      </c>
      <c r="V1578" s="375" t="s">
        <v>1424</v>
      </c>
      <c r="W1578" s="2761"/>
    </row>
    <row r="1579" spans="1:23" s="286" customFormat="1" outlineLevel="1" x14ac:dyDescent="0.25">
      <c r="A1579" s="1190"/>
      <c r="B1579" s="984" t="s">
        <v>1013</v>
      </c>
      <c r="C1579" s="160"/>
      <c r="D1579" s="172"/>
      <c r="E1579" s="160"/>
      <c r="F1579" s="205"/>
      <c r="G1579" s="161"/>
      <c r="H1579" s="232" t="s">
        <v>590</v>
      </c>
      <c r="I1579" s="160"/>
      <c r="J1579" s="160"/>
      <c r="K1579" s="160"/>
      <c r="L1579" s="205"/>
      <c r="M1579" s="160"/>
      <c r="N1579" s="169"/>
      <c r="O1579" s="459"/>
      <c r="P1579" s="168"/>
      <c r="Q1579" s="168"/>
      <c r="R1579" s="168"/>
      <c r="S1579" s="168"/>
      <c r="T1579" s="168"/>
      <c r="U1579" s="207"/>
      <c r="V1579" s="207"/>
      <c r="W1579" s="207"/>
    </row>
    <row r="1580" spans="1:23" s="347" customFormat="1" ht="15" customHeight="1" outlineLevel="1" x14ac:dyDescent="0.25">
      <c r="A1580" s="2282"/>
      <c r="B1580" s="2332" t="s">
        <v>2633</v>
      </c>
      <c r="C1580" s="2276" t="s">
        <v>1022</v>
      </c>
      <c r="D1580" s="2276" t="s">
        <v>1022</v>
      </c>
      <c r="E1580" s="1044" t="s">
        <v>1174</v>
      </c>
      <c r="F1580" s="2336">
        <v>2027</v>
      </c>
      <c r="G1580" s="2426" t="s">
        <v>468</v>
      </c>
      <c r="H1580" s="2663" t="s">
        <v>1489</v>
      </c>
      <c r="I1580" s="2276" t="s">
        <v>987</v>
      </c>
      <c r="J1580" s="2276" t="s">
        <v>987</v>
      </c>
      <c r="K1580" s="344" t="s">
        <v>1174</v>
      </c>
      <c r="L1580" s="2336">
        <v>2027</v>
      </c>
      <c r="M1580" s="2276" t="s">
        <v>466</v>
      </c>
      <c r="N1580" s="53"/>
      <c r="O1580" s="456"/>
      <c r="P1580" s="50"/>
      <c r="Q1580" s="50" t="s">
        <v>1746</v>
      </c>
      <c r="R1580" s="50"/>
      <c r="S1580" s="51"/>
      <c r="T1580" s="52"/>
      <c r="U1580" s="375"/>
      <c r="V1580" s="375"/>
      <c r="W1580" s="375"/>
    </row>
    <row r="1581" spans="1:23" s="347" customFormat="1" outlineLevel="1" x14ac:dyDescent="0.25">
      <c r="A1581" s="2283"/>
      <c r="B1581" s="2333"/>
      <c r="C1581" s="2277"/>
      <c r="D1581" s="2277"/>
      <c r="E1581" s="1044" t="s">
        <v>2026</v>
      </c>
      <c r="F1581" s="2337"/>
      <c r="G1581" s="2427"/>
      <c r="H1581" s="2664"/>
      <c r="I1581" s="2277"/>
      <c r="J1581" s="2277"/>
      <c r="K1581" s="343" t="s">
        <v>1192</v>
      </c>
      <c r="L1581" s="2337"/>
      <c r="M1581" s="2277"/>
      <c r="N1581" s="53"/>
      <c r="O1581" s="456"/>
      <c r="P1581" s="50"/>
      <c r="Q1581" s="50">
        <v>127.07299999999999</v>
      </c>
      <c r="R1581" s="50"/>
      <c r="S1581" s="51"/>
      <c r="T1581" s="52"/>
      <c r="U1581" s="1444" t="s">
        <v>3903</v>
      </c>
      <c r="V1581" s="375" t="s">
        <v>1424</v>
      </c>
      <c r="W1581" s="375"/>
    </row>
    <row r="1582" spans="1:23" s="347" customFormat="1" outlineLevel="1" x14ac:dyDescent="0.25">
      <c r="A1582" s="2282"/>
      <c r="B1582" s="2344" t="s">
        <v>2634</v>
      </c>
      <c r="C1582" s="2276" t="s">
        <v>1022</v>
      </c>
      <c r="D1582" s="2276" t="s">
        <v>1022</v>
      </c>
      <c r="E1582" s="1044" t="s">
        <v>1174</v>
      </c>
      <c r="F1582" s="2336">
        <v>2028</v>
      </c>
      <c r="G1582" s="2426" t="s">
        <v>468</v>
      </c>
      <c r="H1582" s="2646" t="s">
        <v>1490</v>
      </c>
      <c r="I1582" s="2276" t="s">
        <v>987</v>
      </c>
      <c r="J1582" s="2276" t="s">
        <v>987</v>
      </c>
      <c r="K1582" s="344" t="s">
        <v>1174</v>
      </c>
      <c r="L1582" s="2336">
        <v>2028</v>
      </c>
      <c r="M1582" s="2276" t="s">
        <v>466</v>
      </c>
      <c r="N1582" s="53"/>
      <c r="O1582" s="456"/>
      <c r="P1582" s="50"/>
      <c r="Q1582" s="50"/>
      <c r="R1582" s="50" t="s">
        <v>1747</v>
      </c>
      <c r="S1582" s="51"/>
      <c r="T1582" s="52"/>
      <c r="U1582" s="375"/>
      <c r="V1582" s="375"/>
      <c r="W1582" s="375"/>
    </row>
    <row r="1583" spans="1:23" s="347" customFormat="1" outlineLevel="1" x14ac:dyDescent="0.25">
      <c r="A1583" s="2283"/>
      <c r="B1583" s="2345"/>
      <c r="C1583" s="2277"/>
      <c r="D1583" s="2277"/>
      <c r="E1583" s="1044" t="s">
        <v>2026</v>
      </c>
      <c r="F1583" s="2337"/>
      <c r="G1583" s="2427"/>
      <c r="H1583" s="2647"/>
      <c r="I1583" s="2277"/>
      <c r="J1583" s="2277"/>
      <c r="K1583" s="343" t="s">
        <v>1192</v>
      </c>
      <c r="L1583" s="2337"/>
      <c r="M1583" s="2277"/>
      <c r="N1583" s="53"/>
      <c r="O1583" s="456"/>
      <c r="P1583" s="50"/>
      <c r="Q1583" s="50"/>
      <c r="R1583" s="50">
        <v>118.456</v>
      </c>
      <c r="S1583" s="51"/>
      <c r="T1583" s="52"/>
      <c r="U1583" s="1444" t="s">
        <v>3903</v>
      </c>
      <c r="V1583" s="375" t="s">
        <v>1424</v>
      </c>
      <c r="W1583" s="375"/>
    </row>
    <row r="1584" spans="1:23" s="347" customFormat="1" ht="15" customHeight="1" outlineLevel="1" x14ac:dyDescent="0.25">
      <c r="A1584" s="2282"/>
      <c r="B1584" s="2344" t="s">
        <v>2635</v>
      </c>
      <c r="C1584" s="2276" t="s">
        <v>1022</v>
      </c>
      <c r="D1584" s="2276" t="s">
        <v>1022</v>
      </c>
      <c r="E1584" s="1044" t="s">
        <v>1174</v>
      </c>
      <c r="F1584" s="2336">
        <v>2028</v>
      </c>
      <c r="G1584" s="2426" t="s">
        <v>468</v>
      </c>
      <c r="H1584" s="2646" t="s">
        <v>1491</v>
      </c>
      <c r="I1584" s="2276" t="s">
        <v>987</v>
      </c>
      <c r="J1584" s="2276" t="s">
        <v>987</v>
      </c>
      <c r="K1584" s="344" t="s">
        <v>1174</v>
      </c>
      <c r="L1584" s="2336">
        <v>2028</v>
      </c>
      <c r="M1584" s="2276" t="s">
        <v>466</v>
      </c>
      <c r="N1584" s="53"/>
      <c r="O1584" s="456"/>
      <c r="P1584" s="50"/>
      <c r="Q1584" s="50"/>
      <c r="R1584" s="50" t="s">
        <v>1748</v>
      </c>
      <c r="S1584" s="51"/>
      <c r="T1584" s="52"/>
      <c r="U1584" s="375"/>
      <c r="V1584" s="375"/>
      <c r="W1584" s="375"/>
    </row>
    <row r="1585" spans="1:23" s="347" customFormat="1" outlineLevel="1" x14ac:dyDescent="0.25">
      <c r="A1585" s="2283"/>
      <c r="B1585" s="2345"/>
      <c r="C1585" s="2277"/>
      <c r="D1585" s="2277"/>
      <c r="E1585" s="1044" t="s">
        <v>2026</v>
      </c>
      <c r="F1585" s="2337"/>
      <c r="G1585" s="2427"/>
      <c r="H1585" s="2647"/>
      <c r="I1585" s="2277"/>
      <c r="J1585" s="2277"/>
      <c r="K1585" s="343" t="s">
        <v>1192</v>
      </c>
      <c r="L1585" s="2337"/>
      <c r="M1585" s="2277"/>
      <c r="N1585" s="53"/>
      <c r="O1585" s="456"/>
      <c r="P1585" s="50"/>
      <c r="Q1585" s="50"/>
      <c r="R1585" s="50">
        <v>210.39599999999999</v>
      </c>
      <c r="S1585" s="51"/>
      <c r="T1585" s="52"/>
      <c r="U1585" s="1444" t="s">
        <v>3903</v>
      </c>
      <c r="V1585" s="375" t="s">
        <v>1424</v>
      </c>
      <c r="W1585" s="375"/>
    </row>
    <row r="1586" spans="1:23" s="347" customFormat="1" outlineLevel="1" x14ac:dyDescent="0.25">
      <c r="A1586" s="2282"/>
      <c r="B1586" s="2344" t="s">
        <v>2636</v>
      </c>
      <c r="C1586" s="2276" t="s">
        <v>1022</v>
      </c>
      <c r="D1586" s="2276" t="s">
        <v>1022</v>
      </c>
      <c r="E1586" s="1044" t="s">
        <v>1174</v>
      </c>
      <c r="F1586" s="2336">
        <v>2028</v>
      </c>
      <c r="G1586" s="2426" t="s">
        <v>468</v>
      </c>
      <c r="H1586" s="2646" t="s">
        <v>1492</v>
      </c>
      <c r="I1586" s="2276" t="s">
        <v>987</v>
      </c>
      <c r="J1586" s="2276" t="s">
        <v>987</v>
      </c>
      <c r="K1586" s="344" t="s">
        <v>1174</v>
      </c>
      <c r="L1586" s="2336">
        <v>2028</v>
      </c>
      <c r="M1586" s="2276" t="s">
        <v>466</v>
      </c>
      <c r="N1586" s="53"/>
      <c r="O1586" s="456"/>
      <c r="P1586" s="50"/>
      <c r="Q1586" s="50"/>
      <c r="R1586" s="50" t="s">
        <v>1699</v>
      </c>
      <c r="S1586" s="51"/>
      <c r="T1586" s="52"/>
      <c r="U1586" s="375"/>
      <c r="V1586" s="375"/>
      <c r="W1586" s="375"/>
    </row>
    <row r="1587" spans="1:23" s="347" customFormat="1" outlineLevel="1" x14ac:dyDescent="0.25">
      <c r="A1587" s="2283"/>
      <c r="B1587" s="2345"/>
      <c r="C1587" s="2277"/>
      <c r="D1587" s="2277"/>
      <c r="E1587" s="1044" t="s">
        <v>2026</v>
      </c>
      <c r="F1587" s="2337"/>
      <c r="G1587" s="2427"/>
      <c r="H1587" s="2647"/>
      <c r="I1587" s="2277"/>
      <c r="J1587" s="2277"/>
      <c r="K1587" s="343" t="s">
        <v>1192</v>
      </c>
      <c r="L1587" s="2337"/>
      <c r="M1587" s="2277"/>
      <c r="N1587" s="53"/>
      <c r="O1587" s="456"/>
      <c r="P1587" s="50"/>
      <c r="Q1587" s="50"/>
      <c r="R1587" s="50">
        <v>196.15899999999999</v>
      </c>
      <c r="S1587" s="51"/>
      <c r="T1587" s="52"/>
      <c r="U1587" s="1444" t="s">
        <v>3903</v>
      </c>
      <c r="V1587" s="375" t="s">
        <v>1424</v>
      </c>
      <c r="W1587" s="375"/>
    </row>
    <row r="1588" spans="1:23" s="286" customFormat="1" outlineLevel="1" x14ac:dyDescent="0.25">
      <c r="A1588" s="1190"/>
      <c r="B1588" s="984" t="s">
        <v>1014</v>
      </c>
      <c r="C1588" s="160"/>
      <c r="D1588" s="180"/>
      <c r="E1588" s="160"/>
      <c r="F1588" s="205"/>
      <c r="G1588" s="161"/>
      <c r="H1588" s="232" t="s">
        <v>584</v>
      </c>
      <c r="I1588" s="160"/>
      <c r="J1588" s="180"/>
      <c r="K1588" s="160"/>
      <c r="L1588" s="205"/>
      <c r="M1588" s="160"/>
      <c r="N1588" s="169"/>
      <c r="O1588" s="459"/>
      <c r="P1588" s="168"/>
      <c r="Q1588" s="168"/>
      <c r="R1588" s="168"/>
      <c r="S1588" s="168"/>
      <c r="T1588" s="168"/>
      <c r="U1588" s="168"/>
      <c r="V1588" s="207"/>
      <c r="W1588" s="207"/>
    </row>
    <row r="1589" spans="1:23" s="69" customFormat="1" ht="15" customHeight="1" outlineLevel="1" x14ac:dyDescent="0.25">
      <c r="A1589" s="2282"/>
      <c r="B1589" s="2332" t="s">
        <v>2637</v>
      </c>
      <c r="C1589" s="2276" t="s">
        <v>1022</v>
      </c>
      <c r="D1589" s="2276" t="s">
        <v>1022</v>
      </c>
      <c r="E1589" s="1044" t="s">
        <v>1174</v>
      </c>
      <c r="F1589" s="2336" t="s">
        <v>472</v>
      </c>
      <c r="G1589" s="2426" t="s">
        <v>468</v>
      </c>
      <c r="H1589" s="2428" t="s">
        <v>764</v>
      </c>
      <c r="I1589" s="2276" t="s">
        <v>987</v>
      </c>
      <c r="J1589" s="2276" t="s">
        <v>987</v>
      </c>
      <c r="K1589" s="361" t="s">
        <v>1174</v>
      </c>
      <c r="L1589" s="2336" t="s">
        <v>472</v>
      </c>
      <c r="M1589" s="2276" t="s">
        <v>466</v>
      </c>
      <c r="N1589" s="53"/>
      <c r="O1589" s="460"/>
      <c r="P1589" s="50"/>
      <c r="Q1589" s="50"/>
      <c r="R1589" s="50"/>
      <c r="S1589" s="51"/>
      <c r="T1589" s="52"/>
      <c r="U1589" s="1444"/>
      <c r="V1589" s="681"/>
      <c r="W1589" s="2760" t="s">
        <v>1802</v>
      </c>
    </row>
    <row r="1590" spans="1:23" s="347" customFormat="1" ht="30" outlineLevel="1" x14ac:dyDescent="0.25">
      <c r="A1590" s="2420"/>
      <c r="B1590" s="2660"/>
      <c r="C1590" s="2277"/>
      <c r="D1590" s="2277"/>
      <c r="E1590" s="1044" t="s">
        <v>2026</v>
      </c>
      <c r="F1590" s="2338"/>
      <c r="G1590" s="2427"/>
      <c r="H1590" s="2630"/>
      <c r="I1590" s="2341"/>
      <c r="J1590" s="2341"/>
      <c r="K1590" s="2276" t="s">
        <v>1192</v>
      </c>
      <c r="L1590" s="2338"/>
      <c r="M1590" s="2341"/>
      <c r="N1590" s="53">
        <v>879.43399999999997</v>
      </c>
      <c r="O1590" s="460"/>
      <c r="P1590" s="50"/>
      <c r="Q1590" s="50"/>
      <c r="R1590" s="50" t="s">
        <v>1750</v>
      </c>
      <c r="S1590" s="51"/>
      <c r="T1590" s="52"/>
      <c r="U1590" s="1444" t="s">
        <v>1494</v>
      </c>
      <c r="V1590" s="681"/>
      <c r="W1590" s="2761"/>
    </row>
    <row r="1591" spans="1:23" s="69" customFormat="1" outlineLevel="1" x14ac:dyDescent="0.25">
      <c r="A1591" s="2283"/>
      <c r="B1591" s="2333"/>
      <c r="C1591" s="2276" t="s">
        <v>1022</v>
      </c>
      <c r="D1591" s="2276" t="s">
        <v>1022</v>
      </c>
      <c r="E1591" s="1044" t="s">
        <v>1174</v>
      </c>
      <c r="F1591" s="2337"/>
      <c r="G1591" s="2426" t="s">
        <v>468</v>
      </c>
      <c r="H1591" s="2429"/>
      <c r="I1591" s="2277"/>
      <c r="J1591" s="2277"/>
      <c r="K1591" s="2277"/>
      <c r="L1591" s="2337"/>
      <c r="M1591" s="2277"/>
      <c r="N1591" s="53">
        <v>727.00300000000004</v>
      </c>
      <c r="O1591" s="460">
        <v>850.2</v>
      </c>
      <c r="P1591" s="50"/>
      <c r="Q1591" s="50"/>
      <c r="R1591" s="50">
        <v>1000</v>
      </c>
      <c r="S1591" s="51"/>
      <c r="T1591" s="52"/>
      <c r="U1591" s="1444" t="s">
        <v>3903</v>
      </c>
      <c r="V1591" s="681" t="s">
        <v>1493</v>
      </c>
      <c r="W1591" s="2766"/>
    </row>
    <row r="1592" spans="1:23" s="69" customFormat="1" ht="15" customHeight="1" outlineLevel="1" x14ac:dyDescent="0.25">
      <c r="A1592" s="2282"/>
      <c r="B1592" s="2332" t="s">
        <v>2638</v>
      </c>
      <c r="C1592" s="2277"/>
      <c r="D1592" s="2277"/>
      <c r="E1592" s="1044" t="s">
        <v>2026</v>
      </c>
      <c r="F1592" s="2336" t="s">
        <v>472</v>
      </c>
      <c r="G1592" s="2427"/>
      <c r="H1592" s="2428" t="s">
        <v>765</v>
      </c>
      <c r="I1592" s="2276" t="s">
        <v>987</v>
      </c>
      <c r="J1592" s="2276" t="s">
        <v>987</v>
      </c>
      <c r="K1592" s="361" t="s">
        <v>1174</v>
      </c>
      <c r="L1592" s="2336" t="s">
        <v>472</v>
      </c>
      <c r="M1592" s="2276" t="s">
        <v>466</v>
      </c>
      <c r="N1592" s="53" t="s">
        <v>3175</v>
      </c>
      <c r="O1592" s="460" t="s">
        <v>3176</v>
      </c>
      <c r="P1592" s="50"/>
      <c r="Q1592" s="50"/>
      <c r="R1592" s="50" t="s">
        <v>1751</v>
      </c>
      <c r="S1592" s="51"/>
      <c r="T1592" s="52"/>
      <c r="U1592" s="1444"/>
      <c r="V1592" s="681"/>
      <c r="W1592" s="241"/>
    </row>
    <row r="1593" spans="1:23" s="69" customFormat="1" outlineLevel="1" x14ac:dyDescent="0.25">
      <c r="A1593" s="2283"/>
      <c r="B1593" s="2333"/>
      <c r="C1593" s="2276" t="s">
        <v>1022</v>
      </c>
      <c r="D1593" s="2276" t="s">
        <v>1022</v>
      </c>
      <c r="E1593" s="1044" t="s">
        <v>1174</v>
      </c>
      <c r="F1593" s="2337"/>
      <c r="G1593" s="2426" t="s">
        <v>468</v>
      </c>
      <c r="H1593" s="2429"/>
      <c r="I1593" s="2277"/>
      <c r="J1593" s="2277"/>
      <c r="K1593" s="589" t="s">
        <v>1192</v>
      </c>
      <c r="L1593" s="2337"/>
      <c r="M1593" s="2277"/>
      <c r="N1593" s="53">
        <v>859.01700000000005</v>
      </c>
      <c r="O1593" s="460">
        <v>620</v>
      </c>
      <c r="P1593" s="50"/>
      <c r="Q1593" s="50"/>
      <c r="R1593" s="50">
        <v>500</v>
      </c>
      <c r="S1593" s="51"/>
      <c r="T1593" s="52"/>
      <c r="U1593" s="1444" t="s">
        <v>3903</v>
      </c>
      <c r="V1593" s="681" t="s">
        <v>1493</v>
      </c>
      <c r="W1593" s="241"/>
    </row>
    <row r="1594" spans="1:23" s="69" customFormat="1" ht="15" customHeight="1" outlineLevel="1" x14ac:dyDescent="0.25">
      <c r="A1594" s="2282"/>
      <c r="B1594" s="2332" t="s">
        <v>3670</v>
      </c>
      <c r="C1594" s="2277"/>
      <c r="D1594" s="2277"/>
      <c r="E1594" s="1044" t="s">
        <v>2026</v>
      </c>
      <c r="F1594" s="2336" t="s">
        <v>1259</v>
      </c>
      <c r="G1594" s="2427"/>
      <c r="H1594" s="2428" t="s">
        <v>930</v>
      </c>
      <c r="I1594" s="2276" t="s">
        <v>987</v>
      </c>
      <c r="J1594" s="2276" t="s">
        <v>987</v>
      </c>
      <c r="K1594" s="251" t="s">
        <v>1174</v>
      </c>
      <c r="L1594" s="2336" t="s">
        <v>1259</v>
      </c>
      <c r="M1594" s="2276" t="s">
        <v>466</v>
      </c>
      <c r="N1594" s="53"/>
      <c r="O1594" s="456"/>
      <c r="P1594" s="50"/>
      <c r="Q1594" s="50"/>
      <c r="R1594" s="50" t="s">
        <v>1378</v>
      </c>
      <c r="S1594" s="51"/>
      <c r="T1594" s="52"/>
      <c r="U1594" s="1444"/>
      <c r="V1594" s="681"/>
      <c r="W1594" s="241"/>
    </row>
    <row r="1595" spans="1:23" s="338" customFormat="1" ht="15" customHeight="1" outlineLevel="1" x14ac:dyDescent="0.25">
      <c r="A1595" s="2420"/>
      <c r="B1595" s="2660"/>
      <c r="C1595" s="2276" t="s">
        <v>1022</v>
      </c>
      <c r="D1595" s="2276" t="s">
        <v>1022</v>
      </c>
      <c r="E1595" s="1044" t="s">
        <v>1174</v>
      </c>
      <c r="F1595" s="2338"/>
      <c r="G1595" s="2426" t="s">
        <v>468</v>
      </c>
      <c r="H1595" s="2630"/>
      <c r="I1595" s="2341"/>
      <c r="J1595" s="2341"/>
      <c r="K1595" s="2276" t="s">
        <v>1192</v>
      </c>
      <c r="L1595" s="2338"/>
      <c r="M1595" s="2341"/>
      <c r="N1595" s="53">
        <v>61.707999999999998</v>
      </c>
      <c r="O1595" s="456">
        <v>0</v>
      </c>
      <c r="P1595" s="50"/>
      <c r="Q1595" s="50"/>
      <c r="R1595" s="50"/>
      <c r="S1595" s="51"/>
      <c r="T1595" s="52"/>
      <c r="U1595" s="1444" t="s">
        <v>3903</v>
      </c>
      <c r="V1595" s="681"/>
      <c r="W1595" s="334"/>
    </row>
    <row r="1596" spans="1:23" s="69" customFormat="1" ht="32.25" customHeight="1" outlineLevel="1" x14ac:dyDescent="0.25">
      <c r="A1596" s="2283"/>
      <c r="B1596" s="2333"/>
      <c r="C1596" s="2277"/>
      <c r="D1596" s="2277"/>
      <c r="E1596" s="1044" t="s">
        <v>2026</v>
      </c>
      <c r="F1596" s="2337"/>
      <c r="G1596" s="2427"/>
      <c r="H1596" s="2429"/>
      <c r="I1596" s="2277"/>
      <c r="J1596" s="2277"/>
      <c r="K1596" s="2277"/>
      <c r="L1596" s="2337"/>
      <c r="M1596" s="2277"/>
      <c r="N1596" s="53"/>
      <c r="O1596" s="456"/>
      <c r="P1596" s="50"/>
      <c r="Q1596" s="50">
        <v>222.73400000000001</v>
      </c>
      <c r="R1596" s="50">
        <v>466.298</v>
      </c>
      <c r="S1596" s="51"/>
      <c r="T1596" s="52"/>
      <c r="U1596" s="1444" t="s">
        <v>3903</v>
      </c>
      <c r="V1596" s="681" t="s">
        <v>1358</v>
      </c>
      <c r="W1596" s="241"/>
    </row>
    <row r="1597" spans="1:23" s="69" customFormat="1" ht="15" customHeight="1" outlineLevel="1" x14ac:dyDescent="0.25">
      <c r="A1597" s="2282"/>
      <c r="B1597" s="2332" t="s">
        <v>2639</v>
      </c>
      <c r="C1597" s="2276" t="s">
        <v>1022</v>
      </c>
      <c r="D1597" s="2276" t="s">
        <v>1022</v>
      </c>
      <c r="E1597" s="1044" t="s">
        <v>1174</v>
      </c>
      <c r="F1597" s="2336" t="s">
        <v>472</v>
      </c>
      <c r="G1597" s="2426" t="s">
        <v>468</v>
      </c>
      <c r="H1597" s="2428" t="s">
        <v>766</v>
      </c>
      <c r="I1597" s="2276" t="s">
        <v>987</v>
      </c>
      <c r="J1597" s="2276" t="s">
        <v>987</v>
      </c>
      <c r="K1597" s="361" t="s">
        <v>1174</v>
      </c>
      <c r="L1597" s="2336" t="s">
        <v>472</v>
      </c>
      <c r="M1597" s="2276" t="s">
        <v>466</v>
      </c>
      <c r="N1597" s="53" t="s">
        <v>3177</v>
      </c>
      <c r="O1597" s="460" t="s">
        <v>3178</v>
      </c>
      <c r="P1597" s="50"/>
      <c r="Q1597" s="50"/>
      <c r="R1597" s="50" t="s">
        <v>1753</v>
      </c>
      <c r="S1597" s="51"/>
      <c r="T1597" s="52"/>
      <c r="U1597" s="1444"/>
      <c r="V1597" s="681"/>
      <c r="W1597" s="241"/>
    </row>
    <row r="1598" spans="1:23" s="69" customFormat="1" outlineLevel="1" x14ac:dyDescent="0.25">
      <c r="A1598" s="2283"/>
      <c r="B1598" s="2333"/>
      <c r="C1598" s="2277"/>
      <c r="D1598" s="2277"/>
      <c r="E1598" s="1044" t="s">
        <v>2026</v>
      </c>
      <c r="F1598" s="2337"/>
      <c r="G1598" s="2427"/>
      <c r="H1598" s="2429"/>
      <c r="I1598" s="2277"/>
      <c r="J1598" s="2277"/>
      <c r="K1598" s="589" t="s">
        <v>1192</v>
      </c>
      <c r="L1598" s="2337"/>
      <c r="M1598" s="2277"/>
      <c r="N1598" s="53">
        <v>1075.4359999999999</v>
      </c>
      <c r="O1598" s="460">
        <v>1000</v>
      </c>
      <c r="P1598" s="50"/>
      <c r="Q1598" s="50"/>
      <c r="R1598" s="50">
        <v>285.75200000000001</v>
      </c>
      <c r="S1598" s="51"/>
      <c r="T1598" s="52"/>
      <c r="U1598" s="1444" t="s">
        <v>3903</v>
      </c>
      <c r="V1598" s="681" t="s">
        <v>1493</v>
      </c>
      <c r="W1598" s="241"/>
    </row>
    <row r="1599" spans="1:23" s="69" customFormat="1" ht="15" customHeight="1" outlineLevel="1" x14ac:dyDescent="0.25">
      <c r="A1599" s="2282"/>
      <c r="B1599" s="2332" t="s">
        <v>2640</v>
      </c>
      <c r="C1599" s="2276" t="s">
        <v>1022</v>
      </c>
      <c r="D1599" s="2276" t="s">
        <v>1022</v>
      </c>
      <c r="E1599" s="1044" t="s">
        <v>1174</v>
      </c>
      <c r="F1599" s="2336" t="s">
        <v>472</v>
      </c>
      <c r="G1599" s="2426" t="s">
        <v>468</v>
      </c>
      <c r="H1599" s="2428" t="s">
        <v>767</v>
      </c>
      <c r="I1599" s="2276" t="s">
        <v>987</v>
      </c>
      <c r="J1599" s="2276" t="s">
        <v>987</v>
      </c>
      <c r="K1599" s="361" t="s">
        <v>1174</v>
      </c>
      <c r="L1599" s="2336" t="s">
        <v>472</v>
      </c>
      <c r="M1599" s="2276" t="s">
        <v>466</v>
      </c>
      <c r="N1599" s="53"/>
      <c r="O1599" s="460"/>
      <c r="P1599" s="50"/>
      <c r="Q1599" s="50"/>
      <c r="R1599" s="50" t="s">
        <v>1754</v>
      </c>
      <c r="S1599" s="51"/>
      <c r="T1599" s="52"/>
      <c r="U1599" s="1444"/>
      <c r="V1599" s="681"/>
      <c r="W1599" s="2760" t="s">
        <v>1801</v>
      </c>
    </row>
    <row r="1600" spans="1:23" s="69" customFormat="1" outlineLevel="1" x14ac:dyDescent="0.25">
      <c r="A1600" s="2283"/>
      <c r="B1600" s="2333"/>
      <c r="C1600" s="2277"/>
      <c r="D1600" s="2277"/>
      <c r="E1600" s="1044" t="s">
        <v>2026</v>
      </c>
      <c r="F1600" s="2337"/>
      <c r="G1600" s="2427"/>
      <c r="H1600" s="2429"/>
      <c r="I1600" s="2277"/>
      <c r="J1600" s="2277"/>
      <c r="K1600" s="589" t="s">
        <v>1192</v>
      </c>
      <c r="L1600" s="2337"/>
      <c r="M1600" s="2277"/>
      <c r="N1600" s="53">
        <v>66.739000000000004</v>
      </c>
      <c r="O1600" s="460">
        <v>599.92079999999999</v>
      </c>
      <c r="P1600" s="50"/>
      <c r="Q1600" s="50"/>
      <c r="R1600" s="50">
        <v>643.25300000000004</v>
      </c>
      <c r="S1600" s="51"/>
      <c r="T1600" s="52"/>
      <c r="U1600" s="1444" t="s">
        <v>3903</v>
      </c>
      <c r="V1600" s="681" t="s">
        <v>1493</v>
      </c>
      <c r="W1600" s="2761"/>
    </row>
    <row r="1601" spans="1:23" s="69" customFormat="1" ht="15" customHeight="1" outlineLevel="1" x14ac:dyDescent="0.25">
      <c r="A1601" s="2282"/>
      <c r="B1601" s="2332" t="s">
        <v>2641</v>
      </c>
      <c r="C1601" s="2276" t="s">
        <v>1022</v>
      </c>
      <c r="D1601" s="2276" t="s">
        <v>1022</v>
      </c>
      <c r="E1601" s="1044" t="s">
        <v>1174</v>
      </c>
      <c r="F1601" s="2336" t="s">
        <v>472</v>
      </c>
      <c r="G1601" s="2426" t="s">
        <v>468</v>
      </c>
      <c r="H1601" s="2428" t="s">
        <v>768</v>
      </c>
      <c r="I1601" s="2276" t="s">
        <v>987</v>
      </c>
      <c r="J1601" s="2276" t="s">
        <v>987</v>
      </c>
      <c r="K1601" s="361" t="s">
        <v>1174</v>
      </c>
      <c r="L1601" s="2336" t="s">
        <v>472</v>
      </c>
      <c r="M1601" s="2276" t="s">
        <v>466</v>
      </c>
      <c r="N1601" s="53" t="s">
        <v>3179</v>
      </c>
      <c r="O1601" s="460" t="s">
        <v>3180</v>
      </c>
      <c r="P1601" s="50"/>
      <c r="Q1601" s="50"/>
      <c r="R1601" s="50" t="s">
        <v>1749</v>
      </c>
      <c r="S1601" s="51"/>
      <c r="T1601" s="52"/>
      <c r="U1601" s="1444"/>
      <c r="V1601" s="681"/>
      <c r="W1601" s="2760" t="s">
        <v>1801</v>
      </c>
    </row>
    <row r="1602" spans="1:23" s="69" customFormat="1" outlineLevel="1" x14ac:dyDescent="0.25">
      <c r="A1602" s="2283"/>
      <c r="B1602" s="2333"/>
      <c r="C1602" s="2277"/>
      <c r="D1602" s="2277"/>
      <c r="E1602" s="1044" t="s">
        <v>2026</v>
      </c>
      <c r="F1602" s="2337"/>
      <c r="G1602" s="2427"/>
      <c r="H1602" s="2429"/>
      <c r="I1602" s="2277"/>
      <c r="J1602" s="2277"/>
      <c r="K1602" s="589" t="s">
        <v>1192</v>
      </c>
      <c r="L1602" s="2337"/>
      <c r="M1602" s="2277"/>
      <c r="N1602" s="53">
        <v>157.80199999999999</v>
      </c>
      <c r="O1602" s="460">
        <v>715</v>
      </c>
      <c r="P1602" s="50"/>
      <c r="Q1602" s="50">
        <v>713.04899999999998</v>
      </c>
      <c r="R1602" s="50">
        <v>500</v>
      </c>
      <c r="S1602" s="51"/>
      <c r="T1602" s="52"/>
      <c r="U1602" s="1444" t="s">
        <v>3903</v>
      </c>
      <c r="V1602" s="681" t="s">
        <v>1493</v>
      </c>
      <c r="W1602" s="2761"/>
    </row>
    <row r="1603" spans="1:23" s="69" customFormat="1" ht="15" customHeight="1" outlineLevel="1" x14ac:dyDescent="0.25">
      <c r="A1603" s="2282"/>
      <c r="B1603" s="2332" t="s">
        <v>2642</v>
      </c>
      <c r="C1603" s="2276" t="s">
        <v>1022</v>
      </c>
      <c r="D1603" s="2276" t="s">
        <v>1022</v>
      </c>
      <c r="E1603" s="1044" t="s">
        <v>1174</v>
      </c>
      <c r="F1603" s="2336" t="s">
        <v>472</v>
      </c>
      <c r="G1603" s="2426" t="s">
        <v>468</v>
      </c>
      <c r="H1603" s="2428" t="s">
        <v>769</v>
      </c>
      <c r="I1603" s="2276" t="s">
        <v>987</v>
      </c>
      <c r="J1603" s="2276" t="s">
        <v>987</v>
      </c>
      <c r="K1603" s="361" t="s">
        <v>1174</v>
      </c>
      <c r="L1603" s="2336" t="s">
        <v>472</v>
      </c>
      <c r="M1603" s="2276" t="s">
        <v>466</v>
      </c>
      <c r="N1603" s="53" t="s">
        <v>3181</v>
      </c>
      <c r="O1603" s="460"/>
      <c r="P1603" s="50"/>
      <c r="Q1603" s="50"/>
      <c r="R1603" s="50" t="s">
        <v>1752</v>
      </c>
      <c r="S1603" s="51"/>
      <c r="T1603" s="52"/>
      <c r="U1603" s="1444"/>
      <c r="V1603" s="681"/>
      <c r="W1603" s="241"/>
    </row>
    <row r="1604" spans="1:23" s="69" customFormat="1" outlineLevel="1" x14ac:dyDescent="0.25">
      <c r="A1604" s="2283"/>
      <c r="B1604" s="2333"/>
      <c r="C1604" s="2277"/>
      <c r="D1604" s="2277"/>
      <c r="E1604" s="1044" t="s">
        <v>2026</v>
      </c>
      <c r="F1604" s="2337"/>
      <c r="G1604" s="2427"/>
      <c r="H1604" s="2429"/>
      <c r="I1604" s="2277"/>
      <c r="J1604" s="2277"/>
      <c r="K1604" s="589" t="s">
        <v>1192</v>
      </c>
      <c r="L1604" s="2337"/>
      <c r="M1604" s="2277"/>
      <c r="N1604" s="53">
        <v>158.77199999999999</v>
      </c>
      <c r="O1604" s="460">
        <v>1000</v>
      </c>
      <c r="P1604" s="50"/>
      <c r="Q1604" s="50"/>
      <c r="R1604" s="50">
        <v>462.72399999999999</v>
      </c>
      <c r="S1604" s="51"/>
      <c r="T1604" s="52"/>
      <c r="U1604" s="1444" t="s">
        <v>3903</v>
      </c>
      <c r="V1604" s="681" t="s">
        <v>1493</v>
      </c>
      <c r="W1604" s="241"/>
    </row>
    <row r="1605" spans="1:23" s="385" customFormat="1" ht="15" customHeight="1" outlineLevel="1" x14ac:dyDescent="0.25">
      <c r="A1605" s="1436"/>
      <c r="B1605" s="2315" t="s">
        <v>3388</v>
      </c>
      <c r="C1605" s="2268" t="s">
        <v>1022</v>
      </c>
      <c r="D1605" s="2268" t="s">
        <v>1022</v>
      </c>
      <c r="E1605" s="1443" t="s">
        <v>1174</v>
      </c>
      <c r="F1605" s="2830" t="s">
        <v>1832</v>
      </c>
      <c r="G1605" s="2426" t="s">
        <v>395</v>
      </c>
      <c r="H1605" s="2255" t="s">
        <v>3375</v>
      </c>
      <c r="I1605" s="2249" t="s">
        <v>987</v>
      </c>
      <c r="J1605" s="2249" t="s">
        <v>985</v>
      </c>
      <c r="K1605" s="1437" t="s">
        <v>1174</v>
      </c>
      <c r="L1605" s="2258" t="s">
        <v>1832</v>
      </c>
      <c r="M1605" s="2249" t="s">
        <v>393</v>
      </c>
      <c r="N1605" s="1446"/>
      <c r="O1605" s="1446"/>
      <c r="P1605" s="1250"/>
      <c r="Q1605" s="1250"/>
      <c r="R1605" s="1250"/>
      <c r="S1605" s="1250" t="s">
        <v>1679</v>
      </c>
      <c r="T1605" s="1250" t="s">
        <v>1679</v>
      </c>
      <c r="U1605" s="1661"/>
      <c r="V1605" s="1447"/>
      <c r="W1605" s="2292" t="s">
        <v>1802</v>
      </c>
    </row>
    <row r="1606" spans="1:23" s="385" customFormat="1" ht="30" outlineLevel="1" x14ac:dyDescent="0.25">
      <c r="A1606" s="1436"/>
      <c r="B1606" s="2485"/>
      <c r="C1606" s="2484"/>
      <c r="D1606" s="2484"/>
      <c r="E1606" s="2268" t="s">
        <v>458</v>
      </c>
      <c r="F1606" s="2831"/>
      <c r="G1606" s="2430"/>
      <c r="H1606" s="2256"/>
      <c r="I1606" s="2257"/>
      <c r="J1606" s="2257"/>
      <c r="K1606" s="2249" t="s">
        <v>1192</v>
      </c>
      <c r="L1606" s="2259"/>
      <c r="M1606" s="2257"/>
      <c r="N1606" s="1446"/>
      <c r="O1606" s="1446"/>
      <c r="P1606" s="1250"/>
      <c r="Q1606" s="1250"/>
      <c r="R1606" s="1250"/>
      <c r="S1606" s="1250">
        <v>800</v>
      </c>
      <c r="T1606" s="1250">
        <v>800</v>
      </c>
      <c r="U1606" s="1661" t="s">
        <v>631</v>
      </c>
      <c r="V1606" s="1447"/>
      <c r="W1606" s="2293"/>
    </row>
    <row r="1607" spans="1:23" s="385" customFormat="1" outlineLevel="1" x14ac:dyDescent="0.25">
      <c r="A1607" s="1436"/>
      <c r="B1607" s="2316"/>
      <c r="C1607" s="2269"/>
      <c r="D1607" s="2269"/>
      <c r="E1607" s="2269"/>
      <c r="F1607" s="2832"/>
      <c r="G1607" s="2427"/>
      <c r="H1607" s="2637"/>
      <c r="I1607" s="2250"/>
      <c r="J1607" s="2250"/>
      <c r="K1607" s="2250"/>
      <c r="L1607" s="2654"/>
      <c r="M1607" s="2250"/>
      <c r="N1607" s="1446"/>
      <c r="O1607" s="1446"/>
      <c r="P1607" s="1250"/>
      <c r="Q1607" s="1250"/>
      <c r="R1607" s="1250"/>
      <c r="S1607" s="1250"/>
      <c r="T1607" s="1250"/>
      <c r="U1607" s="1661"/>
      <c r="V1607" s="1447"/>
      <c r="W1607" s="2833"/>
    </row>
    <row r="1608" spans="1:23" s="385" customFormat="1" ht="15" customHeight="1" outlineLevel="1" x14ac:dyDescent="0.25">
      <c r="A1608" s="1436"/>
      <c r="B1608" s="2659" t="s">
        <v>3389</v>
      </c>
      <c r="C1608" s="2798" t="s">
        <v>1022</v>
      </c>
      <c r="D1608" s="2268" t="s">
        <v>1022</v>
      </c>
      <c r="E1608" s="1445" t="s">
        <v>1174</v>
      </c>
      <c r="F1608" s="2794">
        <v>2029</v>
      </c>
      <c r="G1608" s="2426" t="s">
        <v>395</v>
      </c>
      <c r="H1608" s="2255" t="s">
        <v>3376</v>
      </c>
      <c r="I1608" s="2249" t="s">
        <v>987</v>
      </c>
      <c r="J1608" s="2249" t="s">
        <v>985</v>
      </c>
      <c r="K1608" s="1438" t="s">
        <v>1174</v>
      </c>
      <c r="L1608" s="2258">
        <v>2029</v>
      </c>
      <c r="M1608" s="2249" t="s">
        <v>393</v>
      </c>
      <c r="N1608" s="1446"/>
      <c r="O1608" s="1446"/>
      <c r="P1608" s="1250"/>
      <c r="Q1608" s="1250"/>
      <c r="R1608" s="1250"/>
      <c r="S1608" s="1250" t="s">
        <v>3377</v>
      </c>
      <c r="T1608" s="1250"/>
      <c r="U1608" s="1661"/>
      <c r="V1608" s="1447"/>
      <c r="W1608" s="2292" t="s">
        <v>1802</v>
      </c>
    </row>
    <row r="1609" spans="1:23" s="385" customFormat="1" ht="30" outlineLevel="1" x14ac:dyDescent="0.25">
      <c r="A1609" s="1436"/>
      <c r="B1609" s="2659"/>
      <c r="C1609" s="2798"/>
      <c r="D1609" s="2269"/>
      <c r="E1609" s="1445" t="s">
        <v>458</v>
      </c>
      <c r="F1609" s="2794"/>
      <c r="G1609" s="2427"/>
      <c r="H1609" s="2637"/>
      <c r="I1609" s="2250"/>
      <c r="J1609" s="2250"/>
      <c r="K1609" s="1448" t="s">
        <v>1192</v>
      </c>
      <c r="L1609" s="2654"/>
      <c r="M1609" s="2250"/>
      <c r="N1609" s="1446"/>
      <c r="O1609" s="1446"/>
      <c r="P1609" s="1250"/>
      <c r="Q1609" s="1250"/>
      <c r="R1609" s="1250"/>
      <c r="S1609" s="1250">
        <v>208.88499999999999</v>
      </c>
      <c r="T1609" s="1250"/>
      <c r="U1609" s="1661" t="s">
        <v>631</v>
      </c>
      <c r="V1609" s="1447"/>
      <c r="W1609" s="2293"/>
    </row>
    <row r="1610" spans="1:23" s="385" customFormat="1" ht="15" customHeight="1" outlineLevel="1" x14ac:dyDescent="0.25">
      <c r="A1610" s="1436"/>
      <c r="B1610" s="2495" t="s">
        <v>3390</v>
      </c>
      <c r="C1610" s="2425" t="s">
        <v>1022</v>
      </c>
      <c r="D1610" s="2276" t="s">
        <v>1022</v>
      </c>
      <c r="E1610" s="1442" t="s">
        <v>1174</v>
      </c>
      <c r="F1610" s="2617" t="s">
        <v>1832</v>
      </c>
      <c r="G1610" s="2354" t="s">
        <v>395</v>
      </c>
      <c r="H1610" s="2665" t="s">
        <v>3378</v>
      </c>
      <c r="I1610" s="2249" t="s">
        <v>987</v>
      </c>
      <c r="J1610" s="2249" t="s">
        <v>985</v>
      </c>
      <c r="K1610" s="1438" t="s">
        <v>1174</v>
      </c>
      <c r="L1610" s="2258" t="s">
        <v>1832</v>
      </c>
      <c r="M1610" s="2249" t="s">
        <v>393</v>
      </c>
      <c r="N1610" s="1446"/>
      <c r="O1610" s="1446"/>
      <c r="P1610" s="1250"/>
      <c r="Q1610" s="1250"/>
      <c r="R1610" s="1250"/>
      <c r="S1610" s="1250" t="s">
        <v>1651</v>
      </c>
      <c r="T1610" s="1250" t="s">
        <v>3379</v>
      </c>
      <c r="U1610" s="1661"/>
      <c r="V1610" s="1447"/>
      <c r="W1610" s="2292" t="s">
        <v>1802</v>
      </c>
    </row>
    <row r="1611" spans="1:23" s="385" customFormat="1" ht="15" customHeight="1" outlineLevel="1" x14ac:dyDescent="0.25">
      <c r="A1611" s="1436"/>
      <c r="B1611" s="2285"/>
      <c r="C1611" s="2425"/>
      <c r="D1611" s="2277"/>
      <c r="E1611" s="1442" t="s">
        <v>458</v>
      </c>
      <c r="F1611" s="2352"/>
      <c r="G1611" s="2355"/>
      <c r="H1611" s="2666"/>
      <c r="I1611" s="2250"/>
      <c r="J1611" s="2250"/>
      <c r="K1611" s="1448" t="s">
        <v>1192</v>
      </c>
      <c r="L1611" s="2654"/>
      <c r="M1611" s="2250"/>
      <c r="N1611" s="1446"/>
      <c r="O1611" s="1446"/>
      <c r="P1611" s="1250"/>
      <c r="Q1611" s="1250"/>
      <c r="R1611" s="1250"/>
      <c r="S1611" s="1250">
        <v>1535.944</v>
      </c>
      <c r="T1611" s="1250">
        <v>245.36170000000001</v>
      </c>
      <c r="U1611" s="1661" t="s">
        <v>631</v>
      </c>
      <c r="V1611" s="1447"/>
      <c r="W1611" s="2293"/>
    </row>
    <row r="1612" spans="1:23" s="385" customFormat="1" ht="15" customHeight="1" outlineLevel="1" x14ac:dyDescent="0.25">
      <c r="A1612" s="1436"/>
      <c r="B1612" s="2284" t="s">
        <v>3391</v>
      </c>
      <c r="C1612" s="2425" t="s">
        <v>1022</v>
      </c>
      <c r="D1612" s="2276" t="s">
        <v>1022</v>
      </c>
      <c r="E1612" s="1442" t="s">
        <v>1174</v>
      </c>
      <c r="F1612" s="2351" t="s">
        <v>1832</v>
      </c>
      <c r="G1612" s="2354" t="s">
        <v>395</v>
      </c>
      <c r="H1612" s="2665" t="s">
        <v>3380</v>
      </c>
      <c r="I1612" s="2249" t="s">
        <v>987</v>
      </c>
      <c r="J1612" s="2249" t="s">
        <v>985</v>
      </c>
      <c r="K1612" s="1438" t="s">
        <v>1174</v>
      </c>
      <c r="L1612" s="2258" t="s">
        <v>1832</v>
      </c>
      <c r="M1612" s="2249" t="s">
        <v>393</v>
      </c>
      <c r="N1612" s="1446"/>
      <c r="O1612" s="1446"/>
      <c r="P1612" s="1250"/>
      <c r="Q1612" s="1250"/>
      <c r="R1612" s="1250"/>
      <c r="S1612" s="1250" t="s">
        <v>3381</v>
      </c>
      <c r="T1612" s="1250"/>
      <c r="U1612" s="1661"/>
      <c r="V1612" s="1447"/>
      <c r="W1612" s="2292" t="s">
        <v>1801</v>
      </c>
    </row>
    <row r="1613" spans="1:23" s="385" customFormat="1" ht="15" customHeight="1" outlineLevel="1" x14ac:dyDescent="0.25">
      <c r="A1613" s="1436"/>
      <c r="B1613" s="2285"/>
      <c r="C1613" s="2425"/>
      <c r="D1613" s="2277"/>
      <c r="E1613" s="1442" t="s">
        <v>458</v>
      </c>
      <c r="F1613" s="2352"/>
      <c r="G1613" s="2355"/>
      <c r="H1613" s="2666"/>
      <c r="I1613" s="2250"/>
      <c r="J1613" s="2250"/>
      <c r="K1613" s="1448" t="s">
        <v>1192</v>
      </c>
      <c r="L1613" s="2654"/>
      <c r="M1613" s="2250"/>
      <c r="N1613" s="1446"/>
      <c r="O1613" s="1446"/>
      <c r="P1613" s="1250"/>
      <c r="Q1613" s="1250"/>
      <c r="R1613" s="1250"/>
      <c r="S1613" s="1250">
        <v>761.06439999999998</v>
      </c>
      <c r="T1613" s="1250"/>
      <c r="U1613" s="1661" t="s">
        <v>631</v>
      </c>
      <c r="V1613" s="1447"/>
      <c r="W1613" s="2293"/>
    </row>
    <row r="1614" spans="1:23" s="385" customFormat="1" ht="15" customHeight="1" outlineLevel="1" x14ac:dyDescent="0.25">
      <c r="A1614" s="1436"/>
      <c r="B1614" s="2284" t="s">
        <v>3392</v>
      </c>
      <c r="C1614" s="2425" t="s">
        <v>1022</v>
      </c>
      <c r="D1614" s="2276" t="s">
        <v>1022</v>
      </c>
      <c r="E1614" s="1442" t="s">
        <v>1174</v>
      </c>
      <c r="F1614" s="2351" t="s">
        <v>1832</v>
      </c>
      <c r="G1614" s="2354" t="s">
        <v>395</v>
      </c>
      <c r="H1614" s="2665" t="s">
        <v>3382</v>
      </c>
      <c r="I1614" s="2249" t="s">
        <v>987</v>
      </c>
      <c r="J1614" s="2249" t="s">
        <v>985</v>
      </c>
      <c r="K1614" s="1438" t="s">
        <v>1174</v>
      </c>
      <c r="L1614" s="2258" t="s">
        <v>1832</v>
      </c>
      <c r="M1614" s="2249" t="s">
        <v>393</v>
      </c>
      <c r="N1614" s="1446"/>
      <c r="O1614" s="1446"/>
      <c r="P1614" s="1250"/>
      <c r="Q1614" s="1250"/>
      <c r="R1614" s="1250"/>
      <c r="S1614" s="1250" t="s">
        <v>3383</v>
      </c>
      <c r="T1614" s="1250" t="s">
        <v>3383</v>
      </c>
      <c r="U1614" s="1661"/>
      <c r="V1614" s="1447"/>
      <c r="W1614" s="2292" t="s">
        <v>1801</v>
      </c>
    </row>
    <row r="1615" spans="1:23" s="385" customFormat="1" ht="15" customHeight="1" outlineLevel="1" x14ac:dyDescent="0.25">
      <c r="A1615" s="1436"/>
      <c r="B1615" s="2285"/>
      <c r="C1615" s="2425"/>
      <c r="D1615" s="2277"/>
      <c r="E1615" s="1439" t="s">
        <v>458</v>
      </c>
      <c r="F1615" s="2352"/>
      <c r="G1615" s="2355"/>
      <c r="H1615" s="2666"/>
      <c r="I1615" s="2250"/>
      <c r="J1615" s="2250"/>
      <c r="K1615" s="1448" t="s">
        <v>1192</v>
      </c>
      <c r="L1615" s="2654"/>
      <c r="M1615" s="2250"/>
      <c r="N1615" s="1446"/>
      <c r="O1615" s="1446"/>
      <c r="P1615" s="1250"/>
      <c r="Q1615" s="1250"/>
      <c r="R1615" s="1250"/>
      <c r="S1615" s="1250">
        <v>275.03500000000003</v>
      </c>
      <c r="T1615" s="1250">
        <v>213.8058</v>
      </c>
      <c r="U1615" s="1661" t="s">
        <v>631</v>
      </c>
      <c r="V1615" s="1447"/>
      <c r="W1615" s="2293"/>
    </row>
    <row r="1616" spans="1:23" s="385" customFormat="1" ht="15" customHeight="1" outlineLevel="1" x14ac:dyDescent="0.25">
      <c r="A1616" s="1436"/>
      <c r="B1616" s="2284" t="s">
        <v>3393</v>
      </c>
      <c r="C1616" s="2425" t="s">
        <v>1022</v>
      </c>
      <c r="D1616" s="2276" t="s">
        <v>1022</v>
      </c>
      <c r="E1616" s="1442" t="s">
        <v>1174</v>
      </c>
      <c r="F1616" s="2351" t="s">
        <v>1832</v>
      </c>
      <c r="G1616" s="2354" t="s">
        <v>395</v>
      </c>
      <c r="H1616" s="2665" t="s">
        <v>3384</v>
      </c>
      <c r="I1616" s="2249" t="s">
        <v>987</v>
      </c>
      <c r="J1616" s="2249" t="s">
        <v>985</v>
      </c>
      <c r="K1616" s="1438" t="s">
        <v>1174</v>
      </c>
      <c r="L1616" s="2258" t="s">
        <v>1832</v>
      </c>
      <c r="M1616" s="2249" t="s">
        <v>393</v>
      </c>
      <c r="N1616" s="1446"/>
      <c r="O1616" s="1446"/>
      <c r="P1616" s="1250"/>
      <c r="Q1616" s="1250"/>
      <c r="R1616" s="1250"/>
      <c r="S1616" s="1250" t="s">
        <v>1647</v>
      </c>
      <c r="T1616" s="1250" t="s">
        <v>3385</v>
      </c>
      <c r="U1616" s="1661"/>
      <c r="V1616" s="1447"/>
      <c r="W1616" s="2292" t="s">
        <v>1801</v>
      </c>
    </row>
    <row r="1617" spans="1:23" s="385" customFormat="1" ht="15" customHeight="1" outlineLevel="1" x14ac:dyDescent="0.25">
      <c r="A1617" s="1436"/>
      <c r="B1617" s="2285"/>
      <c r="C1617" s="2425"/>
      <c r="D1617" s="2277"/>
      <c r="E1617" s="1439" t="s">
        <v>458</v>
      </c>
      <c r="F1617" s="2352"/>
      <c r="G1617" s="2355"/>
      <c r="H1617" s="2666"/>
      <c r="I1617" s="2250"/>
      <c r="J1617" s="2250"/>
      <c r="K1617" s="1448" t="s">
        <v>1192</v>
      </c>
      <c r="L1617" s="2654"/>
      <c r="M1617" s="2250"/>
      <c r="N1617" s="1446"/>
      <c r="O1617" s="1446"/>
      <c r="P1617" s="1250"/>
      <c r="Q1617" s="1250"/>
      <c r="R1617" s="1250"/>
      <c r="S1617" s="1250">
        <f>2041.645-500</f>
        <v>1541.645</v>
      </c>
      <c r="T1617" s="1250">
        <f>182.9+500</f>
        <v>682.9</v>
      </c>
      <c r="U1617" s="1661" t="s">
        <v>631</v>
      </c>
      <c r="V1617" s="1447"/>
      <c r="W1617" s="2293"/>
    </row>
    <row r="1618" spans="1:23" s="385" customFormat="1" ht="15" customHeight="1" outlineLevel="1" x14ac:dyDescent="0.25">
      <c r="A1618" s="1436"/>
      <c r="B1618" s="2284" t="s">
        <v>3394</v>
      </c>
      <c r="C1618" s="2425" t="s">
        <v>1022</v>
      </c>
      <c r="D1618" s="2276" t="s">
        <v>1022</v>
      </c>
      <c r="E1618" s="1442" t="s">
        <v>1174</v>
      </c>
      <c r="F1618" s="2351" t="s">
        <v>1832</v>
      </c>
      <c r="G1618" s="2354" t="s">
        <v>395</v>
      </c>
      <c r="H1618" s="2665" t="s">
        <v>3386</v>
      </c>
      <c r="I1618" s="2249" t="s">
        <v>987</v>
      </c>
      <c r="J1618" s="2249" t="s">
        <v>985</v>
      </c>
      <c r="K1618" s="1438" t="s">
        <v>1174</v>
      </c>
      <c r="L1618" s="2258" t="s">
        <v>1832</v>
      </c>
      <c r="M1618" s="2249" t="s">
        <v>393</v>
      </c>
      <c r="N1618" s="1446"/>
      <c r="O1618" s="1446"/>
      <c r="P1618" s="1250"/>
      <c r="Q1618" s="1250"/>
      <c r="R1618" s="1250"/>
      <c r="S1618" s="1250" t="s">
        <v>3377</v>
      </c>
      <c r="T1618" s="1250" t="s">
        <v>3387</v>
      </c>
      <c r="U1618" s="1661"/>
      <c r="V1618" s="1447"/>
      <c r="W1618" s="2292" t="s">
        <v>1803</v>
      </c>
    </row>
    <row r="1619" spans="1:23" s="385" customFormat="1" ht="15" customHeight="1" outlineLevel="1" x14ac:dyDescent="0.25">
      <c r="A1619" s="1436"/>
      <c r="B1619" s="2285"/>
      <c r="C1619" s="2425"/>
      <c r="D1619" s="2277"/>
      <c r="E1619" s="1439" t="s">
        <v>458</v>
      </c>
      <c r="F1619" s="2352"/>
      <c r="G1619" s="2355"/>
      <c r="H1619" s="2666"/>
      <c r="I1619" s="2250"/>
      <c r="J1619" s="2250"/>
      <c r="K1619" s="1448" t="s">
        <v>1192</v>
      </c>
      <c r="L1619" s="2654"/>
      <c r="M1619" s="2250"/>
      <c r="N1619" s="1446"/>
      <c r="O1619" s="1446"/>
      <c r="P1619" s="1250"/>
      <c r="Q1619" s="1250"/>
      <c r="R1619" s="1250"/>
      <c r="S1619" s="1250">
        <v>174</v>
      </c>
      <c r="T1619" s="1250">
        <v>458.67320000000001</v>
      </c>
      <c r="U1619" s="1661" t="s">
        <v>631</v>
      </c>
      <c r="V1619" s="1447"/>
      <c r="W1619" s="2293"/>
    </row>
    <row r="1620" spans="1:23" s="286" customFormat="1" outlineLevel="1" x14ac:dyDescent="0.25">
      <c r="A1620" s="1190"/>
      <c r="B1620" s="984" t="s">
        <v>1015</v>
      </c>
      <c r="C1620" s="160"/>
      <c r="D1620" s="180"/>
      <c r="E1620" s="160"/>
      <c r="F1620" s="205"/>
      <c r="G1620" s="161"/>
      <c r="H1620" s="232" t="s">
        <v>586</v>
      </c>
      <c r="I1620" s="160"/>
      <c r="J1620" s="160"/>
      <c r="K1620" s="160"/>
      <c r="L1620" s="205"/>
      <c r="M1620" s="160"/>
      <c r="N1620" s="169"/>
      <c r="O1620" s="461"/>
      <c r="P1620" s="168"/>
      <c r="Q1620" s="168"/>
      <c r="R1620" s="168"/>
      <c r="S1620" s="168"/>
      <c r="T1620" s="168"/>
      <c r="U1620" s="168"/>
      <c r="V1620" s="197"/>
      <c r="W1620" s="197"/>
    </row>
    <row r="1621" spans="1:23" s="69" customFormat="1" ht="15" customHeight="1" outlineLevel="1" x14ac:dyDescent="0.25">
      <c r="A1621" s="2282"/>
      <c r="B1621" s="2332" t="s">
        <v>2643</v>
      </c>
      <c r="C1621" s="2276" t="s">
        <v>1022</v>
      </c>
      <c r="D1621" s="2276" t="s">
        <v>1022</v>
      </c>
      <c r="E1621" s="1044" t="s">
        <v>1174</v>
      </c>
      <c r="F1621" s="2336" t="s">
        <v>472</v>
      </c>
      <c r="G1621" s="2426" t="s">
        <v>468</v>
      </c>
      <c r="H1621" s="2428" t="s">
        <v>770</v>
      </c>
      <c r="I1621" s="2276" t="s">
        <v>987</v>
      </c>
      <c r="J1621" s="2276" t="s">
        <v>987</v>
      </c>
      <c r="K1621" s="361" t="s">
        <v>1174</v>
      </c>
      <c r="L1621" s="2336" t="s">
        <v>472</v>
      </c>
      <c r="M1621" s="2276" t="s">
        <v>466</v>
      </c>
      <c r="N1621" s="53" t="s">
        <v>3182</v>
      </c>
      <c r="O1621" s="460"/>
      <c r="P1621" s="50"/>
      <c r="Q1621" s="50" t="s">
        <v>3183</v>
      </c>
      <c r="R1621" s="50" t="s">
        <v>1758</v>
      </c>
      <c r="S1621" s="51"/>
      <c r="T1621" s="52"/>
      <c r="U1621" s="1444"/>
      <c r="V1621" s="241"/>
      <c r="W1621" s="2760" t="s">
        <v>1802</v>
      </c>
    </row>
    <row r="1622" spans="1:23" s="69" customFormat="1" outlineLevel="1" x14ac:dyDescent="0.25">
      <c r="A1622" s="2283"/>
      <c r="B1622" s="2333"/>
      <c r="C1622" s="2277"/>
      <c r="D1622" s="2277"/>
      <c r="E1622" s="1044" t="s">
        <v>2026</v>
      </c>
      <c r="F1622" s="2337"/>
      <c r="G1622" s="2427"/>
      <c r="H1622" s="2429"/>
      <c r="I1622" s="2277"/>
      <c r="J1622" s="2277"/>
      <c r="K1622" s="589" t="s">
        <v>1192</v>
      </c>
      <c r="L1622" s="2337"/>
      <c r="M1622" s="2277"/>
      <c r="N1622" s="53">
        <v>164.4777</v>
      </c>
      <c r="O1622" s="460">
        <v>0</v>
      </c>
      <c r="P1622" s="50"/>
      <c r="Q1622" s="50">
        <v>500</v>
      </c>
      <c r="R1622" s="50">
        <v>947.89499999999998</v>
      </c>
      <c r="S1622" s="51"/>
      <c r="T1622" s="52"/>
      <c r="U1622" s="1444" t="s">
        <v>3903</v>
      </c>
      <c r="V1622" s="681"/>
      <c r="W1622" s="2761"/>
    </row>
    <row r="1623" spans="1:23" s="69" customFormat="1" ht="15" customHeight="1" outlineLevel="1" x14ac:dyDescent="0.25">
      <c r="A1623" s="2282"/>
      <c r="B1623" s="2332" t="s">
        <v>2644</v>
      </c>
      <c r="C1623" s="2276" t="s">
        <v>1022</v>
      </c>
      <c r="D1623" s="2276" t="s">
        <v>1022</v>
      </c>
      <c r="E1623" s="1044" t="s">
        <v>1174</v>
      </c>
      <c r="F1623" s="2336" t="s">
        <v>471</v>
      </c>
      <c r="G1623" s="2426" t="s">
        <v>468</v>
      </c>
      <c r="H1623" s="2428" t="s">
        <v>771</v>
      </c>
      <c r="I1623" s="2276" t="s">
        <v>987</v>
      </c>
      <c r="J1623" s="2276" t="s">
        <v>987</v>
      </c>
      <c r="K1623" s="361" t="s">
        <v>1174</v>
      </c>
      <c r="L1623" s="2336" t="s">
        <v>471</v>
      </c>
      <c r="M1623" s="2276" t="s">
        <v>466</v>
      </c>
      <c r="N1623" s="53" t="s">
        <v>2302</v>
      </c>
      <c r="O1623" s="460"/>
      <c r="P1623" s="50"/>
      <c r="Q1623" s="50" t="s">
        <v>1755</v>
      </c>
      <c r="R1623" s="50"/>
      <c r="S1623" s="51"/>
      <c r="T1623" s="52"/>
      <c r="U1623" s="1444"/>
      <c r="V1623" s="681"/>
      <c r="W1623" s="241"/>
    </row>
    <row r="1624" spans="1:23" s="69" customFormat="1" outlineLevel="1" x14ac:dyDescent="0.25">
      <c r="A1624" s="2283"/>
      <c r="B1624" s="2333"/>
      <c r="C1624" s="2277"/>
      <c r="D1624" s="2277"/>
      <c r="E1624" s="1044" t="s">
        <v>2026</v>
      </c>
      <c r="F1624" s="2337"/>
      <c r="G1624" s="2427"/>
      <c r="H1624" s="2429"/>
      <c r="I1624" s="2277"/>
      <c r="J1624" s="2277"/>
      <c r="K1624" s="589" t="s">
        <v>1192</v>
      </c>
      <c r="L1624" s="2337"/>
      <c r="M1624" s="2277"/>
      <c r="N1624" s="53">
        <v>538.91830000000004</v>
      </c>
      <c r="O1624" s="460">
        <v>0</v>
      </c>
      <c r="P1624" s="50"/>
      <c r="Q1624" s="50">
        <v>491.17500000000001</v>
      </c>
      <c r="R1624" s="50"/>
      <c r="S1624" s="51"/>
      <c r="T1624" s="52"/>
      <c r="U1624" s="1444" t="s">
        <v>3903</v>
      </c>
      <c r="V1624" s="681" t="s">
        <v>1424</v>
      </c>
      <c r="W1624" s="241"/>
    </row>
    <row r="1625" spans="1:23" s="347" customFormat="1" ht="15" customHeight="1" outlineLevel="1" x14ac:dyDescent="0.25">
      <c r="A1625" s="1221"/>
      <c r="B1625" s="2332" t="s">
        <v>2645</v>
      </c>
      <c r="C1625" s="2276" t="s">
        <v>1022</v>
      </c>
      <c r="D1625" s="2276" t="s">
        <v>1022</v>
      </c>
      <c r="E1625" s="1044" t="s">
        <v>1174</v>
      </c>
      <c r="F1625" s="2336">
        <v>2028</v>
      </c>
      <c r="G1625" s="2426" t="s">
        <v>468</v>
      </c>
      <c r="H1625" s="2428" t="s">
        <v>1495</v>
      </c>
      <c r="I1625" s="2276" t="s">
        <v>987</v>
      </c>
      <c r="J1625" s="2276" t="s">
        <v>987</v>
      </c>
      <c r="K1625" s="361" t="s">
        <v>1174</v>
      </c>
      <c r="L1625" s="2336">
        <v>2028</v>
      </c>
      <c r="M1625" s="2276" t="s">
        <v>466</v>
      </c>
      <c r="N1625" s="53"/>
      <c r="O1625" s="460"/>
      <c r="P1625" s="50"/>
      <c r="Q1625" s="50"/>
      <c r="R1625" s="50" t="s">
        <v>1756</v>
      </c>
      <c r="S1625" s="51"/>
      <c r="T1625" s="52"/>
      <c r="U1625" s="1444"/>
      <c r="V1625" s="681"/>
      <c r="W1625" s="345"/>
    </row>
    <row r="1626" spans="1:23" s="347" customFormat="1" outlineLevel="1" x14ac:dyDescent="0.25">
      <c r="A1626" s="1221"/>
      <c r="B1626" s="2333"/>
      <c r="C1626" s="2277"/>
      <c r="D1626" s="2277"/>
      <c r="E1626" s="1044" t="s">
        <v>2026</v>
      </c>
      <c r="F1626" s="2337"/>
      <c r="G1626" s="2427"/>
      <c r="H1626" s="2429"/>
      <c r="I1626" s="2277"/>
      <c r="J1626" s="2277"/>
      <c r="K1626" s="589" t="s">
        <v>1192</v>
      </c>
      <c r="L1626" s="2337"/>
      <c r="M1626" s="2277"/>
      <c r="N1626" s="53"/>
      <c r="O1626" s="460"/>
      <c r="P1626" s="50"/>
      <c r="Q1626" s="50"/>
      <c r="R1626" s="50">
        <v>146.095</v>
      </c>
      <c r="S1626" s="51"/>
      <c r="T1626" s="52"/>
      <c r="U1626" s="1444" t="s">
        <v>3903</v>
      </c>
      <c r="V1626" s="681" t="s">
        <v>1424</v>
      </c>
      <c r="W1626" s="345"/>
    </row>
    <row r="1627" spans="1:23" s="347" customFormat="1" outlineLevel="1" x14ac:dyDescent="0.25">
      <c r="A1627" s="1221"/>
      <c r="B1627" s="2332" t="s">
        <v>2646</v>
      </c>
      <c r="C1627" s="2276" t="s">
        <v>1022</v>
      </c>
      <c r="D1627" s="2276" t="s">
        <v>1022</v>
      </c>
      <c r="E1627" s="1044" t="s">
        <v>1174</v>
      </c>
      <c r="F1627" s="2336">
        <v>2028</v>
      </c>
      <c r="G1627" s="2426" t="s">
        <v>468</v>
      </c>
      <c r="H1627" s="2428" t="s">
        <v>1496</v>
      </c>
      <c r="I1627" s="2276" t="s">
        <v>987</v>
      </c>
      <c r="J1627" s="2276" t="s">
        <v>987</v>
      </c>
      <c r="K1627" s="361" t="s">
        <v>1174</v>
      </c>
      <c r="L1627" s="2336">
        <v>2028</v>
      </c>
      <c r="M1627" s="2276" t="s">
        <v>466</v>
      </c>
      <c r="N1627" s="53"/>
      <c r="O1627" s="460"/>
      <c r="P1627" s="50"/>
      <c r="Q1627" s="50"/>
      <c r="R1627" s="50" t="s">
        <v>1757</v>
      </c>
      <c r="S1627" s="51"/>
      <c r="T1627" s="52"/>
      <c r="U1627" s="1444"/>
      <c r="V1627" s="681"/>
      <c r="W1627" s="345"/>
    </row>
    <row r="1628" spans="1:23" s="347" customFormat="1" outlineLevel="1" x14ac:dyDescent="0.25">
      <c r="A1628" s="1221"/>
      <c r="B1628" s="2333"/>
      <c r="C1628" s="2277"/>
      <c r="D1628" s="2277"/>
      <c r="E1628" s="1044" t="s">
        <v>2026</v>
      </c>
      <c r="F1628" s="2337"/>
      <c r="G1628" s="2427"/>
      <c r="H1628" s="2429"/>
      <c r="I1628" s="2277"/>
      <c r="J1628" s="2277"/>
      <c r="K1628" s="589" t="s">
        <v>1192</v>
      </c>
      <c r="L1628" s="2337"/>
      <c r="M1628" s="2277"/>
      <c r="N1628" s="53"/>
      <c r="O1628" s="460"/>
      <c r="P1628" s="50"/>
      <c r="Q1628" s="50"/>
      <c r="R1628" s="50">
        <v>76.781999999999996</v>
      </c>
      <c r="S1628" s="51"/>
      <c r="T1628" s="52"/>
      <c r="U1628" s="1444" t="s">
        <v>3903</v>
      </c>
      <c r="V1628" s="681" t="s">
        <v>1424</v>
      </c>
      <c r="W1628" s="345"/>
    </row>
    <row r="1629" spans="1:23" s="286" customFormat="1" outlineLevel="1" x14ac:dyDescent="0.25">
      <c r="A1629" s="1190"/>
      <c r="B1629" s="984" t="s">
        <v>2401</v>
      </c>
      <c r="C1629" s="160"/>
      <c r="D1629" s="160"/>
      <c r="E1629" s="160"/>
      <c r="F1629" s="205"/>
      <c r="G1629" s="161"/>
      <c r="H1629" s="232" t="s">
        <v>596</v>
      </c>
      <c r="I1629" s="160"/>
      <c r="J1629" s="160"/>
      <c r="K1629" s="160"/>
      <c r="L1629" s="205"/>
      <c r="M1629" s="160"/>
      <c r="N1629" s="169"/>
      <c r="O1629" s="461"/>
      <c r="P1629" s="168"/>
      <c r="Q1629" s="168"/>
      <c r="R1629" s="168"/>
      <c r="S1629" s="168"/>
      <c r="T1629" s="168"/>
      <c r="U1629" s="168"/>
      <c r="V1629" s="197"/>
      <c r="W1629" s="197"/>
    </row>
    <row r="1630" spans="1:23" s="347" customFormat="1" ht="18.75" customHeight="1" outlineLevel="1" x14ac:dyDescent="0.25">
      <c r="A1630" s="2282"/>
      <c r="B1630" s="2332" t="s">
        <v>2647</v>
      </c>
      <c r="C1630" s="2276" t="s">
        <v>1022</v>
      </c>
      <c r="D1630" s="2276" t="s">
        <v>1022</v>
      </c>
      <c r="E1630" s="1044" t="s">
        <v>1174</v>
      </c>
      <c r="F1630" s="2336">
        <v>2028</v>
      </c>
      <c r="G1630" s="2426" t="s">
        <v>468</v>
      </c>
      <c r="H1630" s="2428" t="s">
        <v>1497</v>
      </c>
      <c r="I1630" s="2276" t="s">
        <v>987</v>
      </c>
      <c r="J1630" s="2276" t="s">
        <v>987</v>
      </c>
      <c r="K1630" s="361" t="s">
        <v>1174</v>
      </c>
      <c r="L1630" s="2336">
        <v>2028</v>
      </c>
      <c r="M1630" s="2276" t="s">
        <v>466</v>
      </c>
      <c r="N1630" s="53"/>
      <c r="O1630" s="460"/>
      <c r="P1630" s="50"/>
      <c r="Q1630" s="50"/>
      <c r="R1630" s="50" t="s">
        <v>1759</v>
      </c>
      <c r="S1630" s="51"/>
      <c r="T1630" s="52"/>
      <c r="U1630" s="1444"/>
      <c r="V1630" s="345"/>
      <c r="W1630" s="345"/>
    </row>
    <row r="1631" spans="1:23" s="347" customFormat="1" ht="18.75" customHeight="1" outlineLevel="1" x14ac:dyDescent="0.25">
      <c r="A1631" s="2283"/>
      <c r="B1631" s="2333"/>
      <c r="C1631" s="2277"/>
      <c r="D1631" s="2277"/>
      <c r="E1631" s="1044" t="s">
        <v>2026</v>
      </c>
      <c r="F1631" s="2337"/>
      <c r="G1631" s="2427"/>
      <c r="H1631" s="2429"/>
      <c r="I1631" s="2277"/>
      <c r="J1631" s="2277"/>
      <c r="K1631" s="589" t="s">
        <v>1192</v>
      </c>
      <c r="L1631" s="2337"/>
      <c r="M1631" s="2277"/>
      <c r="N1631" s="53"/>
      <c r="O1631" s="460"/>
      <c r="P1631" s="50"/>
      <c r="Q1631" s="50"/>
      <c r="R1631" s="50">
        <v>352.6</v>
      </c>
      <c r="S1631" s="51"/>
      <c r="T1631" s="52"/>
      <c r="U1631" s="1444" t="s">
        <v>3903</v>
      </c>
      <c r="V1631" s="681" t="s">
        <v>1424</v>
      </c>
      <c r="W1631" s="681"/>
    </row>
    <row r="1632" spans="1:23" s="347" customFormat="1" ht="16.5" customHeight="1" outlineLevel="1" x14ac:dyDescent="0.25">
      <c r="A1632" s="2282"/>
      <c r="B1632" s="2332" t="s">
        <v>2648</v>
      </c>
      <c r="C1632" s="2276" t="s">
        <v>1022</v>
      </c>
      <c r="D1632" s="2276" t="s">
        <v>1022</v>
      </c>
      <c r="E1632" s="1044" t="s">
        <v>1174</v>
      </c>
      <c r="F1632" s="2336" t="s">
        <v>1259</v>
      </c>
      <c r="G1632" s="2426" t="s">
        <v>468</v>
      </c>
      <c r="H1632" s="2428" t="s">
        <v>1498</v>
      </c>
      <c r="I1632" s="2276" t="s">
        <v>987</v>
      </c>
      <c r="J1632" s="2276" t="s">
        <v>987</v>
      </c>
      <c r="K1632" s="361" t="s">
        <v>1174</v>
      </c>
      <c r="L1632" s="2336" t="s">
        <v>1259</v>
      </c>
      <c r="M1632" s="2276" t="s">
        <v>466</v>
      </c>
      <c r="N1632" s="53"/>
      <c r="O1632" s="460"/>
      <c r="P1632" s="50"/>
      <c r="Q1632" s="50" t="s">
        <v>3184</v>
      </c>
      <c r="R1632" s="50" t="s">
        <v>1760</v>
      </c>
      <c r="S1632" s="51"/>
      <c r="T1632" s="52"/>
      <c r="U1632" s="1444"/>
      <c r="V1632" s="681"/>
      <c r="W1632" s="2760" t="s">
        <v>1801</v>
      </c>
    </row>
    <row r="1633" spans="1:23" s="347" customFormat="1" ht="18.75" customHeight="1" outlineLevel="1" x14ac:dyDescent="0.25">
      <c r="A1633" s="2283"/>
      <c r="B1633" s="2333"/>
      <c r="C1633" s="2277"/>
      <c r="D1633" s="2277"/>
      <c r="E1633" s="1044" t="s">
        <v>2026</v>
      </c>
      <c r="F1633" s="2337"/>
      <c r="G1633" s="2427"/>
      <c r="H1633" s="2429"/>
      <c r="I1633" s="2277"/>
      <c r="J1633" s="2277"/>
      <c r="K1633" s="589" t="s">
        <v>1192</v>
      </c>
      <c r="L1633" s="2337"/>
      <c r="M1633" s="2277"/>
      <c r="N1633" s="53"/>
      <c r="O1633" s="460"/>
      <c r="P1633" s="50"/>
      <c r="Q1633" s="50">
        <v>344</v>
      </c>
      <c r="R1633" s="50">
        <v>301</v>
      </c>
      <c r="S1633" s="51"/>
      <c r="T1633" s="52"/>
      <c r="U1633" s="1444" t="s">
        <v>3903</v>
      </c>
      <c r="V1633" s="681" t="s">
        <v>1424</v>
      </c>
      <c r="W1633" s="2761"/>
    </row>
    <row r="1634" spans="1:23" s="347" customFormat="1" ht="18.75" customHeight="1" outlineLevel="1" x14ac:dyDescent="0.25">
      <c r="A1634" s="2282"/>
      <c r="B1634" s="2332" t="s">
        <v>2649</v>
      </c>
      <c r="C1634" s="2276" t="s">
        <v>1022</v>
      </c>
      <c r="D1634" s="2276" t="s">
        <v>1022</v>
      </c>
      <c r="E1634" s="1044" t="s">
        <v>1174</v>
      </c>
      <c r="F1634" s="2336" t="s">
        <v>1259</v>
      </c>
      <c r="G1634" s="2426" t="s">
        <v>468</v>
      </c>
      <c r="H1634" s="2428" t="s">
        <v>1499</v>
      </c>
      <c r="I1634" s="2276" t="s">
        <v>987</v>
      </c>
      <c r="J1634" s="2276" t="s">
        <v>987</v>
      </c>
      <c r="K1634" s="361" t="s">
        <v>1174</v>
      </c>
      <c r="L1634" s="2336" t="s">
        <v>1259</v>
      </c>
      <c r="M1634" s="2276" t="s">
        <v>466</v>
      </c>
      <c r="N1634" s="53"/>
      <c r="O1634" s="460"/>
      <c r="P1634" s="50"/>
      <c r="Q1634" s="50" t="s">
        <v>3185</v>
      </c>
      <c r="R1634" s="50" t="s">
        <v>1761</v>
      </c>
      <c r="S1634" s="51"/>
      <c r="T1634" s="52"/>
      <c r="U1634" s="1444"/>
      <c r="V1634" s="681"/>
      <c r="W1634" s="681"/>
    </row>
    <row r="1635" spans="1:23" s="347" customFormat="1" outlineLevel="1" x14ac:dyDescent="0.25">
      <c r="A1635" s="2283"/>
      <c r="B1635" s="2333"/>
      <c r="C1635" s="2277"/>
      <c r="D1635" s="2277"/>
      <c r="E1635" s="1044" t="s">
        <v>2026</v>
      </c>
      <c r="F1635" s="2337"/>
      <c r="G1635" s="2427"/>
      <c r="H1635" s="2429"/>
      <c r="I1635" s="2277"/>
      <c r="J1635" s="2277"/>
      <c r="K1635" s="589" t="s">
        <v>1192</v>
      </c>
      <c r="L1635" s="2337"/>
      <c r="M1635" s="2277"/>
      <c r="N1635" s="53"/>
      <c r="O1635" s="460"/>
      <c r="P1635" s="50"/>
      <c r="Q1635" s="50">
        <v>61.915999999999997</v>
      </c>
      <c r="R1635" s="50">
        <v>221.34399999999999</v>
      </c>
      <c r="S1635" s="51"/>
      <c r="T1635" s="52"/>
      <c r="U1635" s="1444" t="s">
        <v>3903</v>
      </c>
      <c r="V1635" s="681" t="s">
        <v>1424</v>
      </c>
      <c r="W1635" s="681"/>
    </row>
    <row r="1636" spans="1:23" s="286" customFormat="1" outlineLevel="1" x14ac:dyDescent="0.25">
      <c r="A1636" s="1190"/>
      <c r="B1636" s="984" t="s">
        <v>995</v>
      </c>
      <c r="C1636" s="160"/>
      <c r="D1636" s="180"/>
      <c r="E1636" s="160"/>
      <c r="F1636" s="205"/>
      <c r="G1636" s="161"/>
      <c r="H1636" s="232" t="s">
        <v>593</v>
      </c>
      <c r="I1636" s="160"/>
      <c r="J1636" s="180"/>
      <c r="K1636" s="160"/>
      <c r="L1636" s="205"/>
      <c r="M1636" s="160"/>
      <c r="N1636" s="169"/>
      <c r="O1636" s="461"/>
      <c r="P1636" s="168"/>
      <c r="Q1636" s="168"/>
      <c r="R1636" s="168"/>
      <c r="S1636" s="223"/>
      <c r="T1636" s="170"/>
      <c r="U1636" s="197"/>
      <c r="V1636" s="197"/>
      <c r="W1636" s="197"/>
    </row>
    <row r="1637" spans="1:23" s="69" customFormat="1" outlineLevel="1" x14ac:dyDescent="0.25">
      <c r="A1637" s="2282"/>
      <c r="B1637" s="2332" t="s">
        <v>2650</v>
      </c>
      <c r="C1637" s="2276" t="s">
        <v>1022</v>
      </c>
      <c r="D1637" s="2276" t="s">
        <v>1022</v>
      </c>
      <c r="E1637" s="1044" t="s">
        <v>1174</v>
      </c>
      <c r="F1637" s="2336" t="s">
        <v>992</v>
      </c>
      <c r="G1637" s="2426" t="s">
        <v>468</v>
      </c>
      <c r="H1637" s="2428" t="s">
        <v>1037</v>
      </c>
      <c r="I1637" s="2276" t="s">
        <v>987</v>
      </c>
      <c r="J1637" s="2276" t="s">
        <v>987</v>
      </c>
      <c r="K1637" s="251" t="s">
        <v>1174</v>
      </c>
      <c r="L1637" s="2336" t="s">
        <v>992</v>
      </c>
      <c r="M1637" s="2276" t="s">
        <v>466</v>
      </c>
      <c r="N1637" s="53"/>
      <c r="O1637" s="460"/>
      <c r="P1637" s="50"/>
      <c r="Q1637" s="50" t="s">
        <v>1763</v>
      </c>
      <c r="R1637" s="50"/>
      <c r="S1637" s="51"/>
      <c r="T1637" s="52"/>
      <c r="U1637" s="1444"/>
      <c r="V1637" s="681"/>
      <c r="W1637" s="681"/>
    </row>
    <row r="1638" spans="1:23" s="69" customFormat="1" outlineLevel="1" x14ac:dyDescent="0.25">
      <c r="A1638" s="2283"/>
      <c r="B1638" s="2333"/>
      <c r="C1638" s="2277"/>
      <c r="D1638" s="2277"/>
      <c r="E1638" s="1044" t="s">
        <v>2026</v>
      </c>
      <c r="F1638" s="2337"/>
      <c r="G1638" s="2427"/>
      <c r="H1638" s="2429"/>
      <c r="I1638" s="2277"/>
      <c r="J1638" s="2277"/>
      <c r="K1638" s="242" t="s">
        <v>1192</v>
      </c>
      <c r="L1638" s="2337"/>
      <c r="M1638" s="2277"/>
      <c r="N1638" s="53">
        <v>0</v>
      </c>
      <c r="O1638" s="460">
        <v>400</v>
      </c>
      <c r="P1638" s="50"/>
      <c r="Q1638" s="50">
        <v>53</v>
      </c>
      <c r="R1638" s="50"/>
      <c r="S1638" s="51"/>
      <c r="T1638" s="52"/>
      <c r="U1638" s="1444" t="s">
        <v>3903</v>
      </c>
      <c r="V1638" s="681" t="s">
        <v>1424</v>
      </c>
      <c r="W1638" s="681"/>
    </row>
    <row r="1639" spans="1:23" s="69" customFormat="1" ht="15" customHeight="1" outlineLevel="1" x14ac:dyDescent="0.25">
      <c r="A1639" s="2282"/>
      <c r="B1639" s="2332" t="s">
        <v>2651</v>
      </c>
      <c r="C1639" s="2276" t="s">
        <v>1022</v>
      </c>
      <c r="D1639" s="2276" t="s">
        <v>1022</v>
      </c>
      <c r="E1639" s="1044" t="s">
        <v>1174</v>
      </c>
      <c r="F1639" s="2336" t="s">
        <v>472</v>
      </c>
      <c r="G1639" s="2426" t="s">
        <v>468</v>
      </c>
      <c r="H1639" s="2428" t="s">
        <v>772</v>
      </c>
      <c r="I1639" s="2276" t="s">
        <v>987</v>
      </c>
      <c r="J1639" s="2276" t="s">
        <v>987</v>
      </c>
      <c r="K1639" s="251" t="s">
        <v>1174</v>
      </c>
      <c r="L1639" s="2336" t="s">
        <v>472</v>
      </c>
      <c r="M1639" s="2276" t="s">
        <v>466</v>
      </c>
      <c r="N1639" s="53" t="s">
        <v>3186</v>
      </c>
      <c r="O1639" s="456" t="s">
        <v>3187</v>
      </c>
      <c r="P1639" s="50"/>
      <c r="Q1639" s="50"/>
      <c r="R1639" s="50" t="s">
        <v>1762</v>
      </c>
      <c r="S1639" s="51"/>
      <c r="T1639" s="52"/>
      <c r="U1639" s="1444"/>
      <c r="V1639" s="681"/>
      <c r="W1639" s="2760" t="s">
        <v>1817</v>
      </c>
    </row>
    <row r="1640" spans="1:23" s="69" customFormat="1" outlineLevel="1" x14ac:dyDescent="0.25">
      <c r="A1640" s="2283"/>
      <c r="B1640" s="2333"/>
      <c r="C1640" s="2277"/>
      <c r="D1640" s="2277"/>
      <c r="E1640" s="1044" t="s">
        <v>2026</v>
      </c>
      <c r="F1640" s="2337"/>
      <c r="G1640" s="2427"/>
      <c r="H1640" s="2429"/>
      <c r="I1640" s="2277"/>
      <c r="J1640" s="2277"/>
      <c r="K1640" s="242" t="s">
        <v>1192</v>
      </c>
      <c r="L1640" s="2337"/>
      <c r="M1640" s="2277"/>
      <c r="N1640" s="53">
        <v>2570.8980000000001</v>
      </c>
      <c r="O1640" s="460">
        <v>865.8</v>
      </c>
      <c r="P1640" s="50"/>
      <c r="Q1640" s="50">
        <v>1000</v>
      </c>
      <c r="R1640" s="50">
        <v>2189.3429999999998</v>
      </c>
      <c r="S1640" s="51"/>
      <c r="T1640" s="52"/>
      <c r="U1640" s="1444" t="s">
        <v>3903</v>
      </c>
      <c r="V1640" s="681" t="s">
        <v>1424</v>
      </c>
      <c r="W1640" s="2761"/>
    </row>
    <row r="1641" spans="1:23" s="385" customFormat="1" outlineLevel="1" x14ac:dyDescent="0.25">
      <c r="A1641" s="2282"/>
      <c r="B1641" s="2255" t="s">
        <v>3395</v>
      </c>
      <c r="C1641" s="2245" t="s">
        <v>1022</v>
      </c>
      <c r="D1641" s="2249" t="s">
        <v>1022</v>
      </c>
      <c r="E1641" s="1441" t="s">
        <v>1174</v>
      </c>
      <c r="F1641" s="2262">
        <v>2029</v>
      </c>
      <c r="G1641" s="2469" t="s">
        <v>395</v>
      </c>
      <c r="H1641" s="2255" t="s">
        <v>3396</v>
      </c>
      <c r="I1641" s="2249" t="s">
        <v>987</v>
      </c>
      <c r="J1641" s="2249" t="s">
        <v>985</v>
      </c>
      <c r="K1641" s="1441" t="s">
        <v>1174</v>
      </c>
      <c r="L1641" s="2258">
        <v>2029</v>
      </c>
      <c r="M1641" s="2249" t="s">
        <v>393</v>
      </c>
      <c r="N1641" s="1446"/>
      <c r="O1641" s="1446"/>
      <c r="P1641" s="1250"/>
      <c r="Q1641" s="1250"/>
      <c r="R1641" s="1250"/>
      <c r="S1641" s="1454" t="s">
        <v>3397</v>
      </c>
      <c r="T1641" s="1455"/>
      <c r="U1641" s="1661"/>
      <c r="V1641" s="1444"/>
      <c r="W1641" s="2771" t="s">
        <v>3399</v>
      </c>
    </row>
    <row r="1642" spans="1:23" s="385" customFormat="1" ht="30" outlineLevel="1" x14ac:dyDescent="0.25">
      <c r="A1642" s="2283"/>
      <c r="B1642" s="2637"/>
      <c r="C1642" s="2245"/>
      <c r="D1642" s="2250"/>
      <c r="E1642" s="1441" t="s">
        <v>2492</v>
      </c>
      <c r="F1642" s="2262"/>
      <c r="G1642" s="2470"/>
      <c r="H1642" s="2637"/>
      <c r="I1642" s="2257"/>
      <c r="J1642" s="2257"/>
      <c r="K1642" s="1440" t="s">
        <v>1192</v>
      </c>
      <c r="L1642" s="2259"/>
      <c r="M1642" s="2257"/>
      <c r="N1642" s="1446"/>
      <c r="O1642" s="1446"/>
      <c r="P1642" s="1250"/>
      <c r="Q1642" s="1250"/>
      <c r="R1642" s="1250"/>
      <c r="S1642" s="1454">
        <v>100.2</v>
      </c>
      <c r="T1642" s="1455"/>
      <c r="U1642" s="1661" t="s">
        <v>3398</v>
      </c>
      <c r="V1642" s="1444"/>
      <c r="W1642" s="2772"/>
    </row>
    <row r="1643" spans="1:23" s="286" customFormat="1" outlineLevel="1" x14ac:dyDescent="0.25">
      <c r="A1643" s="1190"/>
      <c r="B1643" s="984" t="s">
        <v>1000</v>
      </c>
      <c r="C1643" s="160"/>
      <c r="D1643" s="160"/>
      <c r="E1643" s="160"/>
      <c r="F1643" s="205"/>
      <c r="G1643" s="161"/>
      <c r="H1643" s="232" t="s">
        <v>588</v>
      </c>
      <c r="I1643" s="160"/>
      <c r="J1643" s="160"/>
      <c r="K1643" s="160"/>
      <c r="L1643" s="205"/>
      <c r="M1643" s="160"/>
      <c r="N1643" s="169"/>
      <c r="O1643" s="461"/>
      <c r="P1643" s="168"/>
      <c r="Q1643" s="168"/>
      <c r="R1643" s="168"/>
      <c r="S1643" s="168"/>
      <c r="T1643" s="168"/>
      <c r="U1643" s="168"/>
      <c r="V1643" s="168"/>
      <c r="W1643" s="197"/>
    </row>
    <row r="1644" spans="1:23" s="69" customFormat="1" ht="15" customHeight="1" outlineLevel="1" x14ac:dyDescent="0.25">
      <c r="A1644" s="2282"/>
      <c r="B1644" s="2332" t="s">
        <v>2652</v>
      </c>
      <c r="C1644" s="2276" t="s">
        <v>1022</v>
      </c>
      <c r="D1644" s="2276" t="s">
        <v>1022</v>
      </c>
      <c r="E1644" s="1044" t="s">
        <v>1174</v>
      </c>
      <c r="F1644" s="2336" t="s">
        <v>992</v>
      </c>
      <c r="G1644" s="2426" t="s">
        <v>468</v>
      </c>
      <c r="H1644" s="2428" t="s">
        <v>775</v>
      </c>
      <c r="I1644" s="2276" t="s">
        <v>987</v>
      </c>
      <c r="J1644" s="2276" t="s">
        <v>987</v>
      </c>
      <c r="K1644" s="361" t="s">
        <v>1174</v>
      </c>
      <c r="L1644" s="2336" t="s">
        <v>992</v>
      </c>
      <c r="M1644" s="2276" t="s">
        <v>466</v>
      </c>
      <c r="N1644" s="53"/>
      <c r="O1644" s="456" t="s">
        <v>3188</v>
      </c>
      <c r="P1644" s="50"/>
      <c r="Q1644" s="50" t="s">
        <v>1773</v>
      </c>
      <c r="R1644" s="50"/>
      <c r="S1644" s="51"/>
      <c r="T1644" s="52"/>
      <c r="U1644" s="1444"/>
      <c r="V1644" s="241"/>
      <c r="W1644" s="241"/>
    </row>
    <row r="1645" spans="1:23" s="69" customFormat="1" ht="35.25" customHeight="1" outlineLevel="1" x14ac:dyDescent="0.25">
      <c r="A1645" s="2283"/>
      <c r="B1645" s="2333"/>
      <c r="C1645" s="2277"/>
      <c r="D1645" s="2277"/>
      <c r="E1645" s="1044" t="s">
        <v>2026</v>
      </c>
      <c r="F1645" s="2337"/>
      <c r="G1645" s="2427"/>
      <c r="H1645" s="2429"/>
      <c r="I1645" s="2277"/>
      <c r="J1645" s="2277"/>
      <c r="K1645" s="589" t="s">
        <v>1192</v>
      </c>
      <c r="L1645" s="2337"/>
      <c r="M1645" s="2277"/>
      <c r="N1645" s="53">
        <v>0</v>
      </c>
      <c r="O1645" s="460">
        <v>735.08900000000006</v>
      </c>
      <c r="P1645" s="50"/>
      <c r="Q1645" s="50">
        <v>82.927999999999997</v>
      </c>
      <c r="R1645" s="50"/>
      <c r="S1645" s="51"/>
      <c r="T1645" s="52"/>
      <c r="U1645" s="1444" t="s">
        <v>3903</v>
      </c>
      <c r="V1645" s="681" t="s">
        <v>1424</v>
      </c>
      <c r="W1645" s="241"/>
    </row>
    <row r="1646" spans="1:23" s="347" customFormat="1" ht="24.75" customHeight="1" outlineLevel="1" x14ac:dyDescent="0.25">
      <c r="A1646" s="2282"/>
      <c r="B1646" s="2344" t="s">
        <v>2653</v>
      </c>
      <c r="C1646" s="2276" t="s">
        <v>1022</v>
      </c>
      <c r="D1646" s="2276" t="s">
        <v>1022</v>
      </c>
      <c r="E1646" s="1044" t="s">
        <v>1174</v>
      </c>
      <c r="F1646" s="2336">
        <v>2028</v>
      </c>
      <c r="G1646" s="2426" t="s">
        <v>468</v>
      </c>
      <c r="H1646" s="2516" t="s">
        <v>1509</v>
      </c>
      <c r="I1646" s="2276" t="s">
        <v>987</v>
      </c>
      <c r="J1646" s="2276" t="s">
        <v>987</v>
      </c>
      <c r="K1646" s="361" t="s">
        <v>1174</v>
      </c>
      <c r="L1646" s="2336">
        <v>2028</v>
      </c>
      <c r="M1646" s="2276" t="s">
        <v>466</v>
      </c>
      <c r="N1646" s="53"/>
      <c r="O1646" s="456"/>
      <c r="P1646" s="50"/>
      <c r="Q1646" s="50"/>
      <c r="R1646" s="50" t="s">
        <v>1764</v>
      </c>
      <c r="S1646" s="51"/>
      <c r="T1646" s="52"/>
      <c r="U1646" s="1444"/>
      <c r="V1646" s="681"/>
      <c r="W1646" s="345"/>
    </row>
    <row r="1647" spans="1:23" s="347" customFormat="1" ht="52.5" customHeight="1" outlineLevel="1" x14ac:dyDescent="0.25">
      <c r="A1647" s="2283"/>
      <c r="B1647" s="2345"/>
      <c r="C1647" s="2277"/>
      <c r="D1647" s="2277"/>
      <c r="E1647" s="1044" t="s">
        <v>2026</v>
      </c>
      <c r="F1647" s="2337"/>
      <c r="G1647" s="2427"/>
      <c r="H1647" s="2517"/>
      <c r="I1647" s="2277"/>
      <c r="J1647" s="2277"/>
      <c r="K1647" s="589" t="s">
        <v>1192</v>
      </c>
      <c r="L1647" s="2337"/>
      <c r="M1647" s="2277"/>
      <c r="N1647" s="53"/>
      <c r="O1647" s="456"/>
      <c r="P1647" s="50"/>
      <c r="Q1647" s="50"/>
      <c r="R1647" s="50">
        <v>465.536</v>
      </c>
      <c r="S1647" s="51"/>
      <c r="T1647" s="52"/>
      <c r="U1647" s="1444" t="s">
        <v>3903</v>
      </c>
      <c r="V1647" s="681" t="s">
        <v>1424</v>
      </c>
      <c r="W1647" s="345"/>
    </row>
    <row r="1648" spans="1:23" s="347" customFormat="1" ht="21" customHeight="1" outlineLevel="1" x14ac:dyDescent="0.25">
      <c r="A1648" s="2282"/>
      <c r="B1648" s="2332" t="s">
        <v>2654</v>
      </c>
      <c r="C1648" s="2276" t="s">
        <v>1022</v>
      </c>
      <c r="D1648" s="2276" t="s">
        <v>1022</v>
      </c>
      <c r="E1648" s="1044" t="s">
        <v>1174</v>
      </c>
      <c r="F1648" s="2336">
        <v>2028</v>
      </c>
      <c r="G1648" s="2426" t="s">
        <v>468</v>
      </c>
      <c r="H1648" s="2428" t="s">
        <v>1510</v>
      </c>
      <c r="I1648" s="2276" t="s">
        <v>987</v>
      </c>
      <c r="J1648" s="2276" t="s">
        <v>987</v>
      </c>
      <c r="K1648" s="361" t="s">
        <v>1174</v>
      </c>
      <c r="L1648" s="2336">
        <v>2028</v>
      </c>
      <c r="M1648" s="2276" t="s">
        <v>466</v>
      </c>
      <c r="N1648" s="53"/>
      <c r="O1648" s="456"/>
      <c r="P1648" s="50"/>
      <c r="Q1648" s="50"/>
      <c r="R1648" s="50" t="s">
        <v>1765</v>
      </c>
      <c r="S1648" s="51"/>
      <c r="T1648" s="52"/>
      <c r="U1648" s="1444"/>
      <c r="V1648" s="681"/>
      <c r="W1648" s="345"/>
    </row>
    <row r="1649" spans="1:23" s="347" customFormat="1" ht="41.25" customHeight="1" outlineLevel="1" x14ac:dyDescent="0.25">
      <c r="A1649" s="2283"/>
      <c r="B1649" s="2333"/>
      <c r="C1649" s="2277"/>
      <c r="D1649" s="2277"/>
      <c r="E1649" s="1044" t="s">
        <v>2026</v>
      </c>
      <c r="F1649" s="2337"/>
      <c r="G1649" s="2427"/>
      <c r="H1649" s="2429"/>
      <c r="I1649" s="2277"/>
      <c r="J1649" s="2277"/>
      <c r="K1649" s="589" t="s">
        <v>1192</v>
      </c>
      <c r="L1649" s="2337"/>
      <c r="M1649" s="2277"/>
      <c r="N1649" s="53"/>
      <c r="O1649" s="456"/>
      <c r="P1649" s="50"/>
      <c r="Q1649" s="50"/>
      <c r="R1649" s="50">
        <v>464.20499999999998</v>
      </c>
      <c r="S1649" s="51"/>
      <c r="T1649" s="52"/>
      <c r="U1649" s="1444" t="s">
        <v>3903</v>
      </c>
      <c r="V1649" s="681" t="s">
        <v>1424</v>
      </c>
      <c r="W1649" s="345"/>
    </row>
    <row r="1650" spans="1:23" s="347" customFormat="1" ht="25.5" customHeight="1" outlineLevel="1" x14ac:dyDescent="0.25">
      <c r="A1650" s="2282"/>
      <c r="B1650" s="2332" t="s">
        <v>2655</v>
      </c>
      <c r="C1650" s="2276" t="s">
        <v>1022</v>
      </c>
      <c r="D1650" s="2276" t="s">
        <v>1022</v>
      </c>
      <c r="E1650" s="1044" t="s">
        <v>1174</v>
      </c>
      <c r="F1650" s="2336">
        <v>2027</v>
      </c>
      <c r="G1650" s="2426" t="s">
        <v>468</v>
      </c>
      <c r="H1650" s="2428" t="s">
        <v>1500</v>
      </c>
      <c r="I1650" s="2276" t="s">
        <v>987</v>
      </c>
      <c r="J1650" s="2276" t="s">
        <v>987</v>
      </c>
      <c r="K1650" s="361" t="s">
        <v>1174</v>
      </c>
      <c r="L1650" s="2336">
        <v>2027</v>
      </c>
      <c r="M1650" s="2276" t="s">
        <v>466</v>
      </c>
      <c r="N1650" s="53"/>
      <c r="O1650" s="456"/>
      <c r="P1650" s="50"/>
      <c r="Q1650" s="50" t="s">
        <v>1674</v>
      </c>
      <c r="R1650" s="50"/>
      <c r="S1650" s="51"/>
      <c r="T1650" s="52"/>
      <c r="U1650" s="1444"/>
      <c r="V1650" s="681"/>
      <c r="W1650" s="345"/>
    </row>
    <row r="1651" spans="1:23" s="347" customFormat="1" ht="33" customHeight="1" outlineLevel="1" x14ac:dyDescent="0.25">
      <c r="A1651" s="2283"/>
      <c r="B1651" s="2333"/>
      <c r="C1651" s="2277"/>
      <c r="D1651" s="2277"/>
      <c r="E1651" s="1044" t="s">
        <v>2026</v>
      </c>
      <c r="F1651" s="2337"/>
      <c r="G1651" s="2427"/>
      <c r="H1651" s="2429"/>
      <c r="I1651" s="2277"/>
      <c r="J1651" s="2277"/>
      <c r="K1651" s="589" t="s">
        <v>1192</v>
      </c>
      <c r="L1651" s="2337"/>
      <c r="M1651" s="2277"/>
      <c r="N1651" s="53"/>
      <c r="O1651" s="456"/>
      <c r="P1651" s="50"/>
      <c r="Q1651" s="50">
        <v>360.673</v>
      </c>
      <c r="R1651" s="50"/>
      <c r="S1651" s="51"/>
      <c r="T1651" s="52"/>
      <c r="U1651" s="1444" t="s">
        <v>3903</v>
      </c>
      <c r="V1651" s="681" t="s">
        <v>1424</v>
      </c>
      <c r="W1651" s="345"/>
    </row>
    <row r="1652" spans="1:23" s="347" customFormat="1" ht="21" customHeight="1" outlineLevel="1" x14ac:dyDescent="0.25">
      <c r="A1652" s="2282"/>
      <c r="B1652" s="2332" t="s">
        <v>2656</v>
      </c>
      <c r="C1652" s="2276" t="s">
        <v>1022</v>
      </c>
      <c r="D1652" s="2276" t="s">
        <v>1022</v>
      </c>
      <c r="E1652" s="1044" t="s">
        <v>1174</v>
      </c>
      <c r="F1652" s="2336" t="s">
        <v>1259</v>
      </c>
      <c r="G1652" s="2426" t="s">
        <v>468</v>
      </c>
      <c r="H1652" s="2428" t="s">
        <v>1501</v>
      </c>
      <c r="I1652" s="2276" t="s">
        <v>987</v>
      </c>
      <c r="J1652" s="2276" t="s">
        <v>987</v>
      </c>
      <c r="K1652" s="361" t="s">
        <v>1174</v>
      </c>
      <c r="L1652" s="2336" t="s">
        <v>1259</v>
      </c>
      <c r="M1652" s="2276" t="s">
        <v>466</v>
      </c>
      <c r="N1652" s="53"/>
      <c r="O1652" s="456"/>
      <c r="P1652" s="50"/>
      <c r="Q1652" s="50"/>
      <c r="R1652" s="50" t="s">
        <v>1766</v>
      </c>
      <c r="S1652" s="51"/>
      <c r="T1652" s="52"/>
      <c r="U1652" s="1444"/>
      <c r="V1652" s="681"/>
      <c r="W1652" s="2760" t="s">
        <v>1817</v>
      </c>
    </row>
    <row r="1653" spans="1:23" s="347" customFormat="1" ht="31.5" customHeight="1" outlineLevel="1" x14ac:dyDescent="0.25">
      <c r="A1653" s="2283"/>
      <c r="B1653" s="2333"/>
      <c r="C1653" s="2277"/>
      <c r="D1653" s="2277"/>
      <c r="E1653" s="1044" t="s">
        <v>2026</v>
      </c>
      <c r="F1653" s="2337"/>
      <c r="G1653" s="2427"/>
      <c r="H1653" s="2429"/>
      <c r="I1653" s="2277"/>
      <c r="J1653" s="2277"/>
      <c r="K1653" s="589" t="s">
        <v>1192</v>
      </c>
      <c r="L1653" s="2337"/>
      <c r="M1653" s="2277"/>
      <c r="N1653" s="53"/>
      <c r="O1653" s="456"/>
      <c r="P1653" s="50"/>
      <c r="Q1653" s="50">
        <v>500</v>
      </c>
      <c r="R1653" s="50">
        <v>500</v>
      </c>
      <c r="S1653" s="51"/>
      <c r="T1653" s="52"/>
      <c r="U1653" s="1444" t="s">
        <v>3903</v>
      </c>
      <c r="V1653" s="681" t="s">
        <v>1424</v>
      </c>
      <c r="W1653" s="2761"/>
    </row>
    <row r="1654" spans="1:23" s="347" customFormat="1" ht="20.25" customHeight="1" outlineLevel="1" x14ac:dyDescent="0.25">
      <c r="A1654" s="2282"/>
      <c r="B1654" s="2332" t="s">
        <v>2657</v>
      </c>
      <c r="C1654" s="2276" t="s">
        <v>1022</v>
      </c>
      <c r="D1654" s="2276" t="s">
        <v>1022</v>
      </c>
      <c r="E1654" s="1044" t="s">
        <v>1174</v>
      </c>
      <c r="F1654" s="2336" t="s">
        <v>1259</v>
      </c>
      <c r="G1654" s="2426" t="s">
        <v>468</v>
      </c>
      <c r="H1654" s="2428" t="s">
        <v>1511</v>
      </c>
      <c r="I1654" s="2276" t="s">
        <v>987</v>
      </c>
      <c r="J1654" s="2276" t="s">
        <v>987</v>
      </c>
      <c r="K1654" s="361" t="s">
        <v>1174</v>
      </c>
      <c r="L1654" s="2336" t="s">
        <v>1259</v>
      </c>
      <c r="M1654" s="2276" t="s">
        <v>466</v>
      </c>
      <c r="N1654" s="53"/>
      <c r="O1654" s="456"/>
      <c r="P1654" s="50"/>
      <c r="Q1654" s="50"/>
      <c r="R1654" s="50" t="s">
        <v>1700</v>
      </c>
      <c r="S1654" s="51"/>
      <c r="T1654" s="52"/>
      <c r="U1654" s="1444"/>
      <c r="V1654" s="681"/>
      <c r="W1654" s="2760" t="s">
        <v>1817</v>
      </c>
    </row>
    <row r="1655" spans="1:23" s="347" customFormat="1" ht="27" customHeight="1" outlineLevel="1" x14ac:dyDescent="0.25">
      <c r="A1655" s="2283"/>
      <c r="B1655" s="2333"/>
      <c r="C1655" s="2277"/>
      <c r="D1655" s="2277"/>
      <c r="E1655" s="1044" t="s">
        <v>2026</v>
      </c>
      <c r="F1655" s="2337"/>
      <c r="G1655" s="2427"/>
      <c r="H1655" s="2429"/>
      <c r="I1655" s="2277"/>
      <c r="J1655" s="2277"/>
      <c r="K1655" s="589" t="s">
        <v>1192</v>
      </c>
      <c r="L1655" s="2337"/>
      <c r="M1655" s="2277"/>
      <c r="N1655" s="53"/>
      <c r="O1655" s="456"/>
      <c r="P1655" s="50"/>
      <c r="Q1655" s="50">
        <v>374.68400000000003</v>
      </c>
      <c r="R1655" s="50">
        <v>563.31399999999996</v>
      </c>
      <c r="S1655" s="51"/>
      <c r="T1655" s="52"/>
      <c r="U1655" s="1444" t="s">
        <v>3903</v>
      </c>
      <c r="V1655" s="681" t="s">
        <v>1424</v>
      </c>
      <c r="W1655" s="2761"/>
    </row>
    <row r="1656" spans="1:23" s="347" customFormat="1" ht="27.75" customHeight="1" outlineLevel="1" x14ac:dyDescent="0.25">
      <c r="A1656" s="2282"/>
      <c r="B1656" s="2332" t="s">
        <v>2658</v>
      </c>
      <c r="C1656" s="2276" t="s">
        <v>1022</v>
      </c>
      <c r="D1656" s="2276" t="s">
        <v>1022</v>
      </c>
      <c r="E1656" s="1044" t="s">
        <v>1174</v>
      </c>
      <c r="F1656" s="2336">
        <v>2028</v>
      </c>
      <c r="G1656" s="2426" t="s">
        <v>468</v>
      </c>
      <c r="H1656" s="2428" t="s">
        <v>1502</v>
      </c>
      <c r="I1656" s="2276" t="s">
        <v>987</v>
      </c>
      <c r="J1656" s="2276" t="s">
        <v>987</v>
      </c>
      <c r="K1656" s="361" t="s">
        <v>1174</v>
      </c>
      <c r="L1656" s="2336">
        <v>2028</v>
      </c>
      <c r="M1656" s="2276" t="s">
        <v>466</v>
      </c>
      <c r="N1656" s="53"/>
      <c r="O1656" s="456"/>
      <c r="P1656" s="50"/>
      <c r="Q1656" s="50"/>
      <c r="R1656" s="50" t="s">
        <v>1767</v>
      </c>
      <c r="S1656" s="51"/>
      <c r="T1656" s="52"/>
      <c r="U1656" s="1444"/>
      <c r="V1656" s="681"/>
      <c r="W1656" s="2760" t="s">
        <v>1818</v>
      </c>
    </row>
    <row r="1657" spans="1:23" s="347" customFormat="1" ht="44.25" customHeight="1" outlineLevel="1" x14ac:dyDescent="0.25">
      <c r="A1657" s="2283"/>
      <c r="B1657" s="2333"/>
      <c r="C1657" s="2277"/>
      <c r="D1657" s="2277"/>
      <c r="E1657" s="1044" t="s">
        <v>2026</v>
      </c>
      <c r="F1657" s="2337"/>
      <c r="G1657" s="2427"/>
      <c r="H1657" s="2429"/>
      <c r="I1657" s="2277"/>
      <c r="J1657" s="2277"/>
      <c r="K1657" s="589" t="s">
        <v>1192</v>
      </c>
      <c r="L1657" s="2337"/>
      <c r="M1657" s="2277"/>
      <c r="N1657" s="53"/>
      <c r="O1657" s="456"/>
      <c r="P1657" s="50"/>
      <c r="Q1657" s="50"/>
      <c r="R1657" s="50">
        <v>1278.7739999999999</v>
      </c>
      <c r="S1657" s="51"/>
      <c r="T1657" s="52"/>
      <c r="U1657" s="1444" t="s">
        <v>3903</v>
      </c>
      <c r="V1657" s="681" t="s">
        <v>1424</v>
      </c>
      <c r="W1657" s="2761"/>
    </row>
    <row r="1658" spans="1:23" s="347" customFormat="1" ht="24.75" customHeight="1" outlineLevel="1" x14ac:dyDescent="0.25">
      <c r="A1658" s="2282"/>
      <c r="B1658" s="2332" t="s">
        <v>2659</v>
      </c>
      <c r="C1658" s="2276" t="s">
        <v>1022</v>
      </c>
      <c r="D1658" s="2276" t="s">
        <v>1022</v>
      </c>
      <c r="E1658" s="1044" t="s">
        <v>1174</v>
      </c>
      <c r="F1658" s="2336">
        <v>2027</v>
      </c>
      <c r="G1658" s="2426" t="s">
        <v>468</v>
      </c>
      <c r="H1658" s="2428" t="s">
        <v>1503</v>
      </c>
      <c r="I1658" s="2276" t="s">
        <v>987</v>
      </c>
      <c r="J1658" s="2276" t="s">
        <v>987</v>
      </c>
      <c r="K1658" s="361" t="s">
        <v>1174</v>
      </c>
      <c r="L1658" s="2336">
        <v>2027</v>
      </c>
      <c r="M1658" s="2276" t="s">
        <v>466</v>
      </c>
      <c r="N1658" s="53"/>
      <c r="O1658" s="456"/>
      <c r="P1658" s="50"/>
      <c r="Q1658" s="50" t="s">
        <v>1768</v>
      </c>
      <c r="R1658" s="50"/>
      <c r="S1658" s="51"/>
      <c r="T1658" s="52"/>
      <c r="U1658" s="1444"/>
      <c r="V1658" s="681"/>
      <c r="W1658" s="345"/>
    </row>
    <row r="1659" spans="1:23" s="347" customFormat="1" ht="43.5" customHeight="1" outlineLevel="1" x14ac:dyDescent="0.25">
      <c r="A1659" s="2283"/>
      <c r="B1659" s="2333"/>
      <c r="C1659" s="2277"/>
      <c r="D1659" s="2277"/>
      <c r="E1659" s="1044" t="s">
        <v>2026</v>
      </c>
      <c r="F1659" s="2337"/>
      <c r="G1659" s="2427"/>
      <c r="H1659" s="2429"/>
      <c r="I1659" s="2277"/>
      <c r="J1659" s="2277"/>
      <c r="K1659" s="589" t="s">
        <v>1192</v>
      </c>
      <c r="L1659" s="2337"/>
      <c r="M1659" s="2277"/>
      <c r="N1659" s="53"/>
      <c r="O1659" s="456"/>
      <c r="P1659" s="50"/>
      <c r="Q1659" s="50">
        <v>200</v>
      </c>
      <c r="R1659" s="50"/>
      <c r="S1659" s="51"/>
      <c r="T1659" s="52"/>
      <c r="U1659" s="1444" t="s">
        <v>3903</v>
      </c>
      <c r="V1659" s="681" t="s">
        <v>1424</v>
      </c>
      <c r="W1659" s="345"/>
    </row>
    <row r="1660" spans="1:23" s="347" customFormat="1" ht="18.75" customHeight="1" outlineLevel="1" x14ac:dyDescent="0.25">
      <c r="A1660" s="2282"/>
      <c r="B1660" s="2332" t="s">
        <v>2660</v>
      </c>
      <c r="C1660" s="2276" t="s">
        <v>1022</v>
      </c>
      <c r="D1660" s="2276" t="s">
        <v>1022</v>
      </c>
      <c r="E1660" s="1044" t="s">
        <v>1174</v>
      </c>
      <c r="F1660" s="2336">
        <v>2027</v>
      </c>
      <c r="G1660" s="2426" t="s">
        <v>468</v>
      </c>
      <c r="H1660" s="2428" t="s">
        <v>1504</v>
      </c>
      <c r="I1660" s="2276" t="s">
        <v>987</v>
      </c>
      <c r="J1660" s="2276" t="s">
        <v>987</v>
      </c>
      <c r="K1660" s="361" t="s">
        <v>1174</v>
      </c>
      <c r="L1660" s="2336">
        <v>2027</v>
      </c>
      <c r="M1660" s="2276" t="s">
        <v>466</v>
      </c>
      <c r="N1660" s="53"/>
      <c r="O1660" s="456"/>
      <c r="P1660" s="50"/>
      <c r="Q1660" s="50" t="s">
        <v>1769</v>
      </c>
      <c r="R1660" s="50"/>
      <c r="S1660" s="51"/>
      <c r="T1660" s="52"/>
      <c r="U1660" s="1444"/>
      <c r="V1660" s="681"/>
      <c r="W1660" s="345"/>
    </row>
    <row r="1661" spans="1:23" s="347" customFormat="1" ht="34.5" customHeight="1" outlineLevel="1" x14ac:dyDescent="0.25">
      <c r="A1661" s="2283"/>
      <c r="B1661" s="2333"/>
      <c r="C1661" s="2277"/>
      <c r="D1661" s="2277"/>
      <c r="E1661" s="1044" t="s">
        <v>2026</v>
      </c>
      <c r="F1661" s="2337"/>
      <c r="G1661" s="2427"/>
      <c r="H1661" s="2429"/>
      <c r="I1661" s="2277"/>
      <c r="J1661" s="2277"/>
      <c r="K1661" s="589" t="s">
        <v>1192</v>
      </c>
      <c r="L1661" s="2337"/>
      <c r="M1661" s="2277"/>
      <c r="N1661" s="53"/>
      <c r="O1661" s="456"/>
      <c r="P1661" s="50"/>
      <c r="Q1661" s="50">
        <v>200</v>
      </c>
      <c r="R1661" s="50"/>
      <c r="S1661" s="51"/>
      <c r="T1661" s="52"/>
      <c r="U1661" s="1444" t="s">
        <v>3903</v>
      </c>
      <c r="V1661" s="681" t="s">
        <v>1424</v>
      </c>
      <c r="W1661" s="345"/>
    </row>
    <row r="1662" spans="1:23" s="347" customFormat="1" ht="20.25" customHeight="1" outlineLevel="1" x14ac:dyDescent="0.25">
      <c r="A1662" s="2282"/>
      <c r="B1662" s="2332" t="s">
        <v>2661</v>
      </c>
      <c r="C1662" s="2276" t="s">
        <v>1022</v>
      </c>
      <c r="D1662" s="2276" t="s">
        <v>1022</v>
      </c>
      <c r="E1662" s="1044" t="s">
        <v>1174</v>
      </c>
      <c r="F1662" s="2336">
        <v>2027</v>
      </c>
      <c r="G1662" s="2426" t="s">
        <v>468</v>
      </c>
      <c r="H1662" s="2428" t="s">
        <v>1505</v>
      </c>
      <c r="I1662" s="2276" t="s">
        <v>987</v>
      </c>
      <c r="J1662" s="2276" t="s">
        <v>987</v>
      </c>
      <c r="K1662" s="361" t="s">
        <v>1174</v>
      </c>
      <c r="L1662" s="2336">
        <v>2027</v>
      </c>
      <c r="M1662" s="2276" t="s">
        <v>466</v>
      </c>
      <c r="N1662" s="53"/>
      <c r="O1662" s="456"/>
      <c r="P1662" s="50"/>
      <c r="Q1662" s="50" t="s">
        <v>1676</v>
      </c>
      <c r="R1662" s="50"/>
      <c r="S1662" s="51"/>
      <c r="T1662" s="52"/>
      <c r="U1662" s="1444"/>
      <c r="V1662" s="681"/>
      <c r="W1662" s="345"/>
    </row>
    <row r="1663" spans="1:23" s="347" customFormat="1" outlineLevel="1" x14ac:dyDescent="0.25">
      <c r="A1663" s="2283"/>
      <c r="B1663" s="2333"/>
      <c r="C1663" s="2277"/>
      <c r="D1663" s="2277"/>
      <c r="E1663" s="1044" t="s">
        <v>2026</v>
      </c>
      <c r="F1663" s="2337"/>
      <c r="G1663" s="2427"/>
      <c r="H1663" s="2429"/>
      <c r="I1663" s="2277"/>
      <c r="J1663" s="2277"/>
      <c r="K1663" s="589" t="s">
        <v>1192</v>
      </c>
      <c r="L1663" s="2337"/>
      <c r="M1663" s="2277"/>
      <c r="N1663" s="53"/>
      <c r="O1663" s="456"/>
      <c r="P1663" s="50"/>
      <c r="Q1663" s="50">
        <v>146.751</v>
      </c>
      <c r="R1663" s="50"/>
      <c r="S1663" s="51"/>
      <c r="T1663" s="52"/>
      <c r="U1663" s="1444" t="s">
        <v>3903</v>
      </c>
      <c r="V1663" s="681" t="s">
        <v>1424</v>
      </c>
      <c r="W1663" s="345"/>
    </row>
    <row r="1664" spans="1:23" s="347" customFormat="1" ht="15" customHeight="1" outlineLevel="1" x14ac:dyDescent="0.25">
      <c r="A1664" s="2282"/>
      <c r="B1664" s="2332" t="s">
        <v>2662</v>
      </c>
      <c r="C1664" s="2276" t="s">
        <v>1022</v>
      </c>
      <c r="D1664" s="2276" t="s">
        <v>1022</v>
      </c>
      <c r="E1664" s="1044" t="s">
        <v>1174</v>
      </c>
      <c r="F1664" s="2336">
        <v>2027</v>
      </c>
      <c r="G1664" s="2426" t="s">
        <v>468</v>
      </c>
      <c r="H1664" s="2428" t="s">
        <v>1506</v>
      </c>
      <c r="I1664" s="2276" t="s">
        <v>987</v>
      </c>
      <c r="J1664" s="2276" t="s">
        <v>987</v>
      </c>
      <c r="K1664" s="361" t="s">
        <v>1174</v>
      </c>
      <c r="L1664" s="2336">
        <v>2027</v>
      </c>
      <c r="M1664" s="2276" t="s">
        <v>466</v>
      </c>
      <c r="N1664" s="53"/>
      <c r="O1664" s="456"/>
      <c r="P1664" s="50"/>
      <c r="Q1664" s="50" t="s">
        <v>1770</v>
      </c>
      <c r="R1664" s="50"/>
      <c r="S1664" s="51"/>
      <c r="T1664" s="52"/>
      <c r="U1664" s="1444"/>
      <c r="V1664" s="681"/>
      <c r="W1664" s="345"/>
    </row>
    <row r="1665" spans="1:23" s="347" customFormat="1" ht="39" customHeight="1" outlineLevel="1" x14ac:dyDescent="0.25">
      <c r="A1665" s="2283"/>
      <c r="B1665" s="2333"/>
      <c r="C1665" s="2277"/>
      <c r="D1665" s="2277"/>
      <c r="E1665" s="1044" t="s">
        <v>2026</v>
      </c>
      <c r="F1665" s="2337"/>
      <c r="G1665" s="2427"/>
      <c r="H1665" s="2429"/>
      <c r="I1665" s="2277"/>
      <c r="J1665" s="2277"/>
      <c r="K1665" s="589" t="s">
        <v>1192</v>
      </c>
      <c r="L1665" s="2337"/>
      <c r="M1665" s="2277"/>
      <c r="N1665" s="53"/>
      <c r="O1665" s="456"/>
      <c r="P1665" s="50"/>
      <c r="Q1665" s="50">
        <v>88.075000000000003</v>
      </c>
      <c r="R1665" s="50"/>
      <c r="S1665" s="51"/>
      <c r="T1665" s="52"/>
      <c r="U1665" s="1444" t="s">
        <v>3903</v>
      </c>
      <c r="V1665" s="681" t="s">
        <v>1424</v>
      </c>
      <c r="W1665" s="345"/>
    </row>
    <row r="1666" spans="1:23" s="347" customFormat="1" ht="30" customHeight="1" outlineLevel="1" x14ac:dyDescent="0.25">
      <c r="A1666" s="2282"/>
      <c r="B1666" s="2332" t="s">
        <v>2663</v>
      </c>
      <c r="C1666" s="2276" t="s">
        <v>1022</v>
      </c>
      <c r="D1666" s="2276" t="s">
        <v>1022</v>
      </c>
      <c r="E1666" s="1044" t="s">
        <v>1174</v>
      </c>
      <c r="F1666" s="2336">
        <v>2027</v>
      </c>
      <c r="G1666" s="2426" t="s">
        <v>468</v>
      </c>
      <c r="H1666" s="2428" t="s">
        <v>1507</v>
      </c>
      <c r="I1666" s="2276" t="s">
        <v>987</v>
      </c>
      <c r="J1666" s="2276" t="s">
        <v>987</v>
      </c>
      <c r="K1666" s="361" t="s">
        <v>1174</v>
      </c>
      <c r="L1666" s="2336">
        <v>2027</v>
      </c>
      <c r="M1666" s="2276" t="s">
        <v>466</v>
      </c>
      <c r="N1666" s="53"/>
      <c r="O1666" s="456"/>
      <c r="P1666" s="50"/>
      <c r="Q1666" s="50" t="s">
        <v>1771</v>
      </c>
      <c r="R1666" s="50"/>
      <c r="S1666" s="51"/>
      <c r="T1666" s="52"/>
      <c r="U1666" s="1444"/>
      <c r="V1666" s="681"/>
      <c r="W1666" s="345"/>
    </row>
    <row r="1667" spans="1:23" s="347" customFormat="1" ht="75" customHeight="1" outlineLevel="1" x14ac:dyDescent="0.25">
      <c r="A1667" s="2283"/>
      <c r="B1667" s="2333"/>
      <c r="C1667" s="2277"/>
      <c r="D1667" s="2277"/>
      <c r="E1667" s="1044" t="s">
        <v>2026</v>
      </c>
      <c r="F1667" s="2337"/>
      <c r="G1667" s="2427"/>
      <c r="H1667" s="2429"/>
      <c r="I1667" s="2277"/>
      <c r="J1667" s="2277"/>
      <c r="K1667" s="589" t="s">
        <v>1192</v>
      </c>
      <c r="L1667" s="2337"/>
      <c r="M1667" s="2277"/>
      <c r="N1667" s="53"/>
      <c r="O1667" s="456"/>
      <c r="P1667" s="50"/>
      <c r="Q1667" s="50">
        <v>278.78800000000001</v>
      </c>
      <c r="R1667" s="50"/>
      <c r="S1667" s="51"/>
      <c r="T1667" s="52"/>
      <c r="U1667" s="1444" t="s">
        <v>3903</v>
      </c>
      <c r="V1667" s="681" t="s">
        <v>1424</v>
      </c>
      <c r="W1667" s="345"/>
    </row>
    <row r="1668" spans="1:23" s="347" customFormat="1" ht="33.75" customHeight="1" outlineLevel="1" x14ac:dyDescent="0.25">
      <c r="A1668" s="2282"/>
      <c r="B1668" s="2332" t="s">
        <v>2664</v>
      </c>
      <c r="C1668" s="2276" t="s">
        <v>1022</v>
      </c>
      <c r="D1668" s="2276" t="s">
        <v>1022</v>
      </c>
      <c r="E1668" s="1044" t="s">
        <v>1174</v>
      </c>
      <c r="F1668" s="2336">
        <v>2027</v>
      </c>
      <c r="G1668" s="2426" t="s">
        <v>468</v>
      </c>
      <c r="H1668" s="2428" t="s">
        <v>1508</v>
      </c>
      <c r="I1668" s="2276" t="s">
        <v>987</v>
      </c>
      <c r="J1668" s="2276" t="s">
        <v>987</v>
      </c>
      <c r="K1668" s="361" t="s">
        <v>1174</v>
      </c>
      <c r="L1668" s="2336">
        <v>2027</v>
      </c>
      <c r="M1668" s="2276" t="s">
        <v>466</v>
      </c>
      <c r="N1668" s="53"/>
      <c r="O1668" s="456"/>
      <c r="P1668" s="50"/>
      <c r="Q1668" s="50" t="s">
        <v>1772</v>
      </c>
      <c r="R1668" s="50"/>
      <c r="S1668" s="51"/>
      <c r="T1668" s="52"/>
      <c r="U1668" s="1444"/>
      <c r="V1668" s="681"/>
      <c r="W1668" s="345"/>
    </row>
    <row r="1669" spans="1:23" s="347" customFormat="1" ht="99.75" customHeight="1" outlineLevel="1" x14ac:dyDescent="0.25">
      <c r="A1669" s="2283"/>
      <c r="B1669" s="2333"/>
      <c r="C1669" s="2277"/>
      <c r="D1669" s="2277"/>
      <c r="E1669" s="1044" t="s">
        <v>2026</v>
      </c>
      <c r="F1669" s="2337"/>
      <c r="G1669" s="2427"/>
      <c r="H1669" s="2429"/>
      <c r="I1669" s="2277"/>
      <c r="J1669" s="2277"/>
      <c r="K1669" s="589" t="s">
        <v>1192</v>
      </c>
      <c r="L1669" s="2337"/>
      <c r="M1669" s="2277"/>
      <c r="N1669" s="53"/>
      <c r="O1669" s="456"/>
      <c r="P1669" s="50"/>
      <c r="Q1669" s="50">
        <v>122.93899999999999</v>
      </c>
      <c r="R1669" s="50"/>
      <c r="S1669" s="51"/>
      <c r="T1669" s="52"/>
      <c r="U1669" s="1444" t="s">
        <v>3903</v>
      </c>
      <c r="V1669" s="681" t="s">
        <v>1424</v>
      </c>
      <c r="W1669" s="345"/>
    </row>
    <row r="1670" spans="1:23" s="294" customFormat="1" ht="22.5" customHeight="1" outlineLevel="1" x14ac:dyDescent="0.25">
      <c r="A1670" s="1213"/>
      <c r="B1670" s="1107" t="s">
        <v>184</v>
      </c>
      <c r="C1670" s="262"/>
      <c r="D1670" s="379"/>
      <c r="E1670" s="379"/>
      <c r="F1670" s="131"/>
      <c r="G1670" s="273"/>
      <c r="H1670" s="910" t="s">
        <v>184</v>
      </c>
      <c r="I1670" s="262"/>
      <c r="J1670" s="242"/>
      <c r="K1670" s="262"/>
      <c r="L1670" s="131"/>
      <c r="M1670" s="262"/>
      <c r="N1670" s="330"/>
      <c r="O1670" s="447"/>
      <c r="P1670" s="330"/>
      <c r="Q1670" s="589"/>
      <c r="R1670" s="1450"/>
      <c r="S1670" s="240"/>
      <c r="T1670" s="240"/>
      <c r="U1670" s="382"/>
      <c r="V1670" s="245"/>
      <c r="W1670" s="245"/>
    </row>
    <row r="1671" spans="1:23" s="294" customFormat="1" ht="48.75" customHeight="1" outlineLevel="1" x14ac:dyDescent="0.25">
      <c r="A1671" s="1213"/>
      <c r="B1671" s="1107" t="s">
        <v>3671</v>
      </c>
      <c r="C1671" s="2511" t="s">
        <v>2174</v>
      </c>
      <c r="D1671" s="2449" t="s">
        <v>239</v>
      </c>
      <c r="E1671" s="2507" t="s">
        <v>3</v>
      </c>
      <c r="F1671" s="2425" t="s">
        <v>335</v>
      </c>
      <c r="G1671" s="2583" t="s">
        <v>335</v>
      </c>
      <c r="H1671" s="910" t="s">
        <v>2056</v>
      </c>
      <c r="I1671" s="2425" t="s">
        <v>1607</v>
      </c>
      <c r="J1671" s="2425" t="s">
        <v>185</v>
      </c>
      <c r="K1671" s="2425" t="s">
        <v>3</v>
      </c>
      <c r="L1671" s="2425" t="s">
        <v>335</v>
      </c>
      <c r="M1671" s="2425" t="s">
        <v>335</v>
      </c>
      <c r="N1671" s="330"/>
      <c r="O1671" s="447"/>
      <c r="P1671" s="330"/>
      <c r="Q1671" s="589"/>
      <c r="R1671" s="1450"/>
      <c r="S1671" s="240"/>
      <c r="T1671" s="240"/>
      <c r="U1671" s="382"/>
      <c r="V1671" s="245"/>
      <c r="W1671" s="245"/>
    </row>
    <row r="1672" spans="1:23" s="282" customFormat="1" ht="27" customHeight="1" outlineLevel="1" x14ac:dyDescent="0.25">
      <c r="A1672" s="1187">
        <v>69</v>
      </c>
      <c r="B1672" s="1536" t="s">
        <v>186</v>
      </c>
      <c r="C1672" s="2511"/>
      <c r="D1672" s="2688"/>
      <c r="E1672" s="2751"/>
      <c r="F1672" s="2425"/>
      <c r="G1672" s="2583"/>
      <c r="H1672" s="922" t="s">
        <v>187</v>
      </c>
      <c r="I1672" s="2425"/>
      <c r="J1672" s="2425"/>
      <c r="K1672" s="2425"/>
      <c r="L1672" s="2425"/>
      <c r="M1672" s="2425"/>
      <c r="N1672" s="510">
        <v>99</v>
      </c>
      <c r="O1672" s="510">
        <v>100</v>
      </c>
      <c r="P1672" s="510">
        <v>100</v>
      </c>
      <c r="Q1672" s="510">
        <v>100</v>
      </c>
      <c r="R1672" s="510">
        <v>100</v>
      </c>
      <c r="S1672" s="510">
        <v>100</v>
      </c>
      <c r="T1672" s="510">
        <v>100</v>
      </c>
      <c r="U1672" s="1667"/>
      <c r="V1672" s="255"/>
      <c r="W1672" s="255"/>
    </row>
    <row r="1673" spans="1:23" s="282" customFormat="1" ht="30" customHeight="1" outlineLevel="1" x14ac:dyDescent="0.25">
      <c r="A1673" s="1187">
        <v>70</v>
      </c>
      <c r="B1673" s="1536" t="s">
        <v>188</v>
      </c>
      <c r="C1673" s="2511"/>
      <c r="D1673" s="2450"/>
      <c r="E1673" s="2508"/>
      <c r="F1673" s="2425"/>
      <c r="G1673" s="2583"/>
      <c r="H1673" s="922" t="s">
        <v>189</v>
      </c>
      <c r="I1673" s="2425"/>
      <c r="J1673" s="2425"/>
      <c r="K1673" s="2425"/>
      <c r="L1673" s="2425"/>
      <c r="M1673" s="2425"/>
      <c r="N1673" s="510">
        <v>96.7</v>
      </c>
      <c r="O1673" s="510">
        <v>100</v>
      </c>
      <c r="P1673" s="510">
        <v>100</v>
      </c>
      <c r="Q1673" s="510">
        <v>100</v>
      </c>
      <c r="R1673" s="510">
        <v>100</v>
      </c>
      <c r="S1673" s="510">
        <v>100</v>
      </c>
      <c r="T1673" s="510">
        <v>100</v>
      </c>
      <c r="U1673" s="1667"/>
      <c r="V1673" s="255"/>
      <c r="W1673" s="255"/>
    </row>
    <row r="1674" spans="1:23" s="642" customFormat="1" ht="42.75" outlineLevel="1" x14ac:dyDescent="0.2">
      <c r="A1674" s="1192"/>
      <c r="B1674" s="619"/>
      <c r="C1674" s="627"/>
      <c r="D1674" s="641"/>
      <c r="E1674" s="627"/>
      <c r="F1674" s="639"/>
      <c r="G1674" s="641"/>
      <c r="H1674" s="629" t="s">
        <v>3895</v>
      </c>
      <c r="I1674" s="630"/>
      <c r="J1674" s="635"/>
      <c r="K1674" s="630"/>
      <c r="L1674" s="639"/>
      <c r="M1674" s="630"/>
      <c r="N1674" s="633">
        <f t="shared" ref="N1674:T1678" si="84">N1682+N1849</f>
        <v>13055.266</v>
      </c>
      <c r="O1674" s="633">
        <f t="shared" si="84"/>
        <v>22190.825599999996</v>
      </c>
      <c r="P1674" s="633">
        <f t="shared" si="84"/>
        <v>8145.5849999999991</v>
      </c>
      <c r="Q1674" s="633">
        <f t="shared" si="84"/>
        <v>14854.395</v>
      </c>
      <c r="R1674" s="633">
        <f t="shared" si="84"/>
        <v>55829.695999999996</v>
      </c>
      <c r="S1674" s="633">
        <f t="shared" si="84"/>
        <v>39148.027000000002</v>
      </c>
      <c r="T1674" s="633">
        <f t="shared" si="84"/>
        <v>34916</v>
      </c>
      <c r="U1674" s="627"/>
      <c r="V1674" s="627"/>
      <c r="W1674" s="627"/>
    </row>
    <row r="1675" spans="1:23" s="642" customFormat="1" outlineLevel="1" x14ac:dyDescent="0.2">
      <c r="A1675" s="1192"/>
      <c r="B1675" s="619"/>
      <c r="C1675" s="627"/>
      <c r="D1675" s="641"/>
      <c r="E1675" s="627"/>
      <c r="F1675" s="639"/>
      <c r="G1675" s="641"/>
      <c r="H1675" s="629" t="s">
        <v>1034</v>
      </c>
      <c r="I1675" s="630"/>
      <c r="J1675" s="635"/>
      <c r="K1675" s="630"/>
      <c r="L1675" s="639"/>
      <c r="M1675" s="630"/>
      <c r="N1675" s="633">
        <f t="shared" si="84"/>
        <v>1569.798</v>
      </c>
      <c r="O1675" s="633">
        <f t="shared" si="84"/>
        <v>7832.2479999999996</v>
      </c>
      <c r="P1675" s="633">
        <f t="shared" si="84"/>
        <v>0</v>
      </c>
      <c r="Q1675" s="633">
        <f t="shared" si="84"/>
        <v>0</v>
      </c>
      <c r="R1675" s="633">
        <f t="shared" si="84"/>
        <v>0</v>
      </c>
      <c r="S1675" s="633">
        <f t="shared" si="84"/>
        <v>0</v>
      </c>
      <c r="T1675" s="633">
        <f t="shared" si="84"/>
        <v>0</v>
      </c>
      <c r="U1675" s="627"/>
      <c r="V1675" s="627"/>
      <c r="W1675" s="627"/>
    </row>
    <row r="1676" spans="1:23" s="642" customFormat="1" outlineLevel="1" x14ac:dyDescent="0.2">
      <c r="A1676" s="1192"/>
      <c r="B1676" s="619"/>
      <c r="C1676" s="627"/>
      <c r="D1676" s="641"/>
      <c r="E1676" s="627"/>
      <c r="F1676" s="639"/>
      <c r="G1676" s="641"/>
      <c r="H1676" s="629" t="s">
        <v>1032</v>
      </c>
      <c r="I1676" s="630"/>
      <c r="J1676" s="635"/>
      <c r="K1676" s="630"/>
      <c r="L1676" s="639"/>
      <c r="M1676" s="630"/>
      <c r="N1676" s="633">
        <f t="shared" si="84"/>
        <v>1727.4380000000001</v>
      </c>
      <c r="O1676" s="633">
        <f t="shared" si="84"/>
        <v>3445.79</v>
      </c>
      <c r="P1676" s="633">
        <f t="shared" si="84"/>
        <v>5517.2029999999995</v>
      </c>
      <c r="Q1676" s="633">
        <f t="shared" si="84"/>
        <v>2957.183</v>
      </c>
      <c r="R1676" s="633">
        <f t="shared" si="84"/>
        <v>5014.16</v>
      </c>
      <c r="S1676" s="633">
        <f t="shared" si="84"/>
        <v>8021.4</v>
      </c>
      <c r="T1676" s="633">
        <f t="shared" si="84"/>
        <v>6651.1</v>
      </c>
      <c r="U1676" s="627"/>
      <c r="V1676" s="627"/>
      <c r="W1676" s="627"/>
    </row>
    <row r="1677" spans="1:23" s="642" customFormat="1" outlineLevel="1" x14ac:dyDescent="0.2">
      <c r="A1677" s="1192"/>
      <c r="B1677" s="619"/>
      <c r="C1677" s="627"/>
      <c r="D1677" s="641"/>
      <c r="E1677" s="627"/>
      <c r="F1677" s="639"/>
      <c r="G1677" s="641"/>
      <c r="H1677" s="629" t="s">
        <v>1035</v>
      </c>
      <c r="I1677" s="630"/>
      <c r="J1677" s="635"/>
      <c r="K1677" s="630"/>
      <c r="L1677" s="639"/>
      <c r="M1677" s="630"/>
      <c r="N1677" s="633">
        <f t="shared" si="84"/>
        <v>74.504000000000005</v>
      </c>
      <c r="O1677" s="633">
        <f t="shared" si="84"/>
        <v>4507.3235999999997</v>
      </c>
      <c r="P1677" s="633">
        <f t="shared" si="84"/>
        <v>2628.3819999999996</v>
      </c>
      <c r="Q1677" s="633">
        <f t="shared" si="84"/>
        <v>11897.212</v>
      </c>
      <c r="R1677" s="633">
        <f t="shared" si="84"/>
        <v>50815.536</v>
      </c>
      <c r="S1677" s="633">
        <f t="shared" si="84"/>
        <v>31126.627</v>
      </c>
      <c r="T1677" s="633">
        <f t="shared" si="84"/>
        <v>28264.9</v>
      </c>
      <c r="U1677" s="627"/>
      <c r="V1677" s="627"/>
      <c r="W1677" s="627"/>
    </row>
    <row r="1678" spans="1:23" s="642" customFormat="1" outlineLevel="1" x14ac:dyDescent="0.2">
      <c r="A1678" s="1192"/>
      <c r="B1678" s="619"/>
      <c r="C1678" s="627"/>
      <c r="D1678" s="641"/>
      <c r="E1678" s="627"/>
      <c r="F1678" s="639"/>
      <c r="G1678" s="641"/>
      <c r="H1678" s="629" t="s">
        <v>1031</v>
      </c>
      <c r="I1678" s="630"/>
      <c r="J1678" s="635"/>
      <c r="K1678" s="630"/>
      <c r="L1678" s="639"/>
      <c r="M1678" s="630"/>
      <c r="N1678" s="633">
        <f t="shared" si="84"/>
        <v>9683.5260000000017</v>
      </c>
      <c r="O1678" s="633">
        <f t="shared" si="84"/>
        <v>6405.4639999999999</v>
      </c>
      <c r="P1678" s="633">
        <f t="shared" si="84"/>
        <v>0</v>
      </c>
      <c r="Q1678" s="633">
        <f t="shared" si="84"/>
        <v>0</v>
      </c>
      <c r="R1678" s="633">
        <f t="shared" si="84"/>
        <v>0</v>
      </c>
      <c r="S1678" s="633">
        <f t="shared" si="84"/>
        <v>0</v>
      </c>
      <c r="T1678" s="633">
        <f t="shared" si="84"/>
        <v>0</v>
      </c>
      <c r="U1678" s="627"/>
      <c r="V1678" s="627"/>
      <c r="W1678" s="627"/>
    </row>
    <row r="1679" spans="1:23" s="642" customFormat="1" outlineLevel="1" x14ac:dyDescent="0.2">
      <c r="A1679" s="1192"/>
      <c r="B1679" s="619"/>
      <c r="C1679" s="627"/>
      <c r="D1679" s="641"/>
      <c r="E1679" s="627"/>
      <c r="F1679" s="639"/>
      <c r="G1679" s="641"/>
      <c r="H1679" s="629"/>
      <c r="I1679" s="630"/>
      <c r="J1679" s="635"/>
      <c r="K1679" s="630"/>
      <c r="L1679" s="639"/>
      <c r="M1679" s="630"/>
      <c r="N1679" s="633"/>
      <c r="O1679" s="633"/>
      <c r="P1679" s="633"/>
      <c r="Q1679" s="633"/>
      <c r="R1679" s="633"/>
      <c r="S1679" s="633"/>
      <c r="T1679" s="633"/>
      <c r="U1679" s="627"/>
      <c r="V1679" s="627"/>
      <c r="W1679" s="627"/>
    </row>
    <row r="1680" spans="1:23" s="298" customFormat="1" ht="15" customHeight="1" outlineLevel="1" x14ac:dyDescent="0.25">
      <c r="A1680" s="2356"/>
      <c r="B1680" s="2329" t="s">
        <v>3672</v>
      </c>
      <c r="C1680" s="2310" t="s">
        <v>307</v>
      </c>
      <c r="D1680" s="2238" t="s">
        <v>457</v>
      </c>
      <c r="E1680" s="1045" t="s">
        <v>477</v>
      </c>
      <c r="F1680" s="2330" t="s">
        <v>474</v>
      </c>
      <c r="G1680" s="2311" t="s">
        <v>395</v>
      </c>
      <c r="H1680" s="2368" t="s">
        <v>931</v>
      </c>
      <c r="I1680" s="2366" t="s">
        <v>305</v>
      </c>
      <c r="J1680" s="2366" t="s">
        <v>454</v>
      </c>
      <c r="K1680" s="258" t="s">
        <v>477</v>
      </c>
      <c r="L1680" s="2330" t="s">
        <v>474</v>
      </c>
      <c r="M1680" s="2366" t="s">
        <v>393</v>
      </c>
      <c r="N1680" s="1462">
        <v>62.6</v>
      </c>
      <c r="O1680" s="566">
        <v>429.495</v>
      </c>
      <c r="P1680" s="823">
        <v>82.284000000000006</v>
      </c>
      <c r="Q1680" s="823">
        <v>269.18599999999998</v>
      </c>
      <c r="R1680" s="823">
        <v>128</v>
      </c>
      <c r="S1680" s="566">
        <v>247.58</v>
      </c>
      <c r="T1680" s="566">
        <v>283.13</v>
      </c>
      <c r="U1680" s="1666"/>
      <c r="V1680" s="271"/>
      <c r="W1680" s="271"/>
    </row>
    <row r="1681" spans="1:23" s="298" customFormat="1" ht="30" outlineLevel="1" x14ac:dyDescent="0.25">
      <c r="A1681" s="2356"/>
      <c r="B1681" s="2329"/>
      <c r="C1681" s="2310"/>
      <c r="D1681" s="2239"/>
      <c r="E1681" s="1045" t="s">
        <v>458</v>
      </c>
      <c r="F1681" s="2331"/>
      <c r="G1681" s="2311"/>
      <c r="H1681" s="2369"/>
      <c r="I1681" s="2366"/>
      <c r="J1681" s="2366"/>
      <c r="K1681" s="258" t="s">
        <v>465</v>
      </c>
      <c r="L1681" s="2331"/>
      <c r="M1681" s="2366"/>
      <c r="N1681" s="1463">
        <v>4283.3029999999999</v>
      </c>
      <c r="O1681" s="670">
        <v>14453.664000000001</v>
      </c>
      <c r="P1681" s="670">
        <v>2628.3820000000001</v>
      </c>
      <c r="Q1681" s="44">
        <v>11897.212</v>
      </c>
      <c r="R1681" s="44">
        <v>50815.536</v>
      </c>
      <c r="S1681" s="44">
        <v>33661.127</v>
      </c>
      <c r="T1681" s="44">
        <v>31851.5</v>
      </c>
      <c r="U1681" s="1655" t="s">
        <v>3904</v>
      </c>
      <c r="V1681" s="271"/>
      <c r="W1681" s="271"/>
    </row>
    <row r="1682" spans="1:23" s="303" customFormat="1" outlineLevel="1" x14ac:dyDescent="0.25">
      <c r="A1682" s="1203"/>
      <c r="B1682" s="1562"/>
      <c r="C1682" s="82"/>
      <c r="D1682" s="46"/>
      <c r="E1682" s="82"/>
      <c r="F1682" s="138"/>
      <c r="G1682" s="46"/>
      <c r="H1682" s="75" t="s">
        <v>1036</v>
      </c>
      <c r="I1682" s="55"/>
      <c r="J1682" s="55"/>
      <c r="K1682" s="55"/>
      <c r="L1682" s="138"/>
      <c r="M1682" s="55"/>
      <c r="N1682" s="405">
        <f>SUM(N1683:N1686)</f>
        <v>4283.3029999999999</v>
      </c>
      <c r="O1682" s="717">
        <f t="shared" ref="O1682:T1682" si="85">SUM(O1683:O1686)</f>
        <v>14414.069599999999</v>
      </c>
      <c r="P1682" s="717">
        <f t="shared" si="85"/>
        <v>2628.3819999999996</v>
      </c>
      <c r="Q1682" s="717">
        <f t="shared" si="85"/>
        <v>11897.212</v>
      </c>
      <c r="R1682" s="717">
        <f t="shared" si="85"/>
        <v>50815.536</v>
      </c>
      <c r="S1682" s="717">
        <f t="shared" si="85"/>
        <v>33661.127</v>
      </c>
      <c r="T1682" s="717">
        <f t="shared" si="85"/>
        <v>31851.5</v>
      </c>
      <c r="U1682" s="55"/>
      <c r="V1682" s="55"/>
      <c r="W1682" s="82"/>
    </row>
    <row r="1683" spans="1:23" s="303" customFormat="1" outlineLevel="1" x14ac:dyDescent="0.25">
      <c r="A1683" s="1203"/>
      <c r="B1683" s="1562"/>
      <c r="C1683" s="82"/>
      <c r="D1683" s="46"/>
      <c r="E1683" s="82"/>
      <c r="F1683" s="138"/>
      <c r="G1683" s="46"/>
      <c r="H1683" s="107" t="s">
        <v>1034</v>
      </c>
      <c r="I1683" s="55"/>
      <c r="J1683" s="55"/>
      <c r="K1683" s="55"/>
      <c r="L1683" s="138"/>
      <c r="M1683" s="55"/>
      <c r="N1683" s="333">
        <f>N1693+N1697+N1699+N1750+N1755+N1759+N1765+N1760+N1769+N1772+N1776+N1780+N1784+N1788+N1793+N1819+N1822</f>
        <v>0</v>
      </c>
      <c r="O1683" s="1047">
        <f t="shared" ref="O1683:T1683" si="86">O1693+O1697+O1699+O1750+O1755+O1759+O1765+O1760+O1769+O1772+O1776+O1780+O1784+O1788+O1793+O1819+O1822</f>
        <v>7482.2479999999996</v>
      </c>
      <c r="P1683" s="1047">
        <f t="shared" si="86"/>
        <v>0</v>
      </c>
      <c r="Q1683" s="1047">
        <f t="shared" si="86"/>
        <v>0</v>
      </c>
      <c r="R1683" s="1047">
        <f t="shared" si="86"/>
        <v>0</v>
      </c>
      <c r="S1683" s="1047">
        <f t="shared" si="86"/>
        <v>0</v>
      </c>
      <c r="T1683" s="1047">
        <f t="shared" si="86"/>
        <v>0</v>
      </c>
      <c r="U1683" s="55"/>
      <c r="V1683" s="55"/>
      <c r="W1683" s="150"/>
    </row>
    <row r="1684" spans="1:23" s="303" customFormat="1" outlineLevel="1" x14ac:dyDescent="0.25">
      <c r="A1684" s="1203"/>
      <c r="B1684" s="1562"/>
      <c r="C1684" s="82"/>
      <c r="D1684" s="46"/>
      <c r="E1684" s="82"/>
      <c r="F1684" s="138"/>
      <c r="G1684" s="46"/>
      <c r="H1684" s="107" t="s">
        <v>1032</v>
      </c>
      <c r="I1684" s="55"/>
      <c r="J1684" s="55"/>
      <c r="K1684" s="55"/>
      <c r="L1684" s="138"/>
      <c r="M1684" s="55"/>
      <c r="N1684" s="333">
        <f t="shared" ref="N1684:T1684" si="87">N1692+N1717+N1724+N1726+N1728+N1730+N1732+N1734+N1736+N1738+N1740+N1742+N1748+N1753+N1758+N1763+N1767+N1771+N1775+N1779+N1783+N1787+N1820</f>
        <v>0</v>
      </c>
      <c r="O1684" s="716">
        <f t="shared" si="87"/>
        <v>115.67500000000001</v>
      </c>
      <c r="P1684" s="716">
        <f t="shared" si="87"/>
        <v>0</v>
      </c>
      <c r="Q1684" s="716">
        <f t="shared" si="87"/>
        <v>0</v>
      </c>
      <c r="R1684" s="716">
        <f t="shared" si="87"/>
        <v>0</v>
      </c>
      <c r="S1684" s="716">
        <f t="shared" si="87"/>
        <v>5775.5</v>
      </c>
      <c r="T1684" s="716">
        <f t="shared" si="87"/>
        <v>5186.5</v>
      </c>
      <c r="U1684" s="55"/>
      <c r="V1684" s="55"/>
      <c r="W1684" s="82"/>
    </row>
    <row r="1685" spans="1:23" s="303" customFormat="1" outlineLevel="1" x14ac:dyDescent="0.25">
      <c r="A1685" s="1203"/>
      <c r="B1685" s="1562"/>
      <c r="C1685" s="82"/>
      <c r="D1685" s="46"/>
      <c r="E1685" s="82"/>
      <c r="F1685" s="138"/>
      <c r="G1685" s="46"/>
      <c r="H1685" s="107" t="s">
        <v>1035</v>
      </c>
      <c r="I1685" s="55"/>
      <c r="J1685" s="55"/>
      <c r="K1685" s="55"/>
      <c r="L1685" s="138"/>
      <c r="M1685" s="55"/>
      <c r="N1685" s="709">
        <f t="shared" ref="N1685:T1685" si="88">N1689+N1694+N1698+N1701+N1704+N1706+N1709+N1711+N1714+N1718+N1720+N1722+N1745+N1749+N1754+N1761+N1764+N1768+N1773+N1777+N1781+N1785+N1789+N1792+N1796+N1798+N1800+N1802+N1804+N1806+N1808+N1810+N1812+N1815+N1821+N1824+N1827+N1831+N1833+N1835+N1837+N1839+N1841+N1843+N1846</f>
        <v>74.504000000000005</v>
      </c>
      <c r="O1685" s="709">
        <f t="shared" si="88"/>
        <v>4507.3235999999997</v>
      </c>
      <c r="P1685" s="333">
        <f t="shared" si="88"/>
        <v>2628.3819999999996</v>
      </c>
      <c r="Q1685" s="709">
        <f t="shared" si="88"/>
        <v>11897.212</v>
      </c>
      <c r="R1685" s="709">
        <f t="shared" si="88"/>
        <v>50815.536</v>
      </c>
      <c r="S1685" s="709">
        <f t="shared" si="88"/>
        <v>27885.627</v>
      </c>
      <c r="T1685" s="709">
        <f t="shared" si="88"/>
        <v>26665</v>
      </c>
      <c r="U1685" s="55"/>
      <c r="V1685" s="55"/>
      <c r="W1685" s="82"/>
    </row>
    <row r="1686" spans="1:23" s="303" customFormat="1" outlineLevel="1" x14ac:dyDescent="0.25">
      <c r="A1686" s="1203"/>
      <c r="B1686" s="1562"/>
      <c r="C1686" s="82"/>
      <c r="D1686" s="46"/>
      <c r="E1686" s="82"/>
      <c r="F1686" s="138"/>
      <c r="G1686" s="46"/>
      <c r="H1686" s="107" t="s">
        <v>1031</v>
      </c>
      <c r="I1686" s="55"/>
      <c r="J1686" s="55"/>
      <c r="K1686" s="55"/>
      <c r="L1686" s="138"/>
      <c r="M1686" s="55"/>
      <c r="N1686" s="333">
        <f t="shared" ref="N1686:T1686" si="89">N1695+N1751+N1756+N1794+N1816+N1828+N1830</f>
        <v>4208.799</v>
      </c>
      <c r="O1686" s="716">
        <f t="shared" si="89"/>
        <v>2308.8230000000003</v>
      </c>
      <c r="P1686" s="716">
        <f t="shared" si="89"/>
        <v>0</v>
      </c>
      <c r="Q1686" s="716">
        <f t="shared" si="89"/>
        <v>0</v>
      </c>
      <c r="R1686" s="716">
        <f t="shared" si="89"/>
        <v>0</v>
      </c>
      <c r="S1686" s="716">
        <f t="shared" si="89"/>
        <v>0</v>
      </c>
      <c r="T1686" s="716">
        <f t="shared" si="89"/>
        <v>0</v>
      </c>
      <c r="U1686" s="55"/>
      <c r="V1686" s="55"/>
      <c r="W1686" s="82"/>
    </row>
    <row r="1687" spans="1:23" s="286" customFormat="1" outlineLevel="1" x14ac:dyDescent="0.25">
      <c r="A1687" s="1190"/>
      <c r="B1687" s="1538" t="s">
        <v>1001</v>
      </c>
      <c r="C1687" s="159"/>
      <c r="D1687" s="161"/>
      <c r="E1687" s="391"/>
      <c r="F1687" s="233"/>
      <c r="G1687" s="161"/>
      <c r="H1687" s="972" t="s">
        <v>573</v>
      </c>
      <c r="I1687" s="160"/>
      <c r="J1687" s="160"/>
      <c r="K1687" s="160"/>
      <c r="L1687" s="233"/>
      <c r="M1687" s="160"/>
      <c r="N1687" s="160"/>
      <c r="O1687" s="469"/>
      <c r="P1687" s="160"/>
      <c r="Q1687" s="160"/>
      <c r="R1687" s="160"/>
      <c r="S1687" s="160"/>
      <c r="T1687" s="160"/>
      <c r="U1687" s="160"/>
      <c r="V1687" s="160"/>
      <c r="W1687" s="159"/>
    </row>
    <row r="1688" spans="1:23" s="385" customFormat="1" outlineLevel="1" x14ac:dyDescent="0.25">
      <c r="A1688" s="2282"/>
      <c r="B1688" s="2445" t="s">
        <v>2711</v>
      </c>
      <c r="C1688" s="2375" t="s">
        <v>998</v>
      </c>
      <c r="D1688" s="2375" t="s">
        <v>998</v>
      </c>
      <c r="E1688" s="1043" t="s">
        <v>1174</v>
      </c>
      <c r="F1688" s="2336">
        <v>2028</v>
      </c>
      <c r="G1688" s="2234" t="s">
        <v>395</v>
      </c>
      <c r="H1688" s="2480" t="s">
        <v>2710</v>
      </c>
      <c r="I1688" s="2276" t="s">
        <v>979</v>
      </c>
      <c r="J1688" s="2276" t="s">
        <v>979</v>
      </c>
      <c r="K1688" s="891" t="s">
        <v>2415</v>
      </c>
      <c r="L1688" s="2336">
        <v>2028</v>
      </c>
      <c r="M1688" s="2276" t="s">
        <v>393</v>
      </c>
      <c r="N1688" s="589"/>
      <c r="O1688" s="447"/>
      <c r="P1688" s="589"/>
      <c r="Q1688" s="589"/>
      <c r="R1688" s="1044" t="s">
        <v>2919</v>
      </c>
      <c r="S1688" s="589"/>
      <c r="T1688" s="589"/>
      <c r="U1688" s="1658"/>
      <c r="V1688" s="589"/>
      <c r="W1688" s="2760" t="s">
        <v>1821</v>
      </c>
    </row>
    <row r="1689" spans="1:23" s="385" customFormat="1" outlineLevel="1" x14ac:dyDescent="0.25">
      <c r="A1689" s="2283"/>
      <c r="B1689" s="2446"/>
      <c r="C1689" s="2377"/>
      <c r="D1689" s="2377"/>
      <c r="E1689" s="1043" t="s">
        <v>2026</v>
      </c>
      <c r="F1689" s="2337"/>
      <c r="G1689" s="2235"/>
      <c r="H1689" s="2481"/>
      <c r="I1689" s="2277"/>
      <c r="J1689" s="2277"/>
      <c r="K1689" s="589" t="s">
        <v>1192</v>
      </c>
      <c r="L1689" s="2337"/>
      <c r="M1689" s="2277"/>
      <c r="N1689" s="589"/>
      <c r="O1689" s="447"/>
      <c r="P1689" s="589"/>
      <c r="Q1689" s="589"/>
      <c r="R1689" s="1044">
        <v>2000</v>
      </c>
      <c r="S1689" s="678"/>
      <c r="T1689" s="678"/>
      <c r="U1689" s="1671" t="s">
        <v>3904</v>
      </c>
      <c r="V1689" s="678" t="s">
        <v>1261</v>
      </c>
      <c r="W1689" s="2761"/>
    </row>
    <row r="1690" spans="1:23" s="295" customFormat="1" outlineLevel="1" x14ac:dyDescent="0.25">
      <c r="A1690" s="1223"/>
      <c r="B1690" s="1309" t="s">
        <v>1020</v>
      </c>
      <c r="C1690" s="701"/>
      <c r="D1690" s="176"/>
      <c r="E1690" s="185"/>
      <c r="F1690" s="205"/>
      <c r="G1690" s="221"/>
      <c r="H1690" s="983" t="s">
        <v>575</v>
      </c>
      <c r="I1690" s="185"/>
      <c r="J1690" s="185"/>
      <c r="K1690" s="176"/>
      <c r="L1690" s="205"/>
      <c r="M1690" s="185"/>
      <c r="N1690" s="168"/>
      <c r="O1690" s="469"/>
      <c r="P1690" s="168"/>
      <c r="Q1690" s="671"/>
      <c r="R1690" s="671"/>
      <c r="S1690" s="180"/>
      <c r="T1690" s="180"/>
      <c r="U1690" s="177"/>
      <c r="V1690" s="177"/>
      <c r="W1690" s="177"/>
    </row>
    <row r="1691" spans="1:23" s="294" customFormat="1" outlineLevel="1" x14ac:dyDescent="0.25">
      <c r="A1691" s="2384"/>
      <c r="B1691" s="2670" t="s">
        <v>2712</v>
      </c>
      <c r="C1691" s="2376" t="s">
        <v>998</v>
      </c>
      <c r="D1691" s="2375" t="s">
        <v>996</v>
      </c>
      <c r="E1691" s="1041" t="s">
        <v>1174</v>
      </c>
      <c r="F1691" s="2378" t="s">
        <v>1172</v>
      </c>
      <c r="G1691" s="597"/>
      <c r="H1691" s="2398" t="s">
        <v>707</v>
      </c>
      <c r="I1691" s="2375" t="s">
        <v>979</v>
      </c>
      <c r="J1691" s="2375" t="s">
        <v>982</v>
      </c>
      <c r="K1691" s="596" t="s">
        <v>1174</v>
      </c>
      <c r="L1691" s="2378" t="s">
        <v>1172</v>
      </c>
      <c r="M1691" s="2375" t="s">
        <v>393</v>
      </c>
      <c r="N1691" s="50"/>
      <c r="O1691" s="1363" t="s">
        <v>3240</v>
      </c>
      <c r="P1691" s="1363" t="s">
        <v>3241</v>
      </c>
      <c r="Q1691" s="47"/>
      <c r="R1691" s="47"/>
      <c r="S1691" s="48"/>
      <c r="T1691" s="48"/>
      <c r="U1691" s="751"/>
      <c r="V1691" s="599"/>
      <c r="W1691" s="2769" t="s">
        <v>1817</v>
      </c>
    </row>
    <row r="1692" spans="1:23" s="294" customFormat="1" outlineLevel="1" x14ac:dyDescent="0.25">
      <c r="A1692" s="2385"/>
      <c r="B1692" s="2673"/>
      <c r="C1692" s="2376"/>
      <c r="D1692" s="2376"/>
      <c r="E1692" s="2375" t="s">
        <v>2026</v>
      </c>
      <c r="F1692" s="2379"/>
      <c r="G1692" s="2457" t="s">
        <v>395</v>
      </c>
      <c r="H1692" s="2643"/>
      <c r="I1692" s="2376"/>
      <c r="J1692" s="2376"/>
      <c r="K1692" s="2375" t="s">
        <v>1192</v>
      </c>
      <c r="L1692" s="2379"/>
      <c r="M1692" s="2376"/>
      <c r="N1692" s="50">
        <v>0</v>
      </c>
      <c r="O1692" s="447">
        <v>0.27</v>
      </c>
      <c r="P1692" s="50"/>
      <c r="Q1692" s="47"/>
      <c r="R1692" s="47"/>
      <c r="S1692" s="48"/>
      <c r="T1692" s="48"/>
      <c r="U1692" s="751" t="s">
        <v>675</v>
      </c>
      <c r="V1692" s="599"/>
      <c r="W1692" s="2769"/>
    </row>
    <row r="1693" spans="1:23" s="294" customFormat="1" outlineLevel="1" x14ac:dyDescent="0.25">
      <c r="A1693" s="2385"/>
      <c r="B1693" s="2673"/>
      <c r="C1693" s="2376"/>
      <c r="D1693" s="2376"/>
      <c r="E1693" s="2376"/>
      <c r="F1693" s="2379"/>
      <c r="G1693" s="2458"/>
      <c r="H1693" s="2643"/>
      <c r="I1693" s="2376"/>
      <c r="J1693" s="2376"/>
      <c r="K1693" s="2376"/>
      <c r="L1693" s="2379"/>
      <c r="M1693" s="2376"/>
      <c r="N1693" s="50"/>
      <c r="O1693" s="447">
        <v>644.65599999999995</v>
      </c>
      <c r="P1693" s="50"/>
      <c r="Q1693" s="47"/>
      <c r="R1693" s="47"/>
      <c r="S1693" s="48"/>
      <c r="T1693" s="48"/>
      <c r="U1693" s="751" t="s">
        <v>1269</v>
      </c>
      <c r="V1693" s="682"/>
      <c r="W1693" s="2769"/>
    </row>
    <row r="1694" spans="1:23" s="294" customFormat="1" outlineLevel="1" x14ac:dyDescent="0.25">
      <c r="A1694" s="2385"/>
      <c r="B1694" s="2673"/>
      <c r="C1694" s="2376"/>
      <c r="D1694" s="2376"/>
      <c r="E1694" s="2376"/>
      <c r="F1694" s="2379"/>
      <c r="G1694" s="2458"/>
      <c r="H1694" s="2643"/>
      <c r="I1694" s="2376"/>
      <c r="J1694" s="2376"/>
      <c r="K1694" s="2376"/>
      <c r="L1694" s="2379"/>
      <c r="M1694" s="2376"/>
      <c r="N1694" s="50">
        <v>0</v>
      </c>
      <c r="O1694" s="447">
        <v>215.29900000000001</v>
      </c>
      <c r="P1694" s="50">
        <v>71.855999999999995</v>
      </c>
      <c r="Q1694" s="47"/>
      <c r="R1694" s="47"/>
      <c r="S1694" s="48"/>
      <c r="T1694" s="48"/>
      <c r="U1694" s="751" t="s">
        <v>676</v>
      </c>
      <c r="V1694" s="682" t="s">
        <v>1261</v>
      </c>
      <c r="W1694" s="2769"/>
    </row>
    <row r="1695" spans="1:23" s="294" customFormat="1" outlineLevel="1" x14ac:dyDescent="0.25">
      <c r="A1695" s="2386"/>
      <c r="B1695" s="2671"/>
      <c r="C1695" s="2377"/>
      <c r="D1695" s="2377"/>
      <c r="E1695" s="2377"/>
      <c r="F1695" s="2380"/>
      <c r="G1695" s="2459"/>
      <c r="H1695" s="2399"/>
      <c r="I1695" s="2377"/>
      <c r="J1695" s="2377"/>
      <c r="K1695" s="2377"/>
      <c r="L1695" s="2380"/>
      <c r="M1695" s="2377"/>
      <c r="N1695" s="50">
        <v>0</v>
      </c>
      <c r="O1695" s="447">
        <v>505.04199999999997</v>
      </c>
      <c r="P1695" s="50"/>
      <c r="Q1695" s="47"/>
      <c r="R1695" s="47"/>
      <c r="S1695" s="48"/>
      <c r="T1695" s="48"/>
      <c r="U1695" s="751" t="s">
        <v>726</v>
      </c>
      <c r="V1695" s="682"/>
      <c r="W1695" s="2769"/>
    </row>
    <row r="1696" spans="1:23" s="294" customFormat="1" outlineLevel="1" x14ac:dyDescent="0.25">
      <c r="A1696" s="2384"/>
      <c r="B1696" s="2670" t="s">
        <v>2713</v>
      </c>
      <c r="C1696" s="2375" t="s">
        <v>998</v>
      </c>
      <c r="D1696" s="2375" t="s">
        <v>996</v>
      </c>
      <c r="E1696" s="1041" t="str">
        <f t="shared" ref="E1696:E1697" si="90">E1688</f>
        <v>км.</v>
      </c>
      <c r="F1696" s="2378" t="s">
        <v>1172</v>
      </c>
      <c r="G1696" s="2502" t="s">
        <v>395</v>
      </c>
      <c r="H1696" s="2398" t="s">
        <v>708</v>
      </c>
      <c r="I1696" s="2375" t="s">
        <v>979</v>
      </c>
      <c r="J1696" s="2375" t="s">
        <v>982</v>
      </c>
      <c r="K1696" s="596" t="s">
        <v>1174</v>
      </c>
      <c r="L1696" s="2378" t="s">
        <v>1172</v>
      </c>
      <c r="M1696" s="2375" t="s">
        <v>393</v>
      </c>
      <c r="N1696" s="50"/>
      <c r="O1696" s="447"/>
      <c r="P1696" s="447" t="s">
        <v>1205</v>
      </c>
      <c r="Q1696" s="47"/>
      <c r="R1696" s="47"/>
      <c r="S1696" s="48"/>
      <c r="T1696" s="48"/>
      <c r="U1696" s="751"/>
      <c r="V1696" s="682"/>
      <c r="W1696" s="2769" t="s">
        <v>1820</v>
      </c>
    </row>
    <row r="1697" spans="1:23" s="294" customFormat="1" outlineLevel="1" x14ac:dyDescent="0.25">
      <c r="A1697" s="2385"/>
      <c r="B1697" s="2673"/>
      <c r="C1697" s="2376"/>
      <c r="D1697" s="2376"/>
      <c r="E1697" s="2375" t="str">
        <f t="shared" si="90"/>
        <v>млн.теңге</v>
      </c>
      <c r="F1697" s="2379"/>
      <c r="G1697" s="2729"/>
      <c r="H1697" s="2643"/>
      <c r="I1697" s="2376"/>
      <c r="J1697" s="2376"/>
      <c r="K1697" s="2375" t="s">
        <v>1192</v>
      </c>
      <c r="L1697" s="2379"/>
      <c r="M1697" s="2376"/>
      <c r="N1697" s="50">
        <v>0</v>
      </c>
      <c r="O1697" s="447">
        <v>200</v>
      </c>
      <c r="P1697" s="50"/>
      <c r="Q1697" s="47"/>
      <c r="R1697" s="47"/>
      <c r="S1697" s="48"/>
      <c r="T1697" s="48"/>
      <c r="U1697" s="751" t="s">
        <v>727</v>
      </c>
      <c r="V1697" s="682"/>
      <c r="W1697" s="2769"/>
    </row>
    <row r="1698" spans="1:23" s="294" customFormat="1" outlineLevel="1" x14ac:dyDescent="0.25">
      <c r="A1698" s="2385"/>
      <c r="B1698" s="2673"/>
      <c r="C1698" s="2376"/>
      <c r="D1698" s="2376"/>
      <c r="E1698" s="2376"/>
      <c r="F1698" s="2379"/>
      <c r="G1698" s="2729"/>
      <c r="H1698" s="2643"/>
      <c r="I1698" s="2376"/>
      <c r="J1698" s="2376"/>
      <c r="K1698" s="2376"/>
      <c r="L1698" s="2379"/>
      <c r="M1698" s="2376"/>
      <c r="N1698" s="50">
        <v>0</v>
      </c>
      <c r="O1698" s="447">
        <v>88.146000000000001</v>
      </c>
      <c r="P1698" s="50">
        <v>34.094999999999999</v>
      </c>
      <c r="Q1698" s="47"/>
      <c r="R1698" s="47"/>
      <c r="S1698" s="48"/>
      <c r="T1698" s="48"/>
      <c r="U1698" s="751" t="s">
        <v>676</v>
      </c>
      <c r="V1698" s="682" t="s">
        <v>1264</v>
      </c>
      <c r="W1698" s="2769"/>
    </row>
    <row r="1699" spans="1:23" s="294" customFormat="1" outlineLevel="1" x14ac:dyDescent="0.25">
      <c r="A1699" s="2386"/>
      <c r="B1699" s="2671"/>
      <c r="C1699" s="2377"/>
      <c r="D1699" s="2377"/>
      <c r="E1699" s="2377"/>
      <c r="F1699" s="2380"/>
      <c r="G1699" s="2503"/>
      <c r="H1699" s="2399"/>
      <c r="I1699" s="2377"/>
      <c r="J1699" s="2377"/>
      <c r="K1699" s="2377"/>
      <c r="L1699" s="2380"/>
      <c r="M1699" s="2377"/>
      <c r="N1699" s="50">
        <v>0</v>
      </c>
      <c r="O1699" s="447">
        <v>359.65</v>
      </c>
      <c r="P1699" s="50"/>
      <c r="Q1699" s="47"/>
      <c r="R1699" s="47"/>
      <c r="S1699" s="48"/>
      <c r="T1699" s="48"/>
      <c r="U1699" s="751" t="s">
        <v>1269</v>
      </c>
      <c r="V1699" s="599"/>
      <c r="W1699" s="2769"/>
    </row>
    <row r="1700" spans="1:23" s="294" customFormat="1" outlineLevel="1" x14ac:dyDescent="0.25">
      <c r="A1700" s="2384"/>
      <c r="B1700" s="2670" t="s">
        <v>2714</v>
      </c>
      <c r="C1700" s="2375" t="s">
        <v>998</v>
      </c>
      <c r="D1700" s="2375" t="s">
        <v>996</v>
      </c>
      <c r="E1700" s="1043" t="s">
        <v>1174</v>
      </c>
      <c r="F1700" s="2378">
        <v>2029</v>
      </c>
      <c r="G1700" s="2502" t="s">
        <v>395</v>
      </c>
      <c r="H1700" s="899" t="s">
        <v>1828</v>
      </c>
      <c r="I1700" s="2375" t="s">
        <v>979</v>
      </c>
      <c r="J1700" s="2375" t="s">
        <v>982</v>
      </c>
      <c r="K1700" s="676" t="s">
        <v>1174</v>
      </c>
      <c r="L1700" s="2378">
        <v>2029</v>
      </c>
      <c r="M1700" s="2375" t="s">
        <v>393</v>
      </c>
      <c r="N1700" s="50"/>
      <c r="O1700" s="447"/>
      <c r="P1700" s="50"/>
      <c r="Q1700" s="47"/>
      <c r="R1700" s="47"/>
      <c r="S1700" s="48" t="s">
        <v>1829</v>
      </c>
      <c r="T1700" s="48"/>
      <c r="U1700" s="751"/>
      <c r="V1700" s="682"/>
      <c r="W1700" s="2773" t="s">
        <v>1830</v>
      </c>
    </row>
    <row r="1701" spans="1:23" s="294" customFormat="1" ht="30" outlineLevel="1" x14ac:dyDescent="0.25">
      <c r="A1701" s="2386"/>
      <c r="B1701" s="2671"/>
      <c r="C1701" s="2377"/>
      <c r="D1701" s="2377"/>
      <c r="E1701" s="1043" t="s">
        <v>2026</v>
      </c>
      <c r="F1701" s="2380"/>
      <c r="G1701" s="2503"/>
      <c r="H1701" s="900"/>
      <c r="I1701" s="2377"/>
      <c r="J1701" s="2377"/>
      <c r="K1701" s="675" t="s">
        <v>465</v>
      </c>
      <c r="L1701" s="2380"/>
      <c r="M1701" s="2377"/>
      <c r="N1701" s="50"/>
      <c r="O1701" s="447"/>
      <c r="P1701" s="50"/>
      <c r="Q1701" s="47"/>
      <c r="R1701" s="47"/>
      <c r="S1701" s="48">
        <v>803.42</v>
      </c>
      <c r="T1701" s="48"/>
      <c r="U1701" s="751" t="s">
        <v>676</v>
      </c>
      <c r="V1701" s="682"/>
      <c r="W1701" s="2774"/>
    </row>
    <row r="1702" spans="1:23" s="295" customFormat="1" outlineLevel="1" x14ac:dyDescent="0.25">
      <c r="A1702" s="1223"/>
      <c r="B1702" s="1582" t="s">
        <v>1003</v>
      </c>
      <c r="C1702" s="185"/>
      <c r="D1702" s="185"/>
      <c r="E1702" s="185"/>
      <c r="F1702" s="186"/>
      <c r="G1702" s="221"/>
      <c r="H1702" s="999" t="s">
        <v>576</v>
      </c>
      <c r="I1702" s="185"/>
      <c r="J1702" s="185"/>
      <c r="K1702" s="185"/>
      <c r="L1702" s="186"/>
      <c r="M1702" s="185"/>
      <c r="N1702" s="168"/>
      <c r="O1702" s="469"/>
      <c r="P1702" s="168"/>
      <c r="Q1702" s="671"/>
      <c r="R1702" s="671"/>
      <c r="S1702" s="180"/>
      <c r="T1702" s="180"/>
      <c r="U1702" s="177"/>
      <c r="V1702" s="177"/>
      <c r="W1702" s="177"/>
    </row>
    <row r="1703" spans="1:23" s="294" customFormat="1" outlineLevel="1" x14ac:dyDescent="0.25">
      <c r="A1703" s="2384"/>
      <c r="B1703" s="2284" t="s">
        <v>2718</v>
      </c>
      <c r="C1703" s="2375" t="s">
        <v>998</v>
      </c>
      <c r="D1703" s="2375" t="s">
        <v>998</v>
      </c>
      <c r="E1703" s="1043" t="s">
        <v>1174</v>
      </c>
      <c r="F1703" s="2392">
        <v>2028</v>
      </c>
      <c r="G1703" s="2502" t="s">
        <v>395</v>
      </c>
      <c r="H1703" s="2467" t="s">
        <v>2715</v>
      </c>
      <c r="I1703" s="2375" t="s">
        <v>979</v>
      </c>
      <c r="J1703" s="2375" t="s">
        <v>979</v>
      </c>
      <c r="K1703" s="675" t="s">
        <v>1174</v>
      </c>
      <c r="L1703" s="2392">
        <v>2028</v>
      </c>
      <c r="M1703" s="2375" t="s">
        <v>393</v>
      </c>
      <c r="N1703" s="50"/>
      <c r="O1703" s="456"/>
      <c r="P1703" s="50"/>
      <c r="Q1703" s="47"/>
      <c r="R1703" s="47" t="s">
        <v>2297</v>
      </c>
      <c r="S1703" s="48"/>
      <c r="T1703" s="48"/>
      <c r="U1703" s="751"/>
      <c r="V1703" s="599"/>
      <c r="W1703" s="2398" t="s">
        <v>1831</v>
      </c>
    </row>
    <row r="1704" spans="1:23" s="294" customFormat="1" outlineLevel="1" x14ac:dyDescent="0.25">
      <c r="A1704" s="2386"/>
      <c r="B1704" s="2285"/>
      <c r="C1704" s="2377"/>
      <c r="D1704" s="2377"/>
      <c r="E1704" s="1043" t="s">
        <v>2026</v>
      </c>
      <c r="F1704" s="2394"/>
      <c r="G1704" s="2503"/>
      <c r="H1704" s="2468"/>
      <c r="I1704" s="2377"/>
      <c r="J1704" s="2377"/>
      <c r="K1704" s="595" t="s">
        <v>1192</v>
      </c>
      <c r="L1704" s="2394"/>
      <c r="M1704" s="2377"/>
      <c r="N1704" s="50"/>
      <c r="O1704" s="456"/>
      <c r="P1704" s="50"/>
      <c r="Q1704" s="47"/>
      <c r="R1704" s="47">
        <v>4500</v>
      </c>
      <c r="S1704" s="48"/>
      <c r="T1704" s="48"/>
      <c r="U1704" s="1671" t="s">
        <v>3904</v>
      </c>
      <c r="V1704" s="599" t="s">
        <v>1264</v>
      </c>
      <c r="W1704" s="2399"/>
    </row>
    <row r="1705" spans="1:23" s="294" customFormat="1" outlineLevel="1" x14ac:dyDescent="0.25">
      <c r="A1705" s="2384"/>
      <c r="B1705" s="2278" t="s">
        <v>2717</v>
      </c>
      <c r="C1705" s="2375" t="s">
        <v>998</v>
      </c>
      <c r="D1705" s="2375" t="s">
        <v>998</v>
      </c>
      <c r="E1705" s="1043" t="s">
        <v>1174</v>
      </c>
      <c r="F1705" s="2392">
        <v>2029</v>
      </c>
      <c r="G1705" s="2502" t="s">
        <v>395</v>
      </c>
      <c r="H1705" s="2644" t="s">
        <v>2716</v>
      </c>
      <c r="I1705" s="2375" t="s">
        <v>979</v>
      </c>
      <c r="J1705" s="2375" t="s">
        <v>979</v>
      </c>
      <c r="K1705" s="675" t="s">
        <v>1174</v>
      </c>
      <c r="L1705" s="2392">
        <v>2029</v>
      </c>
      <c r="M1705" s="2375" t="s">
        <v>393</v>
      </c>
      <c r="N1705" s="50"/>
      <c r="O1705" s="456"/>
      <c r="P1705" s="50"/>
      <c r="Q1705" s="47"/>
      <c r="R1705" s="47"/>
      <c r="S1705" s="48" t="s">
        <v>2298</v>
      </c>
      <c r="T1705" s="48"/>
      <c r="U1705" s="1671"/>
      <c r="V1705" s="682"/>
      <c r="W1705" s="2398" t="s">
        <v>1831</v>
      </c>
    </row>
    <row r="1706" spans="1:23" s="294" customFormat="1" outlineLevel="1" x14ac:dyDescent="0.25">
      <c r="A1706" s="2386"/>
      <c r="B1706" s="2279"/>
      <c r="C1706" s="2377"/>
      <c r="D1706" s="2377"/>
      <c r="E1706" s="1043" t="s">
        <v>2026</v>
      </c>
      <c r="F1706" s="2394"/>
      <c r="G1706" s="2503"/>
      <c r="H1706" s="2645"/>
      <c r="I1706" s="2377"/>
      <c r="J1706" s="2377"/>
      <c r="K1706" s="675" t="s">
        <v>1192</v>
      </c>
      <c r="L1706" s="2394"/>
      <c r="M1706" s="2377"/>
      <c r="N1706" s="50"/>
      <c r="O1706" s="456"/>
      <c r="P1706" s="50"/>
      <c r="Q1706" s="47"/>
      <c r="R1706" s="47"/>
      <c r="S1706" s="47">
        <v>767</v>
      </c>
      <c r="T1706" s="48"/>
      <c r="U1706" s="1671" t="s">
        <v>3904</v>
      </c>
      <c r="V1706" s="751" t="s">
        <v>1264</v>
      </c>
      <c r="W1706" s="2399"/>
    </row>
    <row r="1707" spans="1:23" s="295" customFormat="1" outlineLevel="1" x14ac:dyDescent="0.25">
      <c r="A1707" s="1223"/>
      <c r="B1707" s="984" t="s">
        <v>577</v>
      </c>
      <c r="C1707" s="176"/>
      <c r="D1707" s="176"/>
      <c r="E1707" s="176"/>
      <c r="F1707" s="186"/>
      <c r="G1707" s="221"/>
      <c r="H1707" s="232" t="s">
        <v>577</v>
      </c>
      <c r="I1707" s="176"/>
      <c r="J1707" s="176"/>
      <c r="K1707" s="176"/>
      <c r="L1707" s="186"/>
      <c r="M1707" s="176"/>
      <c r="N1707" s="168"/>
      <c r="O1707" s="459"/>
      <c r="P1707" s="168"/>
      <c r="Q1707" s="671"/>
      <c r="R1707" s="671"/>
      <c r="S1707" s="180"/>
      <c r="T1707" s="180"/>
      <c r="U1707" s="177"/>
      <c r="V1707" s="177"/>
      <c r="W1707" s="177"/>
    </row>
    <row r="1708" spans="1:23" s="294" customFormat="1" outlineLevel="1" x14ac:dyDescent="0.25">
      <c r="A1708" s="2384"/>
      <c r="B1708" s="2284" t="s">
        <v>2719</v>
      </c>
      <c r="C1708" s="2375" t="s">
        <v>998</v>
      </c>
      <c r="D1708" s="2375" t="s">
        <v>998</v>
      </c>
      <c r="E1708" s="1043" t="s">
        <v>1174</v>
      </c>
      <c r="F1708" s="2732" t="s">
        <v>1832</v>
      </c>
      <c r="G1708" s="2668" t="s">
        <v>395</v>
      </c>
      <c r="H1708" s="2639" t="s">
        <v>2722</v>
      </c>
      <c r="I1708" s="2375" t="s">
        <v>979</v>
      </c>
      <c r="J1708" s="2375" t="s">
        <v>979</v>
      </c>
      <c r="K1708" s="675" t="s">
        <v>1174</v>
      </c>
      <c r="L1708" s="2392" t="s">
        <v>1832</v>
      </c>
      <c r="M1708" s="2375" t="s">
        <v>393</v>
      </c>
      <c r="N1708" s="50"/>
      <c r="O1708" s="456"/>
      <c r="P1708" s="50"/>
      <c r="Q1708" s="47"/>
      <c r="R1708" s="47"/>
      <c r="S1708" s="48" t="s">
        <v>3242</v>
      </c>
      <c r="T1708" s="48" t="s">
        <v>3242</v>
      </c>
      <c r="U1708" s="751"/>
      <c r="V1708" s="682"/>
      <c r="W1708" s="2398" t="s">
        <v>1833</v>
      </c>
    </row>
    <row r="1709" spans="1:23" s="294" customFormat="1" outlineLevel="1" x14ac:dyDescent="0.25">
      <c r="A1709" s="2386"/>
      <c r="B1709" s="2285"/>
      <c r="C1709" s="2377"/>
      <c r="D1709" s="2377"/>
      <c r="E1709" s="1043" t="s">
        <v>2026</v>
      </c>
      <c r="F1709" s="2732"/>
      <c r="G1709" s="2668"/>
      <c r="H1709" s="2639"/>
      <c r="I1709" s="2377"/>
      <c r="J1709" s="2377"/>
      <c r="K1709" s="675" t="s">
        <v>1192</v>
      </c>
      <c r="L1709" s="2394"/>
      <c r="M1709" s="2377"/>
      <c r="N1709" s="50"/>
      <c r="O1709" s="456"/>
      <c r="P1709" s="50"/>
      <c r="Q1709" s="47"/>
      <c r="R1709" s="47"/>
      <c r="S1709" s="47">
        <v>1416</v>
      </c>
      <c r="T1709" s="47">
        <v>1416</v>
      </c>
      <c r="U1709" s="1671" t="s">
        <v>3904</v>
      </c>
      <c r="V1709" s="682"/>
      <c r="W1709" s="2399"/>
    </row>
    <row r="1710" spans="1:23" s="385" customFormat="1" outlineLevel="1" x14ac:dyDescent="0.25">
      <c r="A1710" s="2384"/>
      <c r="B1710" s="2284" t="s">
        <v>2720</v>
      </c>
      <c r="C1710" s="2375" t="s">
        <v>998</v>
      </c>
      <c r="D1710" s="2375" t="s">
        <v>998</v>
      </c>
      <c r="E1710" s="1043" t="s">
        <v>1174</v>
      </c>
      <c r="F1710" s="2471">
        <v>2028</v>
      </c>
      <c r="G1710" s="2668" t="s">
        <v>395</v>
      </c>
      <c r="H1710" s="2638" t="s">
        <v>2721</v>
      </c>
      <c r="I1710" s="2375" t="s">
        <v>979</v>
      </c>
      <c r="J1710" s="2375" t="s">
        <v>979</v>
      </c>
      <c r="K1710" s="50" t="s">
        <v>2415</v>
      </c>
      <c r="L1710" s="2336">
        <v>2028</v>
      </c>
      <c r="M1710" s="2375" t="s">
        <v>393</v>
      </c>
      <c r="N1710" s="50"/>
      <c r="O1710" s="456"/>
      <c r="P1710" s="50"/>
      <c r="Q1710" s="50"/>
      <c r="R1710" s="50" t="s">
        <v>2299</v>
      </c>
      <c r="S1710" s="52"/>
      <c r="T1710" s="52"/>
      <c r="U1710" s="1444"/>
      <c r="V1710" s="598"/>
      <c r="W1710" s="2769" t="s">
        <v>1821</v>
      </c>
    </row>
    <row r="1711" spans="1:23" s="385" customFormat="1" outlineLevel="1" x14ac:dyDescent="0.25">
      <c r="A1711" s="2386"/>
      <c r="B1711" s="2285"/>
      <c r="C1711" s="2377"/>
      <c r="D1711" s="2377"/>
      <c r="E1711" s="1043" t="s">
        <v>2026</v>
      </c>
      <c r="F1711" s="2471"/>
      <c r="G1711" s="2668"/>
      <c r="H1711" s="2638"/>
      <c r="I1711" s="2377"/>
      <c r="J1711" s="2377"/>
      <c r="K1711" s="595" t="s">
        <v>1192</v>
      </c>
      <c r="L1711" s="2337"/>
      <c r="M1711" s="2377"/>
      <c r="N1711" s="50"/>
      <c r="O1711" s="456"/>
      <c r="P1711" s="50"/>
      <c r="Q1711" s="50"/>
      <c r="R1711" s="50">
        <v>4053.6350000000002</v>
      </c>
      <c r="S1711" s="52"/>
      <c r="T1711" s="52"/>
      <c r="U1711" s="1671" t="s">
        <v>3904</v>
      </c>
      <c r="V1711" s="599" t="s">
        <v>1264</v>
      </c>
      <c r="W1711" s="2769"/>
    </row>
    <row r="1712" spans="1:23" s="286" customFormat="1" outlineLevel="1" x14ac:dyDescent="0.25">
      <c r="A1712" s="1224"/>
      <c r="B1712" s="1583" t="s">
        <v>2420</v>
      </c>
      <c r="C1712" s="176"/>
      <c r="D1712" s="176"/>
      <c r="E1712" s="176"/>
      <c r="F1712" s="205"/>
      <c r="G1712" s="221"/>
      <c r="H1712" s="1000" t="s">
        <v>578</v>
      </c>
      <c r="I1712" s="179"/>
      <c r="J1712" s="179"/>
      <c r="K1712" s="176"/>
      <c r="L1712" s="214"/>
      <c r="M1712" s="179"/>
      <c r="N1712" s="168"/>
      <c r="O1712" s="459"/>
      <c r="P1712" s="168"/>
      <c r="Q1712" s="168"/>
      <c r="R1712" s="168"/>
      <c r="S1712" s="170"/>
      <c r="T1712" s="170"/>
      <c r="U1712" s="697"/>
      <c r="V1712" s="177"/>
      <c r="W1712" s="698"/>
    </row>
    <row r="1713" spans="1:23" s="385" customFormat="1" outlineLevel="1" x14ac:dyDescent="0.25">
      <c r="A1713" s="2384"/>
      <c r="B1713" s="2278" t="s">
        <v>2725</v>
      </c>
      <c r="C1713" s="2375" t="s">
        <v>998</v>
      </c>
      <c r="D1713" s="2375" t="s">
        <v>998</v>
      </c>
      <c r="E1713" s="1043" t="s">
        <v>1174</v>
      </c>
      <c r="F1713" s="2471">
        <v>2029</v>
      </c>
      <c r="G1713" s="2668" t="s">
        <v>395</v>
      </c>
      <c r="H1713" s="2667" t="s">
        <v>2723</v>
      </c>
      <c r="I1713" s="2375" t="s">
        <v>979</v>
      </c>
      <c r="J1713" s="2375" t="s">
        <v>979</v>
      </c>
      <c r="K1713" s="675" t="s">
        <v>1174</v>
      </c>
      <c r="L1713" s="2336">
        <v>2029</v>
      </c>
      <c r="M1713" s="2375" t="s">
        <v>393</v>
      </c>
      <c r="N1713" s="50"/>
      <c r="O1713" s="456"/>
      <c r="P1713" s="50"/>
      <c r="Q1713" s="50"/>
      <c r="R1713" s="50"/>
      <c r="S1713" s="52" t="s">
        <v>2300</v>
      </c>
      <c r="T1713" s="52"/>
      <c r="U1713" s="1671"/>
      <c r="V1713" s="682"/>
      <c r="W1713" s="2398" t="s">
        <v>1834</v>
      </c>
    </row>
    <row r="1714" spans="1:23" s="385" customFormat="1" outlineLevel="1" x14ac:dyDescent="0.25">
      <c r="A1714" s="2386"/>
      <c r="B1714" s="2279"/>
      <c r="C1714" s="2377"/>
      <c r="D1714" s="2377"/>
      <c r="E1714" s="1043" t="s">
        <v>2026</v>
      </c>
      <c r="F1714" s="2471"/>
      <c r="G1714" s="2668"/>
      <c r="H1714" s="2667"/>
      <c r="I1714" s="2377"/>
      <c r="J1714" s="2377"/>
      <c r="K1714" s="675" t="s">
        <v>1192</v>
      </c>
      <c r="L1714" s="2337"/>
      <c r="M1714" s="2377"/>
      <c r="N1714" s="50"/>
      <c r="O1714" s="456"/>
      <c r="P1714" s="50"/>
      <c r="Q1714" s="50"/>
      <c r="R1714" s="50"/>
      <c r="S1714" s="50">
        <v>1469</v>
      </c>
      <c r="T1714" s="52"/>
      <c r="U1714" s="1671" t="s">
        <v>3904</v>
      </c>
      <c r="V1714" s="682"/>
      <c r="W1714" s="2399"/>
    </row>
    <row r="1715" spans="1:23" s="295" customFormat="1" outlineLevel="1" x14ac:dyDescent="0.25">
      <c r="A1715" s="1223"/>
      <c r="B1715" s="1584" t="s">
        <v>1018</v>
      </c>
      <c r="C1715" s="190"/>
      <c r="D1715" s="190"/>
      <c r="E1715" s="190"/>
      <c r="F1715" s="191"/>
      <c r="G1715" s="189"/>
      <c r="H1715" s="1001" t="s">
        <v>598</v>
      </c>
      <c r="I1715" s="176"/>
      <c r="J1715" s="176"/>
      <c r="K1715" s="176"/>
      <c r="L1715" s="186"/>
      <c r="M1715" s="176"/>
      <c r="N1715" s="168"/>
      <c r="O1715" s="459"/>
      <c r="P1715" s="168"/>
      <c r="Q1715" s="671"/>
      <c r="R1715" s="671"/>
      <c r="S1715" s="180"/>
      <c r="T1715" s="180"/>
      <c r="U1715" s="177"/>
      <c r="V1715" s="177"/>
      <c r="W1715" s="235"/>
    </row>
    <row r="1716" spans="1:23" s="385" customFormat="1" outlineLevel="1" x14ac:dyDescent="0.25">
      <c r="A1716" s="2282"/>
      <c r="B1716" s="2795" t="s">
        <v>2726</v>
      </c>
      <c r="C1716" s="2391" t="s">
        <v>998</v>
      </c>
      <c r="D1716" s="2375" t="s">
        <v>999</v>
      </c>
      <c r="E1716" s="1042" t="s">
        <v>1174</v>
      </c>
      <c r="F1716" s="2388" t="s">
        <v>1163</v>
      </c>
      <c r="G1716" s="2457" t="s">
        <v>395</v>
      </c>
      <c r="H1716" s="2640" t="s">
        <v>758</v>
      </c>
      <c r="I1716" s="2375" t="s">
        <v>979</v>
      </c>
      <c r="J1716" s="2375" t="s">
        <v>980</v>
      </c>
      <c r="K1716" s="596" t="s">
        <v>1174</v>
      </c>
      <c r="L1716" s="2378" t="s">
        <v>1163</v>
      </c>
      <c r="M1716" s="2375" t="s">
        <v>393</v>
      </c>
      <c r="N1716" s="50"/>
      <c r="O1716" s="1363" t="s">
        <v>3243</v>
      </c>
      <c r="P1716" s="1362" t="s">
        <v>3244</v>
      </c>
      <c r="Q1716" s="50"/>
      <c r="R1716" s="50"/>
      <c r="S1716" s="52"/>
      <c r="T1716" s="52"/>
      <c r="U1716" s="1444"/>
      <c r="V1716" s="598"/>
      <c r="W1716" s="2769" t="s">
        <v>1803</v>
      </c>
    </row>
    <row r="1717" spans="1:23" s="294" customFormat="1" outlineLevel="1" x14ac:dyDescent="0.25">
      <c r="A1717" s="2420"/>
      <c r="B1717" s="2796"/>
      <c r="C1717" s="2391"/>
      <c r="D1717" s="2376"/>
      <c r="E1717" s="2375" t="s">
        <v>2026</v>
      </c>
      <c r="F1717" s="2388"/>
      <c r="G1717" s="2458"/>
      <c r="H1717" s="2641"/>
      <c r="I1717" s="2376"/>
      <c r="J1717" s="2376"/>
      <c r="K1717" s="2375" t="s">
        <v>1192</v>
      </c>
      <c r="L1717" s="2379"/>
      <c r="M1717" s="2376"/>
      <c r="N1717" s="589">
        <v>0</v>
      </c>
      <c r="O1717" s="447"/>
      <c r="P1717" s="50"/>
      <c r="Q1717" s="47"/>
      <c r="R1717" s="47"/>
      <c r="S1717" s="48"/>
      <c r="T1717" s="48"/>
      <c r="U1717" s="751" t="s">
        <v>677</v>
      </c>
      <c r="V1717" s="599"/>
      <c r="W1717" s="2769"/>
    </row>
    <row r="1718" spans="1:23" s="294" customFormat="1" outlineLevel="1" x14ac:dyDescent="0.25">
      <c r="A1718" s="2283"/>
      <c r="B1718" s="2797"/>
      <c r="C1718" s="2391"/>
      <c r="D1718" s="2377"/>
      <c r="E1718" s="2377"/>
      <c r="F1718" s="2388"/>
      <c r="G1718" s="2459"/>
      <c r="H1718" s="2642"/>
      <c r="I1718" s="2377"/>
      <c r="J1718" s="2377"/>
      <c r="K1718" s="2377"/>
      <c r="L1718" s="2380"/>
      <c r="M1718" s="2377"/>
      <c r="N1718" s="589">
        <v>0</v>
      </c>
      <c r="O1718" s="447">
        <v>563.51</v>
      </c>
      <c r="P1718" s="50">
        <v>152.70599999999999</v>
      </c>
      <c r="Q1718" s="47"/>
      <c r="R1718" s="47"/>
      <c r="S1718" s="48"/>
      <c r="T1718" s="48"/>
      <c r="U1718" s="751" t="s">
        <v>678</v>
      </c>
      <c r="V1718" s="682" t="s">
        <v>1261</v>
      </c>
      <c r="W1718" s="599"/>
    </row>
    <row r="1719" spans="1:23" s="294" customFormat="1" outlineLevel="1" x14ac:dyDescent="0.25">
      <c r="A1719" s="1221"/>
      <c r="B1719" s="2284" t="s">
        <v>2727</v>
      </c>
      <c r="C1719" s="2375" t="s">
        <v>998</v>
      </c>
      <c r="D1719" s="2375" t="s">
        <v>999</v>
      </c>
      <c r="E1719" s="1043" t="s">
        <v>1174</v>
      </c>
      <c r="F1719" s="2378">
        <v>2028</v>
      </c>
      <c r="G1719" s="2668" t="s">
        <v>395</v>
      </c>
      <c r="H1719" s="2467" t="s">
        <v>2724</v>
      </c>
      <c r="I1719" s="2375" t="s">
        <v>979</v>
      </c>
      <c r="J1719" s="2375" t="s">
        <v>980</v>
      </c>
      <c r="K1719" s="896" t="s">
        <v>2451</v>
      </c>
      <c r="L1719" s="2378">
        <v>2028</v>
      </c>
      <c r="M1719" s="2375" t="s">
        <v>393</v>
      </c>
      <c r="N1719" s="589"/>
      <c r="O1719" s="447"/>
      <c r="P1719" s="52"/>
      <c r="Q1719" s="47"/>
      <c r="R1719" s="47" t="s">
        <v>2301</v>
      </c>
      <c r="S1719" s="48"/>
      <c r="T1719" s="48"/>
      <c r="U1719" s="751"/>
      <c r="V1719" s="682"/>
      <c r="W1719" s="2769" t="s">
        <v>1819</v>
      </c>
    </row>
    <row r="1720" spans="1:23" s="294" customFormat="1" ht="30" outlineLevel="1" x14ac:dyDescent="0.25">
      <c r="A1720" s="1221"/>
      <c r="B1720" s="2285"/>
      <c r="C1720" s="2377"/>
      <c r="D1720" s="2377"/>
      <c r="E1720" s="1043" t="s">
        <v>2026</v>
      </c>
      <c r="F1720" s="2380"/>
      <c r="G1720" s="2668"/>
      <c r="H1720" s="2468"/>
      <c r="I1720" s="2377"/>
      <c r="J1720" s="2377"/>
      <c r="K1720" s="594"/>
      <c r="L1720" s="2380"/>
      <c r="M1720" s="2377"/>
      <c r="N1720" s="589"/>
      <c r="O1720" s="447"/>
      <c r="P1720" s="52"/>
      <c r="Q1720" s="47"/>
      <c r="R1720" s="47">
        <v>6000</v>
      </c>
      <c r="S1720" s="48"/>
      <c r="T1720" s="48"/>
      <c r="U1720" s="751" t="s">
        <v>604</v>
      </c>
      <c r="V1720" s="682" t="s">
        <v>1264</v>
      </c>
      <c r="W1720" s="2769"/>
    </row>
    <row r="1721" spans="1:23" s="385" customFormat="1" outlineLevel="1" x14ac:dyDescent="0.25">
      <c r="A1721" s="2282"/>
      <c r="B1721" s="2478" t="s">
        <v>2728</v>
      </c>
      <c r="C1721" s="2375" t="s">
        <v>998</v>
      </c>
      <c r="D1721" s="2375" t="s">
        <v>999</v>
      </c>
      <c r="E1721" s="1043" t="s">
        <v>1174</v>
      </c>
      <c r="F1721" s="2336" t="s">
        <v>1270</v>
      </c>
      <c r="G1721" s="2234" t="s">
        <v>395</v>
      </c>
      <c r="H1721" s="2518" t="s">
        <v>681</v>
      </c>
      <c r="I1721" s="2276" t="s">
        <v>979</v>
      </c>
      <c r="J1721" s="2276" t="s">
        <v>980</v>
      </c>
      <c r="K1721" s="589" t="s">
        <v>1174</v>
      </c>
      <c r="L1721" s="2336" t="s">
        <v>1270</v>
      </c>
      <c r="M1721" s="2276" t="s">
        <v>393</v>
      </c>
      <c r="N1721" s="1361" t="s">
        <v>3245</v>
      </c>
      <c r="O1721" s="1363" t="s">
        <v>3246</v>
      </c>
      <c r="P1721" s="50" t="s">
        <v>3247</v>
      </c>
      <c r="Q1721" s="1361" t="s">
        <v>3248</v>
      </c>
      <c r="R1721" s="50"/>
      <c r="S1721" s="52"/>
      <c r="T1721" s="52"/>
      <c r="U1721" s="1444"/>
      <c r="V1721" s="681"/>
      <c r="W1721" s="2760" t="s">
        <v>1818</v>
      </c>
    </row>
    <row r="1722" spans="1:23" s="385" customFormat="1" outlineLevel="1" x14ac:dyDescent="0.25">
      <c r="A1722" s="2283"/>
      <c r="B1722" s="2479"/>
      <c r="C1722" s="2377"/>
      <c r="D1722" s="2377"/>
      <c r="E1722" s="1029"/>
      <c r="F1722" s="2337"/>
      <c r="G1722" s="2235"/>
      <c r="H1722" s="2520"/>
      <c r="I1722" s="2277"/>
      <c r="J1722" s="2277"/>
      <c r="K1722" s="587" t="s">
        <v>1192</v>
      </c>
      <c r="L1722" s="2337"/>
      <c r="M1722" s="2277"/>
      <c r="N1722" s="50">
        <v>21.504000000000001</v>
      </c>
      <c r="O1722" s="456">
        <v>597.83799999999997</v>
      </c>
      <c r="P1722" s="50"/>
      <c r="Q1722" s="50">
        <v>578.78499999999997</v>
      </c>
      <c r="R1722" s="50"/>
      <c r="S1722" s="52"/>
      <c r="T1722" s="52"/>
      <c r="U1722" s="1444" t="s">
        <v>678</v>
      </c>
      <c r="V1722" s="682" t="s">
        <v>1261</v>
      </c>
      <c r="W1722" s="2766"/>
    </row>
    <row r="1723" spans="1:23" s="385" customFormat="1" outlineLevel="1" x14ac:dyDescent="0.25">
      <c r="A1723" s="2282"/>
      <c r="B1723" s="2478" t="s">
        <v>2729</v>
      </c>
      <c r="C1723" s="2375" t="s">
        <v>998</v>
      </c>
      <c r="D1723" s="2375" t="s">
        <v>999</v>
      </c>
      <c r="E1723" s="1043" t="s">
        <v>1174</v>
      </c>
      <c r="F1723" s="2378" t="s">
        <v>1832</v>
      </c>
      <c r="G1723" s="2668" t="s">
        <v>395</v>
      </c>
      <c r="H1723" s="2518" t="s">
        <v>1784</v>
      </c>
      <c r="I1723" s="2375" t="s">
        <v>979</v>
      </c>
      <c r="J1723" s="2375" t="s">
        <v>980</v>
      </c>
      <c r="K1723" s="596" t="s">
        <v>1174</v>
      </c>
      <c r="L1723" s="2378" t="s">
        <v>1832</v>
      </c>
      <c r="M1723" s="2375" t="s">
        <v>393</v>
      </c>
      <c r="N1723" s="50"/>
      <c r="O1723" s="456"/>
      <c r="P1723" s="50"/>
      <c r="Q1723" s="50"/>
      <c r="S1723" s="52"/>
      <c r="T1723" s="50" t="s">
        <v>1838</v>
      </c>
      <c r="U1723" s="1444"/>
      <c r="V1723" s="682"/>
      <c r="W1723" s="2769" t="s">
        <v>1824</v>
      </c>
    </row>
    <row r="1724" spans="1:23" s="385" customFormat="1" ht="30" outlineLevel="1" x14ac:dyDescent="0.25">
      <c r="A1724" s="2283"/>
      <c r="B1724" s="2479"/>
      <c r="C1724" s="2377"/>
      <c r="D1724" s="2377"/>
      <c r="E1724" s="1043" t="s">
        <v>2026</v>
      </c>
      <c r="F1724" s="2380"/>
      <c r="G1724" s="2668"/>
      <c r="H1724" s="2520"/>
      <c r="I1724" s="2377"/>
      <c r="J1724" s="2377"/>
      <c r="K1724" s="595" t="s">
        <v>465</v>
      </c>
      <c r="L1724" s="2380"/>
      <c r="M1724" s="2377"/>
      <c r="N1724" s="50"/>
      <c r="O1724" s="456"/>
      <c r="P1724" s="50"/>
      <c r="Q1724" s="50"/>
      <c r="R1724" s="50"/>
      <c r="S1724" s="50">
        <v>587.5</v>
      </c>
      <c r="T1724" s="50">
        <v>587.5</v>
      </c>
      <c r="U1724" s="751" t="s">
        <v>603</v>
      </c>
      <c r="V1724" s="682" t="s">
        <v>1264</v>
      </c>
      <c r="W1724" s="2769"/>
    </row>
    <row r="1725" spans="1:23" s="385" customFormat="1" outlineLevel="1" x14ac:dyDescent="0.25">
      <c r="A1725" s="2282"/>
      <c r="B1725" s="2478" t="s">
        <v>2730</v>
      </c>
      <c r="C1725" s="2375" t="s">
        <v>998</v>
      </c>
      <c r="D1725" s="2375" t="s">
        <v>999</v>
      </c>
      <c r="E1725" s="1043" t="s">
        <v>1174</v>
      </c>
      <c r="F1725" s="2378" t="s">
        <v>1832</v>
      </c>
      <c r="G1725" s="2668" t="s">
        <v>395</v>
      </c>
      <c r="H1725" s="2518" t="s">
        <v>1785</v>
      </c>
      <c r="I1725" s="2375" t="s">
        <v>979</v>
      </c>
      <c r="J1725" s="2375" t="s">
        <v>980</v>
      </c>
      <c r="K1725" s="596" t="s">
        <v>1174</v>
      </c>
      <c r="L1725" s="2378" t="s">
        <v>1832</v>
      </c>
      <c r="M1725" s="2375" t="s">
        <v>393</v>
      </c>
      <c r="N1725" s="50"/>
      <c r="O1725" s="456"/>
      <c r="P1725" s="50"/>
      <c r="Q1725" s="50"/>
      <c r="R1725" s="50"/>
      <c r="S1725" s="527" t="s">
        <v>3189</v>
      </c>
      <c r="T1725" s="527" t="s">
        <v>3189</v>
      </c>
      <c r="U1725" s="1444"/>
      <c r="V1725" s="682"/>
      <c r="W1725" s="2769" t="s">
        <v>1819</v>
      </c>
    </row>
    <row r="1726" spans="1:23" s="385" customFormat="1" ht="30" outlineLevel="1" x14ac:dyDescent="0.25">
      <c r="A1726" s="2283"/>
      <c r="B1726" s="2479"/>
      <c r="C1726" s="2377"/>
      <c r="D1726" s="2377"/>
      <c r="E1726" s="1043" t="s">
        <v>2026</v>
      </c>
      <c r="F1726" s="2380"/>
      <c r="G1726" s="2668"/>
      <c r="H1726" s="2520"/>
      <c r="I1726" s="2377"/>
      <c r="J1726" s="2377"/>
      <c r="K1726" s="595" t="s">
        <v>465</v>
      </c>
      <c r="L1726" s="2380"/>
      <c r="M1726" s="2377"/>
      <c r="N1726" s="50"/>
      <c r="O1726" s="456"/>
      <c r="P1726" s="50"/>
      <c r="Q1726" s="50"/>
      <c r="R1726" s="50"/>
      <c r="S1726" s="456">
        <f>1093.5+121.5</f>
        <v>1215</v>
      </c>
      <c r="T1726" s="456">
        <f>1093.5+121.5</f>
        <v>1215</v>
      </c>
      <c r="U1726" s="751" t="s">
        <v>603</v>
      </c>
      <c r="V1726" s="682" t="s">
        <v>1264</v>
      </c>
      <c r="W1726" s="2769"/>
    </row>
    <row r="1727" spans="1:23" s="543" customFormat="1" ht="15" customHeight="1" outlineLevel="1" x14ac:dyDescent="0.25">
      <c r="A1727" s="2361"/>
      <c r="B1727" s="2670" t="s">
        <v>3126</v>
      </c>
      <c r="C1727" s="2349" t="s">
        <v>998</v>
      </c>
      <c r="D1727" s="2349" t="s">
        <v>999</v>
      </c>
      <c r="E1727" s="529" t="s">
        <v>1174</v>
      </c>
      <c r="F1727" s="2482" t="s">
        <v>1832</v>
      </c>
      <c r="G1727" s="2734" t="s">
        <v>395</v>
      </c>
      <c r="H1727" s="2670" t="s">
        <v>1786</v>
      </c>
      <c r="I1727" s="2349" t="s">
        <v>979</v>
      </c>
      <c r="J1727" s="2349" t="s">
        <v>980</v>
      </c>
      <c r="K1727" s="1319" t="s">
        <v>1174</v>
      </c>
      <c r="L1727" s="2482" t="s">
        <v>1832</v>
      </c>
      <c r="M1727" s="2349" t="s">
        <v>393</v>
      </c>
      <c r="N1727" s="534"/>
      <c r="O1727" s="534"/>
      <c r="P1727" s="534"/>
      <c r="Q1727" s="534"/>
      <c r="R1727" s="534"/>
      <c r="S1727" s="456" t="s">
        <v>3190</v>
      </c>
      <c r="T1727" s="456" t="s">
        <v>3190</v>
      </c>
      <c r="U1727" s="532"/>
      <c r="V1727" s="532"/>
      <c r="W1727" s="2562" t="s">
        <v>1822</v>
      </c>
    </row>
    <row r="1728" spans="1:23" s="543" customFormat="1" ht="30" outlineLevel="1" x14ac:dyDescent="0.25">
      <c r="A1728" s="2363"/>
      <c r="B1728" s="2671"/>
      <c r="C1728" s="2350"/>
      <c r="D1728" s="2350"/>
      <c r="E1728" s="529" t="s">
        <v>2026</v>
      </c>
      <c r="F1728" s="2483"/>
      <c r="G1728" s="2734"/>
      <c r="H1728" s="2671"/>
      <c r="I1728" s="2350"/>
      <c r="J1728" s="2350"/>
      <c r="K1728" s="1183" t="s">
        <v>465</v>
      </c>
      <c r="L1728" s="2483"/>
      <c r="M1728" s="2350"/>
      <c r="N1728" s="534"/>
      <c r="O1728" s="534"/>
      <c r="P1728" s="534"/>
      <c r="Q1728" s="534"/>
      <c r="R1728" s="534"/>
      <c r="S1728" s="456">
        <v>393</v>
      </c>
      <c r="T1728" s="456">
        <f>1593.9+177.1</f>
        <v>1771</v>
      </c>
      <c r="U1728" s="532" t="s">
        <v>603</v>
      </c>
      <c r="V1728" s="532" t="s">
        <v>1264</v>
      </c>
      <c r="W1728" s="2562"/>
    </row>
    <row r="1729" spans="1:23" s="543" customFormat="1" outlineLevel="1" x14ac:dyDescent="0.25">
      <c r="A1729" s="2361"/>
      <c r="B1729" s="2670" t="s">
        <v>2731</v>
      </c>
      <c r="C1729" s="2349" t="s">
        <v>998</v>
      </c>
      <c r="D1729" s="2349" t="s">
        <v>999</v>
      </c>
      <c r="E1729" s="529" t="s">
        <v>1174</v>
      </c>
      <c r="F1729" s="2482">
        <v>2030</v>
      </c>
      <c r="G1729" s="2734" t="s">
        <v>395</v>
      </c>
      <c r="H1729" s="2670" t="s">
        <v>1835</v>
      </c>
      <c r="I1729" s="2349" t="s">
        <v>979</v>
      </c>
      <c r="J1729" s="2349" t="s">
        <v>980</v>
      </c>
      <c r="K1729" s="1319" t="s">
        <v>1174</v>
      </c>
      <c r="L1729" s="2482">
        <v>2030</v>
      </c>
      <c r="M1729" s="2349" t="s">
        <v>393</v>
      </c>
      <c r="N1729" s="534"/>
      <c r="O1729" s="534"/>
      <c r="P1729" s="534"/>
      <c r="Q1729" s="534"/>
      <c r="R1729" s="534"/>
      <c r="S1729" s="456"/>
      <c r="T1729" s="456" t="s">
        <v>3191</v>
      </c>
      <c r="U1729" s="1321"/>
      <c r="V1729" s="532"/>
      <c r="W1729" s="2562" t="s">
        <v>1824</v>
      </c>
    </row>
    <row r="1730" spans="1:23" s="543" customFormat="1" ht="30" outlineLevel="1" x14ac:dyDescent="0.25">
      <c r="A1730" s="2363"/>
      <c r="B1730" s="2671"/>
      <c r="C1730" s="2350"/>
      <c r="D1730" s="2350"/>
      <c r="E1730" s="529" t="s">
        <v>2026</v>
      </c>
      <c r="F1730" s="2483"/>
      <c r="G1730" s="2734"/>
      <c r="H1730" s="2671"/>
      <c r="I1730" s="2350"/>
      <c r="J1730" s="2350"/>
      <c r="K1730" s="1183" t="s">
        <v>465</v>
      </c>
      <c r="L1730" s="2483"/>
      <c r="M1730" s="2350"/>
      <c r="N1730" s="534"/>
      <c r="O1730" s="534"/>
      <c r="P1730" s="534"/>
      <c r="Q1730" s="534"/>
      <c r="R1730" s="534"/>
      <c r="S1730" s="456"/>
      <c r="T1730" s="456">
        <v>1613</v>
      </c>
      <c r="U1730" s="532" t="s">
        <v>603</v>
      </c>
      <c r="V1730" s="532"/>
      <c r="W1730" s="2562"/>
    </row>
    <row r="1731" spans="1:23" s="543" customFormat="1" outlineLevel="1" x14ac:dyDescent="0.25">
      <c r="A1731" s="2361"/>
      <c r="B1731" s="2670" t="s">
        <v>3127</v>
      </c>
      <c r="C1731" s="2349" t="s">
        <v>998</v>
      </c>
      <c r="D1731" s="2349" t="s">
        <v>999</v>
      </c>
      <c r="E1731" s="529" t="s">
        <v>1174</v>
      </c>
      <c r="F1731" s="2482">
        <v>2029</v>
      </c>
      <c r="G1731" s="2734" t="s">
        <v>395</v>
      </c>
      <c r="H1731" s="2670" t="s">
        <v>1839</v>
      </c>
      <c r="I1731" s="2349" t="s">
        <v>979</v>
      </c>
      <c r="J1731" s="2349" t="s">
        <v>980</v>
      </c>
      <c r="K1731" s="1319" t="s">
        <v>1174</v>
      </c>
      <c r="L1731" s="2482">
        <v>2029</v>
      </c>
      <c r="M1731" s="2349" t="s">
        <v>393</v>
      </c>
      <c r="N1731" s="534"/>
      <c r="O1731" s="534"/>
      <c r="P1731" s="534"/>
      <c r="Q1731" s="534"/>
      <c r="R1731" s="534"/>
      <c r="S1731" s="527" t="s">
        <v>3192</v>
      </c>
      <c r="T1731" s="527"/>
      <c r="U1731" s="1321"/>
      <c r="V1731" s="532"/>
      <c r="W1731" s="2562" t="s">
        <v>1825</v>
      </c>
    </row>
    <row r="1732" spans="1:23" s="543" customFormat="1" ht="30" outlineLevel="1" x14ac:dyDescent="0.25">
      <c r="A1732" s="2363"/>
      <c r="B1732" s="2671"/>
      <c r="C1732" s="2350"/>
      <c r="D1732" s="2350"/>
      <c r="E1732" s="529" t="s">
        <v>2026</v>
      </c>
      <c r="F1732" s="2483"/>
      <c r="G1732" s="2734"/>
      <c r="H1732" s="2671"/>
      <c r="I1732" s="2350"/>
      <c r="J1732" s="2350"/>
      <c r="K1732" s="1183" t="s">
        <v>465</v>
      </c>
      <c r="L1732" s="2483"/>
      <c r="M1732" s="2350"/>
      <c r="N1732" s="534"/>
      <c r="O1732" s="534"/>
      <c r="P1732" s="534"/>
      <c r="Q1732" s="534"/>
      <c r="R1732" s="534"/>
      <c r="S1732" s="456">
        <v>889</v>
      </c>
      <c r="T1732" s="527"/>
      <c r="U1732" s="532" t="s">
        <v>603</v>
      </c>
      <c r="V1732" s="532"/>
      <c r="W1732" s="2562"/>
    </row>
    <row r="1733" spans="1:23" s="543" customFormat="1" ht="15" customHeight="1" outlineLevel="1" x14ac:dyDescent="0.25">
      <c r="A1733" s="2361"/>
      <c r="B1733" s="2670" t="s">
        <v>3128</v>
      </c>
      <c r="C1733" s="2349" t="s">
        <v>998</v>
      </c>
      <c r="D1733" s="2349" t="s">
        <v>999</v>
      </c>
      <c r="E1733" s="529" t="s">
        <v>1174</v>
      </c>
      <c r="F1733" s="2482">
        <v>2029</v>
      </c>
      <c r="G1733" s="2734" t="s">
        <v>395</v>
      </c>
      <c r="H1733" s="2670" t="s">
        <v>1840</v>
      </c>
      <c r="I1733" s="2349" t="s">
        <v>979</v>
      </c>
      <c r="J1733" s="2349" t="s">
        <v>980</v>
      </c>
      <c r="K1733" s="1319" t="s">
        <v>1174</v>
      </c>
      <c r="L1733" s="2482">
        <v>2029</v>
      </c>
      <c r="M1733" s="2349" t="s">
        <v>393</v>
      </c>
      <c r="N1733" s="534"/>
      <c r="O1733" s="534"/>
      <c r="P1733" s="534"/>
      <c r="Q1733" s="534"/>
      <c r="R1733" s="534"/>
      <c r="S1733" s="527" t="s">
        <v>3193</v>
      </c>
      <c r="T1733" s="527"/>
      <c r="U1733" s="1321"/>
      <c r="V1733" s="532"/>
      <c r="W1733" s="2562" t="s">
        <v>1820</v>
      </c>
    </row>
    <row r="1734" spans="1:23" s="543" customFormat="1" ht="30" outlineLevel="1" x14ac:dyDescent="0.25">
      <c r="A1734" s="2363"/>
      <c r="B1734" s="2671"/>
      <c r="C1734" s="2350"/>
      <c r="D1734" s="2350"/>
      <c r="E1734" s="529" t="s">
        <v>2026</v>
      </c>
      <c r="F1734" s="2483"/>
      <c r="G1734" s="2734"/>
      <c r="H1734" s="2671"/>
      <c r="I1734" s="2350"/>
      <c r="J1734" s="2350"/>
      <c r="K1734" s="1183" t="s">
        <v>465</v>
      </c>
      <c r="L1734" s="2483"/>
      <c r="M1734" s="2350"/>
      <c r="N1734" s="534"/>
      <c r="O1734" s="534"/>
      <c r="P1734" s="534"/>
      <c r="Q1734" s="534"/>
      <c r="R1734" s="534"/>
      <c r="S1734" s="456">
        <v>154</v>
      </c>
      <c r="T1734" s="527"/>
      <c r="U1734" s="532" t="s">
        <v>603</v>
      </c>
      <c r="V1734" s="532"/>
      <c r="W1734" s="2562"/>
    </row>
    <row r="1735" spans="1:23" s="543" customFormat="1" outlineLevel="1" x14ac:dyDescent="0.25">
      <c r="A1735" s="2361"/>
      <c r="B1735" s="2670" t="s">
        <v>3129</v>
      </c>
      <c r="C1735" s="2349" t="s">
        <v>998</v>
      </c>
      <c r="D1735" s="2349" t="s">
        <v>999</v>
      </c>
      <c r="E1735" s="529" t="s">
        <v>1174</v>
      </c>
      <c r="F1735" s="2482">
        <v>2029</v>
      </c>
      <c r="G1735" s="2734" t="s">
        <v>395</v>
      </c>
      <c r="H1735" s="2670" t="s">
        <v>1841</v>
      </c>
      <c r="I1735" s="2349" t="s">
        <v>979</v>
      </c>
      <c r="J1735" s="2349" t="s">
        <v>980</v>
      </c>
      <c r="K1735" s="1319" t="s">
        <v>1174</v>
      </c>
      <c r="L1735" s="2482">
        <v>2029</v>
      </c>
      <c r="M1735" s="2349" t="s">
        <v>393</v>
      </c>
      <c r="N1735" s="534"/>
      <c r="O1735" s="534"/>
      <c r="P1735" s="534"/>
      <c r="Q1735" s="534"/>
      <c r="R1735" s="534"/>
      <c r="S1735" s="527" t="s">
        <v>3194</v>
      </c>
      <c r="T1735" s="527"/>
      <c r="U1735" s="1321"/>
      <c r="V1735" s="532"/>
      <c r="W1735" s="2562" t="s">
        <v>1825</v>
      </c>
    </row>
    <row r="1736" spans="1:23" s="543" customFormat="1" ht="30" outlineLevel="1" x14ac:dyDescent="0.25">
      <c r="A1736" s="2363"/>
      <c r="B1736" s="2671"/>
      <c r="C1736" s="2350"/>
      <c r="D1736" s="2350"/>
      <c r="E1736" s="529" t="s">
        <v>2026</v>
      </c>
      <c r="F1736" s="2483"/>
      <c r="G1736" s="2734"/>
      <c r="H1736" s="2671"/>
      <c r="I1736" s="2350"/>
      <c r="J1736" s="2350"/>
      <c r="K1736" s="1183" t="s">
        <v>465</v>
      </c>
      <c r="L1736" s="2483"/>
      <c r="M1736" s="2350"/>
      <c r="N1736" s="534"/>
      <c r="O1736" s="534"/>
      <c r="P1736" s="534"/>
      <c r="Q1736" s="534"/>
      <c r="R1736" s="534"/>
      <c r="S1736" s="456">
        <v>634</v>
      </c>
      <c r="T1736" s="527"/>
      <c r="U1736" s="532" t="s">
        <v>603</v>
      </c>
      <c r="V1736" s="532"/>
      <c r="W1736" s="2562"/>
    </row>
    <row r="1737" spans="1:23" s="543" customFormat="1" ht="15" customHeight="1" outlineLevel="1" x14ac:dyDescent="0.25">
      <c r="A1737" s="2361"/>
      <c r="B1737" s="2670" t="s">
        <v>3130</v>
      </c>
      <c r="C1737" s="2349" t="s">
        <v>998</v>
      </c>
      <c r="D1737" s="2349" t="s">
        <v>999</v>
      </c>
      <c r="E1737" s="529" t="s">
        <v>1174</v>
      </c>
      <c r="F1737" s="2482">
        <v>2029</v>
      </c>
      <c r="G1737" s="2734" t="s">
        <v>395</v>
      </c>
      <c r="H1737" s="2670" t="s">
        <v>1836</v>
      </c>
      <c r="I1737" s="2349" t="s">
        <v>979</v>
      </c>
      <c r="J1737" s="2349" t="s">
        <v>980</v>
      </c>
      <c r="K1737" s="1319" t="s">
        <v>1174</v>
      </c>
      <c r="L1737" s="2482">
        <v>2029</v>
      </c>
      <c r="M1737" s="2349" t="s">
        <v>393</v>
      </c>
      <c r="N1737" s="534"/>
      <c r="O1737" s="534"/>
      <c r="P1737" s="534"/>
      <c r="Q1737" s="534"/>
      <c r="R1737" s="534"/>
      <c r="S1737" s="527" t="s">
        <v>3195</v>
      </c>
      <c r="T1737" s="527"/>
      <c r="U1737" s="1321"/>
      <c r="V1737" s="532"/>
      <c r="W1737" s="2562" t="s">
        <v>1817</v>
      </c>
    </row>
    <row r="1738" spans="1:23" s="543" customFormat="1" ht="30" outlineLevel="1" x14ac:dyDescent="0.25">
      <c r="A1738" s="2363"/>
      <c r="B1738" s="2671"/>
      <c r="C1738" s="2350"/>
      <c r="D1738" s="2350"/>
      <c r="E1738" s="529" t="s">
        <v>2026</v>
      </c>
      <c r="F1738" s="2483"/>
      <c r="G1738" s="2734"/>
      <c r="H1738" s="2671"/>
      <c r="I1738" s="2350"/>
      <c r="J1738" s="2350"/>
      <c r="K1738" s="1183" t="s">
        <v>465</v>
      </c>
      <c r="L1738" s="2483"/>
      <c r="M1738" s="2350"/>
      <c r="N1738" s="534"/>
      <c r="O1738" s="534"/>
      <c r="P1738" s="534"/>
      <c r="Q1738" s="534"/>
      <c r="R1738" s="534"/>
      <c r="S1738" s="456">
        <v>479</v>
      </c>
      <c r="T1738" s="527"/>
      <c r="U1738" s="532" t="s">
        <v>603</v>
      </c>
      <c r="V1738" s="532"/>
      <c r="W1738" s="2562"/>
    </row>
    <row r="1739" spans="1:23" s="543" customFormat="1" ht="15" customHeight="1" outlineLevel="1" x14ac:dyDescent="0.25">
      <c r="A1739" s="2361"/>
      <c r="B1739" s="2670" t="s">
        <v>3131</v>
      </c>
      <c r="C1739" s="2349" t="s">
        <v>998</v>
      </c>
      <c r="D1739" s="2349" t="s">
        <v>999</v>
      </c>
      <c r="E1739" s="529" t="s">
        <v>1174</v>
      </c>
      <c r="F1739" s="2482">
        <v>2029</v>
      </c>
      <c r="G1739" s="2734" t="s">
        <v>395</v>
      </c>
      <c r="H1739" s="2670" t="s">
        <v>1842</v>
      </c>
      <c r="I1739" s="2349" t="s">
        <v>979</v>
      </c>
      <c r="J1739" s="2349" t="s">
        <v>980</v>
      </c>
      <c r="K1739" s="1319" t="s">
        <v>1174</v>
      </c>
      <c r="L1739" s="2482">
        <v>2029</v>
      </c>
      <c r="M1739" s="2349" t="s">
        <v>393</v>
      </c>
      <c r="N1739" s="534"/>
      <c r="O1739" s="534"/>
      <c r="P1739" s="534"/>
      <c r="Q1739" s="534"/>
      <c r="R1739" s="534"/>
      <c r="S1739" s="527" t="s">
        <v>3196</v>
      </c>
      <c r="T1739" s="527"/>
      <c r="U1739" s="1321"/>
      <c r="V1739" s="532"/>
      <c r="W1739" s="2562" t="s">
        <v>1820</v>
      </c>
    </row>
    <row r="1740" spans="1:23" s="543" customFormat="1" ht="30" outlineLevel="1" x14ac:dyDescent="0.25">
      <c r="A1740" s="2363"/>
      <c r="B1740" s="2671"/>
      <c r="C1740" s="2350"/>
      <c r="D1740" s="2350"/>
      <c r="E1740" s="529" t="s">
        <v>2026</v>
      </c>
      <c r="F1740" s="2483"/>
      <c r="G1740" s="2734"/>
      <c r="H1740" s="2671"/>
      <c r="I1740" s="2350"/>
      <c r="J1740" s="2350"/>
      <c r="K1740" s="1183" t="s">
        <v>465</v>
      </c>
      <c r="L1740" s="2483"/>
      <c r="M1740" s="2350"/>
      <c r="N1740" s="534"/>
      <c r="O1740" s="534"/>
      <c r="P1740" s="534"/>
      <c r="Q1740" s="534"/>
      <c r="R1740" s="534"/>
      <c r="S1740" s="456">
        <v>270</v>
      </c>
      <c r="T1740" s="527"/>
      <c r="U1740" s="532" t="s">
        <v>603</v>
      </c>
      <c r="V1740" s="532"/>
      <c r="W1740" s="2562"/>
    </row>
    <row r="1741" spans="1:23" s="543" customFormat="1" ht="15" customHeight="1" outlineLevel="1" x14ac:dyDescent="0.25">
      <c r="A1741" s="2361"/>
      <c r="B1741" s="2670" t="s">
        <v>3132</v>
      </c>
      <c r="C1741" s="2349" t="s">
        <v>998</v>
      </c>
      <c r="D1741" s="2349" t="s">
        <v>999</v>
      </c>
      <c r="E1741" s="529" t="s">
        <v>1174</v>
      </c>
      <c r="F1741" s="2482">
        <v>2029</v>
      </c>
      <c r="G1741" s="2734" t="s">
        <v>395</v>
      </c>
      <c r="H1741" s="2670" t="s">
        <v>1837</v>
      </c>
      <c r="I1741" s="2349" t="s">
        <v>979</v>
      </c>
      <c r="J1741" s="2349" t="s">
        <v>980</v>
      </c>
      <c r="K1741" s="1319" t="s">
        <v>1174</v>
      </c>
      <c r="L1741" s="2482">
        <v>2029</v>
      </c>
      <c r="M1741" s="2349" t="s">
        <v>393</v>
      </c>
      <c r="N1741" s="534"/>
      <c r="O1741" s="534"/>
      <c r="P1741" s="534"/>
      <c r="Q1741" s="534"/>
      <c r="R1741" s="534"/>
      <c r="S1741" s="527"/>
      <c r="T1741" s="527"/>
      <c r="U1741" s="1321"/>
      <c r="V1741" s="532"/>
      <c r="W1741" s="2562" t="s">
        <v>1824</v>
      </c>
    </row>
    <row r="1742" spans="1:23" s="543" customFormat="1" ht="30" outlineLevel="1" x14ac:dyDescent="0.25">
      <c r="A1742" s="2363"/>
      <c r="B1742" s="2671"/>
      <c r="C1742" s="2350"/>
      <c r="D1742" s="2350"/>
      <c r="E1742" s="529" t="s">
        <v>2026</v>
      </c>
      <c r="F1742" s="2483"/>
      <c r="G1742" s="2734"/>
      <c r="H1742" s="2671"/>
      <c r="I1742" s="2350"/>
      <c r="J1742" s="2350"/>
      <c r="K1742" s="1183" t="s">
        <v>465</v>
      </c>
      <c r="L1742" s="2483"/>
      <c r="M1742" s="2350"/>
      <c r="N1742" s="534"/>
      <c r="O1742" s="534"/>
      <c r="P1742" s="534"/>
      <c r="Q1742" s="534"/>
      <c r="R1742" s="534"/>
      <c r="S1742" s="534">
        <v>1154</v>
      </c>
      <c r="T1742" s="536"/>
      <c r="U1742" s="532" t="s">
        <v>603</v>
      </c>
      <c r="V1742" s="532"/>
      <c r="W1742" s="2562"/>
    </row>
    <row r="1743" spans="1:23" s="295" customFormat="1" outlineLevel="1" x14ac:dyDescent="0.25">
      <c r="A1743" s="1224"/>
      <c r="B1743" s="1582" t="s">
        <v>2700</v>
      </c>
      <c r="C1743" s="176"/>
      <c r="D1743" s="176"/>
      <c r="E1743" s="176"/>
      <c r="F1743" s="186"/>
      <c r="G1743" s="221"/>
      <c r="H1743" s="1001" t="s">
        <v>581</v>
      </c>
      <c r="I1743" s="179"/>
      <c r="J1743" s="179"/>
      <c r="K1743" s="179"/>
      <c r="L1743" s="278"/>
      <c r="M1743" s="179"/>
      <c r="N1743" s="168"/>
      <c r="O1743" s="469"/>
      <c r="P1743" s="168"/>
      <c r="Q1743" s="671"/>
      <c r="R1743" s="671"/>
      <c r="S1743" s="180"/>
      <c r="T1743" s="180"/>
      <c r="U1743" s="237"/>
      <c r="V1743" s="177"/>
      <c r="W1743" s="237"/>
    </row>
    <row r="1744" spans="1:23" s="294" customFormat="1" outlineLevel="1" x14ac:dyDescent="0.25">
      <c r="A1744" s="2384"/>
      <c r="B1744" s="2284" t="s">
        <v>2742</v>
      </c>
      <c r="C1744" s="2268" t="s">
        <v>998</v>
      </c>
      <c r="D1744" s="2268" t="s">
        <v>999</v>
      </c>
      <c r="E1744" s="911" t="s">
        <v>1174</v>
      </c>
      <c r="F1744" s="2474">
        <v>2027</v>
      </c>
      <c r="G1744" s="2779" t="s">
        <v>395</v>
      </c>
      <c r="H1744" s="2472" t="s">
        <v>2743</v>
      </c>
      <c r="I1744" s="2375" t="s">
        <v>979</v>
      </c>
      <c r="J1744" s="2375" t="s">
        <v>980</v>
      </c>
      <c r="K1744" s="594" t="s">
        <v>1174</v>
      </c>
      <c r="L1744" s="2336">
        <v>2027</v>
      </c>
      <c r="M1744" s="2375" t="s">
        <v>393</v>
      </c>
      <c r="N1744" s="50"/>
      <c r="O1744" s="447"/>
      <c r="P1744" s="50"/>
      <c r="Q1744" s="47" t="s">
        <v>2302</v>
      </c>
      <c r="R1744" s="47"/>
      <c r="S1744" s="48"/>
      <c r="T1744" s="48"/>
      <c r="U1744" s="64"/>
      <c r="V1744" s="599"/>
      <c r="W1744" s="2769" t="s">
        <v>1825</v>
      </c>
    </row>
    <row r="1745" spans="1:23" s="294" customFormat="1" outlineLevel="1" x14ac:dyDescent="0.25">
      <c r="A1745" s="2386"/>
      <c r="B1745" s="2285"/>
      <c r="C1745" s="2269"/>
      <c r="D1745" s="2269"/>
      <c r="E1745" s="911" t="s">
        <v>2026</v>
      </c>
      <c r="F1745" s="2475"/>
      <c r="G1745" s="2779"/>
      <c r="H1745" s="2473"/>
      <c r="I1745" s="2377"/>
      <c r="J1745" s="2377"/>
      <c r="K1745" s="595" t="s">
        <v>1192</v>
      </c>
      <c r="L1745" s="2337"/>
      <c r="M1745" s="2377"/>
      <c r="N1745" s="50"/>
      <c r="O1745" s="447"/>
      <c r="P1745" s="50"/>
      <c r="Q1745" s="47">
        <v>1165.173</v>
      </c>
      <c r="R1745" s="47"/>
      <c r="S1745" s="48"/>
      <c r="T1745" s="48"/>
      <c r="U1745" s="64" t="s">
        <v>673</v>
      </c>
      <c r="V1745" s="599" t="s">
        <v>1261</v>
      </c>
      <c r="W1745" s="2769"/>
    </row>
    <row r="1746" spans="1:23" s="295" customFormat="1" outlineLevel="1" x14ac:dyDescent="0.25">
      <c r="A1746" s="1223"/>
      <c r="B1746" s="1582" t="s">
        <v>1010</v>
      </c>
      <c r="C1746" s="1148"/>
      <c r="D1746" s="176"/>
      <c r="E1746" s="176"/>
      <c r="F1746" s="186"/>
      <c r="G1746" s="221"/>
      <c r="H1746" s="999" t="s">
        <v>583</v>
      </c>
      <c r="I1746" s="179"/>
      <c r="J1746" s="179"/>
      <c r="K1746" s="179"/>
      <c r="L1746" s="186"/>
      <c r="M1746" s="179"/>
      <c r="N1746" s="168"/>
      <c r="O1746" s="469"/>
      <c r="P1746" s="168"/>
      <c r="Q1746" s="671"/>
      <c r="R1746" s="671"/>
      <c r="S1746" s="180"/>
      <c r="T1746" s="180"/>
      <c r="U1746" s="237"/>
      <c r="V1746" s="237"/>
      <c r="W1746" s="237"/>
    </row>
    <row r="1747" spans="1:23" s="294" customFormat="1" outlineLevel="1" x14ac:dyDescent="0.25">
      <c r="A1747" s="2384"/>
      <c r="B1747" s="2673" t="s">
        <v>2732</v>
      </c>
      <c r="C1747" s="2375" t="s">
        <v>998</v>
      </c>
      <c r="D1747" s="2375" t="s">
        <v>1023</v>
      </c>
      <c r="E1747" s="1041" t="s">
        <v>1174</v>
      </c>
      <c r="F1747" s="2378" t="s">
        <v>1172</v>
      </c>
      <c r="G1747" s="2457" t="s">
        <v>395</v>
      </c>
      <c r="H1747" s="2398" t="s">
        <v>712</v>
      </c>
      <c r="I1747" s="2375" t="s">
        <v>979</v>
      </c>
      <c r="J1747" s="2375" t="s">
        <v>981</v>
      </c>
      <c r="K1747" s="596" t="s">
        <v>1174</v>
      </c>
      <c r="L1747" s="2378" t="s">
        <v>1172</v>
      </c>
      <c r="M1747" s="2375" t="s">
        <v>393</v>
      </c>
      <c r="N1747" s="50"/>
      <c r="O1747" s="456"/>
      <c r="P1747" s="50" t="s">
        <v>713</v>
      </c>
      <c r="Q1747" s="47"/>
      <c r="R1747" s="47"/>
      <c r="S1747" s="48"/>
      <c r="T1747" s="48"/>
      <c r="U1747" s="751"/>
      <c r="V1747" s="599"/>
      <c r="W1747" s="2760"/>
    </row>
    <row r="1748" spans="1:23" s="294" customFormat="1" outlineLevel="1" x14ac:dyDescent="0.25">
      <c r="A1748" s="2385"/>
      <c r="B1748" s="2673"/>
      <c r="C1748" s="2376"/>
      <c r="D1748" s="2376"/>
      <c r="E1748" s="2375" t="s">
        <v>2026</v>
      </c>
      <c r="F1748" s="2379"/>
      <c r="G1748" s="2458"/>
      <c r="H1748" s="2643"/>
      <c r="I1748" s="2376"/>
      <c r="J1748" s="2376"/>
      <c r="K1748" s="2375" t="s">
        <v>1192</v>
      </c>
      <c r="L1748" s="2379"/>
      <c r="M1748" s="2376"/>
      <c r="N1748" s="50">
        <v>0</v>
      </c>
      <c r="O1748" s="456">
        <v>12.864000000000001</v>
      </c>
      <c r="P1748" s="50"/>
      <c r="Q1748" s="47"/>
      <c r="R1748" s="47"/>
      <c r="S1748" s="48"/>
      <c r="T1748" s="48"/>
      <c r="U1748" s="751" t="s">
        <v>674</v>
      </c>
      <c r="V1748" s="599"/>
      <c r="W1748" s="2761"/>
    </row>
    <row r="1749" spans="1:23" s="294" customFormat="1" outlineLevel="1" x14ac:dyDescent="0.25">
      <c r="A1749" s="2385"/>
      <c r="B1749" s="2673"/>
      <c r="C1749" s="2376"/>
      <c r="D1749" s="2376"/>
      <c r="E1749" s="2376"/>
      <c r="F1749" s="2379"/>
      <c r="G1749" s="2458"/>
      <c r="H1749" s="2643"/>
      <c r="I1749" s="2376"/>
      <c r="J1749" s="2376"/>
      <c r="K1749" s="2376"/>
      <c r="L1749" s="2379"/>
      <c r="M1749" s="2376"/>
      <c r="N1749" s="50">
        <v>0</v>
      </c>
      <c r="O1749" s="456">
        <v>62.771999999999998</v>
      </c>
      <c r="P1749" s="50">
        <v>46.915999999999997</v>
      </c>
      <c r="Q1749" s="47"/>
      <c r="R1749" s="47"/>
      <c r="S1749" s="48"/>
      <c r="T1749" s="48"/>
      <c r="U1749" s="751" t="s">
        <v>686</v>
      </c>
      <c r="V1749" s="599" t="s">
        <v>1261</v>
      </c>
      <c r="W1749" s="2761"/>
    </row>
    <row r="1750" spans="1:23" s="294" customFormat="1" outlineLevel="1" x14ac:dyDescent="0.25">
      <c r="A1750" s="2385"/>
      <c r="B1750" s="2673"/>
      <c r="C1750" s="2376"/>
      <c r="D1750" s="2376"/>
      <c r="E1750" s="2376"/>
      <c r="F1750" s="2379"/>
      <c r="G1750" s="2458"/>
      <c r="H1750" s="2643"/>
      <c r="I1750" s="2376"/>
      <c r="J1750" s="2376"/>
      <c r="K1750" s="2376"/>
      <c r="L1750" s="2379"/>
      <c r="M1750" s="2376"/>
      <c r="N1750" s="50"/>
      <c r="O1750" s="456">
        <v>408.41800000000001</v>
      </c>
      <c r="P1750" s="50"/>
      <c r="Q1750" s="47"/>
      <c r="R1750" s="47"/>
      <c r="S1750" s="48"/>
      <c r="T1750" s="48"/>
      <c r="U1750" s="751" t="s">
        <v>1271</v>
      </c>
      <c r="V1750" s="599"/>
      <c r="W1750" s="2761"/>
    </row>
    <row r="1751" spans="1:23" s="294" customFormat="1" outlineLevel="1" x14ac:dyDescent="0.25">
      <c r="A1751" s="2386"/>
      <c r="B1751" s="2671"/>
      <c r="C1751" s="2377"/>
      <c r="D1751" s="2377"/>
      <c r="E1751" s="2377"/>
      <c r="F1751" s="2380"/>
      <c r="G1751" s="2459"/>
      <c r="H1751" s="2399"/>
      <c r="I1751" s="2377"/>
      <c r="J1751" s="2377"/>
      <c r="K1751" s="2377"/>
      <c r="L1751" s="2380"/>
      <c r="M1751" s="2377"/>
      <c r="N1751" s="50">
        <v>0</v>
      </c>
      <c r="O1751" s="456">
        <v>150.04400000000001</v>
      </c>
      <c r="P1751" s="50"/>
      <c r="Q1751" s="47"/>
      <c r="R1751" s="47"/>
      <c r="S1751" s="48"/>
      <c r="T1751" s="48"/>
      <c r="U1751" s="751" t="s">
        <v>696</v>
      </c>
      <c r="V1751" s="599"/>
      <c r="W1751" s="2766"/>
    </row>
    <row r="1752" spans="1:23" s="294" customFormat="1" outlineLevel="1" x14ac:dyDescent="0.25">
      <c r="A1752" s="2384"/>
      <c r="B1752" s="2670" t="s">
        <v>2741</v>
      </c>
      <c r="C1752" s="2375" t="s">
        <v>998</v>
      </c>
      <c r="D1752" s="2375" t="s">
        <v>1023</v>
      </c>
      <c r="E1752" s="1041" t="s">
        <v>1174</v>
      </c>
      <c r="F1752" s="2378" t="s">
        <v>1172</v>
      </c>
      <c r="G1752" s="2457" t="s">
        <v>395</v>
      </c>
      <c r="H1752" s="2398" t="s">
        <v>714</v>
      </c>
      <c r="I1752" s="2375" t="s">
        <v>979</v>
      </c>
      <c r="J1752" s="2375" t="s">
        <v>981</v>
      </c>
      <c r="K1752" s="596" t="s">
        <v>1174</v>
      </c>
      <c r="L1752" s="2378" t="s">
        <v>1172</v>
      </c>
      <c r="M1752" s="2375" t="s">
        <v>393</v>
      </c>
      <c r="N1752" s="50"/>
      <c r="O1752" s="456"/>
      <c r="P1752" s="50" t="s">
        <v>715</v>
      </c>
      <c r="Q1752" s="47"/>
      <c r="R1752" s="47"/>
      <c r="S1752" s="48"/>
      <c r="T1752" s="48"/>
      <c r="U1752" s="751"/>
      <c r="V1752" s="599"/>
      <c r="W1752" s="2760"/>
    </row>
    <row r="1753" spans="1:23" s="294" customFormat="1" outlineLevel="1" x14ac:dyDescent="0.25">
      <c r="A1753" s="2385"/>
      <c r="B1753" s="2673"/>
      <c r="C1753" s="2376"/>
      <c r="D1753" s="2376"/>
      <c r="E1753" s="2375" t="s">
        <v>2026</v>
      </c>
      <c r="F1753" s="2379"/>
      <c r="G1753" s="2458"/>
      <c r="H1753" s="2643"/>
      <c r="I1753" s="2376"/>
      <c r="J1753" s="2376"/>
      <c r="K1753" s="2375" t="s">
        <v>1192</v>
      </c>
      <c r="L1753" s="2379"/>
      <c r="M1753" s="2376"/>
      <c r="N1753" s="50">
        <v>0</v>
      </c>
      <c r="O1753" s="456">
        <v>10.396000000000001</v>
      </c>
      <c r="P1753" s="50"/>
      <c r="Q1753" s="47"/>
      <c r="R1753" s="47"/>
      <c r="S1753" s="48"/>
      <c r="T1753" s="48"/>
      <c r="U1753" s="751" t="s">
        <v>674</v>
      </c>
      <c r="V1753" s="599"/>
      <c r="W1753" s="2761"/>
    </row>
    <row r="1754" spans="1:23" s="294" customFormat="1" outlineLevel="1" x14ac:dyDescent="0.25">
      <c r="A1754" s="2385"/>
      <c r="B1754" s="2673"/>
      <c r="C1754" s="2376"/>
      <c r="D1754" s="2376"/>
      <c r="E1754" s="2376"/>
      <c r="F1754" s="2379"/>
      <c r="G1754" s="2458"/>
      <c r="H1754" s="2643"/>
      <c r="I1754" s="2376"/>
      <c r="J1754" s="2376"/>
      <c r="K1754" s="2376"/>
      <c r="L1754" s="2379"/>
      <c r="M1754" s="2376"/>
      <c r="N1754" s="50">
        <v>0</v>
      </c>
      <c r="O1754" s="456">
        <v>51.131</v>
      </c>
      <c r="P1754" s="50">
        <v>38.031999999999996</v>
      </c>
      <c r="Q1754" s="47"/>
      <c r="R1754" s="47"/>
      <c r="S1754" s="48"/>
      <c r="T1754" s="48"/>
      <c r="U1754" s="751" t="s">
        <v>686</v>
      </c>
      <c r="V1754" s="599" t="s">
        <v>1261</v>
      </c>
      <c r="W1754" s="2761"/>
    </row>
    <row r="1755" spans="1:23" s="294" customFormat="1" outlineLevel="1" x14ac:dyDescent="0.25">
      <c r="A1755" s="2385"/>
      <c r="B1755" s="2673"/>
      <c r="C1755" s="2376"/>
      <c r="D1755" s="2376"/>
      <c r="E1755" s="2376"/>
      <c r="F1755" s="2379"/>
      <c r="G1755" s="2458"/>
      <c r="H1755" s="2643"/>
      <c r="I1755" s="2376"/>
      <c r="J1755" s="2376"/>
      <c r="K1755" s="2376"/>
      <c r="L1755" s="2379"/>
      <c r="M1755" s="2376"/>
      <c r="N1755" s="50"/>
      <c r="O1755" s="456">
        <v>303.15699999999998</v>
      </c>
      <c r="P1755" s="50"/>
      <c r="Q1755" s="47"/>
      <c r="R1755" s="47"/>
      <c r="S1755" s="48"/>
      <c r="T1755" s="48"/>
      <c r="U1755" s="751" t="s">
        <v>1271</v>
      </c>
      <c r="V1755" s="599"/>
      <c r="W1755" s="2761"/>
    </row>
    <row r="1756" spans="1:23" s="294" customFormat="1" outlineLevel="1" x14ac:dyDescent="0.25">
      <c r="A1756" s="2386"/>
      <c r="B1756" s="2671"/>
      <c r="C1756" s="2377"/>
      <c r="D1756" s="2377"/>
      <c r="E1756" s="2377"/>
      <c r="F1756" s="2380"/>
      <c r="G1756" s="2459"/>
      <c r="H1756" s="2399"/>
      <c r="I1756" s="2377"/>
      <c r="J1756" s="2377"/>
      <c r="K1756" s="2377"/>
      <c r="L1756" s="2380"/>
      <c r="M1756" s="2377"/>
      <c r="N1756" s="50">
        <v>0</v>
      </c>
      <c r="O1756" s="456">
        <v>150</v>
      </c>
      <c r="P1756" s="50"/>
      <c r="Q1756" s="47"/>
      <c r="R1756" s="47"/>
      <c r="S1756" s="48"/>
      <c r="T1756" s="48"/>
      <c r="U1756" s="751" t="s">
        <v>696</v>
      </c>
      <c r="V1756" s="599"/>
      <c r="W1756" s="2766"/>
    </row>
    <row r="1757" spans="1:23" s="294" customFormat="1" outlineLevel="1" x14ac:dyDescent="0.25">
      <c r="A1757" s="2384"/>
      <c r="B1757" s="2670" t="s">
        <v>2740</v>
      </c>
      <c r="C1757" s="2375" t="s">
        <v>998</v>
      </c>
      <c r="D1757" s="2375" t="s">
        <v>1023</v>
      </c>
      <c r="E1757" s="1041" t="s">
        <v>1174</v>
      </c>
      <c r="F1757" s="2378" t="s">
        <v>1172</v>
      </c>
      <c r="G1757" s="2457" t="s">
        <v>395</v>
      </c>
      <c r="H1757" s="2398" t="s">
        <v>716</v>
      </c>
      <c r="I1757" s="2375" t="s">
        <v>979</v>
      </c>
      <c r="J1757" s="2375" t="s">
        <v>981</v>
      </c>
      <c r="K1757" s="596" t="s">
        <v>1174</v>
      </c>
      <c r="L1757" s="2378" t="s">
        <v>1172</v>
      </c>
      <c r="M1757" s="2375" t="s">
        <v>393</v>
      </c>
      <c r="N1757" s="50"/>
      <c r="O1757" s="456"/>
      <c r="P1757" s="50" t="s">
        <v>685</v>
      </c>
      <c r="Q1757" s="47"/>
      <c r="R1757" s="47"/>
      <c r="S1757" s="48"/>
      <c r="T1757" s="48"/>
      <c r="U1757" s="751"/>
      <c r="V1757" s="599"/>
      <c r="W1757" s="2760" t="s">
        <v>1820</v>
      </c>
    </row>
    <row r="1758" spans="1:23" s="294" customFormat="1" outlineLevel="1" x14ac:dyDescent="0.25">
      <c r="A1758" s="2385"/>
      <c r="B1758" s="2673"/>
      <c r="C1758" s="2376"/>
      <c r="D1758" s="2376"/>
      <c r="E1758" s="2375" t="s">
        <v>2026</v>
      </c>
      <c r="F1758" s="2379"/>
      <c r="G1758" s="2458"/>
      <c r="H1758" s="2643"/>
      <c r="I1758" s="2376"/>
      <c r="J1758" s="2376"/>
      <c r="K1758" s="2375" t="s">
        <v>1192</v>
      </c>
      <c r="L1758" s="2379"/>
      <c r="M1758" s="2376"/>
      <c r="N1758" s="50">
        <v>0</v>
      </c>
      <c r="O1758" s="456">
        <v>20.440999999999999</v>
      </c>
      <c r="P1758" s="50"/>
      <c r="Q1758" s="47"/>
      <c r="R1758" s="47"/>
      <c r="S1758" s="48"/>
      <c r="T1758" s="48"/>
      <c r="U1758" s="751" t="s">
        <v>674</v>
      </c>
      <c r="V1758" s="599"/>
      <c r="W1758" s="2761"/>
    </row>
    <row r="1759" spans="1:23" s="294" customFormat="1" outlineLevel="1" x14ac:dyDescent="0.25">
      <c r="A1759" s="2385"/>
      <c r="B1759" s="2673"/>
      <c r="C1759" s="2376"/>
      <c r="D1759" s="2376"/>
      <c r="E1759" s="2376"/>
      <c r="F1759" s="2379"/>
      <c r="G1759" s="2458"/>
      <c r="H1759" s="2643"/>
      <c r="I1759" s="2376"/>
      <c r="J1759" s="2376"/>
      <c r="K1759" s="2376"/>
      <c r="L1759" s="2379"/>
      <c r="M1759" s="2376"/>
      <c r="N1759" s="50">
        <v>0</v>
      </c>
      <c r="O1759" s="456">
        <v>200</v>
      </c>
      <c r="P1759" s="50"/>
      <c r="Q1759" s="47"/>
      <c r="R1759" s="47"/>
      <c r="S1759" s="48"/>
      <c r="T1759" s="48"/>
      <c r="U1759" s="751" t="s">
        <v>694</v>
      </c>
      <c r="V1759" s="599"/>
      <c r="W1759" s="2761"/>
    </row>
    <row r="1760" spans="1:23" s="294" customFormat="1" outlineLevel="1" x14ac:dyDescent="0.25">
      <c r="A1760" s="2385"/>
      <c r="B1760" s="2673"/>
      <c r="C1760" s="2376"/>
      <c r="D1760" s="2376"/>
      <c r="E1760" s="2376"/>
      <c r="F1760" s="2379"/>
      <c r="G1760" s="2458"/>
      <c r="H1760" s="2643"/>
      <c r="I1760" s="2376"/>
      <c r="J1760" s="2376"/>
      <c r="K1760" s="2376"/>
      <c r="L1760" s="2379"/>
      <c r="M1760" s="2376"/>
      <c r="N1760" s="50"/>
      <c r="O1760" s="456">
        <v>682.5</v>
      </c>
      <c r="P1760" s="50"/>
      <c r="Q1760" s="47"/>
      <c r="R1760" s="47"/>
      <c r="S1760" s="48"/>
      <c r="T1760" s="48"/>
      <c r="U1760" s="751" t="s">
        <v>1271</v>
      </c>
      <c r="V1760" s="599"/>
      <c r="W1760" s="2761"/>
    </row>
    <row r="1761" spans="1:23" s="294" customFormat="1" outlineLevel="1" x14ac:dyDescent="0.25">
      <c r="A1761" s="2386"/>
      <c r="B1761" s="2671"/>
      <c r="C1761" s="2377"/>
      <c r="D1761" s="2377"/>
      <c r="E1761" s="2377"/>
      <c r="F1761" s="2380"/>
      <c r="G1761" s="2459"/>
      <c r="H1761" s="2399"/>
      <c r="I1761" s="2377"/>
      <c r="J1761" s="2377"/>
      <c r="K1761" s="2377"/>
      <c r="L1761" s="2380"/>
      <c r="M1761" s="2377"/>
      <c r="N1761" s="50">
        <v>0</v>
      </c>
      <c r="O1761" s="456">
        <v>20.077999999999999</v>
      </c>
      <c r="P1761" s="50">
        <v>156.19499999999999</v>
      </c>
      <c r="Q1761" s="47"/>
      <c r="R1761" s="47"/>
      <c r="S1761" s="48"/>
      <c r="T1761" s="48"/>
      <c r="U1761" s="751" t="s">
        <v>686</v>
      </c>
      <c r="V1761" s="599" t="s">
        <v>1261</v>
      </c>
      <c r="W1761" s="2766"/>
    </row>
    <row r="1762" spans="1:23" s="294" customFormat="1" outlineLevel="1" x14ac:dyDescent="0.25">
      <c r="A1762" s="2384"/>
      <c r="B1762" s="2670" t="s">
        <v>2737</v>
      </c>
      <c r="C1762" s="2375" t="s">
        <v>998</v>
      </c>
      <c r="D1762" s="2375" t="s">
        <v>1023</v>
      </c>
      <c r="E1762" s="1041" t="s">
        <v>1984</v>
      </c>
      <c r="F1762" s="2378" t="s">
        <v>1172</v>
      </c>
      <c r="G1762" s="2457" t="s">
        <v>395</v>
      </c>
      <c r="H1762" s="2398" t="s">
        <v>717</v>
      </c>
      <c r="I1762" s="2375" t="s">
        <v>979</v>
      </c>
      <c r="J1762" s="2375" t="s">
        <v>981</v>
      </c>
      <c r="K1762" s="596" t="s">
        <v>1174</v>
      </c>
      <c r="L1762" s="2378" t="s">
        <v>1172</v>
      </c>
      <c r="M1762" s="2375" t="s">
        <v>393</v>
      </c>
      <c r="N1762" s="50"/>
      <c r="O1762" s="456"/>
      <c r="P1762" s="50" t="s">
        <v>718</v>
      </c>
      <c r="Q1762" s="47"/>
      <c r="R1762" s="47"/>
      <c r="S1762" s="48"/>
      <c r="T1762" s="48"/>
      <c r="U1762" s="751"/>
      <c r="V1762" s="599"/>
      <c r="W1762" s="2760" t="s">
        <v>1817</v>
      </c>
    </row>
    <row r="1763" spans="1:23" s="294" customFormat="1" outlineLevel="1" x14ac:dyDescent="0.25">
      <c r="A1763" s="2385"/>
      <c r="B1763" s="2673"/>
      <c r="C1763" s="2376"/>
      <c r="D1763" s="2376"/>
      <c r="E1763" s="2375" t="s">
        <v>2026</v>
      </c>
      <c r="F1763" s="2379"/>
      <c r="G1763" s="2458"/>
      <c r="H1763" s="2643"/>
      <c r="I1763" s="2376"/>
      <c r="J1763" s="2376"/>
      <c r="K1763" s="2375" t="s">
        <v>1192</v>
      </c>
      <c r="L1763" s="2379"/>
      <c r="M1763" s="2376"/>
      <c r="N1763" s="50">
        <v>0</v>
      </c>
      <c r="O1763" s="456">
        <v>0</v>
      </c>
      <c r="P1763" s="50"/>
      <c r="Q1763" s="47"/>
      <c r="R1763" s="47"/>
      <c r="S1763" s="48"/>
      <c r="T1763" s="48"/>
      <c r="U1763" s="751" t="s">
        <v>674</v>
      </c>
      <c r="V1763" s="599"/>
      <c r="W1763" s="2761"/>
    </row>
    <row r="1764" spans="1:23" s="294" customFormat="1" outlineLevel="1" x14ac:dyDescent="0.25">
      <c r="A1764" s="2385"/>
      <c r="B1764" s="2673"/>
      <c r="C1764" s="2376"/>
      <c r="D1764" s="2376"/>
      <c r="E1764" s="2376"/>
      <c r="F1764" s="2379"/>
      <c r="G1764" s="2458"/>
      <c r="H1764" s="2643"/>
      <c r="I1764" s="2376"/>
      <c r="J1764" s="2376"/>
      <c r="K1764" s="2376"/>
      <c r="L1764" s="2379"/>
      <c r="M1764" s="2376"/>
      <c r="N1764" s="50">
        <v>0</v>
      </c>
      <c r="O1764" s="456">
        <v>42.604999999999997</v>
      </c>
      <c r="P1764" s="50">
        <v>180.00299999999999</v>
      </c>
      <c r="Q1764" s="47"/>
      <c r="R1764" s="47"/>
      <c r="S1764" s="48"/>
      <c r="T1764" s="48"/>
      <c r="U1764" s="751" t="s">
        <v>686</v>
      </c>
      <c r="V1764" s="599" t="s">
        <v>1261</v>
      </c>
      <c r="W1764" s="2761"/>
    </row>
    <row r="1765" spans="1:23" s="294" customFormat="1" outlineLevel="1" x14ac:dyDescent="0.25">
      <c r="A1765" s="2386"/>
      <c r="B1765" s="2671"/>
      <c r="C1765" s="2377"/>
      <c r="D1765" s="2377"/>
      <c r="E1765" s="2377"/>
      <c r="F1765" s="2380"/>
      <c r="G1765" s="2459"/>
      <c r="H1765" s="2399"/>
      <c r="I1765" s="2377"/>
      <c r="J1765" s="2377"/>
      <c r="K1765" s="2377"/>
      <c r="L1765" s="2380"/>
      <c r="M1765" s="2377"/>
      <c r="N1765" s="50">
        <v>0</v>
      </c>
      <c r="O1765" s="456">
        <v>250</v>
      </c>
      <c r="P1765" s="50"/>
      <c r="Q1765" s="47"/>
      <c r="R1765" s="47"/>
      <c r="S1765" s="48"/>
      <c r="T1765" s="48"/>
      <c r="U1765" s="751" t="s">
        <v>694</v>
      </c>
      <c r="V1765" s="599"/>
      <c r="W1765" s="2766"/>
    </row>
    <row r="1766" spans="1:23" s="294" customFormat="1" outlineLevel="1" x14ac:dyDescent="0.25">
      <c r="A1766" s="2384"/>
      <c r="B1766" s="2445" t="s">
        <v>2738</v>
      </c>
      <c r="C1766" s="2375" t="s">
        <v>998</v>
      </c>
      <c r="D1766" s="2375" t="s">
        <v>1023</v>
      </c>
      <c r="E1766" s="1041" t="s">
        <v>1984</v>
      </c>
      <c r="F1766" s="2388" t="s">
        <v>1172</v>
      </c>
      <c r="G1766" s="2457" t="s">
        <v>395</v>
      </c>
      <c r="H1766" s="2480" t="s">
        <v>2020</v>
      </c>
      <c r="I1766" s="2375" t="s">
        <v>979</v>
      </c>
      <c r="J1766" s="2375" t="s">
        <v>981</v>
      </c>
      <c r="K1766" s="595" t="s">
        <v>1174</v>
      </c>
      <c r="L1766" s="2388" t="s">
        <v>1172</v>
      </c>
      <c r="M1766" s="2391" t="s">
        <v>393</v>
      </c>
      <c r="N1766" s="50"/>
      <c r="O1766" s="480"/>
      <c r="P1766" s="821" t="s">
        <v>2416</v>
      </c>
      <c r="Q1766" s="324"/>
      <c r="R1766" s="324"/>
      <c r="U1766" s="751"/>
      <c r="V1766" s="599"/>
      <c r="W1766" s="2760" t="s">
        <v>1820</v>
      </c>
    </row>
    <row r="1767" spans="1:23" s="294" customFormat="1" outlineLevel="1" x14ac:dyDescent="0.25">
      <c r="A1767" s="2385"/>
      <c r="B1767" s="2754"/>
      <c r="C1767" s="2376"/>
      <c r="D1767" s="2376"/>
      <c r="E1767" s="2375" t="s">
        <v>2026</v>
      </c>
      <c r="F1767" s="2388"/>
      <c r="G1767" s="2458"/>
      <c r="H1767" s="2733"/>
      <c r="I1767" s="2376"/>
      <c r="J1767" s="2376"/>
      <c r="K1767" s="595"/>
      <c r="L1767" s="2388"/>
      <c r="M1767" s="2391"/>
      <c r="N1767" s="50"/>
      <c r="O1767" s="480">
        <v>0.01</v>
      </c>
      <c r="P1767" s="385"/>
      <c r="Q1767" s="324"/>
      <c r="R1767" s="324"/>
      <c r="U1767" s="751" t="s">
        <v>674</v>
      </c>
      <c r="V1767" s="599"/>
      <c r="W1767" s="2761"/>
    </row>
    <row r="1768" spans="1:23" s="294" customFormat="1" outlineLevel="1" x14ac:dyDescent="0.25">
      <c r="A1768" s="2385"/>
      <c r="B1768" s="2754"/>
      <c r="C1768" s="2376"/>
      <c r="D1768" s="2376"/>
      <c r="E1768" s="2376"/>
      <c r="F1768" s="2388"/>
      <c r="G1768" s="2458"/>
      <c r="H1768" s="2733"/>
      <c r="I1768" s="2376"/>
      <c r="J1768" s="2376"/>
      <c r="K1768" s="2391" t="s">
        <v>1192</v>
      </c>
      <c r="L1768" s="2388"/>
      <c r="M1768" s="2391"/>
      <c r="N1768" s="50"/>
      <c r="O1768" s="456">
        <v>50</v>
      </c>
      <c r="P1768" s="50">
        <v>213.94499999999999</v>
      </c>
      <c r="Q1768" s="47"/>
      <c r="R1768" s="47"/>
      <c r="S1768" s="48"/>
      <c r="T1768" s="48"/>
      <c r="U1768" s="751" t="s">
        <v>686</v>
      </c>
      <c r="V1768" s="599" t="s">
        <v>1261</v>
      </c>
      <c r="W1768" s="2761"/>
    </row>
    <row r="1769" spans="1:23" s="294" customFormat="1" outlineLevel="1" x14ac:dyDescent="0.25">
      <c r="A1769" s="2386"/>
      <c r="B1769" s="2446"/>
      <c r="C1769" s="2377"/>
      <c r="D1769" s="2377"/>
      <c r="E1769" s="2377"/>
      <c r="F1769" s="2388"/>
      <c r="G1769" s="2459"/>
      <c r="H1769" s="2481"/>
      <c r="I1769" s="2376"/>
      <c r="J1769" s="2376"/>
      <c r="K1769" s="2391"/>
      <c r="L1769" s="2388"/>
      <c r="M1769" s="2391"/>
      <c r="N1769" s="50"/>
      <c r="O1769" s="456">
        <v>1055.8219999999999</v>
      </c>
      <c r="P1769" s="50"/>
      <c r="Q1769" s="47"/>
      <c r="R1769" s="47"/>
      <c r="S1769" s="48"/>
      <c r="T1769" s="48"/>
      <c r="U1769" s="751" t="s">
        <v>1271</v>
      </c>
      <c r="V1769" s="599"/>
      <c r="W1769" s="2766"/>
    </row>
    <row r="1770" spans="1:23" s="294" customFormat="1" outlineLevel="1" x14ac:dyDescent="0.25">
      <c r="A1770" s="2384"/>
      <c r="B1770" s="2670" t="s">
        <v>2739</v>
      </c>
      <c r="C1770" s="2375" t="s">
        <v>998</v>
      </c>
      <c r="D1770" s="2375" t="s">
        <v>1023</v>
      </c>
      <c r="E1770" s="1042" t="s">
        <v>1174</v>
      </c>
      <c r="F1770" s="2388" t="s">
        <v>1172</v>
      </c>
      <c r="G1770" s="2457" t="s">
        <v>395</v>
      </c>
      <c r="H1770" s="2398" t="s">
        <v>719</v>
      </c>
      <c r="I1770" s="2391" t="s">
        <v>979</v>
      </c>
      <c r="J1770" s="2391" t="s">
        <v>981</v>
      </c>
      <c r="K1770" s="595" t="s">
        <v>1174</v>
      </c>
      <c r="L1770" s="2388" t="s">
        <v>1172</v>
      </c>
      <c r="M1770" s="2391" t="s">
        <v>393</v>
      </c>
      <c r="N1770" s="50"/>
      <c r="O1770" s="456"/>
      <c r="P1770" s="50" t="s">
        <v>1209</v>
      </c>
      <c r="Q1770" s="47"/>
      <c r="R1770" s="47"/>
      <c r="S1770" s="48"/>
      <c r="T1770" s="48"/>
      <c r="U1770" s="751"/>
      <c r="V1770" s="599"/>
      <c r="W1770" s="2760"/>
    </row>
    <row r="1771" spans="1:23" s="294" customFormat="1" outlineLevel="1" x14ac:dyDescent="0.25">
      <c r="A1771" s="2385"/>
      <c r="B1771" s="2673"/>
      <c r="C1771" s="2376"/>
      <c r="D1771" s="2376"/>
      <c r="E1771" s="2375" t="s">
        <v>2026</v>
      </c>
      <c r="F1771" s="2388"/>
      <c r="G1771" s="2458"/>
      <c r="H1771" s="2643"/>
      <c r="I1771" s="2391"/>
      <c r="J1771" s="2391"/>
      <c r="K1771" s="2391" t="s">
        <v>1192</v>
      </c>
      <c r="L1771" s="2388"/>
      <c r="M1771" s="2391"/>
      <c r="N1771" s="50">
        <v>0</v>
      </c>
      <c r="O1771" s="456">
        <v>12.863</v>
      </c>
      <c r="P1771" s="50"/>
      <c r="Q1771" s="47"/>
      <c r="R1771" s="47"/>
      <c r="S1771" s="48"/>
      <c r="T1771" s="48"/>
      <c r="U1771" s="751" t="s">
        <v>674</v>
      </c>
      <c r="V1771" s="599"/>
      <c r="W1771" s="2761"/>
    </row>
    <row r="1772" spans="1:23" s="294" customFormat="1" outlineLevel="1" x14ac:dyDescent="0.25">
      <c r="A1772" s="2385"/>
      <c r="B1772" s="2673"/>
      <c r="C1772" s="2376"/>
      <c r="D1772" s="2376"/>
      <c r="E1772" s="2376"/>
      <c r="F1772" s="2388"/>
      <c r="G1772" s="2458"/>
      <c r="H1772" s="2643"/>
      <c r="I1772" s="2391"/>
      <c r="J1772" s="2391"/>
      <c r="K1772" s="2391"/>
      <c r="L1772" s="2388"/>
      <c r="M1772" s="2391"/>
      <c r="N1772" s="50"/>
      <c r="O1772" s="456">
        <v>555.73099999999999</v>
      </c>
      <c r="P1772" s="50"/>
      <c r="Q1772" s="47"/>
      <c r="R1772" s="47"/>
      <c r="S1772" s="48"/>
      <c r="T1772" s="48"/>
      <c r="U1772" s="751" t="s">
        <v>1271</v>
      </c>
      <c r="V1772" s="599"/>
      <c r="W1772" s="2761"/>
    </row>
    <row r="1773" spans="1:23" s="294" customFormat="1" outlineLevel="1" x14ac:dyDescent="0.25">
      <c r="A1773" s="2386"/>
      <c r="B1773" s="2671"/>
      <c r="C1773" s="2377"/>
      <c r="D1773" s="2377"/>
      <c r="E1773" s="2377"/>
      <c r="F1773" s="2388"/>
      <c r="G1773" s="2459"/>
      <c r="H1773" s="2399"/>
      <c r="I1773" s="2391"/>
      <c r="J1773" s="2391"/>
      <c r="K1773" s="2391"/>
      <c r="L1773" s="2388"/>
      <c r="M1773" s="2391"/>
      <c r="N1773" s="50">
        <v>0</v>
      </c>
      <c r="O1773" s="456">
        <v>21.233000000000001</v>
      </c>
      <c r="P1773" s="50">
        <v>59.764000000000003</v>
      </c>
      <c r="Q1773" s="47"/>
      <c r="R1773" s="47"/>
      <c r="S1773" s="48"/>
      <c r="T1773" s="48"/>
      <c r="U1773" s="751" t="s">
        <v>686</v>
      </c>
      <c r="V1773" s="599" t="s">
        <v>1261</v>
      </c>
      <c r="W1773" s="2766"/>
    </row>
    <row r="1774" spans="1:23" s="294" customFormat="1" outlineLevel="1" x14ac:dyDescent="0.25">
      <c r="A1774" s="2384"/>
      <c r="B1774" s="2670" t="s">
        <v>2734</v>
      </c>
      <c r="C1774" s="2375" t="s">
        <v>998</v>
      </c>
      <c r="D1774" s="2375" t="s">
        <v>1023</v>
      </c>
      <c r="E1774" s="1042" t="s">
        <v>1174</v>
      </c>
      <c r="F1774" s="2378" t="s">
        <v>1172</v>
      </c>
      <c r="G1774" s="2457" t="s">
        <v>395</v>
      </c>
      <c r="H1774" s="2398" t="s">
        <v>720</v>
      </c>
      <c r="I1774" s="2375" t="s">
        <v>979</v>
      </c>
      <c r="J1774" s="2375" t="s">
        <v>981</v>
      </c>
      <c r="K1774" s="594" t="s">
        <v>1174</v>
      </c>
      <c r="L1774" s="2378" t="s">
        <v>1172</v>
      </c>
      <c r="M1774" s="2375" t="s">
        <v>393</v>
      </c>
      <c r="N1774" s="50"/>
      <c r="O1774" s="456"/>
      <c r="P1774" s="50" t="s">
        <v>1210</v>
      </c>
      <c r="Q1774" s="47"/>
      <c r="R1774" s="47"/>
      <c r="S1774" s="48"/>
      <c r="T1774" s="48"/>
      <c r="U1774" s="751"/>
      <c r="V1774" s="599"/>
      <c r="W1774" s="2769" t="s">
        <v>1825</v>
      </c>
    </row>
    <row r="1775" spans="1:23" s="294" customFormat="1" outlineLevel="1" x14ac:dyDescent="0.25">
      <c r="A1775" s="2385"/>
      <c r="B1775" s="2673"/>
      <c r="C1775" s="2376"/>
      <c r="D1775" s="2376"/>
      <c r="E1775" s="2375" t="s">
        <v>2026</v>
      </c>
      <c r="F1775" s="2379"/>
      <c r="G1775" s="2458"/>
      <c r="H1775" s="2643"/>
      <c r="I1775" s="2376"/>
      <c r="J1775" s="2376"/>
      <c r="K1775" s="2375" t="s">
        <v>465</v>
      </c>
      <c r="L1775" s="2379"/>
      <c r="M1775" s="2376"/>
      <c r="N1775" s="50">
        <v>0</v>
      </c>
      <c r="O1775" s="456">
        <v>11.805999999999999</v>
      </c>
      <c r="P1775" s="50"/>
      <c r="Q1775" s="47"/>
      <c r="R1775" s="47"/>
      <c r="S1775" s="48"/>
      <c r="T1775" s="48"/>
      <c r="U1775" s="751" t="s">
        <v>674</v>
      </c>
      <c r="V1775" s="599"/>
      <c r="W1775" s="2769"/>
    </row>
    <row r="1776" spans="1:23" s="294" customFormat="1" outlineLevel="1" x14ac:dyDescent="0.25">
      <c r="A1776" s="2385"/>
      <c r="B1776" s="2673"/>
      <c r="C1776" s="2376"/>
      <c r="D1776" s="2376"/>
      <c r="E1776" s="2376"/>
      <c r="F1776" s="2379"/>
      <c r="G1776" s="2458"/>
      <c r="H1776" s="2643"/>
      <c r="I1776" s="2376"/>
      <c r="J1776" s="2376"/>
      <c r="K1776" s="2376"/>
      <c r="L1776" s="2379"/>
      <c r="M1776" s="2376"/>
      <c r="N1776" s="50"/>
      <c r="O1776" s="456">
        <v>517.76800000000003</v>
      </c>
      <c r="P1776" s="50"/>
      <c r="Q1776" s="47"/>
      <c r="R1776" s="47"/>
      <c r="S1776" s="48"/>
      <c r="T1776" s="48"/>
      <c r="U1776" s="751" t="s">
        <v>1271</v>
      </c>
      <c r="V1776" s="599"/>
      <c r="W1776" s="599"/>
    </row>
    <row r="1777" spans="1:23" s="294" customFormat="1" outlineLevel="1" x14ac:dyDescent="0.25">
      <c r="A1777" s="2386"/>
      <c r="B1777" s="2671"/>
      <c r="C1777" s="2377"/>
      <c r="D1777" s="2377"/>
      <c r="E1777" s="2377"/>
      <c r="F1777" s="2380"/>
      <c r="G1777" s="2459"/>
      <c r="H1777" s="2399"/>
      <c r="I1777" s="2377"/>
      <c r="J1777" s="2377"/>
      <c r="K1777" s="2377"/>
      <c r="L1777" s="2380"/>
      <c r="M1777" s="2377"/>
      <c r="N1777" s="50">
        <v>0</v>
      </c>
      <c r="O1777" s="456">
        <v>52.914999999999999</v>
      </c>
      <c r="P1777" s="50">
        <v>303.94099999999997</v>
      </c>
      <c r="Q1777" s="47"/>
      <c r="R1777" s="47"/>
      <c r="S1777" s="48"/>
      <c r="T1777" s="48"/>
      <c r="U1777" s="751" t="s">
        <v>686</v>
      </c>
      <c r="V1777" s="599" t="s">
        <v>1261</v>
      </c>
      <c r="W1777" s="599"/>
    </row>
    <row r="1778" spans="1:23" s="294" customFormat="1" outlineLevel="1" x14ac:dyDescent="0.25">
      <c r="A1778" s="2384"/>
      <c r="B1778" s="2670" t="s">
        <v>2733</v>
      </c>
      <c r="C1778" s="2375" t="s">
        <v>998</v>
      </c>
      <c r="D1778" s="2375" t="s">
        <v>1023</v>
      </c>
      <c r="E1778" s="1042" t="s">
        <v>1174</v>
      </c>
      <c r="F1778" s="2378" t="s">
        <v>1172</v>
      </c>
      <c r="G1778" s="2457" t="s">
        <v>395</v>
      </c>
      <c r="H1778" s="2398" t="s">
        <v>721</v>
      </c>
      <c r="I1778" s="2375" t="s">
        <v>979</v>
      </c>
      <c r="J1778" s="2375" t="s">
        <v>981</v>
      </c>
      <c r="K1778" s="596" t="s">
        <v>1174</v>
      </c>
      <c r="L1778" s="2378" t="s">
        <v>1172</v>
      </c>
      <c r="M1778" s="2375" t="s">
        <v>393</v>
      </c>
      <c r="N1778" s="50"/>
      <c r="O1778" s="456"/>
      <c r="P1778" s="50" t="s">
        <v>1211</v>
      </c>
      <c r="Q1778" s="47"/>
      <c r="R1778" s="47"/>
      <c r="S1778" s="48"/>
      <c r="T1778" s="48"/>
      <c r="U1778" s="751"/>
      <c r="V1778" s="599"/>
      <c r="W1778" s="2760" t="s">
        <v>1825</v>
      </c>
    </row>
    <row r="1779" spans="1:23" s="294" customFormat="1" outlineLevel="1" x14ac:dyDescent="0.25">
      <c r="A1779" s="2385"/>
      <c r="B1779" s="2673"/>
      <c r="C1779" s="2376"/>
      <c r="D1779" s="2376"/>
      <c r="E1779" s="2375" t="s">
        <v>2026</v>
      </c>
      <c r="F1779" s="2379"/>
      <c r="G1779" s="2458"/>
      <c r="H1779" s="2643"/>
      <c r="I1779" s="2376"/>
      <c r="J1779" s="2376"/>
      <c r="K1779" s="2375" t="s">
        <v>1192</v>
      </c>
      <c r="L1779" s="2379"/>
      <c r="M1779" s="2376"/>
      <c r="N1779" s="50">
        <v>0</v>
      </c>
      <c r="O1779" s="456">
        <v>13.568</v>
      </c>
      <c r="P1779" s="50"/>
      <c r="Q1779" s="47"/>
      <c r="R1779" s="47"/>
      <c r="S1779" s="48"/>
      <c r="T1779" s="48"/>
      <c r="U1779" s="751" t="s">
        <v>674</v>
      </c>
      <c r="V1779" s="599"/>
      <c r="W1779" s="2761"/>
    </row>
    <row r="1780" spans="1:23" s="294" customFormat="1" outlineLevel="1" x14ac:dyDescent="0.25">
      <c r="A1780" s="2385"/>
      <c r="B1780" s="2673"/>
      <c r="C1780" s="2376"/>
      <c r="D1780" s="2376"/>
      <c r="E1780" s="2376"/>
      <c r="F1780" s="2379"/>
      <c r="G1780" s="2458"/>
      <c r="H1780" s="2643"/>
      <c r="I1780" s="2376"/>
      <c r="J1780" s="2376"/>
      <c r="K1780" s="2376"/>
      <c r="L1780" s="2379"/>
      <c r="M1780" s="2376"/>
      <c r="N1780" s="50"/>
      <c r="O1780" s="456">
        <v>583.22400000000005</v>
      </c>
      <c r="P1780" s="50"/>
      <c r="Q1780" s="47"/>
      <c r="R1780" s="47"/>
      <c r="S1780" s="48"/>
      <c r="T1780" s="48"/>
      <c r="U1780" s="751" t="s">
        <v>1271</v>
      </c>
      <c r="V1780" s="599"/>
      <c r="W1780" s="2761"/>
    </row>
    <row r="1781" spans="1:23" s="294" customFormat="1" outlineLevel="1" x14ac:dyDescent="0.25">
      <c r="A1781" s="2386"/>
      <c r="B1781" s="2671"/>
      <c r="C1781" s="2377"/>
      <c r="D1781" s="2377"/>
      <c r="E1781" s="2377"/>
      <c r="F1781" s="2380"/>
      <c r="G1781" s="2459"/>
      <c r="H1781" s="2399"/>
      <c r="I1781" s="2377"/>
      <c r="J1781" s="2377"/>
      <c r="K1781" s="2377"/>
      <c r="L1781" s="2380"/>
      <c r="M1781" s="2377"/>
      <c r="N1781" s="50">
        <v>0</v>
      </c>
      <c r="O1781" s="456">
        <v>452.79860000000002</v>
      </c>
      <c r="P1781" s="50">
        <v>391.92899999999997</v>
      </c>
      <c r="Q1781" s="47"/>
      <c r="R1781" s="47"/>
      <c r="S1781" s="48"/>
      <c r="T1781" s="48"/>
      <c r="U1781" s="751" t="s">
        <v>686</v>
      </c>
      <c r="V1781" s="599" t="s">
        <v>1261</v>
      </c>
      <c r="W1781" s="2766"/>
    </row>
    <row r="1782" spans="1:23" s="294" customFormat="1" outlineLevel="1" x14ac:dyDescent="0.25">
      <c r="A1782" s="2384"/>
      <c r="B1782" s="2670" t="s">
        <v>2735</v>
      </c>
      <c r="C1782" s="2375" t="s">
        <v>998</v>
      </c>
      <c r="D1782" s="2375" t="s">
        <v>1023</v>
      </c>
      <c r="E1782" s="1042" t="s">
        <v>1174</v>
      </c>
      <c r="F1782" s="2378" t="s">
        <v>1172</v>
      </c>
      <c r="G1782" s="2457" t="s">
        <v>395</v>
      </c>
      <c r="H1782" s="2398" t="s">
        <v>722</v>
      </c>
      <c r="I1782" s="2375" t="s">
        <v>979</v>
      </c>
      <c r="J1782" s="2375" t="s">
        <v>981</v>
      </c>
      <c r="K1782" s="596" t="s">
        <v>1174</v>
      </c>
      <c r="L1782" s="2378" t="s">
        <v>1172</v>
      </c>
      <c r="M1782" s="2375" t="s">
        <v>393</v>
      </c>
      <c r="N1782" s="50"/>
      <c r="O1782" s="456"/>
      <c r="P1782" s="50" t="s">
        <v>1207</v>
      </c>
      <c r="Q1782" s="47"/>
      <c r="R1782" s="47"/>
      <c r="S1782" s="48"/>
      <c r="T1782" s="48"/>
      <c r="U1782" s="751"/>
      <c r="V1782" s="599"/>
      <c r="W1782" s="599"/>
    </row>
    <row r="1783" spans="1:23" s="294" customFormat="1" outlineLevel="1" x14ac:dyDescent="0.25">
      <c r="A1783" s="2385"/>
      <c r="B1783" s="2673"/>
      <c r="C1783" s="2376"/>
      <c r="D1783" s="2376"/>
      <c r="E1783" s="2375" t="s">
        <v>2026</v>
      </c>
      <c r="F1783" s="2379"/>
      <c r="G1783" s="2458"/>
      <c r="H1783" s="2643"/>
      <c r="I1783" s="2376"/>
      <c r="J1783" s="2376"/>
      <c r="K1783" s="2375" t="s">
        <v>1192</v>
      </c>
      <c r="L1783" s="2379"/>
      <c r="M1783" s="2376"/>
      <c r="N1783" s="50">
        <v>0</v>
      </c>
      <c r="O1783" s="456">
        <v>9.8680000000000003</v>
      </c>
      <c r="P1783" s="50"/>
      <c r="Q1783" s="47"/>
      <c r="R1783" s="47"/>
      <c r="S1783" s="48"/>
      <c r="T1783" s="48"/>
      <c r="U1783" s="751" t="s">
        <v>674</v>
      </c>
      <c r="V1783" s="599"/>
      <c r="W1783" s="599"/>
    </row>
    <row r="1784" spans="1:23" s="294" customFormat="1" outlineLevel="1" x14ac:dyDescent="0.25">
      <c r="A1784" s="2385"/>
      <c r="B1784" s="2673"/>
      <c r="C1784" s="2376"/>
      <c r="D1784" s="2376"/>
      <c r="E1784" s="2376"/>
      <c r="F1784" s="2379"/>
      <c r="G1784" s="2458"/>
      <c r="H1784" s="2643"/>
      <c r="I1784" s="2376"/>
      <c r="J1784" s="2376"/>
      <c r="K1784" s="2376"/>
      <c r="L1784" s="2379"/>
      <c r="M1784" s="2376"/>
      <c r="N1784" s="50"/>
      <c r="O1784" s="456">
        <v>429.76799999999997</v>
      </c>
      <c r="P1784" s="50"/>
      <c r="Q1784" s="47"/>
      <c r="R1784" s="47"/>
      <c r="S1784" s="48"/>
      <c r="T1784" s="48"/>
      <c r="U1784" s="751" t="s">
        <v>1271</v>
      </c>
      <c r="V1784" s="599"/>
      <c r="W1784" s="599"/>
    </row>
    <row r="1785" spans="1:23" s="294" customFormat="1" outlineLevel="1" x14ac:dyDescent="0.25">
      <c r="A1785" s="2386"/>
      <c r="B1785" s="2671"/>
      <c r="C1785" s="2377"/>
      <c r="D1785" s="2377"/>
      <c r="E1785" s="2377"/>
      <c r="F1785" s="2380"/>
      <c r="G1785" s="2459"/>
      <c r="H1785" s="2399"/>
      <c r="I1785" s="2377"/>
      <c r="J1785" s="2377"/>
      <c r="K1785" s="2377"/>
      <c r="L1785" s="2380"/>
      <c r="M1785" s="2377"/>
      <c r="N1785" s="50">
        <v>0</v>
      </c>
      <c r="O1785" s="456">
        <v>43.853000000000002</v>
      </c>
      <c r="P1785" s="50">
        <v>42.124000000000002</v>
      </c>
      <c r="Q1785" s="47"/>
      <c r="R1785" s="47"/>
      <c r="S1785" s="48"/>
      <c r="T1785" s="48"/>
      <c r="U1785" s="751" t="s">
        <v>686</v>
      </c>
      <c r="V1785" s="599" t="s">
        <v>1261</v>
      </c>
      <c r="W1785" s="599"/>
    </row>
    <row r="1786" spans="1:23" s="294" customFormat="1" outlineLevel="1" x14ac:dyDescent="0.25">
      <c r="A1786" s="2384"/>
      <c r="B1786" s="2670" t="s">
        <v>2736</v>
      </c>
      <c r="C1786" s="2375" t="s">
        <v>998</v>
      </c>
      <c r="D1786" s="2375" t="s">
        <v>1023</v>
      </c>
      <c r="E1786" s="1042" t="s">
        <v>1174</v>
      </c>
      <c r="F1786" s="2378" t="s">
        <v>1172</v>
      </c>
      <c r="G1786" s="2502" t="s">
        <v>395</v>
      </c>
      <c r="H1786" s="2398" t="s">
        <v>723</v>
      </c>
      <c r="I1786" s="2375" t="s">
        <v>979</v>
      </c>
      <c r="J1786" s="2375" t="s">
        <v>981</v>
      </c>
      <c r="K1786" s="596" t="s">
        <v>1174</v>
      </c>
      <c r="L1786" s="2378" t="s">
        <v>1172</v>
      </c>
      <c r="M1786" s="2375" t="s">
        <v>393</v>
      </c>
      <c r="N1786" s="50"/>
      <c r="O1786" s="456"/>
      <c r="P1786" s="456" t="s">
        <v>1206</v>
      </c>
      <c r="Q1786" s="47"/>
      <c r="R1786" s="47"/>
      <c r="S1786" s="48"/>
      <c r="T1786" s="48"/>
      <c r="U1786" s="751"/>
      <c r="V1786" s="599"/>
      <c r="W1786" s="599"/>
    </row>
    <row r="1787" spans="1:23" s="294" customFormat="1" outlineLevel="1" x14ac:dyDescent="0.25">
      <c r="A1787" s="2385"/>
      <c r="B1787" s="2673"/>
      <c r="C1787" s="2376"/>
      <c r="D1787" s="2376"/>
      <c r="E1787" s="2375" t="s">
        <v>2026</v>
      </c>
      <c r="F1787" s="2379"/>
      <c r="G1787" s="2729"/>
      <c r="H1787" s="2643"/>
      <c r="I1787" s="2376"/>
      <c r="J1787" s="2376"/>
      <c r="K1787" s="2375" t="s">
        <v>1192</v>
      </c>
      <c r="L1787" s="2379"/>
      <c r="M1787" s="2376"/>
      <c r="N1787" s="50">
        <v>0</v>
      </c>
      <c r="O1787" s="456">
        <v>14.802</v>
      </c>
      <c r="P1787" s="50"/>
      <c r="Q1787" s="47"/>
      <c r="R1787" s="47"/>
      <c r="S1787" s="48"/>
      <c r="T1787" s="48"/>
      <c r="U1787" s="751" t="s">
        <v>674</v>
      </c>
      <c r="V1787" s="599"/>
      <c r="W1787" s="599"/>
    </row>
    <row r="1788" spans="1:23" s="294" customFormat="1" outlineLevel="1" x14ac:dyDescent="0.25">
      <c r="A1788" s="2385"/>
      <c r="B1788" s="2673"/>
      <c r="C1788" s="2376"/>
      <c r="D1788" s="2376"/>
      <c r="E1788" s="2376"/>
      <c r="F1788" s="2379"/>
      <c r="G1788" s="2729"/>
      <c r="H1788" s="2643"/>
      <c r="I1788" s="2376"/>
      <c r="J1788" s="2376"/>
      <c r="K1788" s="2376"/>
      <c r="L1788" s="2379"/>
      <c r="M1788" s="2376"/>
      <c r="N1788" s="50"/>
      <c r="O1788" s="456">
        <v>639.351</v>
      </c>
      <c r="P1788" s="50"/>
      <c r="Q1788" s="47"/>
      <c r="R1788" s="47"/>
      <c r="S1788" s="48"/>
      <c r="T1788" s="48"/>
      <c r="U1788" s="751" t="s">
        <v>1271</v>
      </c>
      <c r="V1788" s="599"/>
      <c r="W1788" s="599"/>
    </row>
    <row r="1789" spans="1:23" s="294" customFormat="1" outlineLevel="1" x14ac:dyDescent="0.25">
      <c r="A1789" s="2386"/>
      <c r="B1789" s="2671"/>
      <c r="C1789" s="2377"/>
      <c r="D1789" s="2377"/>
      <c r="E1789" s="2377"/>
      <c r="F1789" s="2380"/>
      <c r="G1789" s="2503"/>
      <c r="H1789" s="2399"/>
      <c r="I1789" s="2377"/>
      <c r="J1789" s="2377"/>
      <c r="K1789" s="2377"/>
      <c r="L1789" s="2380"/>
      <c r="M1789" s="2377"/>
      <c r="N1789" s="50">
        <v>0</v>
      </c>
      <c r="O1789" s="456">
        <v>165.11699999999999</v>
      </c>
      <c r="P1789" s="50">
        <v>130.22399999999999</v>
      </c>
      <c r="Q1789" s="47"/>
      <c r="R1789" s="47"/>
      <c r="S1789" s="48"/>
      <c r="T1789" s="48"/>
      <c r="U1789" s="751" t="s">
        <v>686</v>
      </c>
      <c r="V1789" s="599" t="s">
        <v>1261</v>
      </c>
      <c r="W1789" s="599"/>
    </row>
    <row r="1790" spans="1:23" s="295" customFormat="1" outlineLevel="1" x14ac:dyDescent="0.25">
      <c r="A1790" s="1223"/>
      <c r="B1790" s="1582" t="s">
        <v>1014</v>
      </c>
      <c r="C1790" s="176"/>
      <c r="D1790" s="176"/>
      <c r="E1790" s="176"/>
      <c r="F1790" s="186"/>
      <c r="G1790" s="221"/>
      <c r="H1790" s="999" t="s">
        <v>584</v>
      </c>
      <c r="I1790" s="176"/>
      <c r="J1790" s="176"/>
      <c r="K1790" s="176"/>
      <c r="L1790" s="186"/>
      <c r="M1790" s="176"/>
      <c r="N1790" s="168"/>
      <c r="O1790" s="459"/>
      <c r="P1790" s="168"/>
      <c r="Q1790" s="671"/>
      <c r="R1790" s="671"/>
      <c r="S1790" s="180"/>
      <c r="T1790" s="180"/>
      <c r="U1790" s="177"/>
      <c r="V1790" s="177"/>
      <c r="W1790" s="177"/>
    </row>
    <row r="1791" spans="1:23" s="385" customFormat="1" ht="15" customHeight="1" outlineLevel="1" x14ac:dyDescent="0.25">
      <c r="A1791" s="2282"/>
      <c r="B1791" s="2670" t="s">
        <v>2744</v>
      </c>
      <c r="C1791" s="2375" t="s">
        <v>998</v>
      </c>
      <c r="D1791" s="2375" t="s">
        <v>999</v>
      </c>
      <c r="E1791" s="1042" t="s">
        <v>1174</v>
      </c>
      <c r="F1791" s="2378" t="s">
        <v>1167</v>
      </c>
      <c r="G1791" s="2502" t="s">
        <v>395</v>
      </c>
      <c r="H1791" s="2398" t="s">
        <v>702</v>
      </c>
      <c r="I1791" s="2375" t="s">
        <v>979</v>
      </c>
      <c r="J1791" s="2375" t="s">
        <v>980</v>
      </c>
      <c r="K1791" s="587" t="s">
        <v>1174</v>
      </c>
      <c r="L1791" s="2378" t="s">
        <v>1167</v>
      </c>
      <c r="M1791" s="2375" t="s">
        <v>393</v>
      </c>
      <c r="N1791" s="50"/>
      <c r="O1791" s="456"/>
      <c r="P1791" s="50" t="s">
        <v>1208</v>
      </c>
      <c r="Q1791" s="50"/>
      <c r="R1791" s="50"/>
      <c r="S1791" s="52"/>
      <c r="T1791" s="52"/>
      <c r="U1791" s="1444"/>
      <c r="V1791" s="598"/>
      <c r="W1791" s="598"/>
    </row>
    <row r="1792" spans="1:23" s="294" customFormat="1" ht="15.75" customHeight="1" outlineLevel="1" x14ac:dyDescent="0.25">
      <c r="A1792" s="2420"/>
      <c r="B1792" s="2673"/>
      <c r="C1792" s="2376"/>
      <c r="D1792" s="2376"/>
      <c r="E1792" s="2375" t="s">
        <v>2026</v>
      </c>
      <c r="F1792" s="2379"/>
      <c r="G1792" s="2729"/>
      <c r="H1792" s="2643"/>
      <c r="I1792" s="2376"/>
      <c r="J1792" s="2376"/>
      <c r="K1792" s="2375" t="s">
        <v>1192</v>
      </c>
      <c r="L1792" s="2379"/>
      <c r="M1792" s="2376"/>
      <c r="N1792" s="50">
        <v>0</v>
      </c>
      <c r="O1792" s="456">
        <v>593.58600000000001</v>
      </c>
      <c r="P1792" s="50">
        <v>147.84899999999999</v>
      </c>
      <c r="Q1792" s="47"/>
      <c r="R1792" s="47"/>
      <c r="S1792" s="48"/>
      <c r="T1792" s="48"/>
      <c r="U1792" s="751" t="s">
        <v>673</v>
      </c>
      <c r="V1792" s="599" t="s">
        <v>1264</v>
      </c>
      <c r="W1792" s="599"/>
    </row>
    <row r="1793" spans="1:23" s="294" customFormat="1" ht="15.75" customHeight="1" outlineLevel="1" x14ac:dyDescent="0.25">
      <c r="A1793" s="2420"/>
      <c r="B1793" s="2673"/>
      <c r="C1793" s="2376"/>
      <c r="D1793" s="2376"/>
      <c r="E1793" s="2376"/>
      <c r="F1793" s="2379"/>
      <c r="G1793" s="2729"/>
      <c r="H1793" s="2643"/>
      <c r="I1793" s="2376"/>
      <c r="J1793" s="2376"/>
      <c r="K1793" s="2376"/>
      <c r="L1793" s="2379"/>
      <c r="M1793" s="2376"/>
      <c r="N1793" s="50"/>
      <c r="O1793" s="456">
        <v>147.803</v>
      </c>
      <c r="P1793" s="50"/>
      <c r="Q1793" s="47"/>
      <c r="R1793" s="47"/>
      <c r="S1793" s="48"/>
      <c r="T1793" s="48"/>
      <c r="U1793" s="751" t="s">
        <v>1271</v>
      </c>
      <c r="V1793" s="599"/>
      <c r="W1793" s="599"/>
    </row>
    <row r="1794" spans="1:23" s="294" customFormat="1" ht="15.75" customHeight="1" outlineLevel="1" x14ac:dyDescent="0.25">
      <c r="A1794" s="2283"/>
      <c r="B1794" s="2671"/>
      <c r="C1794" s="2377"/>
      <c r="D1794" s="2377"/>
      <c r="E1794" s="2377"/>
      <c r="F1794" s="2380"/>
      <c r="G1794" s="2503"/>
      <c r="H1794" s="2399"/>
      <c r="I1794" s="2377"/>
      <c r="J1794" s="2377"/>
      <c r="K1794" s="2377"/>
      <c r="L1794" s="2380"/>
      <c r="M1794" s="2377"/>
      <c r="N1794" s="50">
        <v>760.60299999999995</v>
      </c>
      <c r="O1794" s="456">
        <v>0</v>
      </c>
      <c r="P1794" s="50"/>
      <c r="Q1794" s="47"/>
      <c r="R1794" s="47"/>
      <c r="S1794" s="48"/>
      <c r="T1794" s="48"/>
      <c r="U1794" s="751" t="s">
        <v>692</v>
      </c>
      <c r="V1794" s="599"/>
      <c r="W1794" s="599"/>
    </row>
    <row r="1795" spans="1:23" s="294" customFormat="1" ht="14.25" customHeight="1" outlineLevel="1" x14ac:dyDescent="0.25">
      <c r="A1795" s="2501"/>
      <c r="B1795" s="2284" t="s">
        <v>2745</v>
      </c>
      <c r="C1795" s="2375" t="s">
        <v>998</v>
      </c>
      <c r="D1795" s="2375" t="s">
        <v>999</v>
      </c>
      <c r="E1795" s="1042" t="s">
        <v>1174</v>
      </c>
      <c r="F1795" s="2388" t="s">
        <v>1259</v>
      </c>
      <c r="G1795" s="2502" t="s">
        <v>395</v>
      </c>
      <c r="H1795" s="2472" t="s">
        <v>1850</v>
      </c>
      <c r="I1795" s="2375" t="s">
        <v>979</v>
      </c>
      <c r="J1795" s="2375" t="s">
        <v>980</v>
      </c>
      <c r="K1795" s="594" t="s">
        <v>1174</v>
      </c>
      <c r="L1795" s="2378" t="s">
        <v>1259</v>
      </c>
      <c r="M1795" s="2375" t="s">
        <v>393</v>
      </c>
      <c r="N1795" s="50"/>
      <c r="O1795" s="456"/>
      <c r="P1795" s="50"/>
      <c r="Q1795" s="47"/>
      <c r="R1795" s="47" t="s">
        <v>2316</v>
      </c>
      <c r="S1795" s="48"/>
      <c r="T1795" s="48"/>
      <c r="U1795" s="751"/>
      <c r="V1795" s="599"/>
      <c r="W1795" s="2433" t="s">
        <v>1823</v>
      </c>
    </row>
    <row r="1796" spans="1:23" s="294" customFormat="1" ht="18" customHeight="1" outlineLevel="1" x14ac:dyDescent="0.25">
      <c r="A1796" s="2501"/>
      <c r="B1796" s="2285"/>
      <c r="C1796" s="2377"/>
      <c r="D1796" s="2377"/>
      <c r="E1796" s="1042" t="s">
        <v>2026</v>
      </c>
      <c r="F1796" s="2388"/>
      <c r="G1796" s="2503"/>
      <c r="H1796" s="2473"/>
      <c r="I1796" s="2377"/>
      <c r="J1796" s="2377"/>
      <c r="K1796" s="594" t="s">
        <v>1192</v>
      </c>
      <c r="L1796" s="2380"/>
      <c r="M1796" s="2377"/>
      <c r="N1796" s="50"/>
      <c r="O1796" s="456"/>
      <c r="P1796" s="50"/>
      <c r="Q1796" s="47">
        <v>6745.5410000000002</v>
      </c>
      <c r="R1796" s="47">
        <v>4284.3159999999998</v>
      </c>
      <c r="S1796" s="48"/>
      <c r="T1796" s="48"/>
      <c r="U1796" s="751" t="s">
        <v>673</v>
      </c>
      <c r="V1796" s="599" t="s">
        <v>1264</v>
      </c>
      <c r="W1796" s="2775"/>
    </row>
    <row r="1797" spans="1:23" s="294" customFormat="1" ht="12.75" customHeight="1" outlineLevel="1" x14ac:dyDescent="0.25">
      <c r="A1797" s="2501"/>
      <c r="B1797" s="2278" t="s">
        <v>2746</v>
      </c>
      <c r="C1797" s="2375" t="s">
        <v>998</v>
      </c>
      <c r="D1797" s="2375" t="s">
        <v>999</v>
      </c>
      <c r="E1797" s="1042" t="s">
        <v>1174</v>
      </c>
      <c r="F1797" s="2379" t="s">
        <v>1852</v>
      </c>
      <c r="G1797" s="2502" t="s">
        <v>395</v>
      </c>
      <c r="H1797" s="2780" t="s">
        <v>1851</v>
      </c>
      <c r="I1797" s="2375" t="s">
        <v>979</v>
      </c>
      <c r="J1797" s="2375" t="s">
        <v>980</v>
      </c>
      <c r="K1797" s="676" t="s">
        <v>1174</v>
      </c>
      <c r="L1797" s="2378" t="s">
        <v>1852</v>
      </c>
      <c r="M1797" s="2375" t="s">
        <v>393</v>
      </c>
      <c r="N1797" s="50"/>
      <c r="O1797" s="456"/>
      <c r="P1797" s="50"/>
      <c r="Q1797" s="47"/>
      <c r="R1797" s="47"/>
      <c r="S1797" s="48"/>
      <c r="T1797" s="50" t="s">
        <v>2317</v>
      </c>
      <c r="U1797" s="1671"/>
      <c r="V1797" s="682"/>
      <c r="W1797" s="2433" t="s">
        <v>1822</v>
      </c>
    </row>
    <row r="1798" spans="1:23" s="294" customFormat="1" ht="22.5" customHeight="1" outlineLevel="1" x14ac:dyDescent="0.25">
      <c r="A1798" s="2501"/>
      <c r="B1798" s="2279"/>
      <c r="C1798" s="2377"/>
      <c r="D1798" s="2377"/>
      <c r="E1798" s="1042" t="s">
        <v>2026</v>
      </c>
      <c r="F1798" s="2380"/>
      <c r="G1798" s="2503"/>
      <c r="H1798" s="2781"/>
      <c r="I1798" s="2377"/>
      <c r="J1798" s="2377"/>
      <c r="K1798" s="676" t="s">
        <v>1192</v>
      </c>
      <c r="L1798" s="2380"/>
      <c r="M1798" s="2377"/>
      <c r="N1798" s="50"/>
      <c r="O1798" s="456"/>
      <c r="P1798" s="50"/>
      <c r="Q1798" s="47"/>
      <c r="R1798" s="47"/>
      <c r="S1798" s="47">
        <v>1208</v>
      </c>
      <c r="T1798" s="47">
        <v>1000</v>
      </c>
      <c r="U1798" s="751" t="s">
        <v>673</v>
      </c>
      <c r="V1798" s="682"/>
      <c r="W1798" s="2775"/>
    </row>
    <row r="1799" spans="1:23" s="294" customFormat="1" ht="15" customHeight="1" outlineLevel="1" x14ac:dyDescent="0.25">
      <c r="A1799" s="2501"/>
      <c r="B1799" s="2278" t="s">
        <v>2747</v>
      </c>
      <c r="C1799" s="2375" t="s">
        <v>998</v>
      </c>
      <c r="D1799" s="2375" t="s">
        <v>999</v>
      </c>
      <c r="E1799" s="1042" t="s">
        <v>1174</v>
      </c>
      <c r="F1799" s="2378">
        <v>2030</v>
      </c>
      <c r="G1799" s="2502" t="s">
        <v>395</v>
      </c>
      <c r="H1799" s="2780" t="s">
        <v>1843</v>
      </c>
      <c r="I1799" s="2375" t="s">
        <v>979</v>
      </c>
      <c r="J1799" s="2375" t="s">
        <v>980</v>
      </c>
      <c r="K1799" s="676" t="s">
        <v>1174</v>
      </c>
      <c r="L1799" s="2378">
        <v>2030</v>
      </c>
      <c r="M1799" s="2375" t="s">
        <v>393</v>
      </c>
      <c r="N1799" s="50"/>
      <c r="O1799" s="456"/>
      <c r="P1799" s="50"/>
      <c r="Q1799" s="47"/>
      <c r="R1799" s="47"/>
      <c r="S1799" s="48"/>
      <c r="T1799" s="50" t="s">
        <v>2318</v>
      </c>
      <c r="U1799" s="1671"/>
      <c r="V1799" s="682"/>
      <c r="W1799" s="2433" t="s">
        <v>2004</v>
      </c>
    </row>
    <row r="1800" spans="1:23" s="294" customFormat="1" outlineLevel="1" x14ac:dyDescent="0.25">
      <c r="A1800" s="2501"/>
      <c r="B1800" s="2279"/>
      <c r="C1800" s="2377"/>
      <c r="D1800" s="2377"/>
      <c r="E1800" s="1042" t="s">
        <v>2026</v>
      </c>
      <c r="F1800" s="2380"/>
      <c r="G1800" s="2503"/>
      <c r="H1800" s="2781"/>
      <c r="I1800" s="2377"/>
      <c r="J1800" s="2377"/>
      <c r="K1800" s="676" t="s">
        <v>1192</v>
      </c>
      <c r="L1800" s="2380"/>
      <c r="M1800" s="2377"/>
      <c r="N1800" s="50"/>
      <c r="O1800" s="456"/>
      <c r="P1800" s="50"/>
      <c r="Q1800" s="47"/>
      <c r="R1800" s="47"/>
      <c r="S1800" s="48"/>
      <c r="T1800" s="1042">
        <v>1500</v>
      </c>
      <c r="U1800" s="751" t="s">
        <v>673</v>
      </c>
      <c r="V1800" s="682"/>
      <c r="W1800" s="2775"/>
    </row>
    <row r="1801" spans="1:23" s="294" customFormat="1" ht="15" customHeight="1" outlineLevel="1" x14ac:dyDescent="0.25">
      <c r="A1801" s="2501"/>
      <c r="B1801" s="2278" t="s">
        <v>2748</v>
      </c>
      <c r="C1801" s="2375" t="s">
        <v>998</v>
      </c>
      <c r="D1801" s="2375" t="s">
        <v>999</v>
      </c>
      <c r="E1801" s="1042" t="s">
        <v>1174</v>
      </c>
      <c r="F1801" s="2378">
        <v>2030</v>
      </c>
      <c r="G1801" s="2502" t="s">
        <v>395</v>
      </c>
      <c r="H1801" s="2780" t="s">
        <v>1844</v>
      </c>
      <c r="I1801" s="2375" t="s">
        <v>979</v>
      </c>
      <c r="J1801" s="2375" t="s">
        <v>980</v>
      </c>
      <c r="K1801" s="676" t="s">
        <v>1174</v>
      </c>
      <c r="L1801" s="2378">
        <v>2030</v>
      </c>
      <c r="M1801" s="2375" t="s">
        <v>393</v>
      </c>
      <c r="N1801" s="50"/>
      <c r="O1801" s="456"/>
      <c r="P1801" s="50"/>
      <c r="Q1801" s="47"/>
      <c r="R1801" s="47"/>
      <c r="S1801" s="48"/>
      <c r="T1801" s="50" t="s">
        <v>2319</v>
      </c>
      <c r="U1801" s="1671"/>
      <c r="V1801" s="682"/>
      <c r="W1801" s="2433" t="s">
        <v>1823</v>
      </c>
    </row>
    <row r="1802" spans="1:23" s="294" customFormat="1" outlineLevel="1" x14ac:dyDescent="0.25">
      <c r="A1802" s="2501"/>
      <c r="B1802" s="2279"/>
      <c r="C1802" s="2377"/>
      <c r="D1802" s="2377"/>
      <c r="E1802" s="1042" t="s">
        <v>2026</v>
      </c>
      <c r="F1802" s="2380"/>
      <c r="G1802" s="2503"/>
      <c r="H1802" s="2781"/>
      <c r="I1802" s="2377"/>
      <c r="J1802" s="2377"/>
      <c r="K1802" s="676" t="s">
        <v>1192</v>
      </c>
      <c r="L1802" s="2380"/>
      <c r="M1802" s="2377"/>
      <c r="N1802" s="50"/>
      <c r="O1802" s="456"/>
      <c r="P1802" s="50"/>
      <c r="Q1802" s="47"/>
      <c r="R1802" s="47"/>
      <c r="S1802" s="48"/>
      <c r="T1802" s="1042">
        <v>2500</v>
      </c>
      <c r="U1802" s="751" t="s">
        <v>673</v>
      </c>
      <c r="V1802" s="682"/>
      <c r="W1802" s="2775"/>
    </row>
    <row r="1803" spans="1:23" s="294" customFormat="1" ht="15" customHeight="1" outlineLevel="1" x14ac:dyDescent="0.25">
      <c r="A1803" s="2501"/>
      <c r="B1803" s="2278" t="s">
        <v>2749</v>
      </c>
      <c r="C1803" s="2375" t="s">
        <v>998</v>
      </c>
      <c r="D1803" s="2375" t="s">
        <v>999</v>
      </c>
      <c r="E1803" s="1042" t="s">
        <v>1174</v>
      </c>
      <c r="F1803" s="2378">
        <v>2030</v>
      </c>
      <c r="G1803" s="2502" t="s">
        <v>395</v>
      </c>
      <c r="H1803" s="2780" t="s">
        <v>1845</v>
      </c>
      <c r="I1803" s="2375" t="s">
        <v>979</v>
      </c>
      <c r="J1803" s="2375" t="s">
        <v>980</v>
      </c>
      <c r="K1803" s="676" t="s">
        <v>1174</v>
      </c>
      <c r="L1803" s="2378">
        <v>2030</v>
      </c>
      <c r="M1803" s="2375" t="s">
        <v>393</v>
      </c>
      <c r="N1803" s="50"/>
      <c r="O1803" s="456"/>
      <c r="P1803" s="50"/>
      <c r="Q1803" s="47"/>
      <c r="R1803" s="47"/>
      <c r="S1803" s="48"/>
      <c r="T1803" s="50" t="s">
        <v>2320</v>
      </c>
      <c r="U1803" s="1671"/>
      <c r="V1803" s="682"/>
      <c r="W1803" s="2433" t="s">
        <v>1819</v>
      </c>
    </row>
    <row r="1804" spans="1:23" s="294" customFormat="1" outlineLevel="1" x14ac:dyDescent="0.25">
      <c r="A1804" s="2501"/>
      <c r="B1804" s="2279"/>
      <c r="C1804" s="2377"/>
      <c r="D1804" s="2377"/>
      <c r="E1804" s="1042" t="s">
        <v>2026</v>
      </c>
      <c r="F1804" s="2380"/>
      <c r="G1804" s="2503"/>
      <c r="H1804" s="2781"/>
      <c r="I1804" s="2377"/>
      <c r="J1804" s="2377"/>
      <c r="K1804" s="676" t="s">
        <v>1192</v>
      </c>
      <c r="L1804" s="2380"/>
      <c r="M1804" s="2377"/>
      <c r="N1804" s="50"/>
      <c r="O1804" s="456"/>
      <c r="P1804" s="50"/>
      <c r="Q1804" s="47"/>
      <c r="R1804" s="47"/>
      <c r="S1804" s="48"/>
      <c r="T1804" s="1042">
        <v>2000</v>
      </c>
      <c r="U1804" s="751" t="s">
        <v>673</v>
      </c>
      <c r="V1804" s="682"/>
      <c r="W1804" s="2775"/>
    </row>
    <row r="1805" spans="1:23" s="294" customFormat="1" outlineLevel="1" x14ac:dyDescent="0.25">
      <c r="A1805" s="2501"/>
      <c r="B1805" s="2278" t="s">
        <v>2750</v>
      </c>
      <c r="C1805" s="2375" t="s">
        <v>998</v>
      </c>
      <c r="D1805" s="2375" t="s">
        <v>999</v>
      </c>
      <c r="E1805" s="1042" t="s">
        <v>1174</v>
      </c>
      <c r="F1805" s="2378">
        <v>2029</v>
      </c>
      <c r="G1805" s="2502" t="s">
        <v>395</v>
      </c>
      <c r="H1805" s="2780" t="s">
        <v>1846</v>
      </c>
      <c r="I1805" s="2375" t="s">
        <v>979</v>
      </c>
      <c r="J1805" s="2375" t="s">
        <v>980</v>
      </c>
      <c r="K1805" s="676" t="s">
        <v>1174</v>
      </c>
      <c r="L1805" s="2378">
        <v>2029</v>
      </c>
      <c r="M1805" s="2375" t="s">
        <v>393</v>
      </c>
      <c r="N1805" s="50"/>
      <c r="O1805" s="456"/>
      <c r="P1805" s="50"/>
      <c r="Q1805" s="47"/>
      <c r="R1805" s="47"/>
      <c r="S1805" s="50" t="s">
        <v>2321</v>
      </c>
      <c r="T1805" s="48"/>
      <c r="U1805" s="1671"/>
      <c r="V1805" s="682"/>
      <c r="W1805" s="2433" t="s">
        <v>1821</v>
      </c>
    </row>
    <row r="1806" spans="1:23" s="294" customFormat="1" outlineLevel="1" x14ac:dyDescent="0.25">
      <c r="A1806" s="2501"/>
      <c r="B1806" s="2279"/>
      <c r="C1806" s="2377"/>
      <c r="D1806" s="2377"/>
      <c r="E1806" s="1042" t="s">
        <v>2026</v>
      </c>
      <c r="F1806" s="2380"/>
      <c r="G1806" s="2503"/>
      <c r="H1806" s="2781"/>
      <c r="I1806" s="2377"/>
      <c r="J1806" s="2377"/>
      <c r="K1806" s="676" t="s">
        <v>1192</v>
      </c>
      <c r="L1806" s="2380"/>
      <c r="M1806" s="2377"/>
      <c r="N1806" s="50"/>
      <c r="O1806" s="456"/>
      <c r="P1806" s="50"/>
      <c r="Q1806" s="47"/>
      <c r="R1806" s="47"/>
      <c r="S1806" s="1044">
        <v>1102.9000000000001</v>
      </c>
      <c r="T1806" s="48"/>
      <c r="U1806" s="751" t="s">
        <v>673</v>
      </c>
      <c r="V1806" s="682"/>
      <c r="W1806" s="2775"/>
    </row>
    <row r="1807" spans="1:23" s="294" customFormat="1" outlineLevel="1" x14ac:dyDescent="0.25">
      <c r="A1807" s="2501"/>
      <c r="B1807" s="2278" t="s">
        <v>2751</v>
      </c>
      <c r="C1807" s="2375" t="s">
        <v>998</v>
      </c>
      <c r="D1807" s="2375" t="s">
        <v>999</v>
      </c>
      <c r="E1807" s="1042" t="s">
        <v>1174</v>
      </c>
      <c r="F1807" s="2378">
        <v>2029</v>
      </c>
      <c r="G1807" s="2502" t="s">
        <v>395</v>
      </c>
      <c r="H1807" s="2780" t="s">
        <v>1847</v>
      </c>
      <c r="I1807" s="2375" t="s">
        <v>979</v>
      </c>
      <c r="J1807" s="2375" t="s">
        <v>980</v>
      </c>
      <c r="K1807" s="676" t="s">
        <v>1174</v>
      </c>
      <c r="L1807" s="2378">
        <v>2029</v>
      </c>
      <c r="M1807" s="2375" t="s">
        <v>393</v>
      </c>
      <c r="N1807" s="50"/>
      <c r="O1807" s="456"/>
      <c r="P1807" s="50"/>
      <c r="Q1807" s="47"/>
      <c r="R1807" s="47"/>
      <c r="S1807" s="50" t="s">
        <v>2322</v>
      </c>
      <c r="T1807" s="48"/>
      <c r="U1807" s="1671"/>
      <c r="V1807" s="682"/>
      <c r="W1807" s="2433" t="s">
        <v>2004</v>
      </c>
    </row>
    <row r="1808" spans="1:23" s="294" customFormat="1" outlineLevel="1" x14ac:dyDescent="0.25">
      <c r="A1808" s="2501"/>
      <c r="B1808" s="2279"/>
      <c r="C1808" s="2377"/>
      <c r="D1808" s="2377"/>
      <c r="E1808" s="1042" t="s">
        <v>2026</v>
      </c>
      <c r="F1808" s="2380"/>
      <c r="G1808" s="2503"/>
      <c r="H1808" s="2781"/>
      <c r="I1808" s="2377"/>
      <c r="J1808" s="2377"/>
      <c r="K1808" s="676" t="s">
        <v>1192</v>
      </c>
      <c r="L1808" s="2380"/>
      <c r="M1808" s="2377"/>
      <c r="N1808" s="50"/>
      <c r="O1808" s="456"/>
      <c r="P1808" s="50"/>
      <c r="Q1808" s="47"/>
      <c r="R1808" s="47"/>
      <c r="S1808" s="1044">
        <v>1233.807</v>
      </c>
      <c r="T1808" s="48"/>
      <c r="U1808" s="751" t="s">
        <v>673</v>
      </c>
      <c r="V1808" s="682"/>
      <c r="W1808" s="2775"/>
    </row>
    <row r="1809" spans="1:23" s="294" customFormat="1" outlineLevel="1" x14ac:dyDescent="0.25">
      <c r="A1809" s="2501"/>
      <c r="B1809" s="2278" t="s">
        <v>2752</v>
      </c>
      <c r="C1809" s="2375" t="s">
        <v>998</v>
      </c>
      <c r="D1809" s="2375" t="s">
        <v>999</v>
      </c>
      <c r="E1809" s="1042" t="s">
        <v>1174</v>
      </c>
      <c r="F1809" s="2378">
        <v>2029</v>
      </c>
      <c r="G1809" s="2502" t="s">
        <v>395</v>
      </c>
      <c r="H1809" s="2780" t="s">
        <v>1848</v>
      </c>
      <c r="I1809" s="2375" t="s">
        <v>979</v>
      </c>
      <c r="J1809" s="2375" t="s">
        <v>980</v>
      </c>
      <c r="K1809" s="676" t="s">
        <v>1174</v>
      </c>
      <c r="L1809" s="2378">
        <v>2029</v>
      </c>
      <c r="M1809" s="2375" t="s">
        <v>393</v>
      </c>
      <c r="N1809" s="50"/>
      <c r="O1809" s="456"/>
      <c r="P1809" s="50"/>
      <c r="Q1809" s="47"/>
      <c r="R1809" s="47"/>
      <c r="S1809" s="50" t="s">
        <v>2323</v>
      </c>
      <c r="T1809" s="48"/>
      <c r="U1809" s="1671"/>
      <c r="V1809" s="682"/>
      <c r="W1809" s="2433" t="s">
        <v>1825</v>
      </c>
    </row>
    <row r="1810" spans="1:23" s="294" customFormat="1" outlineLevel="1" x14ac:dyDescent="0.25">
      <c r="A1810" s="2501"/>
      <c r="B1810" s="2279"/>
      <c r="C1810" s="2377"/>
      <c r="D1810" s="2377"/>
      <c r="E1810" s="1042" t="s">
        <v>2026</v>
      </c>
      <c r="F1810" s="2380"/>
      <c r="G1810" s="2503"/>
      <c r="H1810" s="2781"/>
      <c r="I1810" s="2377"/>
      <c r="J1810" s="2377"/>
      <c r="K1810" s="676" t="s">
        <v>1192</v>
      </c>
      <c r="L1810" s="2380"/>
      <c r="M1810" s="2377"/>
      <c r="N1810" s="50"/>
      <c r="O1810" s="456"/>
      <c r="P1810" s="50"/>
      <c r="Q1810" s="47"/>
      <c r="R1810" s="47"/>
      <c r="S1810" s="1044">
        <v>514</v>
      </c>
      <c r="T1810" s="48"/>
      <c r="U1810" s="751" t="s">
        <v>673</v>
      </c>
      <c r="V1810" s="682"/>
      <c r="W1810" s="2775"/>
    </row>
    <row r="1811" spans="1:23" s="294" customFormat="1" outlineLevel="1" x14ac:dyDescent="0.25">
      <c r="A1811" s="2501"/>
      <c r="B1811" s="2278" t="s">
        <v>2753</v>
      </c>
      <c r="C1811" s="2375" t="s">
        <v>998</v>
      </c>
      <c r="D1811" s="2375" t="s">
        <v>999</v>
      </c>
      <c r="E1811" s="1042" t="s">
        <v>1174</v>
      </c>
      <c r="F1811" s="2378">
        <v>2029</v>
      </c>
      <c r="G1811" s="2502" t="s">
        <v>395</v>
      </c>
      <c r="H1811" s="2780" t="s">
        <v>1849</v>
      </c>
      <c r="I1811" s="2375" t="s">
        <v>979</v>
      </c>
      <c r="J1811" s="2375" t="s">
        <v>980</v>
      </c>
      <c r="K1811" s="676" t="s">
        <v>1174</v>
      </c>
      <c r="L1811" s="2378">
        <v>2029</v>
      </c>
      <c r="M1811" s="2375" t="s">
        <v>393</v>
      </c>
      <c r="N1811" s="50"/>
      <c r="O1811" s="456"/>
      <c r="P1811" s="50"/>
      <c r="Q1811" s="47"/>
      <c r="R1811" s="47"/>
      <c r="S1811" s="50" t="s">
        <v>2323</v>
      </c>
      <c r="T1811" s="48"/>
      <c r="U1811" s="1671"/>
      <c r="V1811" s="682"/>
      <c r="W1811" s="2433" t="s">
        <v>1825</v>
      </c>
    </row>
    <row r="1812" spans="1:23" s="294" customFormat="1" outlineLevel="1" x14ac:dyDescent="0.25">
      <c r="A1812" s="2501"/>
      <c r="B1812" s="2279"/>
      <c r="C1812" s="2377"/>
      <c r="D1812" s="2377"/>
      <c r="E1812" s="1042" t="s">
        <v>2026</v>
      </c>
      <c r="F1812" s="2380"/>
      <c r="G1812" s="2503"/>
      <c r="H1812" s="2781"/>
      <c r="I1812" s="2377"/>
      <c r="J1812" s="2377"/>
      <c r="K1812" s="676" t="s">
        <v>1192</v>
      </c>
      <c r="L1812" s="2380"/>
      <c r="M1812" s="2377"/>
      <c r="N1812" s="50"/>
      <c r="O1812" s="456"/>
      <c r="P1812" s="50"/>
      <c r="Q1812" s="47"/>
      <c r="R1812" s="47"/>
      <c r="S1812" s="1044">
        <v>620.5</v>
      </c>
      <c r="T1812" s="48"/>
      <c r="U1812" s="751" t="s">
        <v>673</v>
      </c>
      <c r="V1812" s="682"/>
      <c r="W1812" s="2775"/>
    </row>
    <row r="1813" spans="1:23" s="295" customFormat="1" outlineLevel="1" x14ac:dyDescent="0.25">
      <c r="A1813" s="1223"/>
      <c r="B1813" s="1582" t="s">
        <v>1015</v>
      </c>
      <c r="C1813" s="179"/>
      <c r="D1813" s="179"/>
      <c r="E1813" s="179"/>
      <c r="F1813" s="186"/>
      <c r="G1813" s="221"/>
      <c r="H1813" s="999" t="s">
        <v>586</v>
      </c>
      <c r="I1813" s="179"/>
      <c r="J1813" s="179"/>
      <c r="K1813" s="179"/>
      <c r="L1813" s="186"/>
      <c r="M1813" s="179"/>
      <c r="N1813" s="168"/>
      <c r="O1813" s="469"/>
      <c r="P1813" s="168"/>
      <c r="Q1813" s="671"/>
      <c r="R1813" s="671"/>
      <c r="S1813" s="180"/>
      <c r="T1813" s="180"/>
      <c r="U1813" s="177"/>
      <c r="V1813" s="177"/>
      <c r="W1813" s="177"/>
    </row>
    <row r="1814" spans="1:23" s="294" customFormat="1" ht="15" customHeight="1" outlineLevel="1" x14ac:dyDescent="0.25">
      <c r="A1814" s="2384"/>
      <c r="B1814" s="2670" t="s">
        <v>2754</v>
      </c>
      <c r="C1814" s="2375" t="s">
        <v>998</v>
      </c>
      <c r="D1814" s="2375" t="s">
        <v>999</v>
      </c>
      <c r="E1814" s="1042" t="s">
        <v>1174</v>
      </c>
      <c r="F1814" s="2378" t="s">
        <v>1170</v>
      </c>
      <c r="G1814" s="2502" t="s">
        <v>395</v>
      </c>
      <c r="H1814" s="2398" t="s">
        <v>704</v>
      </c>
      <c r="I1814" s="2375" t="s">
        <v>979</v>
      </c>
      <c r="J1814" s="2375" t="s">
        <v>980</v>
      </c>
      <c r="K1814" s="593" t="s">
        <v>1174</v>
      </c>
      <c r="L1814" s="2378" t="s">
        <v>1170</v>
      </c>
      <c r="M1814" s="2375" t="s">
        <v>393</v>
      </c>
      <c r="N1814" s="50"/>
      <c r="O1814" s="456"/>
      <c r="P1814" s="50" t="s">
        <v>1212</v>
      </c>
      <c r="Q1814" s="47"/>
      <c r="R1814" s="47"/>
      <c r="S1814" s="48"/>
      <c r="T1814" s="48"/>
      <c r="U1814" s="751"/>
      <c r="V1814" s="599"/>
      <c r="W1814" s="2433" t="s">
        <v>1826</v>
      </c>
    </row>
    <row r="1815" spans="1:23" s="294" customFormat="1" ht="24" customHeight="1" outlineLevel="1" x14ac:dyDescent="0.25">
      <c r="A1815" s="2385"/>
      <c r="B1815" s="2673"/>
      <c r="C1815" s="2376"/>
      <c r="D1815" s="2376"/>
      <c r="E1815" s="2375" t="s">
        <v>2026</v>
      </c>
      <c r="F1815" s="2379"/>
      <c r="G1815" s="2729"/>
      <c r="H1815" s="2643"/>
      <c r="I1815" s="2376"/>
      <c r="J1815" s="2376"/>
      <c r="K1815" s="2375" t="s">
        <v>465</v>
      </c>
      <c r="L1815" s="2379"/>
      <c r="M1815" s="2376"/>
      <c r="N1815" s="50"/>
      <c r="O1815" s="456">
        <v>1127.4079999999999</v>
      </c>
      <c r="P1815" s="50">
        <v>162.48699999999999</v>
      </c>
      <c r="Q1815" s="47"/>
      <c r="R1815" s="47"/>
      <c r="S1815" s="48"/>
      <c r="T1815" s="48"/>
      <c r="U1815" s="751" t="s">
        <v>673</v>
      </c>
      <c r="V1815" s="599" t="s">
        <v>1261</v>
      </c>
      <c r="W1815" s="2434"/>
    </row>
    <row r="1816" spans="1:23" s="294" customFormat="1" ht="30" customHeight="1" outlineLevel="1" x14ac:dyDescent="0.25">
      <c r="A1816" s="2386"/>
      <c r="B1816" s="2671"/>
      <c r="C1816" s="2377"/>
      <c r="D1816" s="2377"/>
      <c r="E1816" s="2377"/>
      <c r="F1816" s="2380"/>
      <c r="G1816" s="2503"/>
      <c r="H1816" s="2399"/>
      <c r="I1816" s="2377"/>
      <c r="J1816" s="2377"/>
      <c r="K1816" s="2377"/>
      <c r="L1816" s="2380"/>
      <c r="M1816" s="2377"/>
      <c r="N1816" s="50">
        <v>1300</v>
      </c>
      <c r="O1816" s="456">
        <v>0</v>
      </c>
      <c r="P1816" s="50"/>
      <c r="Q1816" s="47"/>
      <c r="R1816" s="47"/>
      <c r="S1816" s="48"/>
      <c r="T1816" s="48"/>
      <c r="U1816" s="751" t="s">
        <v>692</v>
      </c>
      <c r="V1816" s="599"/>
      <c r="W1816" s="2775"/>
    </row>
    <row r="1817" spans="1:23" s="295" customFormat="1" ht="22.5" customHeight="1" outlineLevel="1" x14ac:dyDescent="0.25">
      <c r="A1817" s="1223"/>
      <c r="B1817" s="1584" t="s">
        <v>994</v>
      </c>
      <c r="C1817" s="176"/>
      <c r="D1817" s="176"/>
      <c r="E1817" s="176"/>
      <c r="F1817" s="186"/>
      <c r="G1817" s="221"/>
      <c r="H1817" s="1001" t="s">
        <v>596</v>
      </c>
      <c r="I1817" s="176"/>
      <c r="J1817" s="176"/>
      <c r="K1817" s="176"/>
      <c r="L1817" s="186"/>
      <c r="M1817" s="176"/>
      <c r="N1817" s="168"/>
      <c r="O1817" s="459"/>
      <c r="P1817" s="168"/>
      <c r="Q1817" s="671"/>
      <c r="R1817" s="671"/>
      <c r="S1817" s="180"/>
      <c r="T1817" s="180"/>
      <c r="U1817" s="177"/>
      <c r="V1817" s="177"/>
      <c r="W1817" s="177"/>
    </row>
    <row r="1818" spans="1:23" s="294" customFormat="1" ht="15" customHeight="1" outlineLevel="1" x14ac:dyDescent="0.25">
      <c r="A1818" s="2384"/>
      <c r="B1818" s="2670" t="s">
        <v>2755</v>
      </c>
      <c r="C1818" s="2391" t="s">
        <v>998</v>
      </c>
      <c r="D1818" s="2375" t="s">
        <v>1027</v>
      </c>
      <c r="E1818" s="1042" t="s">
        <v>1174</v>
      </c>
      <c r="F1818" s="2388" t="s">
        <v>1172</v>
      </c>
      <c r="G1818" s="2457" t="s">
        <v>395</v>
      </c>
      <c r="H1818" s="2398" t="s">
        <v>724</v>
      </c>
      <c r="I1818" s="2375" t="s">
        <v>979</v>
      </c>
      <c r="J1818" s="2375" t="s">
        <v>984</v>
      </c>
      <c r="K1818" s="595" t="s">
        <v>1174</v>
      </c>
      <c r="L1818" s="2378" t="s">
        <v>1172</v>
      </c>
      <c r="M1818" s="2375" t="s">
        <v>393</v>
      </c>
      <c r="N1818" s="50"/>
      <c r="O1818" s="456"/>
      <c r="P1818" s="50" t="s">
        <v>1267</v>
      </c>
      <c r="Q1818" s="47"/>
      <c r="R1818" s="47"/>
      <c r="S1818" s="48"/>
      <c r="T1818" s="48"/>
      <c r="U1818" s="751"/>
      <c r="V1818" s="599"/>
      <c r="W1818" s="2433"/>
    </row>
    <row r="1819" spans="1:23" s="294" customFormat="1" ht="15" customHeight="1" outlineLevel="1" x14ac:dyDescent="0.25">
      <c r="A1819" s="2385"/>
      <c r="B1819" s="2673"/>
      <c r="C1819" s="2391"/>
      <c r="D1819" s="2376"/>
      <c r="E1819" s="2375" t="s">
        <v>2026</v>
      </c>
      <c r="F1819" s="2388"/>
      <c r="G1819" s="2458"/>
      <c r="H1819" s="2643"/>
      <c r="I1819" s="2376"/>
      <c r="J1819" s="2376"/>
      <c r="K1819" s="2375" t="s">
        <v>465</v>
      </c>
      <c r="L1819" s="2379"/>
      <c r="M1819" s="2376"/>
      <c r="N1819" s="50">
        <v>0</v>
      </c>
      <c r="O1819" s="456">
        <v>200</v>
      </c>
      <c r="P1819" s="50"/>
      <c r="Q1819" s="47"/>
      <c r="R1819" s="47"/>
      <c r="S1819" s="48"/>
      <c r="T1819" s="48"/>
      <c r="U1819" s="751" t="s">
        <v>731</v>
      </c>
      <c r="V1819" s="599"/>
      <c r="W1819" s="2434"/>
    </row>
    <row r="1820" spans="1:23" s="294" customFormat="1" outlineLevel="1" x14ac:dyDescent="0.25">
      <c r="A1820" s="2385"/>
      <c r="B1820" s="2673"/>
      <c r="C1820" s="2391"/>
      <c r="D1820" s="2376"/>
      <c r="E1820" s="2376"/>
      <c r="F1820" s="2388"/>
      <c r="G1820" s="2458"/>
      <c r="H1820" s="2643"/>
      <c r="I1820" s="2376"/>
      <c r="J1820" s="2376"/>
      <c r="K1820" s="2376"/>
      <c r="L1820" s="2379"/>
      <c r="M1820" s="2376"/>
      <c r="N1820" s="50">
        <v>0</v>
      </c>
      <c r="O1820" s="456">
        <v>8.7870000000000008</v>
      </c>
      <c r="P1820" s="50"/>
      <c r="Q1820" s="47"/>
      <c r="R1820" s="47"/>
      <c r="S1820" s="48"/>
      <c r="T1820" s="48"/>
      <c r="U1820" s="751" t="s">
        <v>688</v>
      </c>
      <c r="V1820" s="599"/>
      <c r="W1820" s="2434"/>
    </row>
    <row r="1821" spans="1:23" s="294" customFormat="1" outlineLevel="1" x14ac:dyDescent="0.25">
      <c r="A1821" s="2385"/>
      <c r="B1821" s="2673"/>
      <c r="C1821" s="2391"/>
      <c r="D1821" s="2376"/>
      <c r="E1821" s="2376"/>
      <c r="F1821" s="2388"/>
      <c r="G1821" s="2458"/>
      <c r="H1821" s="2643"/>
      <c r="I1821" s="2376"/>
      <c r="J1821" s="2376"/>
      <c r="K1821" s="2376"/>
      <c r="L1821" s="2379"/>
      <c r="M1821" s="2376"/>
      <c r="N1821" s="50">
        <v>0</v>
      </c>
      <c r="O1821" s="456">
        <v>81.234999999999999</v>
      </c>
      <c r="P1821" s="50">
        <v>22.036000000000001</v>
      </c>
      <c r="Q1821" s="47"/>
      <c r="R1821" s="47"/>
      <c r="S1821" s="48"/>
      <c r="T1821" s="48"/>
      <c r="U1821" s="751" t="s">
        <v>689</v>
      </c>
      <c r="V1821" s="599" t="s">
        <v>1264</v>
      </c>
      <c r="W1821" s="2434"/>
    </row>
    <row r="1822" spans="1:23" s="294" customFormat="1" outlineLevel="1" x14ac:dyDescent="0.25">
      <c r="A1822" s="2386"/>
      <c r="B1822" s="2671"/>
      <c r="C1822" s="2391"/>
      <c r="D1822" s="2377"/>
      <c r="E1822" s="2377"/>
      <c r="F1822" s="2388"/>
      <c r="G1822" s="2459"/>
      <c r="H1822" s="2399"/>
      <c r="I1822" s="2377"/>
      <c r="J1822" s="2377"/>
      <c r="K1822" s="2377"/>
      <c r="L1822" s="2380"/>
      <c r="M1822" s="2377"/>
      <c r="N1822" s="50"/>
      <c r="O1822" s="456">
        <v>304.39999999999998</v>
      </c>
      <c r="P1822" s="50"/>
      <c r="Q1822" s="47"/>
      <c r="R1822" s="47"/>
      <c r="S1822" s="48"/>
      <c r="T1822" s="48"/>
      <c r="U1822" s="751" t="s">
        <v>1266</v>
      </c>
      <c r="V1822" s="599"/>
      <c r="W1822" s="2775"/>
    </row>
    <row r="1823" spans="1:23" s="294" customFormat="1" ht="17.25" customHeight="1" outlineLevel="1" x14ac:dyDescent="0.25">
      <c r="A1823" s="2384"/>
      <c r="B1823" s="2284" t="s">
        <v>2756</v>
      </c>
      <c r="C1823" s="2375" t="s">
        <v>998</v>
      </c>
      <c r="D1823" s="2375" t="s">
        <v>1027</v>
      </c>
      <c r="E1823" s="1042" t="s">
        <v>1174</v>
      </c>
      <c r="F1823" s="2388">
        <v>2028</v>
      </c>
      <c r="G1823" s="2457" t="s">
        <v>395</v>
      </c>
      <c r="H1823" s="2467" t="s">
        <v>1268</v>
      </c>
      <c r="I1823" s="2375" t="s">
        <v>979</v>
      </c>
      <c r="J1823" s="2375" t="s">
        <v>979</v>
      </c>
      <c r="K1823" s="594" t="s">
        <v>1174</v>
      </c>
      <c r="L1823" s="2378">
        <v>2028</v>
      </c>
      <c r="M1823" s="594"/>
      <c r="N1823" s="50"/>
      <c r="O1823" s="456"/>
      <c r="P1823" s="50"/>
      <c r="Q1823" s="47"/>
      <c r="R1823" s="47" t="s">
        <v>2920</v>
      </c>
      <c r="S1823" s="48"/>
      <c r="T1823" s="48"/>
      <c r="U1823" s="751"/>
      <c r="V1823" s="599"/>
      <c r="W1823" s="2433" t="s">
        <v>1827</v>
      </c>
    </row>
    <row r="1824" spans="1:23" s="294" customFormat="1" ht="21.75" customHeight="1" outlineLevel="1" x14ac:dyDescent="0.25">
      <c r="A1824" s="2386"/>
      <c r="B1824" s="2285"/>
      <c r="C1824" s="2377"/>
      <c r="D1824" s="2377"/>
      <c r="E1824" s="1042" t="s">
        <v>2026</v>
      </c>
      <c r="F1824" s="2388"/>
      <c r="G1824" s="2459"/>
      <c r="H1824" s="2468"/>
      <c r="I1824" s="2377"/>
      <c r="J1824" s="2377"/>
      <c r="K1824" s="594" t="s">
        <v>1192</v>
      </c>
      <c r="L1824" s="2380"/>
      <c r="M1824" s="594"/>
      <c r="N1824" s="50"/>
      <c r="O1824" s="456"/>
      <c r="P1824" s="50"/>
      <c r="Q1824" s="47"/>
      <c r="R1824" s="47">
        <v>10000</v>
      </c>
      <c r="S1824" s="48"/>
      <c r="T1824" s="48"/>
      <c r="U1824" s="751" t="s">
        <v>689</v>
      </c>
      <c r="V1824" s="599" t="s">
        <v>1264</v>
      </c>
      <c r="W1824" s="2775"/>
    </row>
    <row r="1825" spans="1:23" s="295" customFormat="1" outlineLevel="1" x14ac:dyDescent="0.25">
      <c r="A1825" s="1223"/>
      <c r="B1825" s="1582" t="s">
        <v>995</v>
      </c>
      <c r="C1825" s="176"/>
      <c r="D1825" s="176"/>
      <c r="E1825" s="176"/>
      <c r="F1825" s="186"/>
      <c r="G1825" s="178"/>
      <c r="H1825" s="999" t="s">
        <v>593</v>
      </c>
      <c r="I1825" s="176"/>
      <c r="J1825" s="176"/>
      <c r="K1825" s="176"/>
      <c r="L1825" s="186"/>
      <c r="M1825" s="176"/>
      <c r="N1825" s="168"/>
      <c r="O1825" s="459"/>
      <c r="P1825" s="168"/>
      <c r="Q1825" s="671"/>
      <c r="R1825" s="671"/>
      <c r="S1825" s="180"/>
      <c r="T1825" s="180"/>
      <c r="U1825" s="177"/>
      <c r="V1825" s="177"/>
      <c r="W1825" s="177"/>
    </row>
    <row r="1826" spans="1:23" s="294" customFormat="1" ht="15" customHeight="1" outlineLevel="1" x14ac:dyDescent="0.25">
      <c r="A1826" s="2384"/>
      <c r="B1826" s="2670" t="s">
        <v>2758</v>
      </c>
      <c r="C1826" s="2375" t="s">
        <v>998</v>
      </c>
      <c r="D1826" s="2375" t="s">
        <v>2759</v>
      </c>
      <c r="E1826" s="1042" t="s">
        <v>1174</v>
      </c>
      <c r="F1826" s="2388" t="s">
        <v>1168</v>
      </c>
      <c r="G1826" s="2457" t="s">
        <v>395</v>
      </c>
      <c r="H1826" s="2398" t="s">
        <v>690</v>
      </c>
      <c r="I1826" s="2375" t="s">
        <v>979</v>
      </c>
      <c r="J1826" s="2375" t="s">
        <v>988</v>
      </c>
      <c r="K1826" s="593" t="s">
        <v>1174</v>
      </c>
      <c r="L1826" s="2378" t="s">
        <v>1168</v>
      </c>
      <c r="M1826" s="2375" t="s">
        <v>393</v>
      </c>
      <c r="N1826" s="50"/>
      <c r="O1826" s="456"/>
      <c r="P1826" s="50" t="s">
        <v>1262</v>
      </c>
      <c r="Q1826" s="47"/>
      <c r="R1826" s="47"/>
      <c r="S1826" s="48"/>
      <c r="T1826" s="48"/>
      <c r="U1826" s="751"/>
      <c r="V1826" s="599"/>
      <c r="W1826" s="2433" t="s">
        <v>1820</v>
      </c>
    </row>
    <row r="1827" spans="1:23" s="294" customFormat="1" outlineLevel="1" x14ac:dyDescent="0.25">
      <c r="A1827" s="2385"/>
      <c r="B1827" s="2673"/>
      <c r="C1827" s="2376"/>
      <c r="D1827" s="2376"/>
      <c r="E1827" s="2375" t="s">
        <v>2026</v>
      </c>
      <c r="F1827" s="2388"/>
      <c r="G1827" s="2458"/>
      <c r="H1827" s="2643"/>
      <c r="I1827" s="2376"/>
      <c r="J1827" s="2376"/>
      <c r="K1827" s="2375" t="s">
        <v>1192</v>
      </c>
      <c r="L1827" s="2379"/>
      <c r="M1827" s="2376"/>
      <c r="N1827" s="50">
        <v>53</v>
      </c>
      <c r="O1827" s="447">
        <v>272.79899999999998</v>
      </c>
      <c r="P1827" s="50">
        <v>448.65899999999999</v>
      </c>
      <c r="Q1827" s="47"/>
      <c r="R1827" s="47"/>
      <c r="S1827" s="48"/>
      <c r="T1827" s="48"/>
      <c r="U1827" s="751" t="s">
        <v>691</v>
      </c>
      <c r="V1827" s="598" t="s">
        <v>1261</v>
      </c>
      <c r="W1827" s="2775"/>
    </row>
    <row r="1828" spans="1:23" s="294" customFormat="1" ht="22.5" customHeight="1" outlineLevel="1" x14ac:dyDescent="0.25">
      <c r="A1828" s="2386"/>
      <c r="B1828" s="2671"/>
      <c r="C1828" s="2377"/>
      <c r="D1828" s="2377"/>
      <c r="E1828" s="2377"/>
      <c r="F1828" s="2388"/>
      <c r="G1828" s="2459"/>
      <c r="H1828" s="2399"/>
      <c r="I1828" s="2377"/>
      <c r="J1828" s="2377"/>
      <c r="K1828" s="2377"/>
      <c r="L1828" s="2380"/>
      <c r="M1828" s="2377"/>
      <c r="N1828" s="50">
        <v>2148.1959999999999</v>
      </c>
      <c r="O1828" s="447">
        <v>1503.7370000000001</v>
      </c>
      <c r="P1828" s="50"/>
      <c r="Q1828" s="47"/>
      <c r="R1828" s="47"/>
      <c r="S1828" s="48"/>
      <c r="T1828" s="48"/>
      <c r="U1828" s="751" t="s">
        <v>732</v>
      </c>
      <c r="V1828" s="599"/>
      <c r="W1828" s="599"/>
    </row>
    <row r="1829" spans="1:23" s="294" customFormat="1" ht="15" customHeight="1" outlineLevel="1" x14ac:dyDescent="0.25">
      <c r="A1829" s="2384"/>
      <c r="B1829" s="2478" t="s">
        <v>2757</v>
      </c>
      <c r="C1829" s="2375" t="s">
        <v>998</v>
      </c>
      <c r="D1829" s="2375" t="s">
        <v>2759</v>
      </c>
      <c r="E1829" s="1042"/>
      <c r="F1829" s="2471" t="s">
        <v>1172</v>
      </c>
      <c r="G1829" s="2457" t="s">
        <v>395</v>
      </c>
      <c r="H1829" s="2518" t="s">
        <v>725</v>
      </c>
      <c r="I1829" s="2375" t="s">
        <v>979</v>
      </c>
      <c r="J1829" s="2375" t="s">
        <v>988</v>
      </c>
      <c r="K1829" s="594" t="s">
        <v>1174</v>
      </c>
      <c r="L1829" s="2336" t="s">
        <v>1172</v>
      </c>
      <c r="M1829" s="2375" t="s">
        <v>393</v>
      </c>
      <c r="N1829" s="50"/>
      <c r="O1829" s="447"/>
      <c r="P1829" s="50" t="s">
        <v>1213</v>
      </c>
      <c r="Q1829" s="47"/>
      <c r="R1829" s="47"/>
      <c r="S1829" s="48"/>
      <c r="T1829" s="48"/>
      <c r="U1829" s="751"/>
      <c r="V1829" s="599"/>
      <c r="W1829" s="2433"/>
    </row>
    <row r="1830" spans="1:23" s="294" customFormat="1" ht="20.25" customHeight="1" outlineLevel="1" x14ac:dyDescent="0.25">
      <c r="A1830" s="2385"/>
      <c r="B1830" s="2719"/>
      <c r="C1830" s="2376"/>
      <c r="D1830" s="2376"/>
      <c r="E1830" s="1042" t="s">
        <v>2026</v>
      </c>
      <c r="F1830" s="2471"/>
      <c r="G1830" s="2458"/>
      <c r="H1830" s="2519"/>
      <c r="I1830" s="2376"/>
      <c r="J1830" s="2376"/>
      <c r="K1830" s="2375" t="s">
        <v>1192</v>
      </c>
      <c r="L1830" s="2338"/>
      <c r="M1830" s="2376"/>
      <c r="N1830" s="50"/>
      <c r="O1830" s="447"/>
      <c r="P1830" s="50"/>
      <c r="Q1830" s="47"/>
      <c r="R1830" s="47"/>
      <c r="S1830" s="48"/>
      <c r="T1830" s="48"/>
      <c r="U1830" s="751" t="s">
        <v>732</v>
      </c>
      <c r="V1830" s="599"/>
      <c r="W1830" s="2434"/>
    </row>
    <row r="1831" spans="1:23" s="385" customFormat="1" ht="20.25" customHeight="1" outlineLevel="1" x14ac:dyDescent="0.25">
      <c r="A1831" s="2386"/>
      <c r="B1831" s="2479"/>
      <c r="C1831" s="2377"/>
      <c r="D1831" s="2377"/>
      <c r="E1831" s="1042" t="s">
        <v>1174</v>
      </c>
      <c r="F1831" s="2471"/>
      <c r="G1831" s="2459"/>
      <c r="H1831" s="2520"/>
      <c r="I1831" s="2377"/>
      <c r="J1831" s="2377"/>
      <c r="K1831" s="2377"/>
      <c r="L1831" s="2337"/>
      <c r="M1831" s="2377"/>
      <c r="N1831" s="50">
        <v>0</v>
      </c>
      <c r="O1831" s="447">
        <v>5</v>
      </c>
      <c r="P1831" s="50">
        <v>25.620999999999999</v>
      </c>
      <c r="Q1831" s="50"/>
      <c r="R1831" s="50"/>
      <c r="S1831" s="52"/>
      <c r="T1831" s="52"/>
      <c r="U1831" s="1444" t="s">
        <v>691</v>
      </c>
      <c r="V1831" s="598" t="s">
        <v>1261</v>
      </c>
      <c r="W1831" s="2775"/>
    </row>
    <row r="1832" spans="1:23" s="385" customFormat="1" ht="13.5" customHeight="1" outlineLevel="1" x14ac:dyDescent="0.25">
      <c r="A1832" s="2384"/>
      <c r="B1832" s="2284" t="s">
        <v>2761</v>
      </c>
      <c r="C1832" s="2375" t="s">
        <v>998</v>
      </c>
      <c r="D1832" s="2375" t="s">
        <v>2759</v>
      </c>
      <c r="E1832" s="1042" t="s">
        <v>1174</v>
      </c>
      <c r="F1832" s="2336">
        <v>2028</v>
      </c>
      <c r="G1832" s="2457" t="s">
        <v>395</v>
      </c>
      <c r="H1832" s="2467" t="s">
        <v>1263</v>
      </c>
      <c r="I1832" s="2375" t="s">
        <v>979</v>
      </c>
      <c r="J1832" s="2375" t="s">
        <v>988</v>
      </c>
      <c r="K1832" s="594" t="s">
        <v>1174</v>
      </c>
      <c r="L1832" s="2336">
        <v>2028</v>
      </c>
      <c r="M1832" s="2375" t="s">
        <v>393</v>
      </c>
      <c r="N1832" s="50"/>
      <c r="O1832" s="447"/>
      <c r="P1832" s="50"/>
      <c r="Q1832" s="50"/>
      <c r="R1832" s="50" t="s">
        <v>2323</v>
      </c>
      <c r="S1832" s="52"/>
      <c r="T1832" s="52"/>
      <c r="U1832" s="1444"/>
      <c r="V1832" s="598"/>
      <c r="W1832" s="2433" t="s">
        <v>1827</v>
      </c>
    </row>
    <row r="1833" spans="1:23" s="385" customFormat="1" ht="26.25" customHeight="1" outlineLevel="1" x14ac:dyDescent="0.25">
      <c r="A1833" s="2386"/>
      <c r="B1833" s="2285"/>
      <c r="C1833" s="2377"/>
      <c r="D1833" s="2377"/>
      <c r="E1833" s="1042" t="s">
        <v>2026</v>
      </c>
      <c r="F1833" s="2337"/>
      <c r="G1833" s="2459"/>
      <c r="H1833" s="2468"/>
      <c r="I1833" s="2377"/>
      <c r="J1833" s="2377"/>
      <c r="K1833" s="595" t="s">
        <v>1192</v>
      </c>
      <c r="L1833" s="2337"/>
      <c r="M1833" s="2377"/>
      <c r="N1833" s="50"/>
      <c r="O1833" s="447"/>
      <c r="P1833" s="50"/>
      <c r="Q1833" s="50"/>
      <c r="R1833" s="50">
        <v>10000</v>
      </c>
      <c r="S1833" s="52"/>
      <c r="T1833" s="52"/>
      <c r="U1833" s="1444" t="s">
        <v>691</v>
      </c>
      <c r="V1833" s="598" t="s">
        <v>1261</v>
      </c>
      <c r="W1833" s="2775"/>
    </row>
    <row r="1834" spans="1:23" s="385" customFormat="1" ht="12.75" customHeight="1" outlineLevel="1" x14ac:dyDescent="0.25">
      <c r="A1834" s="2384"/>
      <c r="B1834" s="2670" t="s">
        <v>2760</v>
      </c>
      <c r="C1834" s="2375" t="s">
        <v>998</v>
      </c>
      <c r="D1834" s="2375" t="s">
        <v>2759</v>
      </c>
      <c r="E1834" s="1042" t="s">
        <v>1174</v>
      </c>
      <c r="F1834" s="2336" t="s">
        <v>1832</v>
      </c>
      <c r="G1834" s="2457" t="s">
        <v>395</v>
      </c>
      <c r="H1834" s="2398" t="s">
        <v>1853</v>
      </c>
      <c r="I1834" s="2375" t="s">
        <v>979</v>
      </c>
      <c r="J1834" s="2375" t="s">
        <v>988</v>
      </c>
      <c r="K1834" s="676" t="s">
        <v>1174</v>
      </c>
      <c r="L1834" s="2336" t="s">
        <v>1832</v>
      </c>
      <c r="M1834" s="2375" t="s">
        <v>393</v>
      </c>
      <c r="N1834" s="50"/>
      <c r="O1834" s="447"/>
      <c r="P1834" s="50"/>
      <c r="Q1834" s="50"/>
      <c r="R1834" s="50"/>
      <c r="S1834" s="52"/>
      <c r="T1834" s="50" t="s">
        <v>2325</v>
      </c>
      <c r="U1834" s="1444"/>
      <c r="V1834" s="681"/>
      <c r="W1834" s="2433" t="s">
        <v>1821</v>
      </c>
    </row>
    <row r="1835" spans="1:23" s="385" customFormat="1" ht="16.5" customHeight="1" outlineLevel="1" x14ac:dyDescent="0.25">
      <c r="A1835" s="2386"/>
      <c r="B1835" s="2671"/>
      <c r="C1835" s="2377"/>
      <c r="D1835" s="2377"/>
      <c r="E1835" s="1042" t="s">
        <v>2026</v>
      </c>
      <c r="F1835" s="2337"/>
      <c r="G1835" s="2459"/>
      <c r="H1835" s="2399"/>
      <c r="I1835" s="2377"/>
      <c r="J1835" s="2377"/>
      <c r="K1835" s="675" t="s">
        <v>1192</v>
      </c>
      <c r="L1835" s="2337"/>
      <c r="M1835" s="2377"/>
      <c r="N1835" s="50"/>
      <c r="O1835" s="447"/>
      <c r="P1835" s="50"/>
      <c r="Q1835" s="50"/>
      <c r="R1835" s="50"/>
      <c r="S1835" s="47">
        <v>3000</v>
      </c>
      <c r="T1835" s="47">
        <v>3000</v>
      </c>
      <c r="U1835" s="1444" t="s">
        <v>691</v>
      </c>
      <c r="V1835" s="681"/>
      <c r="W1835" s="2775"/>
    </row>
    <row r="1836" spans="1:23" s="385" customFormat="1" ht="12.75" customHeight="1" outlineLevel="1" x14ac:dyDescent="0.25">
      <c r="A1836" s="2384"/>
      <c r="B1836" s="2670" t="s">
        <v>2762</v>
      </c>
      <c r="C1836" s="2375" t="s">
        <v>998</v>
      </c>
      <c r="D1836" s="2375" t="s">
        <v>2759</v>
      </c>
      <c r="E1836" s="1042" t="s">
        <v>1174</v>
      </c>
      <c r="F1836" s="2336" t="s">
        <v>1832</v>
      </c>
      <c r="G1836" s="2457" t="s">
        <v>395</v>
      </c>
      <c r="H1836" s="2398" t="s">
        <v>1854</v>
      </c>
      <c r="I1836" s="2375" t="s">
        <v>979</v>
      </c>
      <c r="J1836" s="2375" t="s">
        <v>988</v>
      </c>
      <c r="K1836" s="676" t="s">
        <v>1174</v>
      </c>
      <c r="L1836" s="2336" t="s">
        <v>1832</v>
      </c>
      <c r="M1836" s="2375" t="s">
        <v>393</v>
      </c>
      <c r="N1836" s="50"/>
      <c r="O1836" s="447"/>
      <c r="P1836" s="50"/>
      <c r="Q1836" s="50"/>
      <c r="R1836" s="50"/>
      <c r="S1836" s="47"/>
      <c r="T1836" s="693"/>
      <c r="U1836" s="1444"/>
      <c r="V1836" s="681"/>
      <c r="W1836" s="2433" t="s">
        <v>1825</v>
      </c>
    </row>
    <row r="1837" spans="1:23" s="385" customFormat="1" ht="20.25" customHeight="1" outlineLevel="1" x14ac:dyDescent="0.25">
      <c r="A1837" s="2386"/>
      <c r="B1837" s="2671"/>
      <c r="C1837" s="2377"/>
      <c r="D1837" s="2377"/>
      <c r="E1837" s="1042" t="s">
        <v>2026</v>
      </c>
      <c r="F1837" s="2337"/>
      <c r="G1837" s="2459"/>
      <c r="H1837" s="2399"/>
      <c r="I1837" s="2377"/>
      <c r="J1837" s="2377"/>
      <c r="K1837" s="675" t="s">
        <v>1192</v>
      </c>
      <c r="L1837" s="2337"/>
      <c r="M1837" s="2377"/>
      <c r="N1837" s="50"/>
      <c r="O1837" s="447"/>
      <c r="P1837" s="50"/>
      <c r="Q1837" s="50"/>
      <c r="R1837" s="50"/>
      <c r="S1837" s="47">
        <v>2000</v>
      </c>
      <c r="T1837" s="47">
        <v>2000</v>
      </c>
      <c r="U1837" s="1444" t="s">
        <v>691</v>
      </c>
      <c r="V1837" s="681"/>
      <c r="W1837" s="2775"/>
    </row>
    <row r="1838" spans="1:23" s="385" customFormat="1" ht="12.75" customHeight="1" outlineLevel="1" x14ac:dyDescent="0.25">
      <c r="A1838" s="2384"/>
      <c r="B1838" s="2670" t="s">
        <v>2763</v>
      </c>
      <c r="C1838" s="2375" t="s">
        <v>998</v>
      </c>
      <c r="D1838" s="2375" t="s">
        <v>2759</v>
      </c>
      <c r="E1838" s="1042" t="s">
        <v>1174</v>
      </c>
      <c r="F1838" s="2336" t="s">
        <v>1832</v>
      </c>
      <c r="G1838" s="2457" t="s">
        <v>395</v>
      </c>
      <c r="H1838" s="2398" t="s">
        <v>1855</v>
      </c>
      <c r="I1838" s="2375" t="s">
        <v>979</v>
      </c>
      <c r="J1838" s="2375" t="s">
        <v>988</v>
      </c>
      <c r="K1838" s="676" t="s">
        <v>1174</v>
      </c>
      <c r="L1838" s="2336" t="s">
        <v>1832</v>
      </c>
      <c r="M1838" s="2375" t="s">
        <v>393</v>
      </c>
      <c r="N1838" s="50"/>
      <c r="O1838" s="447"/>
      <c r="P1838" s="50"/>
      <c r="Q1838" s="50"/>
      <c r="R1838" s="50"/>
      <c r="S1838" s="47"/>
      <c r="T1838" s="50" t="s">
        <v>2326</v>
      </c>
      <c r="U1838" s="1444"/>
      <c r="V1838" s="681"/>
      <c r="W1838" s="2433" t="s">
        <v>1816</v>
      </c>
    </row>
    <row r="1839" spans="1:23" s="385" customFormat="1" ht="29.25" customHeight="1" outlineLevel="1" x14ac:dyDescent="0.25">
      <c r="A1839" s="2386"/>
      <c r="B1839" s="2671"/>
      <c r="C1839" s="2377"/>
      <c r="D1839" s="2377"/>
      <c r="E1839" s="1042" t="s">
        <v>2026</v>
      </c>
      <c r="F1839" s="2337"/>
      <c r="G1839" s="2459"/>
      <c r="H1839" s="2399"/>
      <c r="I1839" s="2377"/>
      <c r="J1839" s="2377"/>
      <c r="K1839" s="675" t="s">
        <v>1192</v>
      </c>
      <c r="L1839" s="2337"/>
      <c r="M1839" s="2377"/>
      <c r="N1839" s="50"/>
      <c r="O1839" s="447"/>
      <c r="P1839" s="50"/>
      <c r="Q1839" s="50"/>
      <c r="R1839" s="50"/>
      <c r="S1839" s="47">
        <v>9000</v>
      </c>
      <c r="T1839" s="47">
        <v>9000</v>
      </c>
      <c r="U1839" s="1444" t="s">
        <v>691</v>
      </c>
      <c r="V1839" s="681"/>
      <c r="W1839" s="2775"/>
    </row>
    <row r="1840" spans="1:23" s="385" customFormat="1" ht="12.75" customHeight="1" outlineLevel="1" x14ac:dyDescent="0.25">
      <c r="A1840" s="2384"/>
      <c r="B1840" s="2670" t="s">
        <v>2764</v>
      </c>
      <c r="C1840" s="2375" t="s">
        <v>998</v>
      </c>
      <c r="D1840" s="2375" t="s">
        <v>2759</v>
      </c>
      <c r="E1840" s="1042" t="s">
        <v>1174</v>
      </c>
      <c r="F1840" s="2336" t="s">
        <v>1832</v>
      </c>
      <c r="G1840" s="2457" t="s">
        <v>395</v>
      </c>
      <c r="H1840" s="2398" t="s">
        <v>1856</v>
      </c>
      <c r="I1840" s="2375" t="s">
        <v>979</v>
      </c>
      <c r="J1840" s="2375" t="s">
        <v>988</v>
      </c>
      <c r="K1840" s="676" t="s">
        <v>1174</v>
      </c>
      <c r="L1840" s="2336" t="s">
        <v>1832</v>
      </c>
      <c r="M1840" s="2375" t="s">
        <v>393</v>
      </c>
      <c r="N1840" s="50"/>
      <c r="O1840" s="447"/>
      <c r="P1840" s="50"/>
      <c r="Q1840" s="50"/>
      <c r="R1840" s="50"/>
      <c r="S1840" s="47"/>
      <c r="T1840" s="50" t="s">
        <v>2327</v>
      </c>
      <c r="U1840" s="1444"/>
      <c r="V1840" s="681"/>
      <c r="W1840" s="2433" t="s">
        <v>1819</v>
      </c>
    </row>
    <row r="1841" spans="1:23" s="385" customFormat="1" ht="42.75" customHeight="1" outlineLevel="1" x14ac:dyDescent="0.25">
      <c r="A1841" s="2386"/>
      <c r="B1841" s="2671"/>
      <c r="C1841" s="2377"/>
      <c r="D1841" s="2377"/>
      <c r="E1841" s="1042" t="s">
        <v>2026</v>
      </c>
      <c r="F1841" s="2337"/>
      <c r="G1841" s="2459"/>
      <c r="H1841" s="2399"/>
      <c r="I1841" s="2377"/>
      <c r="J1841" s="2377"/>
      <c r="K1841" s="675" t="s">
        <v>1192</v>
      </c>
      <c r="L1841" s="2337"/>
      <c r="M1841" s="2377"/>
      <c r="N1841" s="50"/>
      <c r="O1841" s="447"/>
      <c r="P1841" s="50"/>
      <c r="Q1841" s="50"/>
      <c r="R1841" s="50"/>
      <c r="S1841" s="47">
        <v>2751</v>
      </c>
      <c r="T1841" s="47">
        <v>2249</v>
      </c>
      <c r="U1841" s="1444" t="s">
        <v>691</v>
      </c>
      <c r="V1841" s="681"/>
      <c r="W1841" s="2775"/>
    </row>
    <row r="1842" spans="1:23" s="385" customFormat="1" ht="12.75" customHeight="1" outlineLevel="1" x14ac:dyDescent="0.25">
      <c r="A1842" s="2384"/>
      <c r="B1842" s="2670" t="s">
        <v>2765</v>
      </c>
      <c r="C1842" s="2375" t="s">
        <v>998</v>
      </c>
      <c r="D1842" s="2375" t="s">
        <v>2759</v>
      </c>
      <c r="E1842" s="1042" t="s">
        <v>1174</v>
      </c>
      <c r="F1842" s="2336" t="s">
        <v>1832</v>
      </c>
      <c r="G1842" s="2457" t="s">
        <v>395</v>
      </c>
      <c r="H1842" s="2398" t="s">
        <v>1857</v>
      </c>
      <c r="I1842" s="2375" t="s">
        <v>979</v>
      </c>
      <c r="J1842" s="2375" t="s">
        <v>988</v>
      </c>
      <c r="K1842" s="676" t="s">
        <v>1174</v>
      </c>
      <c r="L1842" s="2336" t="s">
        <v>1832</v>
      </c>
      <c r="M1842" s="2375" t="s">
        <v>393</v>
      </c>
      <c r="N1842" s="50"/>
      <c r="O1842" s="447"/>
      <c r="P1842" s="50"/>
      <c r="Q1842" s="50"/>
      <c r="R1842" s="50"/>
      <c r="S1842" s="47"/>
      <c r="T1842" s="50" t="s">
        <v>2328</v>
      </c>
      <c r="U1842" s="1444"/>
      <c r="V1842" s="681"/>
      <c r="W1842" s="2433" t="s">
        <v>1827</v>
      </c>
    </row>
    <row r="1843" spans="1:23" s="385" customFormat="1" ht="21" customHeight="1" outlineLevel="1" x14ac:dyDescent="0.25">
      <c r="A1843" s="2386"/>
      <c r="B1843" s="2671"/>
      <c r="C1843" s="2377"/>
      <c r="D1843" s="2377"/>
      <c r="E1843" s="1042" t="s">
        <v>2026</v>
      </c>
      <c r="F1843" s="2337"/>
      <c r="G1843" s="2459"/>
      <c r="H1843" s="2399"/>
      <c r="I1843" s="2377"/>
      <c r="J1843" s="2377"/>
      <c r="K1843" s="675" t="s">
        <v>1192</v>
      </c>
      <c r="L1843" s="2337"/>
      <c r="M1843" s="2377"/>
      <c r="N1843" s="50"/>
      <c r="O1843" s="447"/>
      <c r="P1843" s="50"/>
      <c r="Q1843" s="50"/>
      <c r="R1843" s="50"/>
      <c r="S1843" s="47">
        <v>2000</v>
      </c>
      <c r="T1843" s="47">
        <v>2000</v>
      </c>
      <c r="U1843" s="1444" t="s">
        <v>691</v>
      </c>
      <c r="V1843" s="681"/>
      <c r="W1843" s="2775"/>
    </row>
    <row r="1844" spans="1:23" s="286" customFormat="1" outlineLevel="1" x14ac:dyDescent="0.25">
      <c r="A1844" s="1190"/>
      <c r="B1844" s="1583" t="s">
        <v>2871</v>
      </c>
      <c r="C1844" s="185"/>
      <c r="D1844" s="176"/>
      <c r="E1844" s="176"/>
      <c r="F1844" s="205"/>
      <c r="G1844" s="221"/>
      <c r="H1844" s="1000" t="s">
        <v>588</v>
      </c>
      <c r="I1844" s="176"/>
      <c r="J1844" s="176"/>
      <c r="K1844" s="176"/>
      <c r="L1844" s="205"/>
      <c r="M1844" s="176"/>
      <c r="N1844" s="168"/>
      <c r="O1844" s="469"/>
      <c r="P1844" s="168"/>
      <c r="Q1844" s="168"/>
      <c r="R1844" s="168"/>
      <c r="S1844" s="170"/>
      <c r="T1844" s="170"/>
      <c r="U1844" s="197"/>
      <c r="V1844" s="197"/>
      <c r="W1844" s="197"/>
    </row>
    <row r="1845" spans="1:23" s="385" customFormat="1" ht="17.25" customHeight="1" outlineLevel="1" x14ac:dyDescent="0.25">
      <c r="A1845" s="2282"/>
      <c r="B1845" s="2284" t="s">
        <v>2766</v>
      </c>
      <c r="C1845" s="589"/>
      <c r="D1845" s="1044"/>
      <c r="E1845" s="1044"/>
      <c r="F1845" s="2336" t="s">
        <v>1259</v>
      </c>
      <c r="G1845" s="591"/>
      <c r="H1845" s="2467" t="s">
        <v>1258</v>
      </c>
      <c r="I1845" s="2276" t="s">
        <v>979</v>
      </c>
      <c r="J1845" s="2276" t="s">
        <v>979</v>
      </c>
      <c r="K1845" s="589" t="s">
        <v>1174</v>
      </c>
      <c r="L1845" s="2336" t="s">
        <v>1259</v>
      </c>
      <c r="M1845" s="2276" t="s">
        <v>393</v>
      </c>
      <c r="N1845" s="50"/>
      <c r="O1845" s="447"/>
      <c r="P1845" s="50"/>
      <c r="Q1845" s="50"/>
      <c r="R1845" s="693" t="s">
        <v>4032</v>
      </c>
      <c r="S1845" s="52"/>
      <c r="T1845" s="52"/>
      <c r="U1845" s="1444"/>
      <c r="V1845" s="598"/>
      <c r="W1845" s="2433" t="s">
        <v>1821</v>
      </c>
    </row>
    <row r="1846" spans="1:23" s="385" customFormat="1" ht="37.5" customHeight="1" outlineLevel="1" x14ac:dyDescent="0.25">
      <c r="A1846" s="2283"/>
      <c r="B1846" s="2285"/>
      <c r="C1846" s="589"/>
      <c r="D1846" s="1044"/>
      <c r="E1846" s="1044"/>
      <c r="F1846" s="2337"/>
      <c r="G1846" s="591"/>
      <c r="H1846" s="2468"/>
      <c r="I1846" s="2277"/>
      <c r="J1846" s="2277"/>
      <c r="K1846" s="589" t="s">
        <v>1192</v>
      </c>
      <c r="L1846" s="2337"/>
      <c r="M1846" s="2277"/>
      <c r="N1846" s="50"/>
      <c r="O1846" s="447"/>
      <c r="P1846" s="50"/>
      <c r="Q1846" s="50">
        <v>3407.7130000000002</v>
      </c>
      <c r="R1846" s="50">
        <v>9977.5849999999991</v>
      </c>
      <c r="S1846" s="52"/>
      <c r="T1846" s="52"/>
      <c r="U1846" s="1671" t="s">
        <v>3904</v>
      </c>
      <c r="V1846" s="598" t="s">
        <v>1260</v>
      </c>
      <c r="W1846" s="2775"/>
    </row>
    <row r="1847" spans="1:23" s="298" customFormat="1" ht="15" customHeight="1" outlineLevel="1" x14ac:dyDescent="0.25">
      <c r="A1847" s="2356"/>
      <c r="B1847" s="2329" t="s">
        <v>3673</v>
      </c>
      <c r="C1847" s="2310" t="s">
        <v>307</v>
      </c>
      <c r="D1847" s="2238" t="s">
        <v>457</v>
      </c>
      <c r="E1847" s="1045" t="s">
        <v>477</v>
      </c>
      <c r="F1847" s="2330" t="s">
        <v>475</v>
      </c>
      <c r="G1847" s="2311" t="s">
        <v>395</v>
      </c>
      <c r="H1847" s="2368" t="s">
        <v>932</v>
      </c>
      <c r="I1847" s="2366" t="s">
        <v>305</v>
      </c>
      <c r="J1847" s="2366" t="s">
        <v>454</v>
      </c>
      <c r="K1847" s="258" t="s">
        <v>477</v>
      </c>
      <c r="L1847" s="2330" t="s">
        <v>475</v>
      </c>
      <c r="M1847" s="2366" t="s">
        <v>393</v>
      </c>
      <c r="N1847" s="561">
        <v>210.94</v>
      </c>
      <c r="O1847" s="561">
        <v>278.97000000000003</v>
      </c>
      <c r="P1847" s="561">
        <v>177.91</v>
      </c>
      <c r="Q1847" s="561">
        <v>12.54</v>
      </c>
      <c r="R1847" s="561">
        <v>18.11</v>
      </c>
      <c r="S1847" s="561">
        <v>98.606999999999999</v>
      </c>
      <c r="T1847" s="561">
        <v>139.5</v>
      </c>
      <c r="U1847" s="1666"/>
      <c r="V1847" s="271"/>
      <c r="W1847" s="271"/>
    </row>
    <row r="1848" spans="1:23" s="298" customFormat="1" ht="30" outlineLevel="1" x14ac:dyDescent="0.25">
      <c r="A1848" s="2356"/>
      <c r="B1848" s="2329"/>
      <c r="C1848" s="2310"/>
      <c r="D1848" s="2239"/>
      <c r="E1848" s="1045" t="s">
        <v>458</v>
      </c>
      <c r="F1848" s="2331"/>
      <c r="G1848" s="2311"/>
      <c r="H1848" s="2369"/>
      <c r="I1848" s="2366"/>
      <c r="J1848" s="2366"/>
      <c r="K1848" s="258" t="s">
        <v>465</v>
      </c>
      <c r="L1848" s="2331"/>
      <c r="M1848" s="2366"/>
      <c r="N1848" s="670">
        <v>8771.9629999999997</v>
      </c>
      <c r="O1848" s="670">
        <v>7776.7560000000003</v>
      </c>
      <c r="P1848" s="44">
        <v>5517.2030000000004</v>
      </c>
      <c r="Q1848" s="44">
        <v>2957.183</v>
      </c>
      <c r="R1848" s="44">
        <v>5014.16</v>
      </c>
      <c r="S1848" s="44">
        <v>5486.9</v>
      </c>
      <c r="T1848" s="44">
        <v>3064.5</v>
      </c>
      <c r="U1848" s="1655" t="s">
        <v>1644</v>
      </c>
      <c r="V1848" s="271"/>
      <c r="W1848" s="271"/>
    </row>
    <row r="1849" spans="1:23" s="298" customFormat="1" outlineLevel="1" x14ac:dyDescent="0.25">
      <c r="A1849" s="1189"/>
      <c r="B1849" s="1585"/>
      <c r="C1849" s="254"/>
      <c r="D1849" s="1038"/>
      <c r="E1849" s="1045"/>
      <c r="F1849" s="139"/>
      <c r="G1849" s="249"/>
      <c r="H1849" s="107" t="s">
        <v>1036</v>
      </c>
      <c r="I1849" s="258"/>
      <c r="J1849" s="258"/>
      <c r="K1849" s="258"/>
      <c r="L1849" s="139"/>
      <c r="M1849" s="258"/>
      <c r="N1849" s="405">
        <f>SUM(N1850:N1853)</f>
        <v>8771.9629999999997</v>
      </c>
      <c r="O1849" s="1470">
        <f t="shared" ref="O1849:T1849" si="91">SUM(O1850:O1853)</f>
        <v>7776.7559999999994</v>
      </c>
      <c r="P1849" s="1470">
        <f t="shared" si="91"/>
        <v>5517.2029999999995</v>
      </c>
      <c r="Q1849" s="1470">
        <f t="shared" si="91"/>
        <v>2957.183</v>
      </c>
      <c r="R1849" s="1470">
        <f t="shared" si="91"/>
        <v>5014.16</v>
      </c>
      <c r="S1849" s="1470">
        <f t="shared" si="91"/>
        <v>5486.9</v>
      </c>
      <c r="T1849" s="1470">
        <f t="shared" si="91"/>
        <v>3064.5</v>
      </c>
      <c r="U1849" s="1664"/>
      <c r="V1849" s="258"/>
      <c r="W1849" s="254"/>
    </row>
    <row r="1850" spans="1:23" s="298" customFormat="1" outlineLevel="1" x14ac:dyDescent="0.25">
      <c r="A1850" s="1189"/>
      <c r="B1850" s="1585"/>
      <c r="C1850" s="254"/>
      <c r="D1850" s="1038"/>
      <c r="E1850" s="1045"/>
      <c r="F1850" s="139"/>
      <c r="G1850" s="249"/>
      <c r="H1850" s="107" t="s">
        <v>1034</v>
      </c>
      <c r="I1850" s="258"/>
      <c r="J1850" s="258"/>
      <c r="K1850" s="258"/>
      <c r="L1850" s="139"/>
      <c r="M1850" s="258"/>
      <c r="N1850" s="1470">
        <f>N1870+N1910+N1913+N1929</f>
        <v>1569.798</v>
      </c>
      <c r="O1850" s="1470">
        <f t="shared" ref="O1850:T1850" si="92">O1870+O1910+O1913+O1929</f>
        <v>350</v>
      </c>
      <c r="P1850" s="1470">
        <f t="shared" si="92"/>
        <v>0</v>
      </c>
      <c r="Q1850" s="1470">
        <f t="shared" si="92"/>
        <v>0</v>
      </c>
      <c r="R1850" s="1470">
        <f t="shared" si="92"/>
        <v>0</v>
      </c>
      <c r="S1850" s="1470">
        <f t="shared" si="92"/>
        <v>0</v>
      </c>
      <c r="T1850" s="1470">
        <f t="shared" si="92"/>
        <v>0</v>
      </c>
      <c r="U1850" s="1664"/>
      <c r="V1850" s="258"/>
      <c r="W1850" s="254"/>
    </row>
    <row r="1851" spans="1:23" s="298" customFormat="1" outlineLevel="1" x14ac:dyDescent="0.25">
      <c r="A1851" s="1189"/>
      <c r="B1851" s="1585"/>
      <c r="C1851" s="254"/>
      <c r="D1851" s="1038"/>
      <c r="E1851" s="1045"/>
      <c r="F1851" s="139"/>
      <c r="G1851" s="249"/>
      <c r="H1851" s="107" t="s">
        <v>1032</v>
      </c>
      <c r="I1851" s="258"/>
      <c r="J1851" s="258"/>
      <c r="K1851" s="258"/>
      <c r="L1851" s="139"/>
      <c r="M1851" s="258"/>
      <c r="N1851" s="716">
        <f>N1856+N1860+N1866+N1869+N1872+N1874+N1876+N1879+N1884+N1888+N1898+N1901+N1904+N1906+N1909+N1914+N1916+N1918+N1921+N1924+N1926+N1930+N1933+N1936+N1938</f>
        <v>1727.4380000000001</v>
      </c>
      <c r="O1851" s="1468">
        <f t="shared" ref="O1851:T1851" si="93">O1856+O1860+O1866+O1869+O1872+O1874+O1876+O1879+O1884+O1888+O1898+O1901+O1904+O1906+O1909+O1914+O1916+O1918+O1921+O1924+O1926+O1930+O1933+O1936+O1938</f>
        <v>3330.1149999999998</v>
      </c>
      <c r="P1851" s="1468">
        <f t="shared" si="93"/>
        <v>5517.2029999999995</v>
      </c>
      <c r="Q1851" s="1468">
        <f t="shared" si="93"/>
        <v>2957.183</v>
      </c>
      <c r="R1851" s="1468">
        <f t="shared" si="93"/>
        <v>5014.16</v>
      </c>
      <c r="S1851" s="1468">
        <f t="shared" si="93"/>
        <v>2245.9</v>
      </c>
      <c r="T1851" s="1468">
        <f t="shared" si="93"/>
        <v>1464.6</v>
      </c>
      <c r="U1851" s="1664"/>
      <c r="V1851" s="258"/>
      <c r="W1851" s="254"/>
    </row>
    <row r="1852" spans="1:23" s="298" customFormat="1" outlineLevel="1" x14ac:dyDescent="0.25">
      <c r="A1852" s="1189"/>
      <c r="B1852" s="1585"/>
      <c r="C1852" s="254"/>
      <c r="D1852" s="1038"/>
      <c r="E1852" s="1045"/>
      <c r="F1852" s="139"/>
      <c r="G1852" s="249"/>
      <c r="H1852" s="107" t="s">
        <v>1035</v>
      </c>
      <c r="I1852" s="258"/>
      <c r="J1852" s="258"/>
      <c r="K1852" s="258"/>
      <c r="L1852" s="139"/>
      <c r="M1852" s="258"/>
      <c r="N1852" s="1329">
        <f>N1863+N1890+N1892+N1894</f>
        <v>0</v>
      </c>
      <c r="O1852" s="1468">
        <f t="shared" ref="O1852:T1852" si="94">O1863+O1890+O1892+O1894</f>
        <v>0</v>
      </c>
      <c r="P1852" s="1468">
        <f t="shared" si="94"/>
        <v>0</v>
      </c>
      <c r="Q1852" s="1468">
        <f t="shared" si="94"/>
        <v>0</v>
      </c>
      <c r="R1852" s="1468">
        <f t="shared" si="94"/>
        <v>0</v>
      </c>
      <c r="S1852" s="1468">
        <f t="shared" si="94"/>
        <v>3241</v>
      </c>
      <c r="T1852" s="1468">
        <f t="shared" si="94"/>
        <v>1599.9</v>
      </c>
      <c r="U1852" s="1664"/>
      <c r="V1852" s="258"/>
      <c r="W1852" s="254"/>
    </row>
    <row r="1853" spans="1:23" s="298" customFormat="1" outlineLevel="1" x14ac:dyDescent="0.25">
      <c r="A1853" s="1189"/>
      <c r="B1853" s="1585"/>
      <c r="C1853" s="254"/>
      <c r="D1853" s="1038"/>
      <c r="E1853" s="1045"/>
      <c r="F1853" s="139"/>
      <c r="G1853" s="249"/>
      <c r="H1853" s="107" t="s">
        <v>1031</v>
      </c>
      <c r="I1853" s="258"/>
      <c r="J1853" s="258"/>
      <c r="K1853" s="258"/>
      <c r="L1853" s="139"/>
      <c r="M1853" s="258"/>
      <c r="N1853" s="716">
        <f>N1857+N1861+N1867+N1880+N1885+N1897+N1919+N1922+N1931+N1934</f>
        <v>5474.7270000000008</v>
      </c>
      <c r="O1853" s="1468">
        <f>O1857+O1861+O1867+O1880+O1885+O1897+O1919+O1922+O1931+O1934+O1883</f>
        <v>4096.6409999999996</v>
      </c>
      <c r="P1853" s="1468">
        <f t="shared" ref="P1853:T1853" si="95">P1857+P1861+P1867+P1880+P1885+P1897+P1919+P1922+P1931+P1934</f>
        <v>0</v>
      </c>
      <c r="Q1853" s="1468">
        <f t="shared" si="95"/>
        <v>0</v>
      </c>
      <c r="R1853" s="1468">
        <f t="shared" si="95"/>
        <v>0</v>
      </c>
      <c r="S1853" s="1468">
        <f t="shared" si="95"/>
        <v>0</v>
      </c>
      <c r="T1853" s="1468">
        <f t="shared" si="95"/>
        <v>0</v>
      </c>
      <c r="U1853" s="1664"/>
      <c r="V1853" s="258"/>
      <c r="W1853" s="254"/>
    </row>
    <row r="1854" spans="1:23" s="295" customFormat="1" outlineLevel="1" x14ac:dyDescent="0.25">
      <c r="A1854" s="1190"/>
      <c r="B1854" s="1538" t="s">
        <v>1019</v>
      </c>
      <c r="C1854" s="391"/>
      <c r="D1854" s="161"/>
      <c r="E1854" s="391"/>
      <c r="F1854" s="219"/>
      <c r="G1854" s="161"/>
      <c r="H1854" s="972" t="s">
        <v>573</v>
      </c>
      <c r="I1854" s="172"/>
      <c r="J1854" s="172"/>
      <c r="K1854" s="172"/>
      <c r="L1854" s="233"/>
      <c r="M1854" s="172"/>
      <c r="N1854" s="160">
        <f t="shared" ref="N1854:T1854" si="96">SUM(N1855:N1938)</f>
        <v>8771.9629999999997</v>
      </c>
      <c r="O1854" s="160">
        <f t="shared" si="96"/>
        <v>7776.7559999999985</v>
      </c>
      <c r="P1854" s="160">
        <f t="shared" si="96"/>
        <v>5517.2029999999995</v>
      </c>
      <c r="Q1854" s="160">
        <f t="shared" si="96"/>
        <v>2957.183</v>
      </c>
      <c r="R1854" s="160">
        <f t="shared" si="96"/>
        <v>5014.16</v>
      </c>
      <c r="S1854" s="160">
        <f t="shared" si="96"/>
        <v>5486.9</v>
      </c>
      <c r="T1854" s="160">
        <f t="shared" si="96"/>
        <v>3064.5</v>
      </c>
      <c r="U1854" s="391"/>
      <c r="V1854" s="159"/>
      <c r="W1854" s="159"/>
    </row>
    <row r="1855" spans="1:23" s="294" customFormat="1" ht="15" customHeight="1" outlineLevel="1" x14ac:dyDescent="0.25">
      <c r="A1855" s="2384"/>
      <c r="B1855" s="2670" t="s">
        <v>2390</v>
      </c>
      <c r="C1855" s="2375" t="s">
        <v>998</v>
      </c>
      <c r="D1855" s="2375" t="s">
        <v>999</v>
      </c>
      <c r="E1855" s="1042" t="s">
        <v>1174</v>
      </c>
      <c r="F1855" s="2379" t="s">
        <v>474</v>
      </c>
      <c r="G1855" s="2457" t="s">
        <v>395</v>
      </c>
      <c r="H1855" s="2398" t="s">
        <v>693</v>
      </c>
      <c r="I1855" s="2375" t="s">
        <v>979</v>
      </c>
      <c r="J1855" s="2375" t="s">
        <v>980</v>
      </c>
      <c r="K1855" s="393" t="s">
        <v>1174</v>
      </c>
      <c r="L1855" s="2378" t="s">
        <v>474</v>
      </c>
      <c r="M1855" s="2375" t="s">
        <v>393</v>
      </c>
      <c r="N1855" s="1344" t="s">
        <v>3233</v>
      </c>
      <c r="O1855" s="1349" t="s">
        <v>3234</v>
      </c>
      <c r="P1855" s="1344" t="s">
        <v>3235</v>
      </c>
      <c r="Q1855" s="47"/>
      <c r="R1855" s="47"/>
      <c r="S1855" s="48"/>
      <c r="T1855" s="48"/>
      <c r="U1855" s="751"/>
      <c r="V1855" s="401"/>
      <c r="W1855" s="2776"/>
    </row>
    <row r="1856" spans="1:23" s="294" customFormat="1" ht="15.75" customHeight="1" outlineLevel="1" x14ac:dyDescent="0.25">
      <c r="A1856" s="2385"/>
      <c r="B1856" s="2673"/>
      <c r="C1856" s="2376"/>
      <c r="D1856" s="2376"/>
      <c r="E1856" s="2375" t="s">
        <v>2026</v>
      </c>
      <c r="F1856" s="2379"/>
      <c r="G1856" s="2458"/>
      <c r="H1856" s="2643"/>
      <c r="I1856" s="2376"/>
      <c r="J1856" s="2376"/>
      <c r="K1856" s="2375" t="s">
        <v>1192</v>
      </c>
      <c r="L1856" s="2379"/>
      <c r="M1856" s="2376"/>
      <c r="N1856" s="50">
        <v>0</v>
      </c>
      <c r="O1856" s="447">
        <v>182.542</v>
      </c>
      <c r="P1856" s="50">
        <v>100</v>
      </c>
      <c r="Q1856" s="47"/>
      <c r="R1856" s="47"/>
      <c r="S1856" s="48"/>
      <c r="T1856" s="48"/>
      <c r="U1856" s="751" t="s">
        <v>682</v>
      </c>
      <c r="V1856" s="401" t="s">
        <v>1261</v>
      </c>
      <c r="W1856" s="2777"/>
    </row>
    <row r="1857" spans="1:23" s="294" customFormat="1" ht="15.75" customHeight="1" outlineLevel="1" x14ac:dyDescent="0.25">
      <c r="A1857" s="2386"/>
      <c r="B1857" s="2671"/>
      <c r="C1857" s="2377"/>
      <c r="D1857" s="2377"/>
      <c r="E1857" s="2377"/>
      <c r="F1857" s="2380"/>
      <c r="G1857" s="2459"/>
      <c r="H1857" s="2399"/>
      <c r="I1857" s="2377"/>
      <c r="J1857" s="2377"/>
      <c r="K1857" s="2377"/>
      <c r="L1857" s="2380"/>
      <c r="M1857" s="2377"/>
      <c r="N1857" s="50">
        <v>1042.8779999999999</v>
      </c>
      <c r="O1857" s="447">
        <v>0</v>
      </c>
      <c r="P1857" s="50"/>
      <c r="Q1857" s="47"/>
      <c r="R1857" s="47"/>
      <c r="S1857" s="48"/>
      <c r="T1857" s="48"/>
      <c r="U1857" s="751" t="s">
        <v>692</v>
      </c>
      <c r="V1857" s="401"/>
      <c r="W1857" s="2778"/>
    </row>
    <row r="1858" spans="1:23" s="295" customFormat="1" outlineLevel="1" x14ac:dyDescent="0.25">
      <c r="A1858" s="1223"/>
      <c r="B1858" s="1582" t="s">
        <v>1017</v>
      </c>
      <c r="C1858" s="185"/>
      <c r="D1858" s="185"/>
      <c r="E1858" s="185"/>
      <c r="F1858" s="186"/>
      <c r="G1858" s="221"/>
      <c r="H1858" s="999" t="s">
        <v>574</v>
      </c>
      <c r="I1858" s="185"/>
      <c r="J1858" s="185"/>
      <c r="K1858" s="185"/>
      <c r="L1858" s="186"/>
      <c r="M1858" s="185"/>
      <c r="N1858" s="168"/>
      <c r="O1858" s="469"/>
      <c r="P1858" s="168"/>
      <c r="Q1858" s="671"/>
      <c r="R1858" s="671"/>
      <c r="S1858" s="180"/>
      <c r="T1858" s="180"/>
      <c r="U1858" s="177"/>
      <c r="V1858" s="177"/>
      <c r="W1858" s="177"/>
    </row>
    <row r="1859" spans="1:23" s="294" customFormat="1" ht="15" customHeight="1" outlineLevel="1" x14ac:dyDescent="0.25">
      <c r="A1859" s="2384"/>
      <c r="B1859" s="2670" t="s">
        <v>2394</v>
      </c>
      <c r="C1859" s="2375" t="s">
        <v>998</v>
      </c>
      <c r="D1859" s="2375" t="s">
        <v>1023</v>
      </c>
      <c r="E1859" s="1042" t="s">
        <v>1174</v>
      </c>
      <c r="F1859" s="2378" t="s">
        <v>1170</v>
      </c>
      <c r="G1859" s="2502" t="s">
        <v>395</v>
      </c>
      <c r="H1859" s="2398" t="s">
        <v>695</v>
      </c>
      <c r="I1859" s="2375" t="s">
        <v>979</v>
      </c>
      <c r="J1859" s="2375" t="s">
        <v>981</v>
      </c>
      <c r="K1859" s="393" t="s">
        <v>1174</v>
      </c>
      <c r="L1859" s="2378" t="s">
        <v>1170</v>
      </c>
      <c r="M1859" s="2375" t="s">
        <v>393</v>
      </c>
      <c r="N1859" s="1457" t="s">
        <v>3406</v>
      </c>
      <c r="O1859" s="1458" t="s">
        <v>3407</v>
      </c>
      <c r="P1859" s="50" t="s">
        <v>3408</v>
      </c>
      <c r="Q1859" s="47"/>
      <c r="R1859" s="47"/>
      <c r="S1859" s="48"/>
      <c r="T1859" s="48"/>
      <c r="U1859" s="751"/>
      <c r="V1859" s="401"/>
      <c r="W1859" s="2776"/>
    </row>
    <row r="1860" spans="1:23" s="294" customFormat="1" ht="22.5" customHeight="1" outlineLevel="1" x14ac:dyDescent="0.25">
      <c r="A1860" s="2385"/>
      <c r="B1860" s="2673"/>
      <c r="C1860" s="2376"/>
      <c r="D1860" s="2376"/>
      <c r="E1860" s="2375" t="s">
        <v>2026</v>
      </c>
      <c r="F1860" s="2379"/>
      <c r="G1860" s="2729"/>
      <c r="H1860" s="2643"/>
      <c r="I1860" s="2376"/>
      <c r="J1860" s="2376"/>
      <c r="K1860" s="2375" t="s">
        <v>1192</v>
      </c>
      <c r="L1860" s="2379"/>
      <c r="M1860" s="2376"/>
      <c r="N1860" s="50">
        <v>0</v>
      </c>
      <c r="O1860" s="447">
        <v>462.10399999999998</v>
      </c>
      <c r="P1860" s="50">
        <v>100</v>
      </c>
      <c r="Q1860" s="47"/>
      <c r="R1860" s="47"/>
      <c r="S1860" s="48"/>
      <c r="T1860" s="48"/>
      <c r="U1860" s="751" t="s">
        <v>674</v>
      </c>
      <c r="V1860" s="401" t="s">
        <v>1261</v>
      </c>
      <c r="W1860" s="2777"/>
    </row>
    <row r="1861" spans="1:23" s="294" customFormat="1" ht="22.5" customHeight="1" outlineLevel="1" x14ac:dyDescent="0.25">
      <c r="A1861" s="2386"/>
      <c r="B1861" s="2671"/>
      <c r="C1861" s="2377"/>
      <c r="D1861" s="2377"/>
      <c r="E1861" s="2377"/>
      <c r="F1861" s="2380"/>
      <c r="G1861" s="2503"/>
      <c r="H1861" s="2399"/>
      <c r="I1861" s="2377"/>
      <c r="J1861" s="2377"/>
      <c r="K1861" s="2377"/>
      <c r="L1861" s="2380"/>
      <c r="M1861" s="2377"/>
      <c r="N1861" s="50">
        <v>534.04399999999998</v>
      </c>
      <c r="O1861" s="447">
        <v>0</v>
      </c>
      <c r="P1861" s="50"/>
      <c r="Q1861" s="47"/>
      <c r="R1861" s="47"/>
      <c r="S1861" s="48"/>
      <c r="T1861" s="48"/>
      <c r="U1861" s="751" t="s">
        <v>696</v>
      </c>
      <c r="V1861" s="401"/>
      <c r="W1861" s="2778"/>
    </row>
    <row r="1862" spans="1:23" s="543" customFormat="1" ht="16.5" customHeight="1" outlineLevel="1" x14ac:dyDescent="0.25">
      <c r="A1862" s="2361"/>
      <c r="B1862" s="2755" t="s">
        <v>3133</v>
      </c>
      <c r="C1862" s="2349" t="s">
        <v>998</v>
      </c>
      <c r="D1862" s="2349" t="s">
        <v>1023</v>
      </c>
      <c r="E1862" s="1183" t="s">
        <v>1174</v>
      </c>
      <c r="F1862" s="2397">
        <v>2030</v>
      </c>
      <c r="G1862" s="2334" t="s">
        <v>395</v>
      </c>
      <c r="H1862" s="2755" t="s">
        <v>2771</v>
      </c>
      <c r="I1862" s="2349" t="s">
        <v>979</v>
      </c>
      <c r="J1862" s="2349" t="s">
        <v>980</v>
      </c>
      <c r="K1862" s="1175" t="s">
        <v>1174</v>
      </c>
      <c r="L1862" s="2482">
        <v>2030</v>
      </c>
      <c r="M1862" s="2349" t="s">
        <v>393</v>
      </c>
      <c r="N1862" s="534"/>
      <c r="O1862" s="1183"/>
      <c r="P1862" s="534"/>
      <c r="Q1862" s="534"/>
      <c r="R1862" s="534"/>
      <c r="S1862" s="536"/>
      <c r="T1862" s="536" t="s">
        <v>3197</v>
      </c>
      <c r="U1862" s="532"/>
      <c r="V1862" s="532"/>
      <c r="W1862" s="1322"/>
    </row>
    <row r="1863" spans="1:23" s="543" customFormat="1" ht="22.5" customHeight="1" outlineLevel="1" x14ac:dyDescent="0.25">
      <c r="A1863" s="2363"/>
      <c r="B1863" s="2756"/>
      <c r="C1863" s="2350"/>
      <c r="D1863" s="2350"/>
      <c r="E1863" s="1183" t="s">
        <v>2026</v>
      </c>
      <c r="F1863" s="2397"/>
      <c r="G1863" s="2335"/>
      <c r="H1863" s="2756"/>
      <c r="I1863" s="2350"/>
      <c r="J1863" s="2350"/>
      <c r="K1863" s="1183" t="s">
        <v>1192</v>
      </c>
      <c r="L1863" s="2483"/>
      <c r="M1863" s="2350"/>
      <c r="N1863" s="534"/>
      <c r="O1863" s="1183"/>
      <c r="P1863" s="534"/>
      <c r="Q1863" s="534"/>
      <c r="R1863" s="534"/>
      <c r="S1863" s="536"/>
      <c r="T1863" s="1323">
        <v>1599.9</v>
      </c>
      <c r="U1863" s="532" t="s">
        <v>686</v>
      </c>
      <c r="V1863" s="532"/>
      <c r="W1863" s="1322" t="s">
        <v>1858</v>
      </c>
    </row>
    <row r="1864" spans="1:23" s="295" customFormat="1" outlineLevel="1" x14ac:dyDescent="0.25">
      <c r="A1864" s="1223"/>
      <c r="B1864" s="1582" t="s">
        <v>2422</v>
      </c>
      <c r="C1864" s="176"/>
      <c r="D1864" s="176"/>
      <c r="E1864" s="176"/>
      <c r="F1864" s="186"/>
      <c r="G1864" s="221"/>
      <c r="H1864" s="999" t="s">
        <v>575</v>
      </c>
      <c r="I1864" s="176"/>
      <c r="J1864" s="176"/>
      <c r="K1864" s="190"/>
      <c r="L1864" s="186"/>
      <c r="M1864" s="190"/>
      <c r="N1864" s="168"/>
      <c r="O1864" s="469"/>
      <c r="P1864" s="168"/>
      <c r="Q1864" s="671"/>
      <c r="R1864" s="671"/>
      <c r="S1864" s="180"/>
      <c r="T1864" s="180"/>
      <c r="U1864" s="177"/>
      <c r="V1864" s="177"/>
      <c r="W1864" s="177"/>
    </row>
    <row r="1865" spans="1:23" s="294" customFormat="1" ht="15" customHeight="1" outlineLevel="1" x14ac:dyDescent="0.25">
      <c r="A1865" s="2384"/>
      <c r="B1865" s="2670" t="s">
        <v>2397</v>
      </c>
      <c r="C1865" s="2375" t="s">
        <v>998</v>
      </c>
      <c r="D1865" s="2375" t="s">
        <v>996</v>
      </c>
      <c r="E1865" s="1042" t="s">
        <v>1174</v>
      </c>
      <c r="F1865" s="2388" t="s">
        <v>1172</v>
      </c>
      <c r="G1865" s="2502" t="s">
        <v>395</v>
      </c>
      <c r="H1865" s="2398" t="s">
        <v>709</v>
      </c>
      <c r="I1865" s="2375" t="s">
        <v>979</v>
      </c>
      <c r="J1865" s="2375" t="s">
        <v>982</v>
      </c>
      <c r="K1865" s="393" t="s">
        <v>1174</v>
      </c>
      <c r="L1865" s="2378" t="s">
        <v>1172</v>
      </c>
      <c r="M1865" s="2375" t="s">
        <v>393</v>
      </c>
      <c r="N1865" s="50"/>
      <c r="O1865" s="294" t="s">
        <v>3409</v>
      </c>
      <c r="P1865" s="1458" t="s">
        <v>3410</v>
      </c>
      <c r="Q1865" s="47"/>
      <c r="R1865" s="47"/>
      <c r="S1865" s="48"/>
      <c r="T1865" s="48"/>
      <c r="U1865" s="751"/>
      <c r="V1865" s="401"/>
      <c r="W1865" s="2776"/>
    </row>
    <row r="1866" spans="1:23" s="294" customFormat="1" ht="24" customHeight="1" outlineLevel="1" x14ac:dyDescent="0.25">
      <c r="A1866" s="2385"/>
      <c r="B1866" s="2673"/>
      <c r="C1866" s="2376"/>
      <c r="D1866" s="2376"/>
      <c r="E1866" s="2375" t="s">
        <v>2026</v>
      </c>
      <c r="F1866" s="2388"/>
      <c r="G1866" s="2729"/>
      <c r="H1866" s="2643"/>
      <c r="I1866" s="2376"/>
      <c r="J1866" s="2376"/>
      <c r="K1866" s="2375" t="s">
        <v>1192</v>
      </c>
      <c r="L1866" s="2379"/>
      <c r="M1866" s="2376"/>
      <c r="N1866" s="50"/>
      <c r="O1866" s="447">
        <v>40.768000000000001</v>
      </c>
      <c r="P1866" s="50">
        <v>47.353000000000002</v>
      </c>
      <c r="Q1866" s="47"/>
      <c r="R1866" s="47"/>
      <c r="S1866" s="48"/>
      <c r="T1866" s="48"/>
      <c r="U1866" s="751" t="s">
        <v>675</v>
      </c>
      <c r="V1866" s="401" t="s">
        <v>1264</v>
      </c>
      <c r="W1866" s="2777"/>
    </row>
    <row r="1867" spans="1:23" s="294" customFormat="1" ht="19.5" customHeight="1" outlineLevel="1" x14ac:dyDescent="0.25">
      <c r="A1867" s="2386"/>
      <c r="B1867" s="2671"/>
      <c r="C1867" s="2377"/>
      <c r="D1867" s="2377"/>
      <c r="E1867" s="2377"/>
      <c r="F1867" s="2388"/>
      <c r="G1867" s="2503"/>
      <c r="H1867" s="2399"/>
      <c r="I1867" s="2377"/>
      <c r="J1867" s="2377"/>
      <c r="K1867" s="2377"/>
      <c r="L1867" s="2380"/>
      <c r="M1867" s="2377"/>
      <c r="N1867" s="50">
        <v>0</v>
      </c>
      <c r="O1867" s="447">
        <v>69.998999999999995</v>
      </c>
      <c r="P1867" s="50"/>
      <c r="Q1867" s="47"/>
      <c r="R1867" s="47"/>
      <c r="S1867" s="48"/>
      <c r="T1867" s="48"/>
      <c r="U1867" s="751" t="s">
        <v>697</v>
      </c>
      <c r="V1867" s="401"/>
      <c r="W1867" s="2778"/>
    </row>
    <row r="1868" spans="1:23" s="294" customFormat="1" ht="15" customHeight="1" outlineLevel="1" x14ac:dyDescent="0.25">
      <c r="A1868" s="2384"/>
      <c r="B1868" s="2670" t="s">
        <v>2770</v>
      </c>
      <c r="C1868" s="2375" t="s">
        <v>998</v>
      </c>
      <c r="D1868" s="2375" t="s">
        <v>996</v>
      </c>
      <c r="E1868" s="1042" t="s">
        <v>1174</v>
      </c>
      <c r="F1868" s="2378" t="s">
        <v>1172</v>
      </c>
      <c r="G1868" s="2502" t="s">
        <v>395</v>
      </c>
      <c r="H1868" s="2398" t="s">
        <v>728</v>
      </c>
      <c r="I1868" s="2375" t="s">
        <v>979</v>
      </c>
      <c r="J1868" s="2375" t="s">
        <v>982</v>
      </c>
      <c r="K1868" s="396" t="s">
        <v>1174</v>
      </c>
      <c r="L1868" s="2378" t="s">
        <v>1172</v>
      </c>
      <c r="M1868" s="2375" t="s">
        <v>393</v>
      </c>
      <c r="N1868" s="50"/>
      <c r="O1868" s="294" t="s">
        <v>3184</v>
      </c>
      <c r="P1868" s="1461" t="s">
        <v>3411</v>
      </c>
      <c r="Q1868" s="47"/>
      <c r="R1868" s="47"/>
      <c r="S1868" s="48"/>
      <c r="T1868" s="48"/>
      <c r="U1868" s="751"/>
      <c r="V1868" s="401"/>
      <c r="W1868" s="2776"/>
    </row>
    <row r="1869" spans="1:23" s="294" customFormat="1" outlineLevel="1" x14ac:dyDescent="0.25">
      <c r="A1869" s="2385"/>
      <c r="B1869" s="2673"/>
      <c r="C1869" s="2376"/>
      <c r="D1869" s="2376"/>
      <c r="E1869" s="2375" t="s">
        <v>2026</v>
      </c>
      <c r="F1869" s="2379"/>
      <c r="G1869" s="2729"/>
      <c r="H1869" s="2643"/>
      <c r="I1869" s="2376"/>
      <c r="J1869" s="2376"/>
      <c r="K1869" s="396"/>
      <c r="L1869" s="2379"/>
      <c r="M1869" s="2376"/>
      <c r="N1869" s="50"/>
      <c r="O1869" s="447">
        <v>100</v>
      </c>
      <c r="P1869" s="50">
        <v>164.517</v>
      </c>
      <c r="Q1869" s="47"/>
      <c r="R1869" s="47"/>
      <c r="S1869" s="48"/>
      <c r="T1869" s="48"/>
      <c r="U1869" s="751" t="s">
        <v>675</v>
      </c>
      <c r="V1869" s="401" t="s">
        <v>1264</v>
      </c>
      <c r="W1869" s="2777"/>
    </row>
    <row r="1870" spans="1:23" s="294" customFormat="1" ht="30" outlineLevel="1" x14ac:dyDescent="0.25">
      <c r="A1870" s="2386"/>
      <c r="B1870" s="2671"/>
      <c r="C1870" s="2377"/>
      <c r="D1870" s="2377"/>
      <c r="E1870" s="2377"/>
      <c r="F1870" s="2380"/>
      <c r="G1870" s="2503"/>
      <c r="H1870" s="2399"/>
      <c r="I1870" s="2377"/>
      <c r="J1870" s="2377"/>
      <c r="K1870" s="400" t="s">
        <v>465</v>
      </c>
      <c r="L1870" s="2380"/>
      <c r="M1870" s="2377"/>
      <c r="N1870" s="50">
        <v>0</v>
      </c>
      <c r="O1870" s="447">
        <v>250</v>
      </c>
      <c r="P1870" s="50"/>
      <c r="Q1870" s="47"/>
      <c r="R1870" s="47"/>
      <c r="S1870" s="48"/>
      <c r="T1870" s="48"/>
      <c r="U1870" s="751" t="s">
        <v>729</v>
      </c>
      <c r="V1870" s="401"/>
      <c r="W1870" s="2778"/>
    </row>
    <row r="1871" spans="1:23" s="294" customFormat="1" ht="15" customHeight="1" outlineLevel="1" x14ac:dyDescent="0.25">
      <c r="A1871" s="2669"/>
      <c r="B1871" s="2670" t="s">
        <v>2767</v>
      </c>
      <c r="C1871" s="2375" t="s">
        <v>998</v>
      </c>
      <c r="D1871" s="2375" t="s">
        <v>996</v>
      </c>
      <c r="E1871" s="1039" t="s">
        <v>1174</v>
      </c>
      <c r="F1871" s="2388">
        <v>2029</v>
      </c>
      <c r="G1871" s="2502" t="s">
        <v>395</v>
      </c>
      <c r="H1871" s="2398" t="s">
        <v>1859</v>
      </c>
      <c r="I1871" s="2391" t="s">
        <v>979</v>
      </c>
      <c r="J1871" s="2391" t="s">
        <v>982</v>
      </c>
      <c r="K1871" s="675" t="s">
        <v>1174</v>
      </c>
      <c r="L1871" s="2388">
        <v>2029</v>
      </c>
      <c r="M1871" s="2391" t="s">
        <v>393</v>
      </c>
      <c r="N1871" s="50"/>
      <c r="O1871" s="447"/>
      <c r="P1871" s="50"/>
      <c r="Q1871" s="47"/>
      <c r="R1871" s="47"/>
      <c r="S1871" s="48" t="s">
        <v>2329</v>
      </c>
      <c r="T1871" s="48"/>
      <c r="U1871" s="751"/>
      <c r="V1871" s="682"/>
      <c r="W1871" s="684" t="s">
        <v>1862</v>
      </c>
    </row>
    <row r="1872" spans="1:23" s="294" customFormat="1" ht="30" outlineLevel="1" x14ac:dyDescent="0.25">
      <c r="A1872" s="2669"/>
      <c r="B1872" s="2671"/>
      <c r="C1872" s="2377"/>
      <c r="D1872" s="2377"/>
      <c r="E1872" s="1039" t="s">
        <v>2026</v>
      </c>
      <c r="F1872" s="2388"/>
      <c r="G1872" s="2503"/>
      <c r="H1872" s="2399"/>
      <c r="I1872" s="2391"/>
      <c r="J1872" s="2391"/>
      <c r="K1872" s="675" t="s">
        <v>465</v>
      </c>
      <c r="L1872" s="2388"/>
      <c r="M1872" s="2391"/>
      <c r="N1872" s="50"/>
      <c r="O1872" s="447"/>
      <c r="P1872" s="50"/>
      <c r="Q1872" s="47"/>
      <c r="R1872" s="47"/>
      <c r="S1872" s="699">
        <v>410</v>
      </c>
      <c r="T1872" s="48"/>
      <c r="U1872" s="751" t="s">
        <v>675</v>
      </c>
      <c r="V1872" s="682"/>
      <c r="W1872" s="684"/>
    </row>
    <row r="1873" spans="1:23" s="294" customFormat="1" outlineLevel="1" x14ac:dyDescent="0.25">
      <c r="A1873" s="2385"/>
      <c r="B1873" s="2670" t="s">
        <v>2768</v>
      </c>
      <c r="C1873" s="2375" t="s">
        <v>998</v>
      </c>
      <c r="D1873" s="2375" t="s">
        <v>996</v>
      </c>
      <c r="E1873" s="1039" t="s">
        <v>1174</v>
      </c>
      <c r="F1873" s="2388">
        <v>2029</v>
      </c>
      <c r="G1873" s="2502" t="s">
        <v>395</v>
      </c>
      <c r="H1873" s="2398" t="s">
        <v>1860</v>
      </c>
      <c r="I1873" s="2391" t="s">
        <v>979</v>
      </c>
      <c r="J1873" s="2391" t="s">
        <v>982</v>
      </c>
      <c r="K1873" s="675" t="s">
        <v>1174</v>
      </c>
      <c r="L1873" s="2388">
        <v>2029</v>
      </c>
      <c r="M1873" s="2391" t="s">
        <v>393</v>
      </c>
      <c r="N1873" s="50"/>
      <c r="O1873" s="447"/>
      <c r="P1873" s="50"/>
      <c r="Q1873" s="47"/>
      <c r="R1873" s="47"/>
      <c r="S1873" s="699" t="s">
        <v>2330</v>
      </c>
      <c r="T1873" s="48"/>
      <c r="U1873" s="751"/>
      <c r="V1873" s="682"/>
      <c r="W1873" s="684"/>
    </row>
    <row r="1874" spans="1:23" s="294" customFormat="1" ht="30" outlineLevel="1" x14ac:dyDescent="0.25">
      <c r="A1874" s="2386"/>
      <c r="B1874" s="2671"/>
      <c r="C1874" s="2377"/>
      <c r="D1874" s="2377"/>
      <c r="E1874" s="1039" t="s">
        <v>2026</v>
      </c>
      <c r="F1874" s="2388"/>
      <c r="G1874" s="2503"/>
      <c r="H1874" s="2399"/>
      <c r="I1874" s="2391"/>
      <c r="J1874" s="2391"/>
      <c r="K1874" s="675" t="s">
        <v>465</v>
      </c>
      <c r="L1874" s="2388"/>
      <c r="M1874" s="2391"/>
      <c r="N1874" s="50"/>
      <c r="O1874" s="447"/>
      <c r="P1874" s="50"/>
      <c r="Q1874" s="47"/>
      <c r="R1874" s="47"/>
      <c r="S1874" s="699">
        <v>1016.7</v>
      </c>
      <c r="T1874" s="48"/>
      <c r="U1874" s="751" t="s">
        <v>675</v>
      </c>
      <c r="V1874" s="682"/>
      <c r="W1874" s="684" t="s">
        <v>1858</v>
      </c>
    </row>
    <row r="1875" spans="1:23" s="294" customFormat="1" outlineLevel="1" x14ac:dyDescent="0.25">
      <c r="A1875" s="2384"/>
      <c r="B1875" s="2278" t="s">
        <v>2769</v>
      </c>
      <c r="C1875" s="2375" t="s">
        <v>998</v>
      </c>
      <c r="D1875" s="2375" t="s">
        <v>996</v>
      </c>
      <c r="E1875" s="1039" t="s">
        <v>1174</v>
      </c>
      <c r="F1875" s="2388">
        <v>2029</v>
      </c>
      <c r="G1875" s="2502" t="s">
        <v>395</v>
      </c>
      <c r="H1875" s="2674" t="s">
        <v>1861</v>
      </c>
      <c r="I1875" s="2391" t="s">
        <v>979</v>
      </c>
      <c r="J1875" s="2391" t="s">
        <v>982</v>
      </c>
      <c r="K1875" s="675" t="s">
        <v>1174</v>
      </c>
      <c r="L1875" s="2388">
        <v>2029</v>
      </c>
      <c r="M1875" s="2391" t="s">
        <v>393</v>
      </c>
      <c r="N1875" s="50"/>
      <c r="O1875" s="447"/>
      <c r="P1875" s="50"/>
      <c r="Q1875" s="47"/>
      <c r="R1875" s="47"/>
      <c r="S1875" s="699" t="s">
        <v>2331</v>
      </c>
      <c r="T1875" s="48"/>
      <c r="U1875" s="751"/>
      <c r="V1875" s="682"/>
      <c r="W1875" s="684"/>
    </row>
    <row r="1876" spans="1:23" s="294" customFormat="1" ht="30" outlineLevel="1" x14ac:dyDescent="0.25">
      <c r="A1876" s="2385"/>
      <c r="B1876" s="2279"/>
      <c r="C1876" s="2377"/>
      <c r="D1876" s="2377"/>
      <c r="E1876" s="1039" t="s">
        <v>2026</v>
      </c>
      <c r="F1876" s="2388"/>
      <c r="G1876" s="2503"/>
      <c r="H1876" s="2675"/>
      <c r="I1876" s="2391"/>
      <c r="J1876" s="2391"/>
      <c r="K1876" s="675" t="s">
        <v>465</v>
      </c>
      <c r="L1876" s="2388"/>
      <c r="M1876" s="2391"/>
      <c r="N1876" s="50"/>
      <c r="O1876" s="447"/>
      <c r="P1876" s="50"/>
      <c r="Q1876" s="47"/>
      <c r="R1876" s="47"/>
      <c r="S1876" s="699">
        <v>819.2</v>
      </c>
      <c r="T1876" s="48"/>
      <c r="U1876" s="751" t="s">
        <v>675</v>
      </c>
      <c r="V1876" s="682"/>
      <c r="W1876" s="684" t="s">
        <v>1863</v>
      </c>
    </row>
    <row r="1877" spans="1:23" s="295" customFormat="1" ht="16.5" customHeight="1" outlineLevel="1" x14ac:dyDescent="0.25">
      <c r="A1877" s="1223"/>
      <c r="B1877" s="1582" t="s">
        <v>2421</v>
      </c>
      <c r="C1877" s="185"/>
      <c r="D1877" s="185"/>
      <c r="E1877" s="185"/>
      <c r="F1877" s="186"/>
      <c r="G1877" s="221"/>
      <c r="H1877" s="999" t="s">
        <v>576</v>
      </c>
      <c r="I1877" s="185"/>
      <c r="J1877" s="185"/>
      <c r="K1877" s="185"/>
      <c r="L1877" s="186"/>
      <c r="M1877" s="185"/>
      <c r="N1877" s="168"/>
      <c r="O1877" s="469"/>
      <c r="P1877" s="168"/>
      <c r="Q1877" s="671"/>
      <c r="R1877" s="671"/>
      <c r="S1877" s="180"/>
      <c r="T1877" s="180"/>
      <c r="U1877" s="177"/>
      <c r="V1877" s="177"/>
      <c r="W1877" s="177"/>
    </row>
    <row r="1878" spans="1:23" s="294" customFormat="1" outlineLevel="1" x14ac:dyDescent="0.25">
      <c r="A1878" s="2384"/>
      <c r="B1878" s="2670" t="s">
        <v>2398</v>
      </c>
      <c r="C1878" s="2375" t="s">
        <v>998</v>
      </c>
      <c r="D1878" s="2375" t="s">
        <v>999</v>
      </c>
      <c r="E1878" s="1039" t="s">
        <v>1174</v>
      </c>
      <c r="F1878" s="2378" t="s">
        <v>1172</v>
      </c>
      <c r="G1878" s="2457" t="s">
        <v>395</v>
      </c>
      <c r="H1878" s="2398" t="s">
        <v>698</v>
      </c>
      <c r="I1878" s="2375" t="s">
        <v>979</v>
      </c>
      <c r="J1878" s="2375" t="s">
        <v>980</v>
      </c>
      <c r="K1878" s="395" t="s">
        <v>1174</v>
      </c>
      <c r="L1878" s="2378" t="s">
        <v>1172</v>
      </c>
      <c r="M1878" s="2375" t="s">
        <v>393</v>
      </c>
      <c r="N1878" s="1459" t="s">
        <v>3412</v>
      </c>
      <c r="O1878" s="1461" t="s">
        <v>3413</v>
      </c>
      <c r="P1878" s="1459" t="s">
        <v>1986</v>
      </c>
      <c r="Q1878" s="47"/>
      <c r="R1878" s="47"/>
      <c r="S1878" s="48"/>
      <c r="T1878" s="48"/>
      <c r="U1878" s="751"/>
      <c r="V1878" s="401"/>
      <c r="W1878" s="2294"/>
    </row>
    <row r="1879" spans="1:23" s="294" customFormat="1" ht="15.75" customHeight="1" outlineLevel="1" x14ac:dyDescent="0.25">
      <c r="A1879" s="2385"/>
      <c r="B1879" s="2673"/>
      <c r="C1879" s="2376"/>
      <c r="D1879" s="2376"/>
      <c r="E1879" s="2376"/>
      <c r="F1879" s="2379"/>
      <c r="G1879" s="2458"/>
      <c r="H1879" s="2643"/>
      <c r="I1879" s="2376"/>
      <c r="J1879" s="2376"/>
      <c r="K1879" s="2376"/>
      <c r="L1879" s="2379"/>
      <c r="M1879" s="2376"/>
      <c r="N1879" s="50">
        <v>0</v>
      </c>
      <c r="O1879" s="447">
        <v>83.789000000000001</v>
      </c>
      <c r="P1879" s="50">
        <v>55.9</v>
      </c>
      <c r="Q1879" s="47"/>
      <c r="R1879" s="47"/>
      <c r="S1879" s="48"/>
      <c r="T1879" s="48"/>
      <c r="U1879" s="751" t="s">
        <v>682</v>
      </c>
      <c r="V1879" s="401" t="s">
        <v>1261</v>
      </c>
      <c r="W1879" s="2387"/>
    </row>
    <row r="1880" spans="1:23" s="294" customFormat="1" ht="15.75" customHeight="1" outlineLevel="1" x14ac:dyDescent="0.25">
      <c r="A1880" s="2386"/>
      <c r="B1880" s="2671"/>
      <c r="C1880" s="2377"/>
      <c r="D1880" s="2377"/>
      <c r="E1880" s="2377"/>
      <c r="F1880" s="2380"/>
      <c r="G1880" s="2459"/>
      <c r="H1880" s="2399"/>
      <c r="I1880" s="2377"/>
      <c r="J1880" s="2377"/>
      <c r="K1880" s="2377"/>
      <c r="L1880" s="2380"/>
      <c r="M1880" s="2377"/>
      <c r="N1880" s="50">
        <v>756.53800000000001</v>
      </c>
      <c r="O1880" s="447">
        <v>0</v>
      </c>
      <c r="P1880" s="50"/>
      <c r="Q1880" s="47"/>
      <c r="R1880" s="47"/>
      <c r="S1880" s="48"/>
      <c r="T1880" s="48"/>
      <c r="U1880" s="751" t="s">
        <v>692</v>
      </c>
      <c r="V1880" s="401"/>
      <c r="W1880" s="2295"/>
    </row>
    <row r="1881" spans="1:23" s="295" customFormat="1" outlineLevel="1" x14ac:dyDescent="0.25">
      <c r="A1881" s="1223"/>
      <c r="B1881" s="1582" t="s">
        <v>2420</v>
      </c>
      <c r="C1881" s="176"/>
      <c r="D1881" s="176"/>
      <c r="E1881" s="176"/>
      <c r="F1881" s="205"/>
      <c r="G1881" s="221"/>
      <c r="H1881" s="999" t="s">
        <v>578</v>
      </c>
      <c r="I1881" s="185"/>
      <c r="J1881" s="185"/>
      <c r="K1881" s="185"/>
      <c r="L1881" s="205"/>
      <c r="M1881" s="185"/>
      <c r="N1881" s="168"/>
      <c r="O1881" s="459"/>
      <c r="P1881" s="168"/>
      <c r="Q1881" s="671"/>
      <c r="R1881" s="671"/>
      <c r="S1881" s="180"/>
      <c r="T1881" s="180"/>
      <c r="U1881" s="177"/>
      <c r="V1881" s="177"/>
      <c r="W1881" s="177"/>
    </row>
    <row r="1882" spans="1:23" s="294" customFormat="1" ht="15" customHeight="1" outlineLevel="1" x14ac:dyDescent="0.25">
      <c r="A1882" s="2384"/>
      <c r="B1882" s="2670" t="s">
        <v>2772</v>
      </c>
      <c r="C1882" s="2375" t="s">
        <v>998</v>
      </c>
      <c r="D1882" s="2375" t="s">
        <v>999</v>
      </c>
      <c r="E1882" s="1039" t="s">
        <v>1174</v>
      </c>
      <c r="F1882" s="2379" t="s">
        <v>1172</v>
      </c>
      <c r="G1882" s="2457" t="s">
        <v>395</v>
      </c>
      <c r="H1882" s="2398" t="s">
        <v>700</v>
      </c>
      <c r="I1882" s="2375" t="s">
        <v>979</v>
      </c>
      <c r="J1882" s="2375" t="s">
        <v>980</v>
      </c>
      <c r="K1882" s="395" t="s">
        <v>1174</v>
      </c>
      <c r="L1882" s="2378" t="s">
        <v>1172</v>
      </c>
      <c r="M1882" s="2375" t="s">
        <v>393</v>
      </c>
      <c r="N1882" s="1459" t="s">
        <v>3414</v>
      </c>
      <c r="O1882" s="1461" t="s">
        <v>3415</v>
      </c>
      <c r="P1882" s="1459" t="s">
        <v>3416</v>
      </c>
      <c r="Q1882" s="47"/>
      <c r="R1882" s="47"/>
      <c r="S1882" s="48"/>
      <c r="T1882" s="48"/>
      <c r="U1882" s="751"/>
      <c r="V1882" s="401"/>
      <c r="W1882" s="401"/>
    </row>
    <row r="1883" spans="1:23" s="294" customFormat="1" ht="15.75" customHeight="1" outlineLevel="1" x14ac:dyDescent="0.25">
      <c r="A1883" s="2385"/>
      <c r="B1883" s="2673"/>
      <c r="C1883" s="2376"/>
      <c r="D1883" s="2376"/>
      <c r="E1883" s="2375" t="s">
        <v>2026</v>
      </c>
      <c r="F1883" s="2379"/>
      <c r="G1883" s="2458"/>
      <c r="H1883" s="2643"/>
      <c r="I1883" s="2376"/>
      <c r="J1883" s="2376"/>
      <c r="K1883" s="395"/>
      <c r="L1883" s="2379"/>
      <c r="M1883" s="2376"/>
      <c r="N1883" s="50"/>
      <c r="O1883" s="456">
        <v>606.46699999999998</v>
      </c>
      <c r="P1883" s="50"/>
      <c r="Q1883" s="47"/>
      <c r="R1883" s="47"/>
      <c r="S1883" s="48"/>
      <c r="T1883" s="48"/>
      <c r="U1883" s="751" t="s">
        <v>1269</v>
      </c>
      <c r="V1883" s="401"/>
      <c r="W1883" s="401"/>
    </row>
    <row r="1884" spans="1:23" s="294" customFormat="1" ht="15.75" customHeight="1" outlineLevel="1" x14ac:dyDescent="0.25">
      <c r="A1884" s="2385"/>
      <c r="B1884" s="2673"/>
      <c r="C1884" s="2376"/>
      <c r="D1884" s="2376"/>
      <c r="E1884" s="2376"/>
      <c r="F1884" s="2379"/>
      <c r="G1884" s="2458"/>
      <c r="H1884" s="2643"/>
      <c r="I1884" s="2376"/>
      <c r="J1884" s="2376"/>
      <c r="K1884" s="2375" t="s">
        <v>1192</v>
      </c>
      <c r="L1884" s="2379"/>
      <c r="M1884" s="2376"/>
      <c r="N1884" s="50">
        <v>0</v>
      </c>
      <c r="O1884" s="456">
        <v>341.36599999999999</v>
      </c>
      <c r="P1884" s="50">
        <v>222.637</v>
      </c>
      <c r="Q1884" s="47"/>
      <c r="R1884" s="47"/>
      <c r="S1884" s="48"/>
      <c r="T1884" s="48"/>
      <c r="U1884" s="751" t="s">
        <v>682</v>
      </c>
      <c r="V1884" s="401"/>
      <c r="W1884" s="401"/>
    </row>
    <row r="1885" spans="1:23" s="294" customFormat="1" ht="15.75" customHeight="1" outlineLevel="1" x14ac:dyDescent="0.25">
      <c r="A1885" s="2385"/>
      <c r="B1885" s="2673"/>
      <c r="C1885" s="2376"/>
      <c r="D1885" s="2376"/>
      <c r="E1885" s="2376"/>
      <c r="F1885" s="2379"/>
      <c r="G1885" s="2458"/>
      <c r="H1885" s="2643"/>
      <c r="I1885" s="2376"/>
      <c r="J1885" s="2376"/>
      <c r="K1885" s="2376"/>
      <c r="L1885" s="2379"/>
      <c r="M1885" s="2376"/>
      <c r="N1885" s="50">
        <v>2017.479</v>
      </c>
      <c r="O1885" s="456">
        <v>0</v>
      </c>
      <c r="P1885" s="50"/>
      <c r="Q1885" s="47"/>
      <c r="R1885" s="47"/>
      <c r="S1885" s="48"/>
      <c r="T1885" s="48"/>
      <c r="U1885" s="751" t="s">
        <v>692</v>
      </c>
      <c r="V1885" s="401" t="s">
        <v>1261</v>
      </c>
      <c r="W1885" s="401"/>
    </row>
    <row r="1886" spans="1:23" s="294" customFormat="1" ht="15.75" customHeight="1" outlineLevel="1" x14ac:dyDescent="0.25">
      <c r="A1886" s="2386"/>
      <c r="B1886" s="2671"/>
      <c r="C1886" s="2377"/>
      <c r="D1886" s="2377"/>
      <c r="E1886" s="2377"/>
      <c r="F1886" s="2380"/>
      <c r="G1886" s="2459"/>
      <c r="H1886" s="2399"/>
      <c r="I1886" s="2377"/>
      <c r="J1886" s="2377"/>
      <c r="K1886" s="2377"/>
      <c r="L1886" s="2380"/>
      <c r="M1886" s="2377"/>
      <c r="N1886" s="50"/>
      <c r="O1886" s="456"/>
      <c r="P1886" s="50"/>
      <c r="Q1886" s="47"/>
      <c r="R1886" s="47"/>
      <c r="S1886" s="48"/>
      <c r="T1886" s="48"/>
      <c r="U1886" s="751"/>
      <c r="V1886" s="401"/>
      <c r="W1886" s="401"/>
    </row>
    <row r="1887" spans="1:23" s="294" customFormat="1" ht="15.75" customHeight="1" outlineLevel="1" x14ac:dyDescent="0.25">
      <c r="A1887" s="1225"/>
      <c r="B1887" s="2727" t="s">
        <v>2402</v>
      </c>
      <c r="C1887" s="2375" t="s">
        <v>998</v>
      </c>
      <c r="D1887" s="2375" t="s">
        <v>999</v>
      </c>
      <c r="E1887" s="1039" t="s">
        <v>1174</v>
      </c>
      <c r="F1887" s="2388">
        <v>2026</v>
      </c>
      <c r="G1887" s="2502" t="s">
        <v>395</v>
      </c>
      <c r="H1887" s="2398" t="s">
        <v>2021</v>
      </c>
      <c r="I1887" s="2391" t="s">
        <v>979</v>
      </c>
      <c r="J1887" s="2391" t="s">
        <v>982</v>
      </c>
      <c r="K1887" s="713" t="s">
        <v>1174</v>
      </c>
      <c r="L1887" s="2388">
        <v>2026</v>
      </c>
      <c r="M1887" s="2391" t="s">
        <v>393</v>
      </c>
      <c r="N1887" s="50"/>
      <c r="O1887" s="456"/>
      <c r="P1887" s="699" t="s">
        <v>2332</v>
      </c>
      <c r="Q1887" s="47"/>
      <c r="R1887" s="47"/>
      <c r="S1887" s="48"/>
      <c r="T1887" s="48"/>
      <c r="U1887" s="751"/>
      <c r="V1887" s="715"/>
      <c r="W1887" s="714"/>
    </row>
    <row r="1888" spans="1:23" s="294" customFormat="1" ht="27.75" customHeight="1" outlineLevel="1" x14ac:dyDescent="0.25">
      <c r="A1888" s="1225"/>
      <c r="B1888" s="2727"/>
      <c r="C1888" s="2377"/>
      <c r="D1888" s="2377"/>
      <c r="E1888" s="1039" t="s">
        <v>2026</v>
      </c>
      <c r="F1888" s="2388"/>
      <c r="G1888" s="2503"/>
      <c r="H1888" s="2399"/>
      <c r="I1888" s="2391"/>
      <c r="J1888" s="2391"/>
      <c r="K1888" s="713" t="s">
        <v>465</v>
      </c>
      <c r="L1888" s="2388"/>
      <c r="M1888" s="2391"/>
      <c r="N1888" s="50"/>
      <c r="O1888" s="456"/>
      <c r="P1888" s="50">
        <v>16.334</v>
      </c>
      <c r="Q1888" s="47"/>
      <c r="R1888" s="47"/>
      <c r="S1888" s="48"/>
      <c r="T1888" s="48"/>
      <c r="U1888" s="751" t="s">
        <v>677</v>
      </c>
      <c r="V1888" s="715"/>
      <c r="W1888" s="714"/>
    </row>
    <row r="1889" spans="1:23" s="294" customFormat="1" ht="15.75" customHeight="1" outlineLevel="1" x14ac:dyDescent="0.25">
      <c r="A1889" s="2384"/>
      <c r="B1889" s="2728" t="s">
        <v>2773</v>
      </c>
      <c r="C1889" s="2375" t="s">
        <v>998</v>
      </c>
      <c r="D1889" s="2375" t="s">
        <v>999</v>
      </c>
      <c r="E1889" s="1039" t="s">
        <v>1174</v>
      </c>
      <c r="F1889" s="2388">
        <v>2029</v>
      </c>
      <c r="G1889" s="2502" t="s">
        <v>395</v>
      </c>
      <c r="H1889" s="2674" t="s">
        <v>1864</v>
      </c>
      <c r="I1889" s="2391" t="s">
        <v>979</v>
      </c>
      <c r="J1889" s="2391" t="s">
        <v>982</v>
      </c>
      <c r="K1889" s="675" t="s">
        <v>1174</v>
      </c>
      <c r="L1889" s="2388">
        <v>2029</v>
      </c>
      <c r="M1889" s="2391" t="s">
        <v>393</v>
      </c>
      <c r="N1889" s="50"/>
      <c r="O1889" s="456"/>
      <c r="P1889" s="50"/>
      <c r="Q1889" s="47"/>
      <c r="R1889" s="47"/>
      <c r="S1889" s="699" t="s">
        <v>2333</v>
      </c>
      <c r="T1889" s="48"/>
      <c r="U1889" s="751"/>
      <c r="V1889" s="682"/>
      <c r="W1889" s="684" t="s">
        <v>1858</v>
      </c>
    </row>
    <row r="1890" spans="1:23" s="294" customFormat="1" ht="15.75" customHeight="1" outlineLevel="1" x14ac:dyDescent="0.25">
      <c r="A1890" s="2386"/>
      <c r="B1890" s="2728"/>
      <c r="C1890" s="2377"/>
      <c r="D1890" s="2377"/>
      <c r="E1890" s="1039" t="s">
        <v>2026</v>
      </c>
      <c r="F1890" s="2388"/>
      <c r="G1890" s="2503"/>
      <c r="H1890" s="2675"/>
      <c r="I1890" s="2391"/>
      <c r="J1890" s="2391"/>
      <c r="K1890" s="675" t="s">
        <v>465</v>
      </c>
      <c r="L1890" s="2388"/>
      <c r="M1890" s="2391"/>
      <c r="N1890" s="50"/>
      <c r="O1890" s="456"/>
      <c r="P1890" s="50"/>
      <c r="Q1890" s="47"/>
      <c r="R1890" s="47"/>
      <c r="S1890" s="47">
        <v>1203</v>
      </c>
      <c r="T1890" s="48"/>
      <c r="U1890" s="751" t="s">
        <v>678</v>
      </c>
      <c r="V1890" s="682"/>
      <c r="W1890" s="682"/>
    </row>
    <row r="1891" spans="1:23" s="294" customFormat="1" ht="15.75" customHeight="1" outlineLevel="1" x14ac:dyDescent="0.25">
      <c r="A1891" s="2384"/>
      <c r="B1891" s="2278" t="s">
        <v>2774</v>
      </c>
      <c r="C1891" s="2375" t="s">
        <v>998</v>
      </c>
      <c r="D1891" s="2375" t="s">
        <v>999</v>
      </c>
      <c r="E1891" s="1039" t="s">
        <v>1174</v>
      </c>
      <c r="F1891" s="2388">
        <v>2029</v>
      </c>
      <c r="G1891" s="2502" t="s">
        <v>395</v>
      </c>
      <c r="H1891" s="2674" t="s">
        <v>1865</v>
      </c>
      <c r="I1891" s="2391" t="s">
        <v>979</v>
      </c>
      <c r="J1891" s="2391" t="s">
        <v>982</v>
      </c>
      <c r="K1891" s="675" t="s">
        <v>1174</v>
      </c>
      <c r="L1891" s="2388">
        <v>2029</v>
      </c>
      <c r="M1891" s="2391" t="s">
        <v>393</v>
      </c>
      <c r="N1891" s="50"/>
      <c r="O1891" s="456"/>
      <c r="P1891" s="50"/>
      <c r="Q1891" s="47"/>
      <c r="R1891" s="47"/>
      <c r="S1891" s="699" t="s">
        <v>2334</v>
      </c>
      <c r="T1891" s="48"/>
      <c r="U1891" s="751"/>
      <c r="V1891" s="682"/>
      <c r="W1891" s="684" t="s">
        <v>1858</v>
      </c>
    </row>
    <row r="1892" spans="1:23" s="294" customFormat="1" ht="15.75" customHeight="1" outlineLevel="1" x14ac:dyDescent="0.25">
      <c r="A1892" s="2386"/>
      <c r="B1892" s="2279"/>
      <c r="C1892" s="2377"/>
      <c r="D1892" s="2377"/>
      <c r="E1892" s="1039" t="s">
        <v>2026</v>
      </c>
      <c r="F1892" s="2388"/>
      <c r="G1892" s="2503"/>
      <c r="H1892" s="2675"/>
      <c r="I1892" s="2391"/>
      <c r="J1892" s="2391"/>
      <c r="K1892" s="675" t="s">
        <v>465</v>
      </c>
      <c r="L1892" s="2388"/>
      <c r="M1892" s="2391"/>
      <c r="N1892" s="50"/>
      <c r="O1892" s="456"/>
      <c r="P1892" s="50"/>
      <c r="Q1892" s="47"/>
      <c r="R1892" s="47"/>
      <c r="S1892" s="47">
        <v>569</v>
      </c>
      <c r="T1892" s="48"/>
      <c r="U1892" s="751" t="s">
        <v>678</v>
      </c>
      <c r="V1892" s="682"/>
      <c r="W1892" s="682"/>
    </row>
    <row r="1893" spans="1:23" s="294" customFormat="1" ht="15.75" customHeight="1" outlineLevel="1" x14ac:dyDescent="0.25">
      <c r="A1893" s="2384"/>
      <c r="B1893" s="2278" t="s">
        <v>2775</v>
      </c>
      <c r="C1893" s="2375" t="s">
        <v>998</v>
      </c>
      <c r="D1893" s="2375" t="s">
        <v>999</v>
      </c>
      <c r="E1893" s="1039" t="s">
        <v>1174</v>
      </c>
      <c r="F1893" s="2388">
        <v>2029</v>
      </c>
      <c r="G1893" s="2502" t="s">
        <v>395</v>
      </c>
      <c r="H1893" s="2674" t="s">
        <v>1866</v>
      </c>
      <c r="I1893" s="2391" t="s">
        <v>979</v>
      </c>
      <c r="J1893" s="2391" t="s">
        <v>982</v>
      </c>
      <c r="K1893" s="675" t="s">
        <v>1174</v>
      </c>
      <c r="L1893" s="2388">
        <v>2029</v>
      </c>
      <c r="M1893" s="2391" t="s">
        <v>393</v>
      </c>
      <c r="N1893" s="50"/>
      <c r="O1893" s="456"/>
      <c r="P1893" s="50"/>
      <c r="Q1893" s="47"/>
      <c r="R1893" s="47"/>
      <c r="S1893" s="699" t="s">
        <v>2300</v>
      </c>
      <c r="T1893" s="48"/>
      <c r="U1893" s="751"/>
      <c r="V1893" s="682"/>
      <c r="W1893" s="684" t="s">
        <v>1867</v>
      </c>
    </row>
    <row r="1894" spans="1:23" s="294" customFormat="1" ht="15.75" customHeight="1" outlineLevel="1" x14ac:dyDescent="0.25">
      <c r="A1894" s="2386"/>
      <c r="B1894" s="2279"/>
      <c r="C1894" s="2377"/>
      <c r="D1894" s="2377"/>
      <c r="E1894" s="1039" t="s">
        <v>2026</v>
      </c>
      <c r="F1894" s="2388"/>
      <c r="G1894" s="2503"/>
      <c r="H1894" s="2675"/>
      <c r="I1894" s="2391"/>
      <c r="J1894" s="2391"/>
      <c r="K1894" s="675" t="s">
        <v>465</v>
      </c>
      <c r="L1894" s="2388"/>
      <c r="M1894" s="2391"/>
      <c r="N1894" s="50"/>
      <c r="O1894" s="456"/>
      <c r="P1894" s="50"/>
      <c r="Q1894" s="47"/>
      <c r="R1894" s="47"/>
      <c r="S1894" s="47">
        <v>1469</v>
      </c>
      <c r="T1894" s="48"/>
      <c r="U1894" s="751" t="s">
        <v>678</v>
      </c>
      <c r="V1894" s="682"/>
      <c r="W1894" s="682"/>
    </row>
    <row r="1895" spans="1:23" s="295" customFormat="1" outlineLevel="1" x14ac:dyDescent="0.25">
      <c r="A1895" s="1223"/>
      <c r="B1895" s="1582" t="s">
        <v>1018</v>
      </c>
      <c r="C1895" s="176"/>
      <c r="D1895" s="176"/>
      <c r="E1895" s="176"/>
      <c r="F1895" s="186"/>
      <c r="G1895" s="221"/>
      <c r="H1895" s="999" t="s">
        <v>598</v>
      </c>
      <c r="I1895" s="176"/>
      <c r="J1895" s="176"/>
      <c r="K1895" s="176"/>
      <c r="L1895" s="186"/>
      <c r="M1895" s="176"/>
      <c r="N1895" s="168"/>
      <c r="O1895" s="469"/>
      <c r="P1895" s="168"/>
      <c r="Q1895" s="671"/>
      <c r="R1895" s="671"/>
      <c r="S1895" s="180"/>
      <c r="T1895" s="180"/>
      <c r="U1895" s="177"/>
      <c r="V1895" s="177"/>
      <c r="W1895" s="177"/>
    </row>
    <row r="1896" spans="1:23" s="294" customFormat="1" ht="15" customHeight="1" outlineLevel="1" x14ac:dyDescent="0.25">
      <c r="A1896" s="2384"/>
      <c r="B1896" s="2670" t="s">
        <v>2403</v>
      </c>
      <c r="C1896" s="2375" t="s">
        <v>998</v>
      </c>
      <c r="D1896" s="2375" t="s">
        <v>999</v>
      </c>
      <c r="E1896" s="1039" t="s">
        <v>1174</v>
      </c>
      <c r="F1896" s="2378" t="s">
        <v>1167</v>
      </c>
      <c r="G1896" s="2457" t="s">
        <v>395</v>
      </c>
      <c r="H1896" s="2398" t="s">
        <v>679</v>
      </c>
      <c r="I1896" s="2375" t="s">
        <v>979</v>
      </c>
      <c r="J1896" s="2375" t="s">
        <v>980</v>
      </c>
      <c r="K1896" s="396" t="s">
        <v>1174</v>
      </c>
      <c r="L1896" s="2378" t="s">
        <v>1167</v>
      </c>
      <c r="M1896" s="2375" t="s">
        <v>393</v>
      </c>
      <c r="N1896" s="50"/>
      <c r="O1896" s="447"/>
      <c r="P1896" s="50" t="s">
        <v>680</v>
      </c>
      <c r="Q1896" s="47"/>
      <c r="R1896" s="47"/>
      <c r="S1896" s="48"/>
      <c r="T1896" s="48"/>
      <c r="U1896" s="751"/>
      <c r="V1896" s="401"/>
      <c r="W1896" s="401"/>
    </row>
    <row r="1897" spans="1:23" s="294" customFormat="1" outlineLevel="1" x14ac:dyDescent="0.25">
      <c r="A1897" s="2385"/>
      <c r="B1897" s="2673"/>
      <c r="C1897" s="2376"/>
      <c r="D1897" s="2376"/>
      <c r="E1897" s="2376"/>
      <c r="F1897" s="2379"/>
      <c r="G1897" s="2458"/>
      <c r="H1897" s="2643"/>
      <c r="I1897" s="2376"/>
      <c r="J1897" s="2376"/>
      <c r="K1897" s="396"/>
      <c r="L1897" s="2379"/>
      <c r="M1897" s="2376"/>
      <c r="N1897" s="50"/>
      <c r="O1897" s="1461">
        <v>304.43099999999998</v>
      </c>
      <c r="P1897" s="50"/>
      <c r="Q1897" s="47"/>
      <c r="R1897" s="47"/>
      <c r="S1897" s="48"/>
      <c r="T1897" s="48"/>
      <c r="U1897" s="751" t="s">
        <v>699</v>
      </c>
      <c r="V1897" s="401"/>
      <c r="W1897" s="401"/>
    </row>
    <row r="1898" spans="1:23" s="294" customFormat="1" outlineLevel="1" x14ac:dyDescent="0.25">
      <c r="A1898" s="2386"/>
      <c r="B1898" s="2671"/>
      <c r="C1898" s="2377"/>
      <c r="D1898" s="2377"/>
      <c r="E1898" s="2377"/>
      <c r="F1898" s="2380"/>
      <c r="G1898" s="2459"/>
      <c r="H1898" s="2399"/>
      <c r="I1898" s="2377"/>
      <c r="J1898" s="2377"/>
      <c r="K1898" s="400" t="s">
        <v>1192</v>
      </c>
      <c r="L1898" s="2380"/>
      <c r="M1898" s="2377"/>
      <c r="N1898" s="50">
        <v>82.424000000000007</v>
      </c>
      <c r="O1898" s="456">
        <v>468.09100000000001</v>
      </c>
      <c r="P1898" s="50">
        <v>13.145</v>
      </c>
      <c r="Q1898" s="47"/>
      <c r="R1898" s="47"/>
      <c r="S1898" s="48"/>
      <c r="T1898" s="48"/>
      <c r="U1898" s="751" t="s">
        <v>677</v>
      </c>
      <c r="V1898" s="401" t="s">
        <v>1261</v>
      </c>
      <c r="W1898" s="401"/>
    </row>
    <row r="1899" spans="1:23" s="295" customFormat="1" ht="30" customHeight="1" outlineLevel="1" x14ac:dyDescent="0.25">
      <c r="A1899" s="1223"/>
      <c r="B1899" s="1582" t="s">
        <v>1016</v>
      </c>
      <c r="C1899" s="176"/>
      <c r="D1899" s="176"/>
      <c r="E1899" s="176"/>
      <c r="F1899" s="186"/>
      <c r="G1899" s="178"/>
      <c r="H1899" s="999" t="s">
        <v>580</v>
      </c>
      <c r="I1899" s="176"/>
      <c r="J1899" s="176"/>
      <c r="K1899" s="176"/>
      <c r="L1899" s="186"/>
      <c r="M1899" s="176"/>
      <c r="N1899" s="168"/>
      <c r="O1899" s="469"/>
      <c r="P1899" s="168"/>
      <c r="Q1899" s="671"/>
      <c r="R1899" s="671"/>
      <c r="S1899" s="180"/>
      <c r="T1899" s="180"/>
      <c r="U1899" s="177"/>
      <c r="V1899" s="177"/>
      <c r="W1899" s="177"/>
    </row>
    <row r="1900" spans="1:23" s="294" customFormat="1" ht="15" customHeight="1" outlineLevel="1" x14ac:dyDescent="0.25">
      <c r="A1900" s="2384"/>
      <c r="B1900" s="2670" t="s">
        <v>2412</v>
      </c>
      <c r="C1900" s="2376" t="s">
        <v>998</v>
      </c>
      <c r="D1900" s="2375" t="s">
        <v>999</v>
      </c>
      <c r="E1900" s="1040" t="str">
        <f>E1893</f>
        <v>км.</v>
      </c>
      <c r="F1900" s="2379" t="s">
        <v>1167</v>
      </c>
      <c r="G1900" s="2457" t="s">
        <v>395</v>
      </c>
      <c r="H1900" s="2398" t="s">
        <v>683</v>
      </c>
      <c r="I1900" s="2375" t="s">
        <v>979</v>
      </c>
      <c r="J1900" s="2375" t="s">
        <v>980</v>
      </c>
      <c r="K1900" s="396" t="s">
        <v>1174</v>
      </c>
      <c r="L1900" s="2378" t="s">
        <v>1167</v>
      </c>
      <c r="M1900" s="2375" t="s">
        <v>393</v>
      </c>
      <c r="N1900" s="50"/>
      <c r="O1900" s="447"/>
      <c r="P1900" s="404" t="s">
        <v>684</v>
      </c>
      <c r="Q1900" s="47"/>
      <c r="R1900" s="47"/>
      <c r="S1900" s="48"/>
      <c r="T1900" s="48"/>
      <c r="U1900" s="751"/>
      <c r="V1900" s="401"/>
      <c r="W1900" s="401"/>
    </row>
    <row r="1901" spans="1:23" s="294" customFormat="1" outlineLevel="1" x14ac:dyDescent="0.25">
      <c r="A1901" s="2386"/>
      <c r="B1901" s="2671"/>
      <c r="C1901" s="2377"/>
      <c r="D1901" s="2377"/>
      <c r="E1901" s="1460"/>
      <c r="F1901" s="2380"/>
      <c r="G1901" s="2459"/>
      <c r="H1901" s="2399"/>
      <c r="I1901" s="2377"/>
      <c r="J1901" s="2377"/>
      <c r="K1901" s="1460"/>
      <c r="L1901" s="2380"/>
      <c r="M1901" s="2377"/>
      <c r="N1901" s="50">
        <v>126.27800000000001</v>
      </c>
      <c r="O1901" s="456">
        <v>257.35599999999999</v>
      </c>
      <c r="P1901" s="50">
        <v>41</v>
      </c>
      <c r="Q1901" s="47"/>
      <c r="R1901" s="47"/>
      <c r="S1901" s="48"/>
      <c r="T1901" s="48"/>
      <c r="U1901" s="751" t="s">
        <v>682</v>
      </c>
      <c r="V1901" s="401" t="s">
        <v>1261</v>
      </c>
      <c r="W1901" s="401"/>
    </row>
    <row r="1902" spans="1:23" s="295" customFormat="1" outlineLevel="1" x14ac:dyDescent="0.25">
      <c r="A1902" s="1223"/>
      <c r="B1902" s="1582" t="s">
        <v>2413</v>
      </c>
      <c r="C1902" s="185"/>
      <c r="D1902" s="185"/>
      <c r="E1902" s="185"/>
      <c r="F1902" s="219"/>
      <c r="G1902" s="277"/>
      <c r="H1902" s="999" t="s">
        <v>581</v>
      </c>
      <c r="I1902" s="185"/>
      <c r="J1902" s="185"/>
      <c r="K1902" s="185"/>
      <c r="L1902" s="219"/>
      <c r="M1902" s="185"/>
      <c r="N1902" s="168"/>
      <c r="O1902" s="459"/>
      <c r="P1902" s="168"/>
      <c r="Q1902" s="671"/>
      <c r="R1902" s="671"/>
      <c r="S1902" s="180"/>
      <c r="T1902" s="180"/>
      <c r="U1902" s="177"/>
      <c r="V1902" s="177"/>
      <c r="W1902" s="177"/>
    </row>
    <row r="1903" spans="1:23" s="294" customFormat="1" ht="13.5" customHeight="1" outlineLevel="1" x14ac:dyDescent="0.25">
      <c r="A1903" s="1225"/>
      <c r="B1903" s="2284" t="s">
        <v>2406</v>
      </c>
      <c r="C1903" s="2375" t="s">
        <v>998</v>
      </c>
      <c r="D1903" s="2375" t="s">
        <v>996</v>
      </c>
      <c r="E1903" s="1042" t="str">
        <f>E1893</f>
        <v>км.</v>
      </c>
      <c r="F1903" s="2378">
        <v>2028</v>
      </c>
      <c r="G1903" s="2502" t="s">
        <v>395</v>
      </c>
      <c r="H1903" s="2472" t="s">
        <v>1272</v>
      </c>
      <c r="I1903" s="2375" t="s">
        <v>979</v>
      </c>
      <c r="J1903" s="2375" t="s">
        <v>982</v>
      </c>
      <c r="K1903" s="400" t="s">
        <v>1174</v>
      </c>
      <c r="L1903" s="2378">
        <v>2028</v>
      </c>
      <c r="M1903" s="2375" t="s">
        <v>393</v>
      </c>
      <c r="N1903" s="50"/>
      <c r="O1903" s="447"/>
      <c r="P1903" s="50"/>
      <c r="Q1903" s="47"/>
      <c r="R1903" s="1154" t="s">
        <v>2335</v>
      </c>
      <c r="S1903" s="48"/>
      <c r="T1903" s="48"/>
      <c r="U1903" s="751"/>
      <c r="V1903" s="401"/>
      <c r="W1903" s="401"/>
    </row>
    <row r="1904" spans="1:23" s="294" customFormat="1" ht="30.75" customHeight="1" outlineLevel="1" x14ac:dyDescent="0.25">
      <c r="A1904" s="1225"/>
      <c r="B1904" s="2285"/>
      <c r="C1904" s="2377"/>
      <c r="D1904" s="2377"/>
      <c r="E1904" s="1042" t="str">
        <f>E1894</f>
        <v>млн.теңге</v>
      </c>
      <c r="F1904" s="2380"/>
      <c r="G1904" s="2503"/>
      <c r="H1904" s="2473"/>
      <c r="I1904" s="2377"/>
      <c r="J1904" s="2377"/>
      <c r="K1904" s="400" t="s">
        <v>1192</v>
      </c>
      <c r="L1904" s="2380"/>
      <c r="M1904" s="2377"/>
      <c r="N1904" s="50"/>
      <c r="O1904" s="447"/>
      <c r="P1904" s="50"/>
      <c r="Q1904" s="47"/>
      <c r="R1904" s="47">
        <v>988</v>
      </c>
      <c r="S1904" s="48"/>
      <c r="T1904" s="48"/>
      <c r="U1904" s="751" t="s">
        <v>3419</v>
      </c>
      <c r="V1904" s="401" t="s">
        <v>1264</v>
      </c>
      <c r="W1904" s="401"/>
    </row>
    <row r="1905" spans="1:23" s="294" customFormat="1" outlineLevel="1" x14ac:dyDescent="0.25">
      <c r="A1905" s="2384"/>
      <c r="B1905" s="2670" t="s">
        <v>2405</v>
      </c>
      <c r="C1905" s="2375" t="s">
        <v>998</v>
      </c>
      <c r="D1905" s="2375" t="s">
        <v>996</v>
      </c>
      <c r="E1905" s="1042" t="s">
        <v>1174</v>
      </c>
      <c r="F1905" s="2378" t="s">
        <v>1169</v>
      </c>
      <c r="G1905" s="2457" t="s">
        <v>395</v>
      </c>
      <c r="H1905" s="2398" t="s">
        <v>711</v>
      </c>
      <c r="I1905" s="2375" t="s">
        <v>979</v>
      </c>
      <c r="J1905" s="2375" t="s">
        <v>982</v>
      </c>
      <c r="K1905" s="400" t="s">
        <v>1174</v>
      </c>
      <c r="L1905" s="2378" t="s">
        <v>1169</v>
      </c>
      <c r="M1905" s="2375" t="s">
        <v>393</v>
      </c>
      <c r="N1905" s="50"/>
      <c r="O1905" s="1461" t="s">
        <v>3417</v>
      </c>
      <c r="P1905" s="1459" t="s">
        <v>3418</v>
      </c>
      <c r="Q1905" s="47"/>
      <c r="R1905" s="47"/>
      <c r="S1905" s="48"/>
      <c r="T1905" s="48"/>
      <c r="U1905" s="751"/>
      <c r="V1905" s="401"/>
      <c r="W1905" s="401"/>
    </row>
    <row r="1906" spans="1:23" s="294" customFormat="1" ht="30" outlineLevel="1" x14ac:dyDescent="0.25">
      <c r="A1906" s="2386"/>
      <c r="B1906" s="2671"/>
      <c r="C1906" s="2377"/>
      <c r="D1906" s="2377"/>
      <c r="E1906" s="1460"/>
      <c r="F1906" s="2380"/>
      <c r="G1906" s="2459"/>
      <c r="H1906" s="2399"/>
      <c r="I1906" s="2377"/>
      <c r="J1906" s="2377"/>
      <c r="K1906" s="400" t="s">
        <v>1192</v>
      </c>
      <c r="L1906" s="2380"/>
      <c r="M1906" s="2377"/>
      <c r="N1906" s="50">
        <v>0</v>
      </c>
      <c r="O1906" s="447">
        <v>112.066</v>
      </c>
      <c r="P1906" s="50">
        <v>356.608</v>
      </c>
      <c r="Q1906" s="47"/>
      <c r="R1906" s="47"/>
      <c r="S1906" s="48"/>
      <c r="T1906" s="48"/>
      <c r="U1906" s="751" t="s">
        <v>3419</v>
      </c>
      <c r="V1906" s="401" t="s">
        <v>1273</v>
      </c>
      <c r="W1906" s="401"/>
    </row>
    <row r="1907" spans="1:23" s="295" customFormat="1" outlineLevel="1" x14ac:dyDescent="0.25">
      <c r="A1907" s="1223"/>
      <c r="B1907" s="1582" t="s">
        <v>1011</v>
      </c>
      <c r="C1907" s="179"/>
      <c r="D1907" s="179"/>
      <c r="E1907" s="179"/>
      <c r="F1907" s="186"/>
      <c r="G1907" s="221"/>
      <c r="H1907" s="999" t="s">
        <v>583</v>
      </c>
      <c r="I1907" s="179"/>
      <c r="J1907" s="179"/>
      <c r="K1907" s="179"/>
      <c r="L1907" s="186"/>
      <c r="M1907" s="179"/>
      <c r="N1907" s="168"/>
      <c r="O1907" s="459"/>
      <c r="P1907" s="168"/>
      <c r="Q1907" s="671"/>
      <c r="R1907" s="671"/>
      <c r="S1907" s="180"/>
      <c r="T1907" s="180"/>
      <c r="U1907" s="177"/>
      <c r="V1907" s="177"/>
      <c r="W1907" s="177"/>
    </row>
    <row r="1908" spans="1:23" s="294" customFormat="1" ht="15" customHeight="1" outlineLevel="1" x14ac:dyDescent="0.25">
      <c r="A1908" s="2384"/>
      <c r="B1908" s="2670" t="s">
        <v>2784</v>
      </c>
      <c r="C1908" s="2375" t="s">
        <v>998</v>
      </c>
      <c r="D1908" s="2375" t="s">
        <v>1024</v>
      </c>
      <c r="E1908" s="1042" t="s">
        <v>1174</v>
      </c>
      <c r="F1908" s="2378" t="s">
        <v>474</v>
      </c>
      <c r="G1908" s="2502" t="s">
        <v>395</v>
      </c>
      <c r="H1908" s="2398" t="s">
        <v>730</v>
      </c>
      <c r="I1908" s="2375" t="s">
        <v>979</v>
      </c>
      <c r="J1908" s="2375" t="s">
        <v>981</v>
      </c>
      <c r="K1908" s="396" t="s">
        <v>1174</v>
      </c>
      <c r="L1908" s="2378" t="s">
        <v>474</v>
      </c>
      <c r="M1908" s="2375" t="s">
        <v>393</v>
      </c>
      <c r="N1908" s="50"/>
      <c r="O1908" s="1461" t="s">
        <v>3420</v>
      </c>
      <c r="P1908" s="1459" t="s">
        <v>3421</v>
      </c>
      <c r="Q1908" s="47"/>
      <c r="R1908" s="47"/>
      <c r="S1908" s="48"/>
      <c r="T1908" s="48"/>
      <c r="U1908" s="751"/>
      <c r="V1908" s="401"/>
      <c r="W1908" s="401"/>
    </row>
    <row r="1909" spans="1:23" s="294" customFormat="1" outlineLevel="1" x14ac:dyDescent="0.25">
      <c r="A1909" s="2385"/>
      <c r="B1909" s="2673"/>
      <c r="C1909" s="2376"/>
      <c r="D1909" s="2376"/>
      <c r="E1909" s="2375" t="s">
        <v>2026</v>
      </c>
      <c r="F1909" s="2379"/>
      <c r="G1909" s="2729"/>
      <c r="H1909" s="2643"/>
      <c r="I1909" s="2376"/>
      <c r="J1909" s="2376"/>
      <c r="K1909" s="396"/>
      <c r="L1909" s="2379"/>
      <c r="M1909" s="2376"/>
      <c r="N1909" s="50"/>
      <c r="O1909" s="447"/>
      <c r="P1909" s="50">
        <v>522.74</v>
      </c>
      <c r="Q1909" s="47"/>
      <c r="R1909" s="47"/>
      <c r="S1909" s="48"/>
      <c r="T1909" s="48"/>
      <c r="U1909" s="751" t="s">
        <v>674</v>
      </c>
      <c r="V1909" s="401" t="s">
        <v>1261</v>
      </c>
      <c r="W1909" s="401"/>
    </row>
    <row r="1910" spans="1:23" s="294" customFormat="1" outlineLevel="1" x14ac:dyDescent="0.25">
      <c r="A1910" s="2386"/>
      <c r="B1910" s="2671"/>
      <c r="C1910" s="2377"/>
      <c r="D1910" s="2377"/>
      <c r="E1910" s="2377"/>
      <c r="F1910" s="2380"/>
      <c r="G1910" s="2503"/>
      <c r="H1910" s="2399"/>
      <c r="I1910" s="2377"/>
      <c r="J1910" s="2377"/>
      <c r="K1910" s="400" t="s">
        <v>1192</v>
      </c>
      <c r="L1910" s="2380"/>
      <c r="M1910" s="2377"/>
      <c r="N1910" s="50">
        <v>0</v>
      </c>
      <c r="O1910" s="456">
        <v>100</v>
      </c>
      <c r="P1910" s="50"/>
      <c r="Q1910" s="47"/>
      <c r="R1910" s="47"/>
      <c r="S1910" s="48"/>
      <c r="T1910" s="48"/>
      <c r="U1910" s="751" t="s">
        <v>694</v>
      </c>
      <c r="V1910" s="401"/>
      <c r="W1910" s="401"/>
    </row>
    <row r="1911" spans="1:23" s="295" customFormat="1" outlineLevel="1" x14ac:dyDescent="0.25">
      <c r="A1911" s="1223"/>
      <c r="B1911" s="1582" t="s">
        <v>1014</v>
      </c>
      <c r="C1911" s="176"/>
      <c r="D1911" s="176"/>
      <c r="E1911" s="176"/>
      <c r="F1911" s="186"/>
      <c r="G1911" s="221"/>
      <c r="H1911" s="999" t="s">
        <v>584</v>
      </c>
      <c r="I1911" s="176"/>
      <c r="J1911" s="176"/>
      <c r="K1911" s="176"/>
      <c r="L1911" s="186"/>
      <c r="M1911" s="176"/>
      <c r="N1911" s="168"/>
      <c r="O1911" s="459"/>
      <c r="P1911" s="168"/>
      <c r="Q1911" s="671"/>
      <c r="R1911" s="671"/>
      <c r="S1911" s="180"/>
      <c r="T1911" s="180"/>
      <c r="U1911" s="177"/>
      <c r="V1911" s="177"/>
      <c r="W1911" s="177"/>
    </row>
    <row r="1912" spans="1:23" s="294" customFormat="1" outlineLevel="1" x14ac:dyDescent="0.25">
      <c r="A1912" s="2384"/>
      <c r="B1912" s="2445" t="s">
        <v>2776</v>
      </c>
      <c r="C1912" s="2375" t="s">
        <v>998</v>
      </c>
      <c r="D1912" s="2375" t="s">
        <v>999</v>
      </c>
      <c r="E1912" s="1042" t="s">
        <v>1174</v>
      </c>
      <c r="F1912" s="2378" t="s">
        <v>1169</v>
      </c>
      <c r="G1912" s="2457" t="s">
        <v>395</v>
      </c>
      <c r="H1912" s="2480" t="s">
        <v>2783</v>
      </c>
      <c r="I1912" s="2375" t="s">
        <v>979</v>
      </c>
      <c r="J1912" s="2375" t="s">
        <v>980</v>
      </c>
      <c r="K1912" s="400" t="s">
        <v>1174</v>
      </c>
      <c r="L1912" s="2378" t="s">
        <v>1169</v>
      </c>
      <c r="M1912" s="2375" t="s">
        <v>393</v>
      </c>
      <c r="N1912" s="1459" t="s">
        <v>3422</v>
      </c>
      <c r="O1912" s="1461" t="s">
        <v>3423</v>
      </c>
      <c r="P1912" s="50" t="s">
        <v>3424</v>
      </c>
      <c r="Q1912" s="47"/>
      <c r="R1912" s="47"/>
      <c r="S1912" s="48"/>
      <c r="T1912" s="48"/>
      <c r="U1912" s="751"/>
      <c r="V1912" s="401"/>
      <c r="W1912" s="401"/>
    </row>
    <row r="1913" spans="1:23" s="294" customFormat="1" outlineLevel="1" x14ac:dyDescent="0.25">
      <c r="A1913" s="2385"/>
      <c r="B1913" s="2754"/>
      <c r="C1913" s="2376"/>
      <c r="D1913" s="2376"/>
      <c r="E1913" s="2375" t="s">
        <v>2026</v>
      </c>
      <c r="F1913" s="2379"/>
      <c r="G1913" s="2458"/>
      <c r="H1913" s="2733"/>
      <c r="I1913" s="2376"/>
      <c r="J1913" s="2376"/>
      <c r="K1913" s="400"/>
      <c r="L1913" s="2379"/>
      <c r="M1913" s="2376"/>
      <c r="N1913" s="50">
        <v>755.15700000000004</v>
      </c>
      <c r="O1913" s="456"/>
      <c r="P1913" s="50"/>
      <c r="Q1913" s="47"/>
      <c r="R1913" s="47"/>
      <c r="S1913" s="48"/>
      <c r="T1913" s="48"/>
      <c r="U1913" s="751" t="s">
        <v>701</v>
      </c>
      <c r="V1913" s="401"/>
      <c r="W1913" s="401"/>
    </row>
    <row r="1914" spans="1:23" s="294" customFormat="1" outlineLevel="1" x14ac:dyDescent="0.25">
      <c r="A1914" s="2386"/>
      <c r="B1914" s="2446"/>
      <c r="C1914" s="2377"/>
      <c r="D1914" s="2377"/>
      <c r="E1914" s="2377"/>
      <c r="F1914" s="2380"/>
      <c r="G1914" s="2459"/>
      <c r="H1914" s="2481"/>
      <c r="I1914" s="2377"/>
      <c r="J1914" s="2377"/>
      <c r="K1914" s="400" t="s">
        <v>1192</v>
      </c>
      <c r="L1914" s="2380"/>
      <c r="M1914" s="2377"/>
      <c r="N1914" s="50">
        <v>213.32400000000001</v>
      </c>
      <c r="O1914" s="456">
        <v>587.78300000000002</v>
      </c>
      <c r="P1914" s="50">
        <v>169.303</v>
      </c>
      <c r="Q1914" s="47"/>
      <c r="R1914" s="47"/>
      <c r="S1914" s="48"/>
      <c r="T1914" s="48"/>
      <c r="U1914" s="751" t="s">
        <v>682</v>
      </c>
      <c r="V1914" s="401" t="s">
        <v>1261</v>
      </c>
      <c r="W1914" s="401"/>
    </row>
    <row r="1915" spans="1:23" s="294" customFormat="1" ht="15" customHeight="1" outlineLevel="1" x14ac:dyDescent="0.25">
      <c r="A1915" s="2384"/>
      <c r="B1915" s="2670" t="s">
        <v>2777</v>
      </c>
      <c r="C1915" s="2375" t="s">
        <v>998</v>
      </c>
      <c r="D1915" s="2375" t="s">
        <v>999</v>
      </c>
      <c r="E1915" s="354" t="s">
        <v>1174</v>
      </c>
      <c r="F1915" s="2378" t="s">
        <v>1169</v>
      </c>
      <c r="G1915" s="2457" t="s">
        <v>395</v>
      </c>
      <c r="H1915" s="2398" t="s">
        <v>687</v>
      </c>
      <c r="I1915" s="2375" t="s">
        <v>979</v>
      </c>
      <c r="J1915" s="2375" t="s">
        <v>980</v>
      </c>
      <c r="K1915" s="395" t="s">
        <v>1174</v>
      </c>
      <c r="L1915" s="2378" t="s">
        <v>1169</v>
      </c>
      <c r="M1915" s="2375" t="s">
        <v>393</v>
      </c>
      <c r="N1915" s="1459" t="s">
        <v>3425</v>
      </c>
      <c r="O1915" s="1461" t="s">
        <v>3426</v>
      </c>
      <c r="P1915" s="53" t="s">
        <v>3427</v>
      </c>
      <c r="Q1915" s="47"/>
      <c r="R1915" s="47"/>
      <c r="S1915" s="48"/>
      <c r="T1915" s="48"/>
      <c r="U1915" s="751"/>
      <c r="V1915" s="401"/>
      <c r="W1915" s="401"/>
    </row>
    <row r="1916" spans="1:23" s="294" customFormat="1" ht="30" customHeight="1" outlineLevel="1" x14ac:dyDescent="0.25">
      <c r="A1916" s="2386"/>
      <c r="B1916" s="2671"/>
      <c r="C1916" s="2377"/>
      <c r="D1916" s="2377"/>
      <c r="E1916" s="1460"/>
      <c r="F1916" s="2380"/>
      <c r="G1916" s="2459"/>
      <c r="H1916" s="2399"/>
      <c r="I1916" s="2377"/>
      <c r="J1916" s="2377"/>
      <c r="K1916" s="1460"/>
      <c r="L1916" s="2380"/>
      <c r="M1916" s="2377"/>
      <c r="N1916" s="50">
        <v>59.514000000000003</v>
      </c>
      <c r="O1916" s="456">
        <v>541.524</v>
      </c>
      <c r="P1916" s="53">
        <v>352.49700000000001</v>
      </c>
      <c r="Q1916" s="47"/>
      <c r="R1916" s="47"/>
      <c r="S1916" s="48"/>
      <c r="T1916" s="48"/>
      <c r="U1916" s="751" t="s">
        <v>682</v>
      </c>
      <c r="V1916" s="401" t="s">
        <v>1261</v>
      </c>
      <c r="W1916" s="401"/>
    </row>
    <row r="1917" spans="1:23" s="294" customFormat="1" outlineLevel="1" x14ac:dyDescent="0.25">
      <c r="A1917" s="2384"/>
      <c r="B1917" s="2670" t="s">
        <v>2778</v>
      </c>
      <c r="C1917" s="2375" t="s">
        <v>998</v>
      </c>
      <c r="D1917" s="2375" t="s">
        <v>999</v>
      </c>
      <c r="E1917" s="1149" t="s">
        <v>1174</v>
      </c>
      <c r="F1917" s="2378" t="s">
        <v>474</v>
      </c>
      <c r="G1917" s="2502" t="s">
        <v>395</v>
      </c>
      <c r="H1917" s="2398" t="s">
        <v>703</v>
      </c>
      <c r="I1917" s="2375" t="s">
        <v>979</v>
      </c>
      <c r="J1917" s="2375" t="s">
        <v>980</v>
      </c>
      <c r="K1917" s="399" t="s">
        <v>1174</v>
      </c>
      <c r="L1917" s="2378" t="s">
        <v>474</v>
      </c>
      <c r="M1917" s="2375" t="s">
        <v>393</v>
      </c>
      <c r="N1917" s="1459" t="s">
        <v>3428</v>
      </c>
      <c r="O1917" s="1461" t="s">
        <v>3429</v>
      </c>
      <c r="P1917" s="53" t="s">
        <v>3430</v>
      </c>
      <c r="Q1917" s="47"/>
      <c r="R1917" s="47"/>
      <c r="S1917" s="48"/>
      <c r="T1917" s="48"/>
      <c r="U1917" s="751"/>
      <c r="V1917" s="401"/>
      <c r="W1917" s="401"/>
    </row>
    <row r="1918" spans="1:23" s="294" customFormat="1" outlineLevel="1" x14ac:dyDescent="0.25">
      <c r="A1918" s="2385"/>
      <c r="B1918" s="2673"/>
      <c r="C1918" s="2376"/>
      <c r="D1918" s="2376"/>
      <c r="E1918" s="2375" t="s">
        <v>2026</v>
      </c>
      <c r="F1918" s="2379"/>
      <c r="G1918" s="2729"/>
      <c r="H1918" s="2643"/>
      <c r="I1918" s="2376"/>
      <c r="J1918" s="2376"/>
      <c r="K1918" s="2375" t="s">
        <v>1192</v>
      </c>
      <c r="L1918" s="2379"/>
      <c r="M1918" s="2376"/>
      <c r="N1918" s="50">
        <v>0</v>
      </c>
      <c r="O1918" s="456">
        <v>0</v>
      </c>
      <c r="P1918" s="53">
        <v>578.83299999999997</v>
      </c>
      <c r="Q1918" s="47"/>
      <c r="R1918" s="47"/>
      <c r="S1918" s="48"/>
      <c r="T1918" s="48"/>
      <c r="U1918" s="751" t="s">
        <v>682</v>
      </c>
      <c r="V1918" s="401" t="s">
        <v>1261</v>
      </c>
      <c r="W1918" s="401"/>
    </row>
    <row r="1919" spans="1:23" s="294" customFormat="1" ht="30" customHeight="1" outlineLevel="1" x14ac:dyDescent="0.25">
      <c r="A1919" s="2386"/>
      <c r="B1919" s="2671"/>
      <c r="C1919" s="2377"/>
      <c r="D1919" s="2377"/>
      <c r="E1919" s="2377"/>
      <c r="F1919" s="2380"/>
      <c r="G1919" s="2503"/>
      <c r="H1919" s="2399"/>
      <c r="I1919" s="2377"/>
      <c r="J1919" s="2377"/>
      <c r="K1919" s="2377"/>
      <c r="L1919" s="2380"/>
      <c r="M1919" s="2377"/>
      <c r="N1919" s="50">
        <v>211.74700000000001</v>
      </c>
      <c r="O1919" s="456">
        <v>2357.377</v>
      </c>
      <c r="P1919" s="50"/>
      <c r="Q1919" s="47"/>
      <c r="R1919" s="47"/>
      <c r="S1919" s="48"/>
      <c r="T1919" s="48"/>
      <c r="U1919" s="751" t="s">
        <v>692</v>
      </c>
      <c r="V1919" s="401"/>
      <c r="W1919" s="401"/>
    </row>
    <row r="1920" spans="1:23" s="294" customFormat="1" ht="15" customHeight="1" outlineLevel="1" x14ac:dyDescent="0.25">
      <c r="A1920" s="2384"/>
      <c r="B1920" s="2670" t="s">
        <v>2779</v>
      </c>
      <c r="C1920" s="2375" t="s">
        <v>998</v>
      </c>
      <c r="D1920" s="2375" t="s">
        <v>999</v>
      </c>
      <c r="E1920" s="1042" t="s">
        <v>1174</v>
      </c>
      <c r="F1920" s="2378" t="s">
        <v>1172</v>
      </c>
      <c r="G1920" s="2457" t="s">
        <v>395</v>
      </c>
      <c r="H1920" s="2398" t="s">
        <v>2782</v>
      </c>
      <c r="I1920" s="2375" t="s">
        <v>979</v>
      </c>
      <c r="J1920" s="2375" t="s">
        <v>980</v>
      </c>
      <c r="K1920" s="399" t="s">
        <v>1174</v>
      </c>
      <c r="L1920" s="2378" t="s">
        <v>1172</v>
      </c>
      <c r="M1920" s="2375" t="s">
        <v>393</v>
      </c>
      <c r="N1920" s="50"/>
      <c r="O1920" s="1461" t="s">
        <v>3431</v>
      </c>
      <c r="P1920" s="1459" t="s">
        <v>3432</v>
      </c>
      <c r="Q1920" s="47"/>
      <c r="R1920" s="47"/>
      <c r="S1920" s="48"/>
      <c r="T1920" s="48"/>
      <c r="U1920" s="751"/>
      <c r="V1920" s="401"/>
      <c r="W1920" s="401"/>
    </row>
    <row r="1921" spans="1:23" s="294" customFormat="1" ht="15" customHeight="1" outlineLevel="1" x14ac:dyDescent="0.25">
      <c r="A1921" s="2385"/>
      <c r="B1921" s="2673"/>
      <c r="C1921" s="2376"/>
      <c r="D1921" s="2376"/>
      <c r="E1921" s="2376"/>
      <c r="F1921" s="2379"/>
      <c r="G1921" s="2458"/>
      <c r="H1921" s="2643"/>
      <c r="I1921" s="2376"/>
      <c r="J1921" s="2376"/>
      <c r="K1921" s="2375" t="s">
        <v>1192</v>
      </c>
      <c r="L1921" s="2379"/>
      <c r="M1921" s="2376"/>
      <c r="N1921" s="50">
        <v>0</v>
      </c>
      <c r="O1921" s="456">
        <v>152.726</v>
      </c>
      <c r="P1921" s="53">
        <v>157.70699999999999</v>
      </c>
      <c r="Q1921" s="47"/>
      <c r="R1921" s="47"/>
      <c r="S1921" s="48"/>
      <c r="T1921" s="48"/>
      <c r="U1921" s="751" t="s">
        <v>682</v>
      </c>
      <c r="V1921" s="401" t="s">
        <v>1261</v>
      </c>
      <c r="W1921" s="401"/>
    </row>
    <row r="1922" spans="1:23" s="294" customFormat="1" outlineLevel="1" x14ac:dyDescent="0.25">
      <c r="A1922" s="2386"/>
      <c r="B1922" s="2671"/>
      <c r="C1922" s="2377"/>
      <c r="D1922" s="2377"/>
      <c r="E1922" s="2377"/>
      <c r="F1922" s="2380"/>
      <c r="G1922" s="2459"/>
      <c r="H1922" s="2399"/>
      <c r="I1922" s="2377"/>
      <c r="J1922" s="2377"/>
      <c r="K1922" s="2377"/>
      <c r="L1922" s="2380"/>
      <c r="M1922" s="2377"/>
      <c r="N1922" s="50"/>
      <c r="O1922" s="456">
        <v>157.70699999999999</v>
      </c>
      <c r="P1922" s="53"/>
      <c r="Q1922" s="47"/>
      <c r="R1922" s="47"/>
      <c r="S1922" s="48"/>
      <c r="T1922" s="48"/>
      <c r="U1922" s="751" t="s">
        <v>692</v>
      </c>
      <c r="V1922" s="401"/>
      <c r="W1922" s="401"/>
    </row>
    <row r="1923" spans="1:23" s="294" customFormat="1" outlineLevel="1" x14ac:dyDescent="0.25">
      <c r="A1923" s="2384"/>
      <c r="B1923" s="2670" t="s">
        <v>2780</v>
      </c>
      <c r="C1923" s="2375" t="s">
        <v>998</v>
      </c>
      <c r="D1923" s="2375" t="s">
        <v>999</v>
      </c>
      <c r="E1923" s="1040" t="s">
        <v>1174</v>
      </c>
      <c r="F1923" s="2378">
        <v>2030</v>
      </c>
      <c r="G1923" s="2502" t="s">
        <v>395</v>
      </c>
      <c r="H1923" s="2398" t="s">
        <v>1868</v>
      </c>
      <c r="I1923" s="2375" t="s">
        <v>979</v>
      </c>
      <c r="J1923" s="2375" t="s">
        <v>980</v>
      </c>
      <c r="K1923" s="680" t="s">
        <v>1174</v>
      </c>
      <c r="L1923" s="2378">
        <v>2030</v>
      </c>
      <c r="M1923" s="2375" t="s">
        <v>393</v>
      </c>
      <c r="N1923" s="50"/>
      <c r="O1923" s="456"/>
      <c r="P1923" s="53"/>
      <c r="Q1923" s="47"/>
      <c r="R1923" s="47"/>
      <c r="S1923" s="48"/>
      <c r="T1923" s="50" t="s">
        <v>2377</v>
      </c>
      <c r="U1923" s="751"/>
      <c r="V1923" s="682"/>
      <c r="W1923" s="2294" t="s">
        <v>1867</v>
      </c>
    </row>
    <row r="1924" spans="1:23" s="294" customFormat="1" outlineLevel="1" x14ac:dyDescent="0.25">
      <c r="A1924" s="2386"/>
      <c r="B1924" s="2671"/>
      <c r="C1924" s="2377"/>
      <c r="D1924" s="2377"/>
      <c r="E1924" s="1040" t="s">
        <v>2026</v>
      </c>
      <c r="F1924" s="2379"/>
      <c r="G1924" s="2503"/>
      <c r="H1924" s="2399"/>
      <c r="I1924" s="2376"/>
      <c r="J1924" s="2376"/>
      <c r="K1924" s="112" t="s">
        <v>1192</v>
      </c>
      <c r="L1924" s="2379"/>
      <c r="M1924" s="2376"/>
      <c r="N1924" s="50"/>
      <c r="O1924" s="456"/>
      <c r="P1924" s="53"/>
      <c r="Q1924" s="47"/>
      <c r="R1924" s="47"/>
      <c r="S1924" s="48"/>
      <c r="T1924" s="47">
        <v>633.79999999999995</v>
      </c>
      <c r="U1924" s="751" t="s">
        <v>682</v>
      </c>
      <c r="V1924" s="682"/>
      <c r="W1924" s="2295"/>
    </row>
    <row r="1925" spans="1:23" s="294" customFormat="1" outlineLevel="1" x14ac:dyDescent="0.25">
      <c r="A1925" s="2384"/>
      <c r="B1925" s="2670" t="s">
        <v>2781</v>
      </c>
      <c r="C1925" s="2375" t="s">
        <v>998</v>
      </c>
      <c r="D1925" s="2375" t="s">
        <v>999</v>
      </c>
      <c r="E1925" s="1040"/>
      <c r="F1925" s="2378">
        <v>2030</v>
      </c>
      <c r="G1925" s="2502" t="s">
        <v>395</v>
      </c>
      <c r="H1925" s="2398" t="s">
        <v>1869</v>
      </c>
      <c r="I1925" s="2375" t="s">
        <v>979</v>
      </c>
      <c r="J1925" s="2375" t="s">
        <v>980</v>
      </c>
      <c r="K1925" s="680" t="s">
        <v>1174</v>
      </c>
      <c r="L1925" s="2378">
        <v>2030</v>
      </c>
      <c r="M1925" s="2375" t="s">
        <v>393</v>
      </c>
      <c r="N1925" s="50"/>
      <c r="O1925" s="456"/>
      <c r="P1925" s="53"/>
      <c r="Q1925" s="47"/>
      <c r="R1925" s="47"/>
      <c r="S1925" s="48"/>
      <c r="T1925" s="50" t="s">
        <v>2378</v>
      </c>
      <c r="U1925" s="751"/>
      <c r="V1925" s="682"/>
      <c r="W1925" s="2294" t="s">
        <v>1867</v>
      </c>
    </row>
    <row r="1926" spans="1:23" s="294" customFormat="1" outlineLevel="1" x14ac:dyDescent="0.25">
      <c r="A1926" s="2386"/>
      <c r="B1926" s="2671"/>
      <c r="C1926" s="2377"/>
      <c r="D1926" s="2377"/>
      <c r="E1926" s="1040" t="s">
        <v>2026</v>
      </c>
      <c r="F1926" s="2379"/>
      <c r="G1926" s="2503"/>
      <c r="H1926" s="2399"/>
      <c r="I1926" s="2376"/>
      <c r="J1926" s="2376"/>
      <c r="K1926" s="325" t="s">
        <v>1192</v>
      </c>
      <c r="L1926" s="2379"/>
      <c r="M1926" s="2376"/>
      <c r="N1926" s="50"/>
      <c r="O1926" s="456"/>
      <c r="P1926" s="53"/>
      <c r="Q1926" s="47"/>
      <c r="R1926" s="47"/>
      <c r="S1926" s="48"/>
      <c r="T1926" s="47">
        <v>649.79999999999995</v>
      </c>
      <c r="U1926" s="751" t="s">
        <v>682</v>
      </c>
      <c r="V1926" s="682"/>
      <c r="W1926" s="2295"/>
    </row>
    <row r="1927" spans="1:23" s="295" customFormat="1" ht="21.75" customHeight="1" outlineLevel="1" x14ac:dyDescent="0.25">
      <c r="A1927" s="1223"/>
      <c r="B1927" s="1582" t="s">
        <v>2401</v>
      </c>
      <c r="C1927" s="176"/>
      <c r="D1927" s="176"/>
      <c r="E1927" s="176"/>
      <c r="F1927" s="186"/>
      <c r="G1927" s="221"/>
      <c r="H1927" s="999" t="s">
        <v>596</v>
      </c>
      <c r="I1927" s="176"/>
      <c r="J1927" s="176"/>
      <c r="K1927" s="176"/>
      <c r="L1927" s="186"/>
      <c r="M1927" s="176"/>
      <c r="N1927" s="168"/>
      <c r="O1927" s="459"/>
      <c r="P1927" s="168"/>
      <c r="Q1927" s="671"/>
      <c r="R1927" s="671"/>
      <c r="S1927" s="180"/>
      <c r="T1927" s="180"/>
      <c r="U1927" s="177"/>
      <c r="V1927" s="177"/>
      <c r="W1927" s="177"/>
    </row>
    <row r="1928" spans="1:23" s="309" customFormat="1" outlineLevel="1" x14ac:dyDescent="0.25">
      <c r="A1928" s="2384"/>
      <c r="B1928" s="2670" t="s">
        <v>2787</v>
      </c>
      <c r="C1928" s="2375" t="s">
        <v>998</v>
      </c>
      <c r="D1928" s="2375" t="s">
        <v>1027</v>
      </c>
      <c r="E1928" s="1041" t="s">
        <v>1174</v>
      </c>
      <c r="F1928" s="2378" t="s">
        <v>472</v>
      </c>
      <c r="G1928" s="2457" t="s">
        <v>395</v>
      </c>
      <c r="H1928" s="2398" t="s">
        <v>2786</v>
      </c>
      <c r="I1928" s="2375" t="s">
        <v>979</v>
      </c>
      <c r="J1928" s="2375" t="s">
        <v>984</v>
      </c>
      <c r="K1928" s="399" t="s">
        <v>1174</v>
      </c>
      <c r="L1928" s="2378" t="s">
        <v>472</v>
      </c>
      <c r="M1928" s="2375" t="s">
        <v>393</v>
      </c>
      <c r="N1928" s="1465" t="s">
        <v>3433</v>
      </c>
      <c r="O1928" s="1466" t="s">
        <v>3434</v>
      </c>
      <c r="P1928" s="1465" t="s">
        <v>3435</v>
      </c>
      <c r="Q1928" s="1465" t="s">
        <v>3439</v>
      </c>
      <c r="R1928" s="272" t="s">
        <v>3436</v>
      </c>
      <c r="S1928" s="394"/>
      <c r="T1928" s="394"/>
      <c r="U1928" s="1665"/>
      <c r="V1928" s="402"/>
      <c r="W1928" s="402"/>
    </row>
    <row r="1929" spans="1:23" s="294" customFormat="1" outlineLevel="1" x14ac:dyDescent="0.25">
      <c r="A1929" s="2385"/>
      <c r="B1929" s="2673"/>
      <c r="C1929" s="2376"/>
      <c r="D1929" s="2376"/>
      <c r="E1929" s="2375" t="s">
        <v>2026</v>
      </c>
      <c r="F1929" s="2379"/>
      <c r="G1929" s="2458"/>
      <c r="H1929" s="2643"/>
      <c r="I1929" s="2376"/>
      <c r="J1929" s="2376"/>
      <c r="K1929" s="2375" t="s">
        <v>1192</v>
      </c>
      <c r="L1929" s="2379"/>
      <c r="M1929" s="2376"/>
      <c r="N1929" s="50">
        <v>814.64099999999996</v>
      </c>
      <c r="O1929" s="456">
        <v>0</v>
      </c>
      <c r="P1929" s="50"/>
      <c r="Q1929" s="47"/>
      <c r="R1929" s="47"/>
      <c r="S1929" s="48"/>
      <c r="T1929" s="48"/>
      <c r="U1929" s="751" t="s">
        <v>731</v>
      </c>
      <c r="V1929" s="401"/>
      <c r="W1929" s="401"/>
    </row>
    <row r="1930" spans="1:23" s="294" customFormat="1" outlineLevel="1" x14ac:dyDescent="0.25">
      <c r="A1930" s="2385"/>
      <c r="B1930" s="2673"/>
      <c r="C1930" s="2376"/>
      <c r="D1930" s="2376"/>
      <c r="E1930" s="2376"/>
      <c r="F1930" s="2379"/>
      <c r="G1930" s="2458"/>
      <c r="H1930" s="2643"/>
      <c r="I1930" s="2376"/>
      <c r="J1930" s="2376"/>
      <c r="K1930" s="2376"/>
      <c r="L1930" s="2379"/>
      <c r="M1930" s="2376"/>
      <c r="N1930" s="50">
        <v>1168.5250000000001</v>
      </c>
      <c r="O1930" s="456">
        <v>0</v>
      </c>
      <c r="P1930" s="50">
        <v>2500</v>
      </c>
      <c r="Q1930" s="47">
        <v>2957.183</v>
      </c>
      <c r="R1930" s="47">
        <v>871.15099999999995</v>
      </c>
      <c r="S1930" s="48"/>
      <c r="T1930" s="48"/>
      <c r="U1930" s="751" t="s">
        <v>688</v>
      </c>
      <c r="V1930" s="401" t="s">
        <v>1261</v>
      </c>
      <c r="W1930" s="401"/>
    </row>
    <row r="1931" spans="1:23" s="294" customFormat="1" outlineLevel="1" x14ac:dyDescent="0.25">
      <c r="A1931" s="2386"/>
      <c r="B1931" s="2671"/>
      <c r="C1931" s="2377"/>
      <c r="D1931" s="2377"/>
      <c r="E1931" s="2377"/>
      <c r="F1931" s="2380"/>
      <c r="G1931" s="2459"/>
      <c r="H1931" s="2399"/>
      <c r="I1931" s="2377"/>
      <c r="J1931" s="2377"/>
      <c r="K1931" s="2377"/>
      <c r="L1931" s="2380"/>
      <c r="M1931" s="2377"/>
      <c r="N1931" s="50">
        <v>0</v>
      </c>
      <c r="O1931" s="456">
        <v>600.66</v>
      </c>
      <c r="P1931" s="50"/>
      <c r="Q1931" s="47"/>
      <c r="R1931" s="47"/>
      <c r="S1931" s="48"/>
      <c r="T1931" s="48"/>
      <c r="U1931" s="751" t="s">
        <v>706</v>
      </c>
      <c r="V1931" s="401"/>
      <c r="W1931" s="401"/>
    </row>
    <row r="1932" spans="1:23" s="294" customFormat="1" outlineLevel="1" x14ac:dyDescent="0.25">
      <c r="A1932" s="2384"/>
      <c r="B1932" s="2670" t="s">
        <v>2399</v>
      </c>
      <c r="C1932" s="2375" t="s">
        <v>998</v>
      </c>
      <c r="D1932" s="2375" t="s">
        <v>1027</v>
      </c>
      <c r="E1932" s="1041" t="s">
        <v>1174</v>
      </c>
      <c r="F1932" s="2378" t="s">
        <v>1170</v>
      </c>
      <c r="G1932" s="2502" t="s">
        <v>395</v>
      </c>
      <c r="H1932" s="2398" t="s">
        <v>705</v>
      </c>
      <c r="I1932" s="2375" t="s">
        <v>979</v>
      </c>
      <c r="J1932" s="2375" t="s">
        <v>984</v>
      </c>
      <c r="K1932" s="400" t="s">
        <v>1174</v>
      </c>
      <c r="L1932" s="2378" t="s">
        <v>1170</v>
      </c>
      <c r="M1932" s="2375" t="s">
        <v>393</v>
      </c>
      <c r="N1932" s="1464" t="s">
        <v>3437</v>
      </c>
      <c r="O1932" s="456"/>
      <c r="P1932" s="1464" t="s">
        <v>3438</v>
      </c>
      <c r="Q1932" s="47"/>
      <c r="R1932" s="47"/>
      <c r="S1932" s="48"/>
      <c r="T1932" s="48"/>
      <c r="U1932" s="751"/>
      <c r="V1932" s="401"/>
      <c r="W1932" s="401"/>
    </row>
    <row r="1933" spans="1:23" s="294" customFormat="1" outlineLevel="1" x14ac:dyDescent="0.25">
      <c r="A1933" s="2385"/>
      <c r="B1933" s="2673"/>
      <c r="C1933" s="2376"/>
      <c r="D1933" s="2376"/>
      <c r="E1933" s="2375" t="s">
        <v>2026</v>
      </c>
      <c r="F1933" s="2379"/>
      <c r="G1933" s="2729"/>
      <c r="H1933" s="2643"/>
      <c r="I1933" s="2376"/>
      <c r="J1933" s="2376"/>
      <c r="K1933" s="2375" t="s">
        <v>1192</v>
      </c>
      <c r="L1933" s="2379"/>
      <c r="M1933" s="2376"/>
      <c r="N1933" s="50">
        <v>77.373000000000005</v>
      </c>
      <c r="O1933" s="456">
        <v>0</v>
      </c>
      <c r="P1933" s="50">
        <v>118.629</v>
      </c>
      <c r="Q1933" s="47"/>
      <c r="R1933" s="47"/>
      <c r="S1933" s="48"/>
      <c r="T1933" s="48"/>
      <c r="U1933" s="751" t="s">
        <v>688</v>
      </c>
      <c r="V1933" s="401" t="s">
        <v>1264</v>
      </c>
      <c r="W1933" s="401"/>
    </row>
    <row r="1934" spans="1:23" s="294" customFormat="1" outlineLevel="1" x14ac:dyDescent="0.25">
      <c r="A1934" s="2386"/>
      <c r="B1934" s="2671"/>
      <c r="C1934" s="2377"/>
      <c r="D1934" s="2377"/>
      <c r="E1934" s="2377"/>
      <c r="F1934" s="2380"/>
      <c r="G1934" s="2503"/>
      <c r="H1934" s="2399"/>
      <c r="I1934" s="2377"/>
      <c r="J1934" s="2377"/>
      <c r="K1934" s="2377"/>
      <c r="L1934" s="2380"/>
      <c r="M1934" s="2377"/>
      <c r="N1934" s="50">
        <v>912.04100000000005</v>
      </c>
      <c r="O1934" s="456">
        <v>0</v>
      </c>
      <c r="P1934" s="50"/>
      <c r="Q1934" s="47"/>
      <c r="R1934" s="47"/>
      <c r="S1934" s="48"/>
      <c r="T1934" s="48"/>
      <c r="U1934" s="751" t="s">
        <v>706</v>
      </c>
      <c r="V1934" s="401"/>
      <c r="W1934" s="401"/>
    </row>
    <row r="1935" spans="1:23" s="294" customFormat="1" ht="30" outlineLevel="1" x14ac:dyDescent="0.25">
      <c r="A1935" s="2384"/>
      <c r="B1935" s="2445" t="s">
        <v>2400</v>
      </c>
      <c r="C1935" s="2375" t="s">
        <v>998</v>
      </c>
      <c r="D1935" s="2375" t="s">
        <v>1027</v>
      </c>
      <c r="E1935" s="1041" t="s">
        <v>1174</v>
      </c>
      <c r="F1935" s="2378">
        <v>2028</v>
      </c>
      <c r="G1935" s="2502" t="s">
        <v>395</v>
      </c>
      <c r="H1935" s="2676" t="s">
        <v>1265</v>
      </c>
      <c r="I1935" s="2375" t="s">
        <v>979</v>
      </c>
      <c r="J1935" s="2375" t="s">
        <v>984</v>
      </c>
      <c r="K1935" s="400" t="s">
        <v>1174</v>
      </c>
      <c r="L1935" s="2378">
        <v>2028</v>
      </c>
      <c r="M1935" s="2375" t="s">
        <v>393</v>
      </c>
      <c r="N1935" s="50"/>
      <c r="O1935" s="456"/>
      <c r="P1935" s="50"/>
      <c r="Q1935" s="47"/>
      <c r="R1935" s="47" t="s">
        <v>2379</v>
      </c>
      <c r="S1935" s="48"/>
      <c r="T1935" s="48"/>
      <c r="U1935" s="751"/>
      <c r="V1935" s="401"/>
      <c r="W1935" s="2294" t="s">
        <v>1871</v>
      </c>
    </row>
    <row r="1936" spans="1:23" s="294" customFormat="1" outlineLevel="1" x14ac:dyDescent="0.25">
      <c r="A1936" s="2386"/>
      <c r="B1936" s="2446"/>
      <c r="C1936" s="2377"/>
      <c r="D1936" s="2377"/>
      <c r="E1936" s="1042" t="s">
        <v>2026</v>
      </c>
      <c r="F1936" s="2380"/>
      <c r="G1936" s="2729"/>
      <c r="H1936" s="2677"/>
      <c r="I1936" s="2377"/>
      <c r="J1936" s="2377"/>
      <c r="K1936" s="325" t="s">
        <v>1192</v>
      </c>
      <c r="L1936" s="2380"/>
      <c r="M1936" s="2377"/>
      <c r="N1936" s="50"/>
      <c r="O1936" s="456"/>
      <c r="P1936" s="50"/>
      <c r="Q1936" s="47"/>
      <c r="R1936" s="47">
        <v>3155.009</v>
      </c>
      <c r="S1936" s="48"/>
      <c r="T1936" s="48"/>
      <c r="U1936" s="751" t="s">
        <v>688</v>
      </c>
      <c r="V1936" s="401" t="s">
        <v>1264</v>
      </c>
      <c r="W1936" s="2295"/>
    </row>
    <row r="1937" spans="1:23" s="294" customFormat="1" outlineLevel="1" x14ac:dyDescent="0.25">
      <c r="A1937" s="2384"/>
      <c r="B1937" s="2445" t="s">
        <v>2785</v>
      </c>
      <c r="C1937" s="2375" t="s">
        <v>998</v>
      </c>
      <c r="D1937" s="2375" t="s">
        <v>1027</v>
      </c>
      <c r="E1937" s="1041" t="s">
        <v>1174</v>
      </c>
      <c r="F1937" s="2378">
        <v>2030</v>
      </c>
      <c r="G1937" s="2502" t="s">
        <v>395</v>
      </c>
      <c r="H1937" s="2480" t="s">
        <v>1870</v>
      </c>
      <c r="I1937" s="2375" t="s">
        <v>979</v>
      </c>
      <c r="J1937" s="2375" t="s">
        <v>984</v>
      </c>
      <c r="K1937" s="675" t="s">
        <v>1174</v>
      </c>
      <c r="L1937" s="2378">
        <v>2030</v>
      </c>
      <c r="M1937" s="2375" t="s">
        <v>393</v>
      </c>
      <c r="N1937" s="50"/>
      <c r="O1937" s="456"/>
      <c r="P1937" s="50"/>
      <c r="Q1937" s="47"/>
      <c r="R1937" s="47"/>
      <c r="S1937" s="48"/>
      <c r="T1937" s="47" t="s">
        <v>2380</v>
      </c>
      <c r="U1937" s="751"/>
      <c r="V1937" s="682"/>
      <c r="W1937" s="682"/>
    </row>
    <row r="1938" spans="1:23" s="294" customFormat="1" outlineLevel="1" x14ac:dyDescent="0.25">
      <c r="A1938" s="2386"/>
      <c r="B1938" s="2446"/>
      <c r="C1938" s="2377"/>
      <c r="D1938" s="2377"/>
      <c r="E1938" s="1039" t="s">
        <v>2026</v>
      </c>
      <c r="F1938" s="2380"/>
      <c r="G1938" s="2729"/>
      <c r="H1938" s="2481"/>
      <c r="I1938" s="2377"/>
      <c r="J1938" s="2377"/>
      <c r="K1938" s="325" t="s">
        <v>1192</v>
      </c>
      <c r="L1938" s="2380"/>
      <c r="M1938" s="2377"/>
      <c r="N1938" s="50"/>
      <c r="O1938" s="456"/>
      <c r="P1938" s="50"/>
      <c r="Q1938" s="47"/>
      <c r="R1938" s="47"/>
      <c r="S1938" s="48"/>
      <c r="T1938" s="47">
        <v>181</v>
      </c>
      <c r="U1938" s="751" t="s">
        <v>688</v>
      </c>
      <c r="V1938" s="682"/>
      <c r="W1938" s="682"/>
    </row>
    <row r="1939" spans="1:23" s="282" customFormat="1" ht="120" outlineLevel="1" x14ac:dyDescent="0.25">
      <c r="A1939" s="1187">
        <v>71</v>
      </c>
      <c r="B1939" s="1530" t="s">
        <v>3674</v>
      </c>
      <c r="C1939" s="255" t="s">
        <v>2174</v>
      </c>
      <c r="D1939" s="1037" t="s">
        <v>87</v>
      </c>
      <c r="E1939" s="1046" t="s">
        <v>3</v>
      </c>
      <c r="F1939" s="125" t="s">
        <v>335</v>
      </c>
      <c r="G1939" s="256" t="s">
        <v>335</v>
      </c>
      <c r="H1939" s="910" t="s">
        <v>2055</v>
      </c>
      <c r="I1939" s="242" t="s">
        <v>1608</v>
      </c>
      <c r="J1939" s="242" t="s">
        <v>60</v>
      </c>
      <c r="K1939" s="242" t="s">
        <v>3</v>
      </c>
      <c r="L1939" s="125" t="s">
        <v>335</v>
      </c>
      <c r="M1939" s="242" t="s">
        <v>335</v>
      </c>
      <c r="N1939" s="36">
        <v>65</v>
      </c>
      <c r="O1939" s="36">
        <v>62</v>
      </c>
      <c r="P1939" s="36">
        <v>59</v>
      </c>
      <c r="Q1939" s="36">
        <v>55</v>
      </c>
      <c r="R1939" s="36">
        <v>54</v>
      </c>
      <c r="S1939" s="36">
        <v>53</v>
      </c>
      <c r="T1939" s="36">
        <v>52</v>
      </c>
      <c r="U1939" s="14"/>
      <c r="V1939" s="14"/>
      <c r="W1939" s="14"/>
    </row>
    <row r="1940" spans="1:23" s="642" customFormat="1" ht="42.75" outlineLevel="1" x14ac:dyDescent="0.2">
      <c r="A1940" s="1192"/>
      <c r="B1940" s="619"/>
      <c r="C1940" s="627"/>
      <c r="D1940" s="641"/>
      <c r="E1940" s="627"/>
      <c r="F1940" s="643"/>
      <c r="G1940" s="641"/>
      <c r="H1940" s="629" t="s">
        <v>3888</v>
      </c>
      <c r="I1940" s="630"/>
      <c r="J1940" s="635"/>
      <c r="K1940" s="630"/>
      <c r="L1940" s="643"/>
      <c r="M1940" s="630"/>
      <c r="N1940" s="633">
        <f>SUM(N1941:N1944)</f>
        <v>2305.0709999999999</v>
      </c>
      <c r="O1940" s="633">
        <f t="shared" ref="O1940:T1940" si="97">SUM(O1941:O1944)</f>
        <v>2403.1419999999998</v>
      </c>
      <c r="P1940" s="633">
        <f t="shared" si="97"/>
        <v>955.78699999999992</v>
      </c>
      <c r="Q1940" s="633">
        <f t="shared" si="97"/>
        <v>4178.3580000000002</v>
      </c>
      <c r="R1940" s="633">
        <f t="shared" si="97"/>
        <v>1626.8310000000001</v>
      </c>
      <c r="S1940" s="633">
        <f t="shared" si="97"/>
        <v>25880.415000000001</v>
      </c>
      <c r="T1940" s="633">
        <f t="shared" si="97"/>
        <v>17987.5</v>
      </c>
      <c r="U1940" s="627"/>
      <c r="V1940" s="627"/>
      <c r="W1940" s="627"/>
    </row>
    <row r="1941" spans="1:23" s="642" customFormat="1" outlineLevel="1" x14ac:dyDescent="0.2">
      <c r="A1941" s="1192"/>
      <c r="B1941" s="619"/>
      <c r="C1941" s="627"/>
      <c r="D1941" s="641"/>
      <c r="E1941" s="627"/>
      <c r="F1941" s="643"/>
      <c r="G1941" s="641"/>
      <c r="H1941" s="629" t="s">
        <v>1034</v>
      </c>
      <c r="I1941" s="630"/>
      <c r="J1941" s="635"/>
      <c r="K1941" s="630"/>
      <c r="L1941" s="643"/>
      <c r="M1941" s="630"/>
      <c r="N1941" s="633">
        <f>N1949</f>
        <v>200</v>
      </c>
      <c r="O1941" s="633">
        <f t="shared" ref="O1941:P1941" si="98">O1949</f>
        <v>200</v>
      </c>
      <c r="P1941" s="633">
        <f t="shared" si="98"/>
        <v>0</v>
      </c>
      <c r="Q1941" s="633">
        <f t="shared" ref="Q1941:T1941" si="99">Q1949</f>
        <v>0</v>
      </c>
      <c r="R1941" s="633">
        <f t="shared" si="99"/>
        <v>0</v>
      </c>
      <c r="S1941" s="633">
        <f t="shared" si="99"/>
        <v>0</v>
      </c>
      <c r="T1941" s="633">
        <f t="shared" si="99"/>
        <v>0</v>
      </c>
      <c r="U1941" s="627"/>
      <c r="V1941" s="627"/>
      <c r="W1941" s="627"/>
    </row>
    <row r="1942" spans="1:23" s="642" customFormat="1" outlineLevel="1" x14ac:dyDescent="0.2">
      <c r="A1942" s="1192"/>
      <c r="B1942" s="619"/>
      <c r="C1942" s="627"/>
      <c r="D1942" s="641"/>
      <c r="E1942" s="627"/>
      <c r="F1942" s="643"/>
      <c r="G1942" s="641"/>
      <c r="H1942" s="629" t="s">
        <v>1032</v>
      </c>
      <c r="I1942" s="630"/>
      <c r="J1942" s="635"/>
      <c r="K1942" s="630"/>
      <c r="L1942" s="643"/>
      <c r="M1942" s="630"/>
      <c r="N1942" s="633">
        <f>N1950</f>
        <v>15.670999999999999</v>
      </c>
      <c r="O1942" s="633">
        <f t="shared" ref="O1942:P1942" si="100">O1950</f>
        <v>12.961</v>
      </c>
      <c r="P1942" s="633">
        <f t="shared" si="100"/>
        <v>0</v>
      </c>
      <c r="Q1942" s="633">
        <f t="shared" ref="Q1942:T1942" si="101">Q1950</f>
        <v>0</v>
      </c>
      <c r="R1942" s="633">
        <f t="shared" si="101"/>
        <v>0</v>
      </c>
      <c r="S1942" s="633">
        <f t="shared" si="101"/>
        <v>0</v>
      </c>
      <c r="T1942" s="633">
        <f t="shared" si="101"/>
        <v>0</v>
      </c>
      <c r="U1942" s="627"/>
      <c r="V1942" s="627"/>
      <c r="W1942" s="627"/>
    </row>
    <row r="1943" spans="1:23" s="642" customFormat="1" outlineLevel="1" x14ac:dyDescent="0.2">
      <c r="A1943" s="1192"/>
      <c r="B1943" s="619"/>
      <c r="C1943" s="627"/>
      <c r="D1943" s="641"/>
      <c r="E1943" s="627"/>
      <c r="F1943" s="643"/>
      <c r="G1943" s="641"/>
      <c r="H1943" s="629" t="s">
        <v>1035</v>
      </c>
      <c r="I1943" s="630"/>
      <c r="J1943" s="635"/>
      <c r="K1943" s="630"/>
      <c r="L1943" s="643"/>
      <c r="M1943" s="630"/>
      <c r="N1943" s="630">
        <f t="shared" ref="N1943:T1943" si="102">N1951+N2168</f>
        <v>173.90299999999999</v>
      </c>
      <c r="O1943" s="630">
        <f t="shared" si="102"/>
        <v>786.73699999999997</v>
      </c>
      <c r="P1943" s="630">
        <f t="shared" si="102"/>
        <v>955.78699999999992</v>
      </c>
      <c r="Q1943" s="630">
        <f t="shared" si="102"/>
        <v>4178.3580000000002</v>
      </c>
      <c r="R1943" s="630">
        <f t="shared" si="102"/>
        <v>1626.8310000000001</v>
      </c>
      <c r="S1943" s="630">
        <f t="shared" si="102"/>
        <v>17380.415000000001</v>
      </c>
      <c r="T1943" s="630">
        <f t="shared" si="102"/>
        <v>10887.5</v>
      </c>
      <c r="U1943" s="627"/>
      <c r="V1943" s="627"/>
      <c r="W1943" s="627"/>
    </row>
    <row r="1944" spans="1:23" s="642" customFormat="1" outlineLevel="1" x14ac:dyDescent="0.2">
      <c r="A1944" s="1192"/>
      <c r="B1944" s="619"/>
      <c r="C1944" s="627"/>
      <c r="D1944" s="641"/>
      <c r="E1944" s="627"/>
      <c r="F1944" s="643"/>
      <c r="G1944" s="641"/>
      <c r="H1944" s="629" t="s">
        <v>1031</v>
      </c>
      <c r="I1944" s="630"/>
      <c r="J1944" s="635"/>
      <c r="K1944" s="630"/>
      <c r="L1944" s="643"/>
      <c r="M1944" s="630"/>
      <c r="N1944" s="633">
        <f>N1952</f>
        <v>1915.4970000000001</v>
      </c>
      <c r="O1944" s="633">
        <f t="shared" ref="O1944:P1944" si="103">O1952</f>
        <v>1403.444</v>
      </c>
      <c r="P1944" s="633">
        <f t="shared" si="103"/>
        <v>0</v>
      </c>
      <c r="Q1944" s="633">
        <f t="shared" ref="Q1944:T1944" si="104">Q1952</f>
        <v>0</v>
      </c>
      <c r="R1944" s="633">
        <f t="shared" si="104"/>
        <v>0</v>
      </c>
      <c r="S1944" s="633">
        <f t="shared" si="104"/>
        <v>8500</v>
      </c>
      <c r="T1944" s="633">
        <f t="shared" si="104"/>
        <v>7100</v>
      </c>
      <c r="U1944" s="627"/>
      <c r="V1944" s="627"/>
      <c r="W1944" s="627"/>
    </row>
    <row r="1945" spans="1:23" s="298" customFormat="1" ht="15" customHeight="1" outlineLevel="1" x14ac:dyDescent="0.25">
      <c r="A1945" s="2356"/>
      <c r="B1945" s="2329" t="s">
        <v>3675</v>
      </c>
      <c r="C1945" s="2310" t="s">
        <v>307</v>
      </c>
      <c r="D1945" s="2238" t="s">
        <v>457</v>
      </c>
      <c r="E1945" s="1045" t="s">
        <v>477</v>
      </c>
      <c r="F1945" s="2330" t="s">
        <v>471</v>
      </c>
      <c r="G1945" s="2311" t="s">
        <v>395</v>
      </c>
      <c r="H1945" s="2368" t="s">
        <v>933</v>
      </c>
      <c r="I1945" s="2366" t="s">
        <v>305</v>
      </c>
      <c r="J1945" s="2366" t="s">
        <v>454</v>
      </c>
      <c r="K1945" s="258" t="s">
        <v>477</v>
      </c>
      <c r="L1945" s="2330" t="s">
        <v>471</v>
      </c>
      <c r="M1945" s="2366" t="s">
        <v>393</v>
      </c>
      <c r="N1945" s="561">
        <v>58</v>
      </c>
      <c r="O1945" s="561">
        <v>25.5</v>
      </c>
      <c r="P1945" s="561">
        <v>38.11</v>
      </c>
      <c r="Q1945" s="561">
        <v>40.08</v>
      </c>
      <c r="R1945" s="561">
        <v>55.070999999999998</v>
      </c>
      <c r="S1945" s="561">
        <v>330.66800000000001</v>
      </c>
      <c r="T1945" s="561">
        <v>41</v>
      </c>
      <c r="U1945" s="1666"/>
      <c r="V1945" s="271"/>
      <c r="W1945" s="271"/>
    </row>
    <row r="1946" spans="1:23" s="298" customFormat="1" ht="30" outlineLevel="1" x14ac:dyDescent="0.25">
      <c r="A1946" s="2356"/>
      <c r="B1946" s="2329"/>
      <c r="C1946" s="2310"/>
      <c r="D1946" s="2239"/>
      <c r="E1946" s="1045" t="s">
        <v>458</v>
      </c>
      <c r="F1946" s="2331"/>
      <c r="G1946" s="2311"/>
      <c r="H1946" s="2369"/>
      <c r="I1946" s="2366"/>
      <c r="J1946" s="2366"/>
      <c r="K1946" s="258" t="s">
        <v>465</v>
      </c>
      <c r="L1946" s="2331"/>
      <c r="M1946" s="2366"/>
      <c r="N1946" s="670">
        <v>2379.0709999999999</v>
      </c>
      <c r="O1946" s="670">
        <v>2403.1419999999998</v>
      </c>
      <c r="P1946" s="670">
        <v>955.78700000000003</v>
      </c>
      <c r="Q1946" s="670">
        <v>4178.3580000000002</v>
      </c>
      <c r="R1946" s="44">
        <v>1253.296</v>
      </c>
      <c r="S1946" s="44">
        <v>25880.415000000001</v>
      </c>
      <c r="T1946" s="44">
        <v>17987.5</v>
      </c>
      <c r="U1946" s="1753" t="s">
        <v>3905</v>
      </c>
      <c r="V1946" s="271"/>
      <c r="W1946" s="271"/>
    </row>
    <row r="1947" spans="1:23" s="307" customFormat="1" outlineLevel="1" x14ac:dyDescent="0.2">
      <c r="A1947" s="1226"/>
      <c r="B1947" s="1586"/>
      <c r="C1947" s="268"/>
      <c r="D1947" s="1064"/>
      <c r="E1947" s="1063"/>
      <c r="F1947" s="838"/>
      <c r="G1947" s="267"/>
      <c r="H1947" s="912"/>
      <c r="I1947" s="266"/>
      <c r="J1947" s="269"/>
      <c r="K1947" s="266"/>
      <c r="L1947" s="257"/>
      <c r="M1947" s="266"/>
      <c r="N1947" s="335"/>
      <c r="O1947" s="478"/>
      <c r="P1947" s="335"/>
      <c r="Q1947" s="601"/>
      <c r="R1947" s="601"/>
      <c r="S1947" s="266"/>
      <c r="T1947" s="266"/>
      <c r="U1947" s="1063"/>
      <c r="V1947" s="268"/>
      <c r="W1947" s="268"/>
    </row>
    <row r="1948" spans="1:23" s="303" customFormat="1" outlineLevel="1" x14ac:dyDescent="0.25">
      <c r="A1948" s="1203"/>
      <c r="B1948" s="1568"/>
      <c r="C1948" s="82"/>
      <c r="D1948" s="46"/>
      <c r="E1948" s="82"/>
      <c r="F1948" s="141"/>
      <c r="G1948" s="46"/>
      <c r="H1948" s="107" t="s">
        <v>1036</v>
      </c>
      <c r="I1948" s="74"/>
      <c r="J1948" s="113"/>
      <c r="K1948" s="74"/>
      <c r="L1948" s="141"/>
      <c r="M1948" s="74"/>
      <c r="N1948" s="711">
        <f t="shared" ref="N1948:Q1948" si="105">SUM(N1954:N2161)</f>
        <v>2305.0709999999999</v>
      </c>
      <c r="O1948" s="711">
        <f t="shared" si="105"/>
        <v>2403.1420000000003</v>
      </c>
      <c r="P1948" s="711">
        <f t="shared" si="105"/>
        <v>965.35599999999988</v>
      </c>
      <c r="Q1948" s="711">
        <f t="shared" si="105"/>
        <v>4178.3580000000002</v>
      </c>
      <c r="R1948" s="711">
        <f>SUM(R1954:R2161)</f>
        <v>1253.296</v>
      </c>
      <c r="S1948" s="711">
        <f t="shared" ref="S1948:T1948" si="106">SUM(S1954:S2161)</f>
        <v>25882.814999999999</v>
      </c>
      <c r="T1948" s="711">
        <f t="shared" si="106"/>
        <v>17987.5</v>
      </c>
      <c r="U1948" s="105"/>
      <c r="V1948" s="73"/>
      <c r="W1948" s="73"/>
    </row>
    <row r="1949" spans="1:23" s="303" customFormat="1" outlineLevel="1" x14ac:dyDescent="0.25">
      <c r="A1949" s="1203"/>
      <c r="B1949" s="1568"/>
      <c r="C1949" s="82"/>
      <c r="D1949" s="46"/>
      <c r="E1949" s="82"/>
      <c r="F1949" s="141"/>
      <c r="G1949" s="46"/>
      <c r="H1949" s="107" t="s">
        <v>1034</v>
      </c>
      <c r="I1949" s="74"/>
      <c r="J1949" s="113"/>
      <c r="K1949" s="74"/>
      <c r="L1949" s="141"/>
      <c r="M1949" s="74"/>
      <c r="N1949" s="105">
        <f t="shared" ref="N1949:P1949" si="107">N1988+N2031</f>
        <v>200</v>
      </c>
      <c r="O1949" s="105">
        <f t="shared" si="107"/>
        <v>200</v>
      </c>
      <c r="P1949" s="105">
        <f t="shared" si="107"/>
        <v>0</v>
      </c>
      <c r="Q1949" s="105">
        <f>Q1988+Q2031</f>
        <v>0</v>
      </c>
      <c r="R1949" s="105">
        <f t="shared" ref="R1949:T1949" si="108">R1988+R2031</f>
        <v>0</v>
      </c>
      <c r="S1949" s="105">
        <f t="shared" si="108"/>
        <v>0</v>
      </c>
      <c r="T1949" s="105">
        <f t="shared" si="108"/>
        <v>0</v>
      </c>
      <c r="U1949" s="105"/>
      <c r="V1949" s="73"/>
      <c r="W1949" s="73"/>
    </row>
    <row r="1950" spans="1:23" s="303" customFormat="1" outlineLevel="1" x14ac:dyDescent="0.25">
      <c r="A1950" s="1203"/>
      <c r="B1950" s="1568"/>
      <c r="C1950" s="82"/>
      <c r="D1950" s="46"/>
      <c r="E1950" s="82"/>
      <c r="F1950" s="141"/>
      <c r="G1950" s="46"/>
      <c r="H1950" s="107" t="s">
        <v>1032</v>
      </c>
      <c r="I1950" s="74"/>
      <c r="J1950" s="113"/>
      <c r="K1950" s="74"/>
      <c r="L1950" s="141"/>
      <c r="M1950" s="74"/>
      <c r="N1950" s="105">
        <f t="shared" ref="N1950:P1950" si="109">N2133</f>
        <v>15.670999999999999</v>
      </c>
      <c r="O1950" s="105">
        <f t="shared" si="109"/>
        <v>12.961</v>
      </c>
      <c r="P1950" s="105">
        <f t="shared" si="109"/>
        <v>0</v>
      </c>
      <c r="Q1950" s="105">
        <f>Q2133</f>
        <v>0</v>
      </c>
      <c r="R1950" s="105">
        <f t="shared" ref="R1950:T1950" si="110">R2133</f>
        <v>0</v>
      </c>
      <c r="S1950" s="105">
        <f t="shared" si="110"/>
        <v>0</v>
      </c>
      <c r="T1950" s="105">
        <f t="shared" si="110"/>
        <v>0</v>
      </c>
      <c r="U1950" s="105"/>
      <c r="V1950" s="73"/>
      <c r="W1950" s="73"/>
    </row>
    <row r="1951" spans="1:23" s="303" customFormat="1" outlineLevel="1" x14ac:dyDescent="0.25">
      <c r="A1951" s="1203"/>
      <c r="B1951" s="1568"/>
      <c r="C1951" s="82"/>
      <c r="D1951" s="46"/>
      <c r="E1951" s="82"/>
      <c r="F1951" s="141"/>
      <c r="G1951" s="46"/>
      <c r="H1951" s="107" t="s">
        <v>1035</v>
      </c>
      <c r="I1951" s="74"/>
      <c r="J1951" s="113"/>
      <c r="K1951" s="74"/>
      <c r="L1951" s="141"/>
      <c r="M1951" s="74"/>
      <c r="N1951" s="105">
        <f t="shared" ref="N1951:P1951" si="111">N1955+N1957+N1959+N1961+N1963+N1965+N1967+N1969+N1971+N1973+N1975+N1977+N1979+N1981+N1983+N1985+N1989+N1993+N1995+N1997+N1999+N2001+N2003+N2005+N2007+N2009+N2011+N2013+N2015+N2017+N2019+N2021+N2023+N2025+N2027+N2030+N2033+N2035+N2039+N2037+N2041+N2043+N2045+N2047+N2049+N2051+N2053+N2055+N2057+N2059+N2062+N2064+N2066+N2068+N2070+N2072+N2074+N2076+N2078+N2080+N2082+N2084+N2086+N2088+N2090+N2093+N2095+N2097+N2099+N2101+N2103+N2105+N2107+N2109+N2111+N2113+N2115+N2117+N2119+N2122+N2124+N2126+N2128+N2130+N2134+N2137+N2140+N2143+N2146+N2149+N2152+N2155+N2159+N2161</f>
        <v>173.90299999999999</v>
      </c>
      <c r="O1951" s="105">
        <f t="shared" si="111"/>
        <v>786.73699999999997</v>
      </c>
      <c r="P1951" s="105">
        <f t="shared" si="111"/>
        <v>955.78699999999992</v>
      </c>
      <c r="Q1951" s="105">
        <f>Q1955+Q1957+Q1959+Q1961+Q1963+Q1965+Q1967+Q1969+Q1971+Q1973+Q1975+Q1977+Q1979+Q1981+Q1983+Q1985+Q1989+Q1993+Q1995+Q1997+Q1999+Q2001+Q2003+Q2005+Q2007+Q2009+Q2011+Q2013+Q2015+Q2017+Q2019+Q2021+Q2023+Q2025+Q2027+Q2030+Q2033+Q2035+Q2039+Q2037+Q2041+Q2043+Q2045+Q2047+Q2049+Q2051+Q2053+Q2055+Q2057+Q2059+Q2062+Q2064+Q2066+Q2068+Q2070+Q2072+Q2074+Q2076+Q2078+Q2080+Q2082+Q2084+Q2086+Q2088+Q2090+Q2093+Q2095+Q2097+Q2099+Q2101+Q2103+Q2105+Q2107+Q2109+Q2111+Q2113+Q2115+Q2117+Q2119+Q2122+Q2124+Q2126+Q2128+Q2130+Q2134+Q2137+Q2140+Q2143+Q2146+Q2149+Q2152+Q2155+Q2159+Q2161</f>
        <v>4178.3580000000002</v>
      </c>
      <c r="R1951" s="105">
        <f>R1955+R1957+R1959+R1961+R1963+R1965+R1967+R1969+R1971+R1973+R1975+R1977+R1979+R1981+R1983+R1985+R1989+R1993+R1995+R1997+R1999+R2001+R2003+R2005+R2007+R2009+R2011+R2013+R2015+R2017+R2019+R2021+R2023+R2025+R2027+R2030+R2033+R2035+R2039+R2037+R2041+R2043+R2045+R2047+R2049+R2051+R2053+R2055+R2057+R2059+R2062+R2064+R2066+R2068+R2070+R2072+R2074+R2076+R2078+R2080+R2082+R2084+R2086+R2088+R2090+R2093+R2095+R2097+R2099+R2101+R2103+R2105+R2107+R2109+R2111+R2113+R2115+R2117+R2119+R2122+R2124+R2126+R2128+R2130+R2134+R2137+R2140+R2143+R2146+R2149+R2152+R2155+R2159+R2161</f>
        <v>1253.296</v>
      </c>
      <c r="S1951" s="105">
        <f t="shared" ref="S1951:T1951" si="112">S1955+S1957+S1959+S1961+S1963+S1965+S1967+S1969+S1971+S1973+S1975+S1977+S1979+S1981+S1983+S1985+S1989+S1993+S1995+S1997+S1999+S2001+S2003+S2005+S2007+S2009+S2011+S2013+S2015+S2017+S2019+S2021+S2023+S2025+S2027+S2030+S2033+S2035+S2039+S2037+S2041+S2043+S2045+S2047+S2049+S2051+S2053+S2055+S2057+S2059+S2062+S2064+S2066+S2068+S2070+S2072+S2074+S2076+S2078+S2080+S2082+S2084+S2086+S2088+S2090+S2093+S2095+S2097+S2099+S2101+S2103+S2105+S2107+S2109+S2111+S2113+S2115+S2117+S2119+S2122+S2124+S2126+S2128+S2130+S2134+S2137+S2140+S2143+S2146+S2149+S2152+S2155+S2159+S2161</f>
        <v>17380.415000000001</v>
      </c>
      <c r="T1951" s="105">
        <f t="shared" si="112"/>
        <v>10887.5</v>
      </c>
      <c r="U1951" s="105"/>
      <c r="V1951" s="73"/>
      <c r="W1951" s="73"/>
    </row>
    <row r="1952" spans="1:23" s="303" customFormat="1" outlineLevel="1" x14ac:dyDescent="0.25">
      <c r="A1952" s="1203"/>
      <c r="B1952" s="1568"/>
      <c r="C1952" s="82"/>
      <c r="D1952" s="46"/>
      <c r="E1952" s="82"/>
      <c r="F1952" s="141"/>
      <c r="G1952" s="46"/>
      <c r="H1952" s="107" t="s">
        <v>1031</v>
      </c>
      <c r="I1952" s="74"/>
      <c r="J1952" s="113"/>
      <c r="K1952" s="74"/>
      <c r="L1952" s="141"/>
      <c r="M1952" s="74"/>
      <c r="N1952" s="105">
        <f t="shared" ref="N1952:P1952" si="113">N1990+N2135+N2144+N2147+N2150+N2153+N2156</f>
        <v>1915.4970000000001</v>
      </c>
      <c r="O1952" s="105">
        <f t="shared" si="113"/>
        <v>1403.444</v>
      </c>
      <c r="P1952" s="105">
        <f t="shared" si="113"/>
        <v>0</v>
      </c>
      <c r="Q1952" s="105">
        <f>Q1990+Q2135+Q2144+Q2147+Q2150+Q2153+Q2156</f>
        <v>0</v>
      </c>
      <c r="R1952" s="105">
        <f t="shared" ref="R1952:T1952" si="114">R1990+R2135+R2144+R2147+R2150+R2153+R2156</f>
        <v>0</v>
      </c>
      <c r="S1952" s="105">
        <f t="shared" si="114"/>
        <v>8500</v>
      </c>
      <c r="T1952" s="105">
        <f t="shared" si="114"/>
        <v>7100</v>
      </c>
      <c r="U1952" s="105"/>
      <c r="V1952" s="73"/>
      <c r="W1952" s="73"/>
    </row>
    <row r="1953" spans="1:25" s="286" customFormat="1" outlineLevel="1" x14ac:dyDescent="0.25">
      <c r="A1953" s="1190"/>
      <c r="B1953" s="1538" t="s">
        <v>2665</v>
      </c>
      <c r="C1953" s="159"/>
      <c r="D1953" s="161"/>
      <c r="E1953" s="391"/>
      <c r="F1953" s="209"/>
      <c r="G1953" s="161"/>
      <c r="H1953" s="972" t="s">
        <v>573</v>
      </c>
      <c r="I1953" s="163"/>
      <c r="J1953" s="206"/>
      <c r="K1953" s="163"/>
      <c r="L1953" s="209"/>
      <c r="M1953" s="163"/>
      <c r="N1953" s="166"/>
      <c r="O1953" s="479"/>
      <c r="P1953" s="166"/>
      <c r="Q1953" s="166"/>
      <c r="R1953" s="166"/>
      <c r="S1953" s="163"/>
      <c r="T1953" s="163"/>
      <c r="U1953" s="181"/>
      <c r="V1953" s="181"/>
      <c r="W1953" s="181"/>
    </row>
    <row r="1954" spans="1:25" s="385" customFormat="1" outlineLevel="1" x14ac:dyDescent="0.25">
      <c r="A1954" s="2282"/>
      <c r="B1954" s="2435" t="s">
        <v>2666</v>
      </c>
      <c r="C1954" s="2354" t="s">
        <v>2680</v>
      </c>
      <c r="D1954" s="2354" t="s">
        <v>2680</v>
      </c>
      <c r="E1954" s="1041" t="s">
        <v>1174</v>
      </c>
      <c r="F1954" s="2378">
        <v>2028</v>
      </c>
      <c r="G1954" s="2432" t="s">
        <v>395</v>
      </c>
      <c r="H1954" s="2395" t="s">
        <v>1895</v>
      </c>
      <c r="I1954" s="2375" t="s">
        <v>979</v>
      </c>
      <c r="J1954" s="2375" t="s">
        <v>979</v>
      </c>
      <c r="K1954" s="327" t="s">
        <v>1174</v>
      </c>
      <c r="L1954" s="2378">
        <v>2028</v>
      </c>
      <c r="M1954" s="2375" t="s">
        <v>393</v>
      </c>
      <c r="N1954" s="404"/>
      <c r="O1954" s="447"/>
      <c r="P1954" s="404"/>
      <c r="Q1954" s="589"/>
      <c r="R1954" s="689" t="s">
        <v>1278</v>
      </c>
      <c r="S1954" s="689"/>
      <c r="T1954" s="689"/>
      <c r="U1954" s="1663"/>
      <c r="V1954" s="397"/>
      <c r="W1954" s="397"/>
    </row>
    <row r="1955" spans="1:25" s="385" customFormat="1" ht="30" outlineLevel="1" x14ac:dyDescent="0.25">
      <c r="A1955" s="2283"/>
      <c r="B1955" s="2436"/>
      <c r="C1955" s="2355"/>
      <c r="D1955" s="2355"/>
      <c r="E1955" s="1042" t="s">
        <v>2026</v>
      </c>
      <c r="F1955" s="2380"/>
      <c r="G1955" s="2432"/>
      <c r="H1955" s="2396"/>
      <c r="I1955" s="2377"/>
      <c r="J1955" s="2377"/>
      <c r="K1955" s="400" t="s">
        <v>465</v>
      </c>
      <c r="L1955" s="2380"/>
      <c r="M1955" s="2377"/>
      <c r="N1955" s="404"/>
      <c r="O1955" s="447"/>
      <c r="P1955" s="404"/>
      <c r="Q1955" s="589"/>
      <c r="R1955" s="1044">
        <v>121.13800000000001</v>
      </c>
      <c r="S1955" s="689"/>
      <c r="T1955" s="689"/>
      <c r="U1955" s="64" t="s">
        <v>3905</v>
      </c>
      <c r="V1955" s="397" t="s">
        <v>1261</v>
      </c>
      <c r="W1955" s="397"/>
    </row>
    <row r="1956" spans="1:25" s="385" customFormat="1" outlineLevel="1" x14ac:dyDescent="0.25">
      <c r="A1956" s="2282"/>
      <c r="B1956" s="2678" t="s">
        <v>2244</v>
      </c>
      <c r="C1956" s="2354" t="s">
        <v>2680</v>
      </c>
      <c r="D1956" s="2354" t="s">
        <v>2680</v>
      </c>
      <c r="E1956" s="1041" t="s">
        <v>1174</v>
      </c>
      <c r="F1956" s="2378">
        <v>2028</v>
      </c>
      <c r="G1956" s="2432" t="s">
        <v>395</v>
      </c>
      <c r="H1956" s="2395" t="s">
        <v>1894</v>
      </c>
      <c r="I1956" s="2375" t="s">
        <v>979</v>
      </c>
      <c r="J1956" s="2375" t="s">
        <v>979</v>
      </c>
      <c r="K1956" s="327" t="s">
        <v>1174</v>
      </c>
      <c r="L1956" s="2378">
        <v>2028</v>
      </c>
      <c r="M1956" s="2375" t="s">
        <v>393</v>
      </c>
      <c r="N1956" s="404"/>
      <c r="O1956" s="447"/>
      <c r="P1956" s="404"/>
      <c r="Q1956" s="589"/>
      <c r="R1956" s="1044" t="s">
        <v>2005</v>
      </c>
      <c r="S1956" s="689"/>
      <c r="T1956" s="689"/>
      <c r="U1956" s="1663"/>
      <c r="V1956" s="397"/>
      <c r="W1956" s="397"/>
    </row>
    <row r="1957" spans="1:25" s="385" customFormat="1" ht="30" outlineLevel="1" x14ac:dyDescent="0.25">
      <c r="A1957" s="2283"/>
      <c r="B1957" s="2679"/>
      <c r="C1957" s="2355"/>
      <c r="D1957" s="2355"/>
      <c r="E1957" s="1042" t="s">
        <v>2026</v>
      </c>
      <c r="F1957" s="2380"/>
      <c r="G1957" s="2432"/>
      <c r="H1957" s="2396"/>
      <c r="I1957" s="2377"/>
      <c r="J1957" s="2377"/>
      <c r="K1957" s="400" t="s">
        <v>465</v>
      </c>
      <c r="L1957" s="2380"/>
      <c r="M1957" s="2377"/>
      <c r="N1957" s="404"/>
      <c r="O1957" s="447"/>
      <c r="P1957" s="404"/>
      <c r="Q1957" s="589"/>
      <c r="R1957" s="1044">
        <v>391.62400000000002</v>
      </c>
      <c r="S1957" s="689"/>
      <c r="T1957" s="689"/>
      <c r="U1957" s="64" t="s">
        <v>3905</v>
      </c>
      <c r="V1957" s="397" t="s">
        <v>1261</v>
      </c>
      <c r="W1957" s="397"/>
    </row>
    <row r="1958" spans="1:25" s="385" customFormat="1" outlineLevel="1" x14ac:dyDescent="0.25">
      <c r="A1958" s="2282"/>
      <c r="B1958" s="2678" t="s">
        <v>2667</v>
      </c>
      <c r="C1958" s="2354" t="s">
        <v>2680</v>
      </c>
      <c r="D1958" s="2354" t="s">
        <v>2680</v>
      </c>
      <c r="E1958" s="1041" t="s">
        <v>1174</v>
      </c>
      <c r="F1958" s="2378">
        <v>2029</v>
      </c>
      <c r="G1958" s="2432" t="s">
        <v>395</v>
      </c>
      <c r="H1958" s="2395" t="s">
        <v>1893</v>
      </c>
      <c r="I1958" s="2375" t="s">
        <v>979</v>
      </c>
      <c r="J1958" s="2375" t="s">
        <v>979</v>
      </c>
      <c r="K1958" s="327" t="s">
        <v>1174</v>
      </c>
      <c r="L1958" s="2378">
        <v>2029</v>
      </c>
      <c r="M1958" s="2375" t="s">
        <v>393</v>
      </c>
      <c r="N1958" s="689"/>
      <c r="O1958" s="447"/>
      <c r="P1958" s="689"/>
      <c r="Q1958" s="689"/>
      <c r="R1958" s="689"/>
      <c r="S1958" s="710" t="s">
        <v>1872</v>
      </c>
      <c r="T1958" s="689"/>
      <c r="U1958" s="64"/>
      <c r="V1958" s="690"/>
      <c r="W1958" s="2294" t="s">
        <v>1990</v>
      </c>
    </row>
    <row r="1959" spans="1:25" s="385" customFormat="1" ht="25.5" customHeight="1" outlineLevel="1" x14ac:dyDescent="0.25">
      <c r="A1959" s="2283"/>
      <c r="B1959" s="2679"/>
      <c r="C1959" s="2355"/>
      <c r="D1959" s="2355"/>
      <c r="E1959" s="1042" t="s">
        <v>2026</v>
      </c>
      <c r="F1959" s="2380"/>
      <c r="G1959" s="2432"/>
      <c r="H1959" s="2396"/>
      <c r="I1959" s="2377"/>
      <c r="J1959" s="2377"/>
      <c r="K1959" s="692" t="s">
        <v>465</v>
      </c>
      <c r="L1959" s="2380"/>
      <c r="M1959" s="2377"/>
      <c r="N1959" s="689"/>
      <c r="O1959" s="447"/>
      <c r="P1959" s="689"/>
      <c r="Q1959" s="689"/>
      <c r="R1959" s="689"/>
      <c r="S1959" s="710">
        <v>500</v>
      </c>
      <c r="T1959" s="689"/>
      <c r="U1959" s="64" t="s">
        <v>1643</v>
      </c>
      <c r="V1959" s="690"/>
      <c r="W1959" s="2295"/>
      <c r="X1959" s="385">
        <f>20+8.5+9.5+2.2+5+0.8+2.2+1.7+2</f>
        <v>51.900000000000006</v>
      </c>
      <c r="Y1959" s="385">
        <f>0.6+1.1+4.8+1+4</f>
        <v>11.5</v>
      </c>
    </row>
    <row r="1960" spans="1:25" s="385" customFormat="1" outlineLevel="1" x14ac:dyDescent="0.25">
      <c r="A1960" s="2282"/>
      <c r="B1960" s="2435" t="s">
        <v>2668</v>
      </c>
      <c r="C1960" s="2354" t="s">
        <v>2680</v>
      </c>
      <c r="D1960" s="2354" t="s">
        <v>2680</v>
      </c>
      <c r="E1960" s="1041" t="s">
        <v>1174</v>
      </c>
      <c r="F1960" s="2378">
        <v>2029</v>
      </c>
      <c r="G1960" s="2432" t="s">
        <v>395</v>
      </c>
      <c r="H1960" s="2395" t="s">
        <v>1892</v>
      </c>
      <c r="I1960" s="2375" t="s">
        <v>979</v>
      </c>
      <c r="J1960" s="2375" t="s">
        <v>979</v>
      </c>
      <c r="K1960" s="327" t="s">
        <v>1174</v>
      </c>
      <c r="L1960" s="2378">
        <v>2029</v>
      </c>
      <c r="M1960" s="2375" t="s">
        <v>393</v>
      </c>
      <c r="N1960" s="689"/>
      <c r="O1960" s="447"/>
      <c r="P1960" s="689"/>
      <c r="Q1960" s="689"/>
      <c r="R1960" s="689"/>
      <c r="S1960" s="710" t="s">
        <v>1873</v>
      </c>
      <c r="T1960" s="689"/>
      <c r="U1960" s="64"/>
      <c r="V1960" s="690"/>
    </row>
    <row r="1961" spans="1:25" s="385" customFormat="1" ht="30" outlineLevel="1" x14ac:dyDescent="0.25">
      <c r="A1961" s="2283"/>
      <c r="B1961" s="2436"/>
      <c r="C1961" s="2355"/>
      <c r="D1961" s="2355"/>
      <c r="E1961" s="1042" t="s">
        <v>2026</v>
      </c>
      <c r="F1961" s="2380"/>
      <c r="G1961" s="2432"/>
      <c r="H1961" s="2396"/>
      <c r="I1961" s="2377"/>
      <c r="J1961" s="2377"/>
      <c r="K1961" s="692" t="s">
        <v>465</v>
      </c>
      <c r="L1961" s="2380"/>
      <c r="M1961" s="2377"/>
      <c r="N1961" s="689"/>
      <c r="O1961" s="447"/>
      <c r="P1961" s="689"/>
      <c r="Q1961" s="689"/>
      <c r="R1961" s="689"/>
      <c r="S1961" s="710">
        <v>212.5</v>
      </c>
      <c r="T1961" s="689"/>
      <c r="U1961" s="64" t="s">
        <v>1643</v>
      </c>
      <c r="V1961" s="690"/>
      <c r="W1961" s="690"/>
    </row>
    <row r="1962" spans="1:25" s="385" customFormat="1" outlineLevel="1" x14ac:dyDescent="0.25">
      <c r="A1962" s="2282"/>
      <c r="B1962" s="2435" t="s">
        <v>2669</v>
      </c>
      <c r="C1962" s="2354" t="s">
        <v>2680</v>
      </c>
      <c r="D1962" s="2354" t="s">
        <v>2680</v>
      </c>
      <c r="E1962" s="1041" t="s">
        <v>1174</v>
      </c>
      <c r="F1962" s="2378">
        <v>2029</v>
      </c>
      <c r="G1962" s="2432" t="s">
        <v>395</v>
      </c>
      <c r="H1962" s="2395" t="s">
        <v>1891</v>
      </c>
      <c r="I1962" s="2375" t="s">
        <v>979</v>
      </c>
      <c r="J1962" s="2375" t="s">
        <v>979</v>
      </c>
      <c r="K1962" s="327" t="s">
        <v>1174</v>
      </c>
      <c r="L1962" s="2378">
        <v>2029</v>
      </c>
      <c r="M1962" s="2375" t="s">
        <v>393</v>
      </c>
      <c r="N1962" s="689"/>
      <c r="O1962" s="447"/>
      <c r="P1962" s="689"/>
      <c r="Q1962" s="689"/>
      <c r="R1962" s="689"/>
      <c r="S1962" s="710" t="s">
        <v>685</v>
      </c>
      <c r="T1962" s="689"/>
      <c r="U1962" s="64"/>
      <c r="V1962" s="690"/>
      <c r="W1962" s="690"/>
    </row>
    <row r="1963" spans="1:25" s="385" customFormat="1" ht="30" outlineLevel="1" x14ac:dyDescent="0.25">
      <c r="A1963" s="2283"/>
      <c r="B1963" s="2436"/>
      <c r="C1963" s="2355"/>
      <c r="D1963" s="2355"/>
      <c r="E1963" s="1042" t="s">
        <v>2026</v>
      </c>
      <c r="F1963" s="2380"/>
      <c r="G1963" s="2432"/>
      <c r="H1963" s="2396"/>
      <c r="I1963" s="2377"/>
      <c r="J1963" s="2377"/>
      <c r="K1963" s="692" t="s">
        <v>465</v>
      </c>
      <c r="L1963" s="2380"/>
      <c r="M1963" s="2377"/>
      <c r="N1963" s="689"/>
      <c r="O1963" s="447"/>
      <c r="P1963" s="689"/>
      <c r="Q1963" s="689"/>
      <c r="R1963" s="689"/>
      <c r="S1963" s="710">
        <v>237</v>
      </c>
      <c r="T1963" s="689"/>
      <c r="U1963" s="64" t="s">
        <v>1643</v>
      </c>
      <c r="V1963" s="690"/>
      <c r="W1963" s="690"/>
    </row>
    <row r="1964" spans="1:25" s="385" customFormat="1" outlineLevel="1" x14ac:dyDescent="0.25">
      <c r="A1964" s="2282"/>
      <c r="B1964" s="2435" t="s">
        <v>2670</v>
      </c>
      <c r="C1964" s="2354" t="s">
        <v>2680</v>
      </c>
      <c r="D1964" s="2354" t="s">
        <v>2680</v>
      </c>
      <c r="E1964" s="1041" t="s">
        <v>1174</v>
      </c>
      <c r="F1964" s="2378">
        <v>2029</v>
      </c>
      <c r="G1964" s="2432" t="s">
        <v>395</v>
      </c>
      <c r="H1964" s="2395" t="s">
        <v>1890</v>
      </c>
      <c r="I1964" s="2375" t="s">
        <v>979</v>
      </c>
      <c r="J1964" s="2375" t="s">
        <v>979</v>
      </c>
      <c r="K1964" s="327" t="s">
        <v>1174</v>
      </c>
      <c r="L1964" s="2378">
        <v>2029</v>
      </c>
      <c r="M1964" s="2375" t="s">
        <v>393</v>
      </c>
      <c r="N1964" s="689"/>
      <c r="O1964" s="447"/>
      <c r="P1964" s="689"/>
      <c r="Q1964" s="689"/>
      <c r="R1964" s="689"/>
      <c r="S1964" s="689" t="s">
        <v>1674</v>
      </c>
      <c r="T1964" s="689"/>
      <c r="U1964" s="64"/>
      <c r="V1964" s="690"/>
      <c r="W1964" s="690"/>
    </row>
    <row r="1965" spans="1:25" s="385" customFormat="1" ht="30" outlineLevel="1" x14ac:dyDescent="0.25">
      <c r="A1965" s="2283"/>
      <c r="B1965" s="2436"/>
      <c r="C1965" s="2355"/>
      <c r="D1965" s="2355"/>
      <c r="E1965" s="1042" t="s">
        <v>2026</v>
      </c>
      <c r="F1965" s="2380"/>
      <c r="G1965" s="2432"/>
      <c r="H1965" s="2396"/>
      <c r="I1965" s="2377"/>
      <c r="J1965" s="2377"/>
      <c r="K1965" s="692" t="s">
        <v>465</v>
      </c>
      <c r="L1965" s="2380"/>
      <c r="M1965" s="2377"/>
      <c r="N1965" s="689"/>
      <c r="O1965" s="447"/>
      <c r="P1965" s="689"/>
      <c r="Q1965" s="689"/>
      <c r="R1965" s="689"/>
      <c r="S1965" s="689">
        <v>55</v>
      </c>
      <c r="T1965" s="689"/>
      <c r="U1965" s="64" t="s">
        <v>1643</v>
      </c>
      <c r="V1965" s="690"/>
      <c r="W1965" s="690"/>
    </row>
    <row r="1966" spans="1:25" s="385" customFormat="1" outlineLevel="1" x14ac:dyDescent="0.25">
      <c r="A1966" s="2282"/>
      <c r="B1966" s="2435" t="s">
        <v>2671</v>
      </c>
      <c r="C1966" s="2354" t="s">
        <v>2680</v>
      </c>
      <c r="D1966" s="2354" t="s">
        <v>2680</v>
      </c>
      <c r="E1966" s="1041" t="s">
        <v>1174</v>
      </c>
      <c r="F1966" s="2378">
        <v>2029</v>
      </c>
      <c r="G1966" s="2432" t="s">
        <v>395</v>
      </c>
      <c r="H1966" s="2395" t="s">
        <v>1889</v>
      </c>
      <c r="I1966" s="2375" t="s">
        <v>979</v>
      </c>
      <c r="J1966" s="2375" t="s">
        <v>979</v>
      </c>
      <c r="K1966" s="327" t="s">
        <v>1174</v>
      </c>
      <c r="L1966" s="2378">
        <v>2029</v>
      </c>
      <c r="M1966" s="2375" t="s">
        <v>393</v>
      </c>
      <c r="N1966" s="689"/>
      <c r="O1966" s="447"/>
      <c r="P1966" s="689"/>
      <c r="Q1966" s="689"/>
      <c r="R1966" s="689"/>
      <c r="S1966" s="689" t="s">
        <v>1874</v>
      </c>
      <c r="T1966" s="689"/>
      <c r="U1966" s="64"/>
      <c r="V1966" s="690"/>
      <c r="W1966" s="690"/>
    </row>
    <row r="1967" spans="1:25" s="385" customFormat="1" ht="30" outlineLevel="1" x14ac:dyDescent="0.25">
      <c r="A1967" s="2283"/>
      <c r="B1967" s="2436"/>
      <c r="C1967" s="2355"/>
      <c r="D1967" s="2355"/>
      <c r="E1967" s="1042" t="s">
        <v>2026</v>
      </c>
      <c r="F1967" s="2380"/>
      <c r="G1967" s="2432"/>
      <c r="H1967" s="2396"/>
      <c r="I1967" s="2377"/>
      <c r="J1967" s="2377"/>
      <c r="K1967" s="692" t="s">
        <v>465</v>
      </c>
      <c r="L1967" s="2380"/>
      <c r="M1967" s="2377"/>
      <c r="N1967" s="689"/>
      <c r="O1967" s="447"/>
      <c r="P1967" s="689"/>
      <c r="Q1967" s="689"/>
      <c r="R1967" s="689"/>
      <c r="S1967" s="689">
        <v>125</v>
      </c>
      <c r="T1967" s="689"/>
      <c r="U1967" s="64" t="s">
        <v>1643</v>
      </c>
      <c r="V1967" s="690"/>
      <c r="W1967" s="690"/>
    </row>
    <row r="1968" spans="1:25" s="385" customFormat="1" outlineLevel="1" x14ac:dyDescent="0.25">
      <c r="A1968" s="2282"/>
      <c r="B1968" s="2435" t="s">
        <v>2672</v>
      </c>
      <c r="C1968" s="2354" t="s">
        <v>2680</v>
      </c>
      <c r="D1968" s="2354" t="s">
        <v>2680</v>
      </c>
      <c r="E1968" s="1041" t="s">
        <v>1174</v>
      </c>
      <c r="F1968" s="2378">
        <v>2030</v>
      </c>
      <c r="G1968" s="2432" t="s">
        <v>395</v>
      </c>
      <c r="H1968" s="2395" t="s">
        <v>1888</v>
      </c>
      <c r="I1968" s="2375" t="s">
        <v>979</v>
      </c>
      <c r="J1968" s="2375" t="s">
        <v>979</v>
      </c>
      <c r="K1968" s="327" t="s">
        <v>1174</v>
      </c>
      <c r="L1968" s="2378">
        <v>2030</v>
      </c>
      <c r="M1968" s="2375" t="s">
        <v>393</v>
      </c>
      <c r="N1968" s="689"/>
      <c r="O1968" s="447"/>
      <c r="P1968" s="689"/>
      <c r="Q1968" s="689"/>
      <c r="R1968" s="689"/>
      <c r="S1968" s="689"/>
      <c r="T1968" s="689" t="s">
        <v>1875</v>
      </c>
      <c r="U1968" s="64"/>
      <c r="V1968" s="690"/>
      <c r="W1968" s="690"/>
    </row>
    <row r="1969" spans="1:23" s="385" customFormat="1" ht="30" outlineLevel="1" x14ac:dyDescent="0.25">
      <c r="A1969" s="2283"/>
      <c r="B1969" s="2436"/>
      <c r="C1969" s="2355"/>
      <c r="D1969" s="2355"/>
      <c r="E1969" s="1042" t="s">
        <v>2026</v>
      </c>
      <c r="F1969" s="2380"/>
      <c r="G1969" s="2432"/>
      <c r="H1969" s="2396"/>
      <c r="I1969" s="2377"/>
      <c r="J1969" s="2377"/>
      <c r="K1969" s="692" t="s">
        <v>465</v>
      </c>
      <c r="L1969" s="2380"/>
      <c r="M1969" s="2377"/>
      <c r="N1969" s="689"/>
      <c r="O1969" s="447"/>
      <c r="P1969" s="689"/>
      <c r="Q1969" s="689"/>
      <c r="R1969" s="689"/>
      <c r="S1969" s="689"/>
      <c r="T1969" s="689">
        <v>15</v>
      </c>
      <c r="U1969" s="64" t="s">
        <v>1643</v>
      </c>
      <c r="V1969" s="690"/>
      <c r="W1969" s="690"/>
    </row>
    <row r="1970" spans="1:23" s="385" customFormat="1" outlineLevel="1" x14ac:dyDescent="0.25">
      <c r="A1970" s="2282"/>
      <c r="B1970" s="2435" t="s">
        <v>2673</v>
      </c>
      <c r="C1970" s="2354" t="s">
        <v>2680</v>
      </c>
      <c r="D1970" s="2354" t="s">
        <v>2680</v>
      </c>
      <c r="E1970" s="1041" t="s">
        <v>1174</v>
      </c>
      <c r="F1970" s="2378">
        <v>2029</v>
      </c>
      <c r="G1970" s="2432" t="s">
        <v>395</v>
      </c>
      <c r="H1970" s="2395" t="s">
        <v>1880</v>
      </c>
      <c r="I1970" s="2375" t="s">
        <v>979</v>
      </c>
      <c r="J1970" s="2375" t="s">
        <v>979</v>
      </c>
      <c r="K1970" s="327" t="s">
        <v>1174</v>
      </c>
      <c r="L1970" s="2378">
        <v>2029</v>
      </c>
      <c r="M1970" s="2375" t="s">
        <v>393</v>
      </c>
      <c r="N1970" s="689"/>
      <c r="O1970" s="447"/>
      <c r="P1970" s="689"/>
      <c r="Q1970" s="689"/>
      <c r="R1970" s="689"/>
      <c r="S1970" s="689" t="s">
        <v>1876</v>
      </c>
      <c r="T1970" s="689"/>
      <c r="U1970" s="64"/>
      <c r="V1970" s="690"/>
      <c r="W1970" s="690"/>
    </row>
    <row r="1971" spans="1:23" s="385" customFormat="1" ht="30" outlineLevel="1" x14ac:dyDescent="0.25">
      <c r="A1971" s="2283"/>
      <c r="B1971" s="2436"/>
      <c r="C1971" s="2355"/>
      <c r="D1971" s="2355"/>
      <c r="E1971" s="1042" t="s">
        <v>2026</v>
      </c>
      <c r="F1971" s="2380"/>
      <c r="G1971" s="2432"/>
      <c r="H1971" s="2396"/>
      <c r="I1971" s="2377"/>
      <c r="J1971" s="2377"/>
      <c r="K1971" s="692" t="s">
        <v>465</v>
      </c>
      <c r="L1971" s="2380"/>
      <c r="M1971" s="2377"/>
      <c r="N1971" s="689"/>
      <c r="O1971" s="447"/>
      <c r="P1971" s="689"/>
      <c r="Q1971" s="689"/>
      <c r="R1971" s="689"/>
      <c r="S1971" s="689">
        <v>17</v>
      </c>
      <c r="T1971" s="689"/>
      <c r="U1971" s="64" t="s">
        <v>1643</v>
      </c>
      <c r="V1971" s="690"/>
      <c r="W1971" s="690"/>
    </row>
    <row r="1972" spans="1:23" s="385" customFormat="1" outlineLevel="1" x14ac:dyDescent="0.25">
      <c r="A1972" s="2282"/>
      <c r="B1972" s="2435" t="s">
        <v>2674</v>
      </c>
      <c r="C1972" s="2354" t="s">
        <v>2680</v>
      </c>
      <c r="D1972" s="2354" t="s">
        <v>2680</v>
      </c>
      <c r="E1972" s="1041" t="s">
        <v>1174</v>
      </c>
      <c r="F1972" s="2378">
        <v>2030</v>
      </c>
      <c r="G1972" s="2432" t="s">
        <v>395</v>
      </c>
      <c r="H1972" s="2395" t="s">
        <v>1881</v>
      </c>
      <c r="I1972" s="2375" t="s">
        <v>979</v>
      </c>
      <c r="J1972" s="2375" t="s">
        <v>979</v>
      </c>
      <c r="K1972" s="327" t="s">
        <v>1174</v>
      </c>
      <c r="L1972" s="2378">
        <v>2030</v>
      </c>
      <c r="M1972" s="2375" t="s">
        <v>393</v>
      </c>
      <c r="N1972" s="689"/>
      <c r="O1972" s="447"/>
      <c r="P1972" s="689"/>
      <c r="Q1972" s="689"/>
      <c r="R1972" s="689"/>
      <c r="S1972" s="689"/>
      <c r="T1972" s="689" t="s">
        <v>1877</v>
      </c>
      <c r="U1972" s="64"/>
      <c r="V1972" s="690"/>
      <c r="W1972" s="690"/>
    </row>
    <row r="1973" spans="1:23" s="385" customFormat="1" ht="30" outlineLevel="1" x14ac:dyDescent="0.25">
      <c r="A1973" s="2283"/>
      <c r="B1973" s="2436"/>
      <c r="C1973" s="2355"/>
      <c r="D1973" s="2355"/>
      <c r="E1973" s="1042" t="s">
        <v>2026</v>
      </c>
      <c r="F1973" s="2380"/>
      <c r="G1973" s="2432"/>
      <c r="H1973" s="2396"/>
      <c r="I1973" s="2377"/>
      <c r="J1973" s="2377"/>
      <c r="K1973" s="692" t="s">
        <v>465</v>
      </c>
      <c r="L1973" s="2380"/>
      <c r="M1973" s="2377"/>
      <c r="N1973" s="689"/>
      <c r="O1973" s="447"/>
      <c r="P1973" s="689"/>
      <c r="Q1973" s="689"/>
      <c r="R1973" s="689"/>
      <c r="S1973" s="689"/>
      <c r="T1973" s="689">
        <v>27.5</v>
      </c>
      <c r="U1973" s="64" t="s">
        <v>1643</v>
      </c>
      <c r="V1973" s="690"/>
      <c r="W1973" s="690"/>
    </row>
    <row r="1974" spans="1:23" s="385" customFormat="1" outlineLevel="1" x14ac:dyDescent="0.25">
      <c r="A1974" s="2282"/>
      <c r="B1974" s="2435" t="s">
        <v>2675</v>
      </c>
      <c r="C1974" s="2354" t="s">
        <v>2680</v>
      </c>
      <c r="D1974" s="2354" t="s">
        <v>2680</v>
      </c>
      <c r="E1974" s="1041" t="s">
        <v>1174</v>
      </c>
      <c r="F1974" s="2378">
        <v>2029</v>
      </c>
      <c r="G1974" s="2432" t="s">
        <v>395</v>
      </c>
      <c r="H1974" s="2395" t="s">
        <v>1882</v>
      </c>
      <c r="I1974" s="2375" t="s">
        <v>979</v>
      </c>
      <c r="J1974" s="2375" t="s">
        <v>979</v>
      </c>
      <c r="K1974" s="327" t="s">
        <v>1174</v>
      </c>
      <c r="L1974" s="2378">
        <v>2029</v>
      </c>
      <c r="M1974" s="2375" t="s">
        <v>393</v>
      </c>
      <c r="N1974" s="689"/>
      <c r="O1974" s="447"/>
      <c r="P1974" s="689"/>
      <c r="Q1974" s="689"/>
      <c r="R1974" s="689"/>
      <c r="S1974" s="689"/>
      <c r="T1974" s="689" t="s">
        <v>1207</v>
      </c>
      <c r="U1974" s="64"/>
      <c r="V1974" s="690"/>
      <c r="W1974" s="690"/>
    </row>
    <row r="1975" spans="1:23" s="385" customFormat="1" ht="30" outlineLevel="1" x14ac:dyDescent="0.25">
      <c r="A1975" s="2283"/>
      <c r="B1975" s="2436"/>
      <c r="C1975" s="2355"/>
      <c r="D1975" s="2355"/>
      <c r="E1975" s="1042" t="s">
        <v>2026</v>
      </c>
      <c r="F1975" s="2380"/>
      <c r="G1975" s="2432"/>
      <c r="H1975" s="2396"/>
      <c r="I1975" s="2377"/>
      <c r="J1975" s="2377"/>
      <c r="K1975" s="692" t="s">
        <v>465</v>
      </c>
      <c r="L1975" s="2380"/>
      <c r="M1975" s="2377"/>
      <c r="N1975" s="689"/>
      <c r="O1975" s="447"/>
      <c r="P1975" s="689"/>
      <c r="Q1975" s="689"/>
      <c r="R1975" s="689"/>
      <c r="S1975" s="689"/>
      <c r="T1975" s="689">
        <v>120</v>
      </c>
      <c r="U1975" s="64" t="s">
        <v>1643</v>
      </c>
      <c r="V1975" s="690"/>
      <c r="W1975" s="690"/>
    </row>
    <row r="1976" spans="1:23" s="385" customFormat="1" outlineLevel="1" x14ac:dyDescent="0.25">
      <c r="A1976" s="2282"/>
      <c r="B1976" s="2435" t="s">
        <v>2676</v>
      </c>
      <c r="C1976" s="2354" t="s">
        <v>2680</v>
      </c>
      <c r="D1976" s="2354" t="s">
        <v>2680</v>
      </c>
      <c r="E1976" s="1041" t="s">
        <v>1174</v>
      </c>
      <c r="F1976" s="2378">
        <v>2029</v>
      </c>
      <c r="G1976" s="2432" t="s">
        <v>395</v>
      </c>
      <c r="H1976" s="2395" t="s">
        <v>1883</v>
      </c>
      <c r="I1976" s="2375" t="s">
        <v>979</v>
      </c>
      <c r="J1976" s="2375" t="s">
        <v>979</v>
      </c>
      <c r="K1976" s="327" t="s">
        <v>1174</v>
      </c>
      <c r="L1976" s="2378">
        <v>2029</v>
      </c>
      <c r="M1976" s="2375" t="s">
        <v>393</v>
      </c>
      <c r="N1976" s="689"/>
      <c r="O1976" s="447"/>
      <c r="P1976" s="689"/>
      <c r="Q1976" s="689"/>
      <c r="R1976" s="689"/>
      <c r="S1976" s="689" t="s">
        <v>1674</v>
      </c>
      <c r="T1976" s="689"/>
      <c r="U1976" s="64"/>
      <c r="V1976" s="690"/>
      <c r="W1976" s="690"/>
    </row>
    <row r="1977" spans="1:23" s="385" customFormat="1" ht="30" outlineLevel="1" x14ac:dyDescent="0.25">
      <c r="A1977" s="2283"/>
      <c r="B1977" s="2436"/>
      <c r="C1977" s="2355"/>
      <c r="D1977" s="2355"/>
      <c r="E1977" s="1042" t="s">
        <v>2026</v>
      </c>
      <c r="F1977" s="2380"/>
      <c r="G1977" s="2432"/>
      <c r="H1977" s="2396"/>
      <c r="I1977" s="2377"/>
      <c r="J1977" s="2377"/>
      <c r="K1977" s="692" t="s">
        <v>465</v>
      </c>
      <c r="L1977" s="2380"/>
      <c r="M1977" s="2377"/>
      <c r="N1977" s="689"/>
      <c r="O1977" s="447"/>
      <c r="P1977" s="689"/>
      <c r="Q1977" s="689"/>
      <c r="R1977" s="689"/>
      <c r="S1977" s="689">
        <v>55</v>
      </c>
      <c r="T1977" s="689"/>
      <c r="U1977" s="64" t="s">
        <v>1643</v>
      </c>
      <c r="V1977" s="690"/>
      <c r="W1977" s="690"/>
    </row>
    <row r="1978" spans="1:23" s="385" customFormat="1" outlineLevel="1" x14ac:dyDescent="0.25">
      <c r="A1978" s="2282"/>
      <c r="B1978" s="2435" t="s">
        <v>2677</v>
      </c>
      <c r="C1978" s="2354" t="s">
        <v>2680</v>
      </c>
      <c r="D1978" s="2354" t="s">
        <v>2680</v>
      </c>
      <c r="E1978" s="1041" t="s">
        <v>1174</v>
      </c>
      <c r="F1978" s="2378">
        <v>2029</v>
      </c>
      <c r="G1978" s="2432" t="s">
        <v>395</v>
      </c>
      <c r="H1978" s="2395" t="s">
        <v>1884</v>
      </c>
      <c r="I1978" s="2375" t="s">
        <v>979</v>
      </c>
      <c r="J1978" s="2375" t="s">
        <v>979</v>
      </c>
      <c r="K1978" s="327" t="s">
        <v>1174</v>
      </c>
      <c r="L1978" s="2378">
        <v>2029</v>
      </c>
      <c r="M1978" s="2375" t="s">
        <v>393</v>
      </c>
      <c r="N1978" s="689"/>
      <c r="O1978" s="447"/>
      <c r="P1978" s="689"/>
      <c r="Q1978" s="689"/>
      <c r="R1978" s="689"/>
      <c r="S1978" s="710" t="s">
        <v>1878</v>
      </c>
      <c r="T1978" s="689"/>
      <c r="U1978" s="64"/>
      <c r="V1978" s="690"/>
      <c r="W1978" s="690"/>
    </row>
    <row r="1979" spans="1:23" s="385" customFormat="1" ht="30" outlineLevel="1" x14ac:dyDescent="0.25">
      <c r="A1979" s="2283"/>
      <c r="B1979" s="2436"/>
      <c r="C1979" s="2355"/>
      <c r="D1979" s="2355"/>
      <c r="E1979" s="1042" t="s">
        <v>2026</v>
      </c>
      <c r="F1979" s="2380"/>
      <c r="G1979" s="2432"/>
      <c r="H1979" s="2396"/>
      <c r="I1979" s="2377"/>
      <c r="J1979" s="2377"/>
      <c r="K1979" s="692" t="s">
        <v>465</v>
      </c>
      <c r="L1979" s="2380"/>
      <c r="M1979" s="2377"/>
      <c r="N1979" s="689"/>
      <c r="O1979" s="447"/>
      <c r="P1979" s="689"/>
      <c r="Q1979" s="689"/>
      <c r="R1979" s="689"/>
      <c r="S1979" s="710">
        <v>42.5</v>
      </c>
      <c r="T1979" s="689"/>
      <c r="U1979" s="64" t="s">
        <v>1643</v>
      </c>
      <c r="V1979" s="690"/>
      <c r="W1979" s="690"/>
    </row>
    <row r="1980" spans="1:23" s="385" customFormat="1" outlineLevel="1" x14ac:dyDescent="0.25">
      <c r="A1980" s="2282"/>
      <c r="B1980" s="2435" t="s">
        <v>2678</v>
      </c>
      <c r="C1980" s="2354" t="s">
        <v>2680</v>
      </c>
      <c r="D1980" s="2354" t="s">
        <v>2680</v>
      </c>
      <c r="E1980" s="1041" t="s">
        <v>1174</v>
      </c>
      <c r="F1980" s="2378">
        <v>2030</v>
      </c>
      <c r="G1980" s="2432" t="s">
        <v>395</v>
      </c>
      <c r="H1980" s="2395" t="s">
        <v>1885</v>
      </c>
      <c r="I1980" s="2375" t="s">
        <v>979</v>
      </c>
      <c r="J1980" s="2375" t="s">
        <v>979</v>
      </c>
      <c r="K1980" s="327" t="s">
        <v>1174</v>
      </c>
      <c r="L1980" s="2378">
        <v>2030</v>
      </c>
      <c r="M1980" s="2375" t="s">
        <v>393</v>
      </c>
      <c r="N1980" s="689"/>
      <c r="O1980" s="447"/>
      <c r="P1980" s="689"/>
      <c r="Q1980" s="689"/>
      <c r="R1980" s="689"/>
      <c r="S1980" s="689"/>
      <c r="T1980" s="689" t="s">
        <v>1647</v>
      </c>
      <c r="U1980" s="64"/>
      <c r="V1980" s="690"/>
      <c r="W1980" s="690"/>
    </row>
    <row r="1981" spans="1:23" s="385" customFormat="1" ht="30" outlineLevel="1" x14ac:dyDescent="0.25">
      <c r="A1981" s="2283"/>
      <c r="B1981" s="2436"/>
      <c r="C1981" s="2355"/>
      <c r="D1981" s="2355"/>
      <c r="E1981" s="1042" t="s">
        <v>2026</v>
      </c>
      <c r="F1981" s="2380"/>
      <c r="G1981" s="2432"/>
      <c r="H1981" s="2396"/>
      <c r="I1981" s="2377"/>
      <c r="J1981" s="2377"/>
      <c r="K1981" s="692" t="s">
        <v>465</v>
      </c>
      <c r="L1981" s="2380"/>
      <c r="M1981" s="2377"/>
      <c r="N1981" s="689"/>
      <c r="O1981" s="447"/>
      <c r="P1981" s="689"/>
      <c r="Q1981" s="689"/>
      <c r="R1981" s="689"/>
      <c r="S1981" s="689"/>
      <c r="T1981" s="689">
        <v>25</v>
      </c>
      <c r="U1981" s="64" t="s">
        <v>1643</v>
      </c>
      <c r="V1981" s="690"/>
      <c r="W1981" s="690"/>
    </row>
    <row r="1982" spans="1:23" s="385" customFormat="1" outlineLevel="1" x14ac:dyDescent="0.25">
      <c r="A1982" s="2282"/>
      <c r="B1982" s="2435" t="s">
        <v>2679</v>
      </c>
      <c r="C1982" s="2354" t="s">
        <v>2680</v>
      </c>
      <c r="D1982" s="2354" t="s">
        <v>2680</v>
      </c>
      <c r="E1982" s="1041" t="s">
        <v>1174</v>
      </c>
      <c r="F1982" s="2378">
        <v>2030</v>
      </c>
      <c r="G1982" s="2432" t="s">
        <v>395</v>
      </c>
      <c r="H1982" s="2395" t="s">
        <v>1886</v>
      </c>
      <c r="I1982" s="2375" t="s">
        <v>979</v>
      </c>
      <c r="J1982" s="2375" t="s">
        <v>979</v>
      </c>
      <c r="K1982" s="327" t="s">
        <v>1174</v>
      </c>
      <c r="L1982" s="2378">
        <v>2030</v>
      </c>
      <c r="M1982" s="2375" t="s">
        <v>393</v>
      </c>
      <c r="N1982" s="689"/>
      <c r="O1982" s="447"/>
      <c r="P1982" s="689"/>
      <c r="Q1982" s="689"/>
      <c r="R1982" s="689"/>
      <c r="S1982" s="689"/>
      <c r="T1982" s="689" t="s">
        <v>1879</v>
      </c>
      <c r="U1982" s="64"/>
      <c r="V1982" s="690"/>
      <c r="W1982" s="690"/>
    </row>
    <row r="1983" spans="1:23" s="385" customFormat="1" ht="30" outlineLevel="1" x14ac:dyDescent="0.25">
      <c r="A1983" s="2283"/>
      <c r="B1983" s="2436"/>
      <c r="C1983" s="2355"/>
      <c r="D1983" s="2355"/>
      <c r="E1983" s="1042" t="s">
        <v>2026</v>
      </c>
      <c r="F1983" s="2380"/>
      <c r="G1983" s="2432"/>
      <c r="H1983" s="2396"/>
      <c r="I1983" s="2377"/>
      <c r="J1983" s="2377"/>
      <c r="K1983" s="692" t="s">
        <v>465</v>
      </c>
      <c r="L1983" s="2380"/>
      <c r="M1983" s="2377"/>
      <c r="N1983" s="689"/>
      <c r="O1983" s="447"/>
      <c r="P1983" s="689"/>
      <c r="Q1983" s="689"/>
      <c r="R1983" s="689"/>
      <c r="S1983" s="689"/>
      <c r="T1983" s="689">
        <v>100</v>
      </c>
      <c r="U1983" s="64" t="s">
        <v>1643</v>
      </c>
      <c r="V1983" s="690"/>
      <c r="W1983" s="690"/>
    </row>
    <row r="1984" spans="1:23" s="385" customFormat="1" outlineLevel="1" x14ac:dyDescent="0.25">
      <c r="A1984" s="2282"/>
      <c r="B1984" s="2435" t="s">
        <v>2788</v>
      </c>
      <c r="C1984" s="2354" t="s">
        <v>2680</v>
      </c>
      <c r="D1984" s="2354" t="s">
        <v>2680</v>
      </c>
      <c r="E1984" s="1041" t="s">
        <v>1174</v>
      </c>
      <c r="F1984" s="2378">
        <v>2029</v>
      </c>
      <c r="G1984" s="2432" t="s">
        <v>395</v>
      </c>
      <c r="H1984" s="2395" t="s">
        <v>1887</v>
      </c>
      <c r="I1984" s="2375" t="s">
        <v>979</v>
      </c>
      <c r="J1984" s="2375" t="s">
        <v>979</v>
      </c>
      <c r="K1984" s="327" t="s">
        <v>1174</v>
      </c>
      <c r="L1984" s="2378">
        <v>2029</v>
      </c>
      <c r="M1984" s="2375" t="s">
        <v>393</v>
      </c>
      <c r="N1984" s="689"/>
      <c r="O1984" s="447"/>
      <c r="P1984" s="689"/>
      <c r="Q1984" s="689"/>
      <c r="R1984" s="689"/>
      <c r="S1984" s="689" t="s">
        <v>1691</v>
      </c>
      <c r="T1984" s="689"/>
      <c r="U1984" s="64"/>
      <c r="V1984" s="690"/>
      <c r="W1984" s="690"/>
    </row>
    <row r="1985" spans="1:25" s="385" customFormat="1" ht="30" outlineLevel="1" x14ac:dyDescent="0.25">
      <c r="A1985" s="2283"/>
      <c r="B1985" s="2436"/>
      <c r="C1985" s="2355"/>
      <c r="D1985" s="2355"/>
      <c r="E1985" s="1042" t="s">
        <v>2026</v>
      </c>
      <c r="F1985" s="2380"/>
      <c r="G1985" s="2432"/>
      <c r="H1985" s="2396"/>
      <c r="I1985" s="2377"/>
      <c r="J1985" s="2377"/>
      <c r="K1985" s="692" t="s">
        <v>465</v>
      </c>
      <c r="L1985" s="2380"/>
      <c r="M1985" s="2377"/>
      <c r="N1985" s="689"/>
      <c r="O1985" s="447"/>
      <c r="P1985" s="689"/>
      <c r="Q1985" s="689"/>
      <c r="R1985" s="689"/>
      <c r="S1985" s="689">
        <v>50</v>
      </c>
      <c r="T1985" s="689"/>
      <c r="U1985" s="64" t="s">
        <v>1643</v>
      </c>
      <c r="V1985" s="690"/>
      <c r="W1985" s="690"/>
    </row>
    <row r="1986" spans="1:25" s="286" customFormat="1" ht="15" customHeight="1" outlineLevel="1" x14ac:dyDescent="0.25">
      <c r="A1986" s="1190"/>
      <c r="B1986" s="1538" t="s">
        <v>1017</v>
      </c>
      <c r="C1986" s="159"/>
      <c r="D1986" s="161"/>
      <c r="E1986" s="391"/>
      <c r="F1986" s="209"/>
      <c r="G1986" s="161"/>
      <c r="H1986" s="972" t="s">
        <v>574</v>
      </c>
      <c r="I1986" s="163"/>
      <c r="J1986" s="206"/>
      <c r="K1986" s="163"/>
      <c r="L1986" s="209"/>
      <c r="M1986" s="163"/>
      <c r="N1986" s="166"/>
      <c r="O1986" s="479"/>
      <c r="P1986" s="166"/>
      <c r="Q1986" s="166"/>
      <c r="R1986" s="166"/>
      <c r="S1986" s="163"/>
      <c r="T1986" s="163"/>
      <c r="U1986" s="181"/>
      <c r="V1986" s="181"/>
      <c r="W1986" s="181"/>
    </row>
    <row r="1987" spans="1:25" s="294" customFormat="1" ht="15" customHeight="1" outlineLevel="1" x14ac:dyDescent="0.25">
      <c r="A1987" s="2384"/>
      <c r="B1987" s="2634" t="s">
        <v>2789</v>
      </c>
      <c r="C1987" s="2375" t="s">
        <v>998</v>
      </c>
      <c r="D1987" s="2375" t="s">
        <v>1024</v>
      </c>
      <c r="E1987" s="1041" t="s">
        <v>1174</v>
      </c>
      <c r="F1987" s="2378" t="s">
        <v>474</v>
      </c>
      <c r="G1987" s="2457" t="s">
        <v>395</v>
      </c>
      <c r="H1987" s="2455" t="s">
        <v>750</v>
      </c>
      <c r="I1987" s="2375" t="s">
        <v>979</v>
      </c>
      <c r="J1987" s="2375" t="s">
        <v>981</v>
      </c>
      <c r="K1987" s="400" t="s">
        <v>1174</v>
      </c>
      <c r="L1987" s="2378" t="s">
        <v>474</v>
      </c>
      <c r="M1987" s="2375" t="s">
        <v>393</v>
      </c>
      <c r="N1987" s="50"/>
      <c r="O1987" s="456"/>
      <c r="P1987" s="50" t="s">
        <v>2005</v>
      </c>
      <c r="Q1987" s="47"/>
      <c r="R1987" s="47"/>
      <c r="S1987" s="48"/>
      <c r="T1987" s="48"/>
      <c r="U1987" s="751"/>
      <c r="V1987" s="401"/>
      <c r="W1987" s="401"/>
    </row>
    <row r="1988" spans="1:25" s="294" customFormat="1" ht="30" outlineLevel="1" x14ac:dyDescent="0.25">
      <c r="A1988" s="2385"/>
      <c r="B1988" s="2635"/>
      <c r="C1988" s="2376"/>
      <c r="D1988" s="2376"/>
      <c r="E1988" s="2375" t="s">
        <v>2026</v>
      </c>
      <c r="F1988" s="2379"/>
      <c r="G1988" s="2458"/>
      <c r="H1988" s="2672"/>
      <c r="I1988" s="2376"/>
      <c r="J1988" s="2376"/>
      <c r="K1988" s="2375" t="s">
        <v>465</v>
      </c>
      <c r="L1988" s="2379"/>
      <c r="M1988" s="2376"/>
      <c r="N1988" s="50">
        <v>200</v>
      </c>
      <c r="O1988" s="456">
        <v>0</v>
      </c>
      <c r="P1988" s="50"/>
      <c r="Q1988" s="47"/>
      <c r="R1988" s="47"/>
      <c r="S1988" s="48"/>
      <c r="T1988" s="48"/>
      <c r="U1988" s="751" t="s">
        <v>612</v>
      </c>
      <c r="V1988" s="401"/>
      <c r="W1988" s="401"/>
    </row>
    <row r="1989" spans="1:25" s="294" customFormat="1" ht="30" customHeight="1" outlineLevel="1" x14ac:dyDescent="0.25">
      <c r="A1989" s="2385"/>
      <c r="B1989" s="2635"/>
      <c r="C1989" s="2376"/>
      <c r="D1989" s="2376"/>
      <c r="E1989" s="2376"/>
      <c r="F1989" s="2379"/>
      <c r="G1989" s="2458"/>
      <c r="H1989" s="2672"/>
      <c r="I1989" s="2376"/>
      <c r="J1989" s="2376"/>
      <c r="K1989" s="2376"/>
      <c r="L1989" s="2379"/>
      <c r="M1989" s="2376"/>
      <c r="N1989" s="50"/>
      <c r="O1989" s="456">
        <v>100</v>
      </c>
      <c r="P1989" s="50">
        <v>515.67499999999995</v>
      </c>
      <c r="Q1989" s="47"/>
      <c r="R1989" s="47"/>
      <c r="S1989" s="48"/>
      <c r="T1989" s="48"/>
      <c r="U1989" s="751" t="s">
        <v>601</v>
      </c>
      <c r="V1989" s="397" t="s">
        <v>1261</v>
      </c>
      <c r="W1989" s="401"/>
    </row>
    <row r="1990" spans="1:25" s="294" customFormat="1" ht="30" customHeight="1" outlineLevel="1" x14ac:dyDescent="0.25">
      <c r="A1990" s="2386"/>
      <c r="B1990" s="2636"/>
      <c r="C1990" s="2377"/>
      <c r="D1990" s="2377"/>
      <c r="E1990" s="2377"/>
      <c r="F1990" s="2380"/>
      <c r="G1990" s="2459"/>
      <c r="H1990" s="2456"/>
      <c r="I1990" s="2377"/>
      <c r="J1990" s="2377"/>
      <c r="K1990" s="2377"/>
      <c r="L1990" s="2380"/>
      <c r="M1990" s="2377"/>
      <c r="N1990" s="50">
        <v>870.16499999999996</v>
      </c>
      <c r="O1990" s="456">
        <v>592.99</v>
      </c>
      <c r="P1990" s="50"/>
      <c r="Q1990" s="47"/>
      <c r="R1990" s="47"/>
      <c r="S1990" s="48"/>
      <c r="T1990" s="48"/>
      <c r="U1990" s="751" t="s">
        <v>613</v>
      </c>
      <c r="V1990" s="401"/>
      <c r="W1990" s="401"/>
    </row>
    <row r="1991" spans="1:25" s="295" customFormat="1" outlineLevel="1" x14ac:dyDescent="0.25">
      <c r="A1991" s="1223"/>
      <c r="B1991" s="1582" t="s">
        <v>1018</v>
      </c>
      <c r="C1991" s="176"/>
      <c r="D1991" s="176"/>
      <c r="E1991" s="176"/>
      <c r="F1991" s="186"/>
      <c r="G1991" s="221"/>
      <c r="H1991" s="999" t="s">
        <v>598</v>
      </c>
      <c r="I1991" s="176"/>
      <c r="J1991" s="176"/>
      <c r="K1991" s="176"/>
      <c r="L1991" s="186"/>
      <c r="M1991" s="176"/>
      <c r="N1991" s="168"/>
      <c r="O1991" s="459"/>
      <c r="P1991" s="168"/>
      <c r="Q1991" s="671"/>
      <c r="R1991" s="671"/>
      <c r="S1991" s="180"/>
      <c r="T1991" s="180"/>
      <c r="U1991" s="177"/>
      <c r="V1991" s="177"/>
      <c r="W1991" s="177"/>
    </row>
    <row r="1992" spans="1:25" s="294" customFormat="1" ht="17.25" customHeight="1" outlineLevel="1" x14ac:dyDescent="0.25">
      <c r="A1992" s="2384"/>
      <c r="B1992" s="2435" t="s">
        <v>2245</v>
      </c>
      <c r="C1992" s="2354" t="s">
        <v>2680</v>
      </c>
      <c r="D1992" s="2375" t="s">
        <v>999</v>
      </c>
      <c r="E1992" s="1041" t="s">
        <v>1174</v>
      </c>
      <c r="F1992" s="2388">
        <v>2027</v>
      </c>
      <c r="G1992" s="2432" t="s">
        <v>395</v>
      </c>
      <c r="H1992" s="2476" t="s">
        <v>1279</v>
      </c>
      <c r="I1992" s="2391" t="s">
        <v>979</v>
      </c>
      <c r="J1992" s="2375" t="s">
        <v>980</v>
      </c>
      <c r="K1992" s="692" t="s">
        <v>1174</v>
      </c>
      <c r="L1992" s="2388">
        <v>2027</v>
      </c>
      <c r="M1992" s="2391" t="s">
        <v>393</v>
      </c>
      <c r="N1992" s="50"/>
      <c r="O1992" s="456"/>
      <c r="P1992" s="50"/>
      <c r="Q1992" s="47" t="s">
        <v>1280</v>
      </c>
      <c r="R1992" s="47"/>
      <c r="S1992" s="48"/>
      <c r="T1992" s="48"/>
      <c r="U1992" s="532"/>
      <c r="V1992" s="691"/>
      <c r="W1992" s="2294" t="s">
        <v>1990</v>
      </c>
    </row>
    <row r="1993" spans="1:25" s="294" customFormat="1" ht="41.25" customHeight="1" outlineLevel="1" x14ac:dyDescent="0.25">
      <c r="A1993" s="2386"/>
      <c r="B1993" s="2436"/>
      <c r="C1993" s="2355"/>
      <c r="D1993" s="2377"/>
      <c r="E1993" s="1042" t="s">
        <v>2026</v>
      </c>
      <c r="F1993" s="2388"/>
      <c r="G1993" s="2432"/>
      <c r="H1993" s="2477"/>
      <c r="I1993" s="2391"/>
      <c r="J1993" s="2377"/>
      <c r="K1993" s="692" t="s">
        <v>465</v>
      </c>
      <c r="L1993" s="2388"/>
      <c r="M1993" s="2391"/>
      <c r="N1993" s="50"/>
      <c r="O1993" s="456"/>
      <c r="P1993" s="50"/>
      <c r="Q1993" s="47">
        <v>858.85299999999995</v>
      </c>
      <c r="R1993" s="47"/>
      <c r="S1993" s="48"/>
      <c r="T1993" s="48"/>
      <c r="U1993" s="532" t="s">
        <v>604</v>
      </c>
      <c r="V1993" s="691" t="s">
        <v>1261</v>
      </c>
      <c r="W1993" s="2295"/>
    </row>
    <row r="1994" spans="1:25" s="543" customFormat="1" ht="15" customHeight="1" outlineLevel="1" x14ac:dyDescent="0.25">
      <c r="A1994" s="2384"/>
      <c r="B1994" s="2730" t="s">
        <v>2790</v>
      </c>
      <c r="C1994" s="2354" t="s">
        <v>2680</v>
      </c>
      <c r="D1994" s="2375" t="s">
        <v>999</v>
      </c>
      <c r="E1994" s="1041" t="s">
        <v>1174</v>
      </c>
      <c r="F1994" s="2397">
        <v>2029</v>
      </c>
      <c r="G1994" s="2432" t="s">
        <v>395</v>
      </c>
      <c r="H1994" s="2757" t="s">
        <v>1787</v>
      </c>
      <c r="I1994" s="2466" t="s">
        <v>979</v>
      </c>
      <c r="J1994" s="2375" t="s">
        <v>980</v>
      </c>
      <c r="K1994" s="530" t="s">
        <v>1174</v>
      </c>
      <c r="L1994" s="2397">
        <v>2029</v>
      </c>
      <c r="M1994" s="2466" t="s">
        <v>393</v>
      </c>
      <c r="N1994" s="534"/>
      <c r="O1994" s="534"/>
      <c r="P1994" s="534"/>
      <c r="Q1994" s="534"/>
      <c r="S1994" s="534" t="s">
        <v>1897</v>
      </c>
      <c r="T1994" s="536"/>
      <c r="U1994" s="558"/>
      <c r="V1994" s="532"/>
      <c r="W1994" s="2294" t="s">
        <v>1991</v>
      </c>
      <c r="X1994" s="543">
        <f>17+4+4+8+7.5+7.5+30+0.7+0.6+0.7+0.8+0.7+0.8+0.6+1+0.6+7.9</f>
        <v>92.399999999999991</v>
      </c>
      <c r="Y1994" s="543">
        <f>7.5+8</f>
        <v>15.5</v>
      </c>
    </row>
    <row r="1995" spans="1:25" s="543" customFormat="1" ht="32.25" customHeight="1" outlineLevel="1" x14ac:dyDescent="0.25">
      <c r="A1995" s="2386"/>
      <c r="B1995" s="2731"/>
      <c r="C1995" s="2355"/>
      <c r="D1995" s="2377"/>
      <c r="E1995" s="1042" t="s">
        <v>2026</v>
      </c>
      <c r="F1995" s="2397"/>
      <c r="G1995" s="2432"/>
      <c r="H1995" s="2758"/>
      <c r="I1995" s="2466"/>
      <c r="J1995" s="2377"/>
      <c r="K1995" s="530" t="s">
        <v>465</v>
      </c>
      <c r="L1995" s="2397"/>
      <c r="M1995" s="2466"/>
      <c r="N1995" s="534"/>
      <c r="O1995" s="534"/>
      <c r="P1995" s="534"/>
      <c r="Q1995" s="534"/>
      <c r="S1995" s="534">
        <f>900+100</f>
        <v>1000</v>
      </c>
      <c r="T1995" s="536"/>
      <c r="U1995" s="532" t="s">
        <v>604</v>
      </c>
      <c r="V1995" s="532"/>
      <c r="W1995" s="2295"/>
    </row>
    <row r="1996" spans="1:25" s="543" customFormat="1" ht="19.5" customHeight="1" outlineLevel="1" x14ac:dyDescent="0.25">
      <c r="A1996" s="2384"/>
      <c r="B1996" s="2634" t="s">
        <v>2806</v>
      </c>
      <c r="C1996" s="2354" t="s">
        <v>2680</v>
      </c>
      <c r="D1996" s="2375" t="s">
        <v>999</v>
      </c>
      <c r="E1996" s="1041" t="s">
        <v>1174</v>
      </c>
      <c r="F1996" s="2397">
        <v>2029</v>
      </c>
      <c r="G1996" s="2432" t="s">
        <v>395</v>
      </c>
      <c r="H1996" s="2757" t="s">
        <v>1788</v>
      </c>
      <c r="I1996" s="2466" t="s">
        <v>979</v>
      </c>
      <c r="J1996" s="2375" t="s">
        <v>980</v>
      </c>
      <c r="K1996" s="530" t="s">
        <v>1174</v>
      </c>
      <c r="L1996" s="2397">
        <v>2029</v>
      </c>
      <c r="M1996" s="2466" t="s">
        <v>393</v>
      </c>
      <c r="N1996" s="534"/>
      <c r="O1996" s="534"/>
      <c r="P1996" s="534"/>
      <c r="Q1996" s="534"/>
      <c r="S1996" s="534" t="s">
        <v>1879</v>
      </c>
      <c r="T1996" s="536"/>
      <c r="U1996" s="558"/>
      <c r="V1996" s="532"/>
      <c r="W1996" s="2294" t="s">
        <v>1992</v>
      </c>
    </row>
    <row r="1997" spans="1:25" s="543" customFormat="1" ht="32.25" customHeight="1" outlineLevel="1" x14ac:dyDescent="0.25">
      <c r="A1997" s="2386"/>
      <c r="B1997" s="2636"/>
      <c r="C1997" s="2355"/>
      <c r="D1997" s="2377"/>
      <c r="E1997" s="1042" t="s">
        <v>2026</v>
      </c>
      <c r="F1997" s="2397"/>
      <c r="G1997" s="2432"/>
      <c r="H1997" s="2758"/>
      <c r="I1997" s="2466"/>
      <c r="J1997" s="2377"/>
      <c r="K1997" s="530" t="s">
        <v>465</v>
      </c>
      <c r="L1997" s="2397"/>
      <c r="M1997" s="2466"/>
      <c r="N1997" s="534"/>
      <c r="O1997" s="534"/>
      <c r="P1997" s="534"/>
      <c r="Q1997" s="534"/>
      <c r="S1997" s="534">
        <f>765+85</f>
        <v>850</v>
      </c>
      <c r="T1997" s="536"/>
      <c r="U1997" s="532" t="s">
        <v>604</v>
      </c>
      <c r="V1997" s="532"/>
      <c r="W1997" s="2295"/>
    </row>
    <row r="1998" spans="1:25" s="543" customFormat="1" ht="18.75" customHeight="1" outlineLevel="1" x14ac:dyDescent="0.25">
      <c r="A1998" s="2384"/>
      <c r="B1998" s="2725" t="s">
        <v>2791</v>
      </c>
      <c r="C1998" s="2354" t="s">
        <v>2680</v>
      </c>
      <c r="D1998" s="2375" t="s">
        <v>999</v>
      </c>
      <c r="E1998" s="1041" t="s">
        <v>1174</v>
      </c>
      <c r="F1998" s="2397">
        <v>2029</v>
      </c>
      <c r="G1998" s="2432" t="s">
        <v>395</v>
      </c>
      <c r="H1998" s="2757" t="s">
        <v>1789</v>
      </c>
      <c r="I1998" s="2466" t="s">
        <v>979</v>
      </c>
      <c r="J1998" s="2375" t="s">
        <v>980</v>
      </c>
      <c r="K1998" s="530" t="s">
        <v>1174</v>
      </c>
      <c r="L1998" s="2397">
        <v>2029</v>
      </c>
      <c r="M1998" s="2466" t="s">
        <v>393</v>
      </c>
      <c r="N1998" s="534"/>
      <c r="O1998" s="534"/>
      <c r="P1998" s="534"/>
      <c r="Q1998" s="534"/>
      <c r="S1998" s="534" t="s">
        <v>1879</v>
      </c>
      <c r="T1998" s="536"/>
      <c r="U1998" s="558"/>
      <c r="V1998" s="532"/>
      <c r="W1998" s="2294" t="s">
        <v>1990</v>
      </c>
    </row>
    <row r="1999" spans="1:25" s="543" customFormat="1" ht="38.25" customHeight="1" outlineLevel="1" x14ac:dyDescent="0.25">
      <c r="A1999" s="2386"/>
      <c r="B1999" s="2726"/>
      <c r="C1999" s="2355"/>
      <c r="D1999" s="2377"/>
      <c r="E1999" s="1042" t="s">
        <v>2026</v>
      </c>
      <c r="F1999" s="2397"/>
      <c r="G1999" s="2432"/>
      <c r="H1999" s="2758"/>
      <c r="I1999" s="2466"/>
      <c r="J1999" s="2377"/>
      <c r="K1999" s="530" t="s">
        <v>465</v>
      </c>
      <c r="L1999" s="2397"/>
      <c r="M1999" s="2466"/>
      <c r="N1999" s="534"/>
      <c r="O1999" s="534"/>
      <c r="P1999" s="534"/>
      <c r="Q1999" s="534"/>
      <c r="S1999" s="534">
        <f>675+75</f>
        <v>750</v>
      </c>
      <c r="T1999" s="536"/>
      <c r="U1999" s="532" t="s">
        <v>604</v>
      </c>
      <c r="V1999" s="532"/>
      <c r="W1999" s="2295"/>
    </row>
    <row r="2000" spans="1:25" s="543" customFormat="1" ht="21" customHeight="1" outlineLevel="1" x14ac:dyDescent="0.25">
      <c r="A2000" s="2384"/>
      <c r="B2000" s="2725" t="s">
        <v>2792</v>
      </c>
      <c r="C2000" s="2354" t="s">
        <v>2680</v>
      </c>
      <c r="D2000" s="2375" t="s">
        <v>999</v>
      </c>
      <c r="E2000" s="1041" t="s">
        <v>1174</v>
      </c>
      <c r="F2000" s="2397">
        <v>2029</v>
      </c>
      <c r="G2000" s="2432" t="s">
        <v>395</v>
      </c>
      <c r="H2000" s="2757" t="s">
        <v>1790</v>
      </c>
      <c r="I2000" s="2466" t="s">
        <v>979</v>
      </c>
      <c r="J2000" s="2375" t="s">
        <v>980</v>
      </c>
      <c r="K2000" s="530" t="s">
        <v>1174</v>
      </c>
      <c r="L2000" s="2397">
        <v>2029</v>
      </c>
      <c r="M2000" s="2466" t="s">
        <v>393</v>
      </c>
      <c r="N2000" s="534"/>
      <c r="O2000" s="534"/>
      <c r="P2000" s="534"/>
      <c r="Q2000" s="534"/>
      <c r="S2000" s="534" t="s">
        <v>1898</v>
      </c>
      <c r="T2000" s="536"/>
      <c r="U2000" s="558"/>
      <c r="V2000" s="532"/>
      <c r="W2000" s="532"/>
    </row>
    <row r="2001" spans="1:23" s="543" customFormat="1" ht="27" customHeight="1" outlineLevel="1" x14ac:dyDescent="0.25">
      <c r="A2001" s="2386"/>
      <c r="B2001" s="2726"/>
      <c r="C2001" s="2355"/>
      <c r="D2001" s="2377"/>
      <c r="E2001" s="1042" t="s">
        <v>2026</v>
      </c>
      <c r="F2001" s="2397"/>
      <c r="G2001" s="2432"/>
      <c r="H2001" s="2758"/>
      <c r="I2001" s="2466"/>
      <c r="J2001" s="2377"/>
      <c r="K2001" s="530" t="s">
        <v>465</v>
      </c>
      <c r="L2001" s="2397"/>
      <c r="M2001" s="2466"/>
      <c r="N2001" s="534"/>
      <c r="O2001" s="534"/>
      <c r="P2001" s="534"/>
      <c r="Q2001" s="534"/>
      <c r="S2001" s="534">
        <v>284</v>
      </c>
      <c r="T2001" s="536"/>
      <c r="U2001" s="532" t="s">
        <v>604</v>
      </c>
      <c r="V2001" s="532"/>
      <c r="W2001" s="532"/>
    </row>
    <row r="2002" spans="1:23" s="294" customFormat="1" ht="19.5" customHeight="1" outlineLevel="1" x14ac:dyDescent="0.25">
      <c r="A2002" s="2384"/>
      <c r="B2002" s="2435" t="s">
        <v>2793</v>
      </c>
      <c r="C2002" s="2354" t="s">
        <v>2680</v>
      </c>
      <c r="D2002" s="2375" t="s">
        <v>999</v>
      </c>
      <c r="E2002" s="1041" t="s">
        <v>1174</v>
      </c>
      <c r="F2002" s="2397" t="s">
        <v>1832</v>
      </c>
      <c r="G2002" s="2432" t="s">
        <v>395</v>
      </c>
      <c r="H2002" s="2395" t="s">
        <v>1791</v>
      </c>
      <c r="I2002" s="2391" t="s">
        <v>979</v>
      </c>
      <c r="J2002" s="2375" t="s">
        <v>980</v>
      </c>
      <c r="K2002" s="692" t="s">
        <v>1174</v>
      </c>
      <c r="L2002" s="2397" t="s">
        <v>1832</v>
      </c>
      <c r="M2002" s="2391" t="s">
        <v>393</v>
      </c>
      <c r="N2002" s="50"/>
      <c r="O2002" s="456"/>
      <c r="P2002" s="50"/>
      <c r="S2002" s="48" t="s">
        <v>1899</v>
      </c>
      <c r="T2002" s="47" t="s">
        <v>1899</v>
      </c>
      <c r="U2002" s="558"/>
      <c r="V2002" s="691"/>
      <c r="W2002" s="2294" t="s">
        <v>1993</v>
      </c>
    </row>
    <row r="2003" spans="1:23" s="294" customFormat="1" ht="38.25" customHeight="1" outlineLevel="1" x14ac:dyDescent="0.25">
      <c r="A2003" s="2386"/>
      <c r="B2003" s="2436"/>
      <c r="C2003" s="2355"/>
      <c r="D2003" s="2377"/>
      <c r="E2003" s="1042" t="s">
        <v>2026</v>
      </c>
      <c r="F2003" s="2397"/>
      <c r="G2003" s="2432"/>
      <c r="H2003" s="2396"/>
      <c r="I2003" s="2391"/>
      <c r="J2003" s="2377"/>
      <c r="K2003" s="692" t="s">
        <v>465</v>
      </c>
      <c r="L2003" s="2397"/>
      <c r="M2003" s="2391"/>
      <c r="N2003" s="50"/>
      <c r="O2003" s="456"/>
      <c r="P2003" s="50"/>
      <c r="S2003" s="47">
        <v>2500</v>
      </c>
      <c r="T2003" s="47">
        <v>2500</v>
      </c>
      <c r="U2003" s="532" t="s">
        <v>604</v>
      </c>
      <c r="V2003" s="691"/>
      <c r="W2003" s="2295"/>
    </row>
    <row r="2004" spans="1:23" s="294" customFormat="1" ht="14.25" customHeight="1" outlineLevel="1" x14ac:dyDescent="0.25">
      <c r="A2004" s="2384"/>
      <c r="B2004" s="2435" t="s">
        <v>2794</v>
      </c>
      <c r="C2004" s="2354" t="s">
        <v>2680</v>
      </c>
      <c r="D2004" s="2375" t="s">
        <v>999</v>
      </c>
      <c r="E2004" s="1041" t="s">
        <v>1174</v>
      </c>
      <c r="F2004" s="2397" t="s">
        <v>2100</v>
      </c>
      <c r="G2004" s="2432" t="s">
        <v>395</v>
      </c>
      <c r="H2004" s="2395" t="s">
        <v>1792</v>
      </c>
      <c r="I2004" s="2391" t="s">
        <v>979</v>
      </c>
      <c r="J2004" s="2375" t="s">
        <v>980</v>
      </c>
      <c r="K2004" s="692" t="s">
        <v>1174</v>
      </c>
      <c r="L2004" s="2397" t="s">
        <v>2100</v>
      </c>
      <c r="M2004" s="2391" t="s">
        <v>393</v>
      </c>
      <c r="N2004" s="50"/>
      <c r="O2004" s="456"/>
      <c r="P2004" s="50"/>
      <c r="R2004" s="47"/>
      <c r="S2004" s="48" t="s">
        <v>1899</v>
      </c>
      <c r="T2004" s="48" t="s">
        <v>1898</v>
      </c>
      <c r="U2004" s="558"/>
      <c r="V2004" s="691"/>
      <c r="W2004" s="2294" t="s">
        <v>1993</v>
      </c>
    </row>
    <row r="2005" spans="1:23" s="294" customFormat="1" ht="32.25" customHeight="1" outlineLevel="1" x14ac:dyDescent="0.25">
      <c r="A2005" s="2386"/>
      <c r="B2005" s="2436"/>
      <c r="C2005" s="2355"/>
      <c r="D2005" s="2377"/>
      <c r="E2005" s="1042" t="s">
        <v>2026</v>
      </c>
      <c r="F2005" s="2397"/>
      <c r="G2005" s="2432"/>
      <c r="H2005" s="2396"/>
      <c r="I2005" s="2391"/>
      <c r="J2005" s="2377"/>
      <c r="K2005" s="692" t="s">
        <v>465</v>
      </c>
      <c r="L2005" s="2397"/>
      <c r="M2005" s="2391"/>
      <c r="N2005" s="50"/>
      <c r="O2005" s="456"/>
      <c r="P2005" s="50"/>
      <c r="R2005" s="47"/>
      <c r="S2005" s="47">
        <v>2500</v>
      </c>
      <c r="T2005" s="47">
        <v>2500</v>
      </c>
      <c r="U2005" s="532" t="s">
        <v>604</v>
      </c>
      <c r="V2005" s="691"/>
      <c r="W2005" s="2295"/>
    </row>
    <row r="2006" spans="1:23" s="294" customFormat="1" ht="19.5" customHeight="1" outlineLevel="1" x14ac:dyDescent="0.25">
      <c r="A2006" s="2384"/>
      <c r="B2006" s="2435" t="s">
        <v>2795</v>
      </c>
      <c r="C2006" s="2354" t="s">
        <v>2680</v>
      </c>
      <c r="D2006" s="2375" t="s">
        <v>999</v>
      </c>
      <c r="E2006" s="1041" t="s">
        <v>1174</v>
      </c>
      <c r="F2006" s="2397">
        <v>2029</v>
      </c>
      <c r="G2006" s="2432" t="s">
        <v>395</v>
      </c>
      <c r="H2006" s="2395" t="s">
        <v>1793</v>
      </c>
      <c r="I2006" s="2391" t="s">
        <v>979</v>
      </c>
      <c r="J2006" s="2375" t="s">
        <v>980</v>
      </c>
      <c r="K2006" s="692" t="s">
        <v>1174</v>
      </c>
      <c r="L2006" s="2397">
        <v>2029</v>
      </c>
      <c r="M2006" s="2391" t="s">
        <v>393</v>
      </c>
      <c r="N2006" s="50"/>
      <c r="O2006" s="456"/>
      <c r="P2006" s="50"/>
      <c r="R2006" s="50"/>
      <c r="S2006" s="50" t="s">
        <v>1896</v>
      </c>
      <c r="T2006" s="48"/>
      <c r="U2006" s="558"/>
      <c r="V2006" s="691"/>
      <c r="W2006" s="2294" t="s">
        <v>1994</v>
      </c>
    </row>
    <row r="2007" spans="1:23" s="294" customFormat="1" ht="20.25" customHeight="1" outlineLevel="1" x14ac:dyDescent="0.25">
      <c r="A2007" s="2386"/>
      <c r="B2007" s="2436"/>
      <c r="C2007" s="2355"/>
      <c r="D2007" s="2377"/>
      <c r="E2007" s="1042" t="s">
        <v>2026</v>
      </c>
      <c r="F2007" s="2397"/>
      <c r="G2007" s="2432"/>
      <c r="H2007" s="2396"/>
      <c r="I2007" s="2391"/>
      <c r="J2007" s="2377"/>
      <c r="K2007" s="692" t="s">
        <v>465</v>
      </c>
      <c r="L2007" s="2397"/>
      <c r="M2007" s="2391"/>
      <c r="N2007" s="50"/>
      <c r="O2007" s="456"/>
      <c r="P2007" s="50"/>
      <c r="R2007" s="577"/>
      <c r="S2007" s="577">
        <f>450+50</f>
        <v>500</v>
      </c>
      <c r="T2007" s="48"/>
      <c r="U2007" s="532" t="s">
        <v>604</v>
      </c>
      <c r="V2007" s="691"/>
      <c r="W2007" s="2295"/>
    </row>
    <row r="2008" spans="1:23" s="294" customFormat="1" ht="20.25" customHeight="1" outlineLevel="1" x14ac:dyDescent="0.25">
      <c r="A2008" s="2384"/>
      <c r="B2008" s="2634" t="s">
        <v>2805</v>
      </c>
      <c r="C2008" s="2354" t="s">
        <v>2680</v>
      </c>
      <c r="D2008" s="2375" t="s">
        <v>999</v>
      </c>
      <c r="E2008" s="1041" t="s">
        <v>1174</v>
      </c>
      <c r="F2008" s="2397">
        <v>2029</v>
      </c>
      <c r="G2008" s="2432" t="s">
        <v>395</v>
      </c>
      <c r="H2008" s="2455" t="s">
        <v>1901</v>
      </c>
      <c r="I2008" s="2391" t="s">
        <v>979</v>
      </c>
      <c r="J2008" s="2375" t="s">
        <v>980</v>
      </c>
      <c r="K2008" s="692" t="s">
        <v>1174</v>
      </c>
      <c r="L2008" s="2397">
        <v>2029</v>
      </c>
      <c r="M2008" s="2391" t="s">
        <v>393</v>
      </c>
      <c r="N2008" s="50"/>
      <c r="O2008" s="456"/>
      <c r="P2008" s="50"/>
      <c r="R2008" s="705"/>
      <c r="S2008" s="705" t="s">
        <v>1715</v>
      </c>
      <c r="T2008" s="48"/>
      <c r="U2008" s="558"/>
      <c r="V2008" s="691"/>
      <c r="W2008" s="691"/>
    </row>
    <row r="2009" spans="1:23" s="294" customFormat="1" ht="20.25" customHeight="1" outlineLevel="1" x14ac:dyDescent="0.25">
      <c r="A2009" s="2386"/>
      <c r="B2009" s="2636"/>
      <c r="C2009" s="2355"/>
      <c r="D2009" s="2377"/>
      <c r="E2009" s="1042" t="s">
        <v>2026</v>
      </c>
      <c r="F2009" s="2397"/>
      <c r="G2009" s="2432"/>
      <c r="H2009" s="2456"/>
      <c r="I2009" s="2391"/>
      <c r="J2009" s="2377"/>
      <c r="K2009" s="692" t="s">
        <v>465</v>
      </c>
      <c r="L2009" s="2397"/>
      <c r="M2009" s="2391"/>
      <c r="N2009" s="50"/>
      <c r="O2009" s="456"/>
      <c r="P2009" s="50"/>
      <c r="R2009" s="47"/>
      <c r="S2009" s="47">
        <v>16.899999999999999</v>
      </c>
      <c r="T2009" s="48"/>
      <c r="U2009" s="532" t="s">
        <v>604</v>
      </c>
      <c r="V2009" s="691"/>
      <c r="W2009" s="691"/>
    </row>
    <row r="2010" spans="1:23" s="294" customFormat="1" ht="20.25" customHeight="1" outlineLevel="1" x14ac:dyDescent="0.25">
      <c r="A2010" s="2384"/>
      <c r="B2010" s="2634" t="s">
        <v>2804</v>
      </c>
      <c r="C2010" s="2354" t="s">
        <v>2680</v>
      </c>
      <c r="D2010" s="2375" t="s">
        <v>999</v>
      </c>
      <c r="E2010" s="1041" t="s">
        <v>1174</v>
      </c>
      <c r="F2010" s="2397">
        <v>2029</v>
      </c>
      <c r="G2010" s="2432" t="s">
        <v>395</v>
      </c>
      <c r="H2010" s="2455" t="s">
        <v>1902</v>
      </c>
      <c r="I2010" s="2391" t="s">
        <v>979</v>
      </c>
      <c r="J2010" s="2375" t="s">
        <v>980</v>
      </c>
      <c r="K2010" s="692" t="s">
        <v>1174</v>
      </c>
      <c r="L2010" s="2397">
        <v>2029</v>
      </c>
      <c r="M2010" s="2391" t="s">
        <v>393</v>
      </c>
      <c r="N2010" s="50"/>
      <c r="O2010" s="456"/>
      <c r="P2010" s="50"/>
      <c r="R2010" s="705"/>
      <c r="S2010" s="705" t="s">
        <v>1875</v>
      </c>
      <c r="T2010" s="48"/>
      <c r="U2010" s="558"/>
      <c r="V2010" s="691"/>
      <c r="W2010" s="691"/>
    </row>
    <row r="2011" spans="1:23" s="294" customFormat="1" ht="20.25" customHeight="1" outlineLevel="1" x14ac:dyDescent="0.25">
      <c r="A2011" s="2386"/>
      <c r="B2011" s="2636"/>
      <c r="C2011" s="2355"/>
      <c r="D2011" s="2377"/>
      <c r="E2011" s="1042" t="s">
        <v>2026</v>
      </c>
      <c r="F2011" s="2397"/>
      <c r="G2011" s="2432"/>
      <c r="H2011" s="2456"/>
      <c r="I2011" s="2391"/>
      <c r="J2011" s="2377"/>
      <c r="K2011" s="692" t="s">
        <v>465</v>
      </c>
      <c r="L2011" s="2397"/>
      <c r="M2011" s="2391"/>
      <c r="N2011" s="50"/>
      <c r="O2011" s="456"/>
      <c r="P2011" s="50"/>
      <c r="R2011" s="47"/>
      <c r="S2011" s="47">
        <v>13.8</v>
      </c>
      <c r="T2011" s="48"/>
      <c r="U2011" s="532" t="s">
        <v>604</v>
      </c>
      <c r="V2011" s="691"/>
      <c r="W2011" s="691"/>
    </row>
    <row r="2012" spans="1:23" s="294" customFormat="1" ht="20.25" customHeight="1" outlineLevel="1" x14ac:dyDescent="0.25">
      <c r="A2012" s="2384"/>
      <c r="B2012" s="2634" t="s">
        <v>2803</v>
      </c>
      <c r="C2012" s="2354" t="s">
        <v>2680</v>
      </c>
      <c r="D2012" s="2375" t="s">
        <v>999</v>
      </c>
      <c r="E2012" s="1041" t="s">
        <v>1174</v>
      </c>
      <c r="F2012" s="2397">
        <v>2029</v>
      </c>
      <c r="G2012" s="2432" t="s">
        <v>395</v>
      </c>
      <c r="H2012" s="2455" t="s">
        <v>1903</v>
      </c>
      <c r="I2012" s="2391" t="s">
        <v>979</v>
      </c>
      <c r="J2012" s="2375" t="s">
        <v>980</v>
      </c>
      <c r="K2012" s="692" t="s">
        <v>1174</v>
      </c>
      <c r="L2012" s="2397">
        <v>2029</v>
      </c>
      <c r="M2012" s="2391" t="s">
        <v>393</v>
      </c>
      <c r="N2012" s="50"/>
      <c r="O2012" s="456"/>
      <c r="P2012" s="50"/>
      <c r="R2012" s="705"/>
      <c r="S2012" s="705" t="s">
        <v>1715</v>
      </c>
      <c r="T2012" s="48"/>
      <c r="U2012" s="558"/>
      <c r="V2012" s="691"/>
      <c r="W2012" s="691"/>
    </row>
    <row r="2013" spans="1:23" s="294" customFormat="1" ht="20.25" customHeight="1" outlineLevel="1" x14ac:dyDescent="0.25">
      <c r="A2013" s="2386"/>
      <c r="B2013" s="2636"/>
      <c r="C2013" s="2355"/>
      <c r="D2013" s="2377"/>
      <c r="E2013" s="1042" t="s">
        <v>2026</v>
      </c>
      <c r="F2013" s="2397"/>
      <c r="G2013" s="2432"/>
      <c r="H2013" s="2456"/>
      <c r="I2013" s="2391"/>
      <c r="J2013" s="2377"/>
      <c r="K2013" s="692" t="s">
        <v>465</v>
      </c>
      <c r="L2013" s="2397"/>
      <c r="M2013" s="2391"/>
      <c r="N2013" s="50"/>
      <c r="O2013" s="456"/>
      <c r="P2013" s="50"/>
      <c r="R2013" s="47"/>
      <c r="S2013" s="47">
        <v>14.7</v>
      </c>
      <c r="T2013" s="48"/>
      <c r="U2013" s="532" t="s">
        <v>604</v>
      </c>
      <c r="V2013" s="691"/>
      <c r="W2013" s="691"/>
    </row>
    <row r="2014" spans="1:23" s="294" customFormat="1" ht="20.25" customHeight="1" outlineLevel="1" x14ac:dyDescent="0.25">
      <c r="A2014" s="2384"/>
      <c r="B2014" s="2634" t="s">
        <v>2802</v>
      </c>
      <c r="C2014" s="2354" t="s">
        <v>2680</v>
      </c>
      <c r="D2014" s="2375" t="s">
        <v>999</v>
      </c>
      <c r="E2014" s="1041" t="s">
        <v>1174</v>
      </c>
      <c r="F2014" s="2397">
        <v>2029</v>
      </c>
      <c r="G2014" s="2432" t="s">
        <v>395</v>
      </c>
      <c r="H2014" s="2455" t="s">
        <v>1904</v>
      </c>
      <c r="I2014" s="2391" t="s">
        <v>979</v>
      </c>
      <c r="J2014" s="2375" t="s">
        <v>980</v>
      </c>
      <c r="K2014" s="692" t="s">
        <v>1174</v>
      </c>
      <c r="L2014" s="2397">
        <v>2029</v>
      </c>
      <c r="M2014" s="2391" t="s">
        <v>393</v>
      </c>
      <c r="N2014" s="50"/>
      <c r="O2014" s="456"/>
      <c r="P2014" s="50"/>
      <c r="R2014" s="705"/>
      <c r="S2014" s="705" t="s">
        <v>1876</v>
      </c>
      <c r="T2014" s="48"/>
      <c r="U2014" s="558"/>
      <c r="V2014" s="691"/>
      <c r="W2014" s="691"/>
    </row>
    <row r="2015" spans="1:23" s="294" customFormat="1" ht="20.25" customHeight="1" outlineLevel="1" x14ac:dyDescent="0.25">
      <c r="A2015" s="2386"/>
      <c r="B2015" s="2636"/>
      <c r="C2015" s="2355"/>
      <c r="D2015" s="2377"/>
      <c r="E2015" s="1042" t="s">
        <v>2026</v>
      </c>
      <c r="F2015" s="2397"/>
      <c r="G2015" s="2432"/>
      <c r="H2015" s="2456"/>
      <c r="I2015" s="2391"/>
      <c r="J2015" s="2377"/>
      <c r="K2015" s="692" t="s">
        <v>465</v>
      </c>
      <c r="L2015" s="2397"/>
      <c r="M2015" s="2391"/>
      <c r="N2015" s="50"/>
      <c r="O2015" s="456"/>
      <c r="P2015" s="50"/>
      <c r="R2015" s="47"/>
      <c r="S2015" s="47">
        <v>17.8</v>
      </c>
      <c r="T2015" s="48"/>
      <c r="U2015" s="532" t="s">
        <v>604</v>
      </c>
      <c r="V2015" s="691"/>
      <c r="W2015" s="691"/>
    </row>
    <row r="2016" spans="1:23" s="294" customFormat="1" ht="20.25" customHeight="1" outlineLevel="1" x14ac:dyDescent="0.25">
      <c r="A2016" s="2384"/>
      <c r="B2016" s="2634" t="s">
        <v>2801</v>
      </c>
      <c r="C2016" s="2354" t="s">
        <v>2680</v>
      </c>
      <c r="D2016" s="2375" t="s">
        <v>999</v>
      </c>
      <c r="E2016" s="1041" t="s">
        <v>1174</v>
      </c>
      <c r="F2016" s="2397">
        <v>2029</v>
      </c>
      <c r="G2016" s="2432" t="s">
        <v>395</v>
      </c>
      <c r="H2016" s="2455" t="s">
        <v>1905</v>
      </c>
      <c r="I2016" s="2391" t="s">
        <v>979</v>
      </c>
      <c r="J2016" s="2375" t="s">
        <v>980</v>
      </c>
      <c r="K2016" s="692" t="s">
        <v>1174</v>
      </c>
      <c r="L2016" s="2397">
        <v>2029</v>
      </c>
      <c r="M2016" s="2391" t="s">
        <v>393</v>
      </c>
      <c r="N2016" s="50"/>
      <c r="O2016" s="456"/>
      <c r="P2016" s="50"/>
      <c r="R2016" s="705"/>
      <c r="S2016" s="705" t="s">
        <v>1715</v>
      </c>
      <c r="T2016" s="48"/>
      <c r="U2016" s="558"/>
      <c r="V2016" s="691"/>
      <c r="W2016" s="691"/>
    </row>
    <row r="2017" spans="1:23" s="294" customFormat="1" ht="20.25" customHeight="1" outlineLevel="1" x14ac:dyDescent="0.25">
      <c r="A2017" s="2386"/>
      <c r="B2017" s="2636"/>
      <c r="C2017" s="2355"/>
      <c r="D2017" s="2377"/>
      <c r="E2017" s="1042" t="s">
        <v>2026</v>
      </c>
      <c r="F2017" s="2397"/>
      <c r="G2017" s="2432"/>
      <c r="H2017" s="2456"/>
      <c r="I2017" s="2391"/>
      <c r="J2017" s="2377"/>
      <c r="K2017" s="692" t="s">
        <v>465</v>
      </c>
      <c r="L2017" s="2397"/>
      <c r="M2017" s="2391"/>
      <c r="N2017" s="50"/>
      <c r="O2017" s="456"/>
      <c r="P2017" s="50"/>
      <c r="R2017" s="47"/>
      <c r="S2017" s="47">
        <v>10.9</v>
      </c>
      <c r="T2017" s="48"/>
      <c r="U2017" s="532" t="s">
        <v>604</v>
      </c>
      <c r="V2017" s="691"/>
      <c r="W2017" s="691"/>
    </row>
    <row r="2018" spans="1:23" s="294" customFormat="1" ht="20.25" customHeight="1" outlineLevel="1" x14ac:dyDescent="0.25">
      <c r="A2018" s="2384"/>
      <c r="B2018" s="2634" t="s">
        <v>2800</v>
      </c>
      <c r="C2018" s="2354" t="s">
        <v>2680</v>
      </c>
      <c r="D2018" s="2375" t="s">
        <v>999</v>
      </c>
      <c r="E2018" s="1041" t="s">
        <v>1174</v>
      </c>
      <c r="F2018" s="2397">
        <v>2029</v>
      </c>
      <c r="G2018" s="2432" t="s">
        <v>395</v>
      </c>
      <c r="H2018" s="2455" t="s">
        <v>1906</v>
      </c>
      <c r="I2018" s="2391" t="s">
        <v>979</v>
      </c>
      <c r="J2018" s="2375" t="s">
        <v>980</v>
      </c>
      <c r="K2018" s="692" t="s">
        <v>1174</v>
      </c>
      <c r="L2018" s="2397">
        <v>2029</v>
      </c>
      <c r="M2018" s="2391" t="s">
        <v>393</v>
      </c>
      <c r="N2018" s="50"/>
      <c r="O2018" s="456"/>
      <c r="P2018" s="50"/>
      <c r="R2018" s="705"/>
      <c r="S2018" s="705" t="s">
        <v>1876</v>
      </c>
      <c r="T2018" s="48"/>
      <c r="U2018" s="558"/>
      <c r="V2018" s="691"/>
      <c r="W2018" s="691"/>
    </row>
    <row r="2019" spans="1:23" s="294" customFormat="1" ht="20.25" customHeight="1" outlineLevel="1" x14ac:dyDescent="0.25">
      <c r="A2019" s="2386"/>
      <c r="B2019" s="2636"/>
      <c r="C2019" s="2355"/>
      <c r="D2019" s="2377"/>
      <c r="E2019" s="1042" t="s">
        <v>2026</v>
      </c>
      <c r="F2019" s="2397"/>
      <c r="G2019" s="2432"/>
      <c r="H2019" s="2456"/>
      <c r="I2019" s="2391"/>
      <c r="J2019" s="2377"/>
      <c r="K2019" s="692" t="s">
        <v>465</v>
      </c>
      <c r="L2019" s="2397"/>
      <c r="M2019" s="2391"/>
      <c r="N2019" s="50"/>
      <c r="O2019" s="456"/>
      <c r="P2019" s="50"/>
      <c r="R2019" s="47"/>
      <c r="S2019" s="47">
        <v>16.3</v>
      </c>
      <c r="T2019" s="48"/>
      <c r="U2019" s="532" t="s">
        <v>604</v>
      </c>
      <c r="V2019" s="691"/>
      <c r="W2019" s="691"/>
    </row>
    <row r="2020" spans="1:23" s="294" customFormat="1" ht="20.25" customHeight="1" outlineLevel="1" x14ac:dyDescent="0.25">
      <c r="A2020" s="2384"/>
      <c r="B2020" s="2634" t="s">
        <v>2799</v>
      </c>
      <c r="C2020" s="2354" t="s">
        <v>2680</v>
      </c>
      <c r="D2020" s="2375" t="s">
        <v>999</v>
      </c>
      <c r="E2020" s="1041" t="s">
        <v>1174</v>
      </c>
      <c r="F2020" s="2397">
        <v>2029</v>
      </c>
      <c r="G2020" s="2432" t="s">
        <v>395</v>
      </c>
      <c r="H2020" s="2455" t="s">
        <v>1907</v>
      </c>
      <c r="I2020" s="2391" t="s">
        <v>979</v>
      </c>
      <c r="J2020" s="2375" t="s">
        <v>980</v>
      </c>
      <c r="K2020" s="692" t="s">
        <v>1174</v>
      </c>
      <c r="L2020" s="2397">
        <v>2029</v>
      </c>
      <c r="M2020" s="2391" t="s">
        <v>393</v>
      </c>
      <c r="N2020" s="50"/>
      <c r="O2020" s="456"/>
      <c r="P2020" s="50"/>
      <c r="R2020" s="705"/>
      <c r="S2020" s="705" t="s">
        <v>1875</v>
      </c>
      <c r="T2020" s="48"/>
      <c r="U2020" s="558"/>
      <c r="V2020" s="691"/>
      <c r="W2020" s="691"/>
    </row>
    <row r="2021" spans="1:23" s="294" customFormat="1" ht="20.25" customHeight="1" outlineLevel="1" x14ac:dyDescent="0.25">
      <c r="A2021" s="2386"/>
      <c r="B2021" s="2636"/>
      <c r="C2021" s="2355"/>
      <c r="D2021" s="2377"/>
      <c r="E2021" s="1042" t="s">
        <v>2026</v>
      </c>
      <c r="F2021" s="2397"/>
      <c r="G2021" s="2432"/>
      <c r="H2021" s="2456"/>
      <c r="I2021" s="2391"/>
      <c r="J2021" s="2377"/>
      <c r="K2021" s="692" t="s">
        <v>465</v>
      </c>
      <c r="L2021" s="2397"/>
      <c r="M2021" s="2391"/>
      <c r="N2021" s="50"/>
      <c r="O2021" s="456"/>
      <c r="P2021" s="50"/>
      <c r="R2021" s="47"/>
      <c r="S2021" s="47">
        <v>12.1</v>
      </c>
      <c r="T2021" s="48"/>
      <c r="U2021" s="532" t="s">
        <v>604</v>
      </c>
      <c r="V2021" s="691"/>
      <c r="W2021" s="691"/>
    </row>
    <row r="2022" spans="1:23" s="294" customFormat="1" ht="20.25" customHeight="1" outlineLevel="1" x14ac:dyDescent="0.25">
      <c r="A2022" s="2384"/>
      <c r="B2022" s="2634" t="s">
        <v>2798</v>
      </c>
      <c r="C2022" s="2354" t="s">
        <v>2680</v>
      </c>
      <c r="D2022" s="2375" t="s">
        <v>999</v>
      </c>
      <c r="E2022" s="1041" t="s">
        <v>1174</v>
      </c>
      <c r="F2022" s="2397">
        <v>2029</v>
      </c>
      <c r="G2022" s="2432" t="s">
        <v>395</v>
      </c>
      <c r="H2022" s="2455" t="s">
        <v>1908</v>
      </c>
      <c r="I2022" s="2391" t="s">
        <v>979</v>
      </c>
      <c r="J2022" s="2375" t="s">
        <v>980</v>
      </c>
      <c r="K2022" s="692" t="s">
        <v>1174</v>
      </c>
      <c r="L2022" s="2397">
        <v>2029</v>
      </c>
      <c r="M2022" s="2391" t="s">
        <v>393</v>
      </c>
      <c r="N2022" s="50"/>
      <c r="O2022" s="456"/>
      <c r="P2022" s="50"/>
      <c r="R2022" s="705"/>
      <c r="S2022" s="705" t="s">
        <v>1647</v>
      </c>
      <c r="T2022" s="48"/>
      <c r="U2022" s="532"/>
      <c r="V2022" s="691"/>
      <c r="W2022" s="691"/>
    </row>
    <row r="2023" spans="1:23" s="294" customFormat="1" ht="20.25" customHeight="1" outlineLevel="1" x14ac:dyDescent="0.25">
      <c r="A2023" s="2386"/>
      <c r="B2023" s="2636"/>
      <c r="C2023" s="2355"/>
      <c r="D2023" s="2377"/>
      <c r="E2023" s="1042" t="s">
        <v>2026</v>
      </c>
      <c r="F2023" s="2397"/>
      <c r="G2023" s="2432"/>
      <c r="H2023" s="2456"/>
      <c r="I2023" s="2391"/>
      <c r="J2023" s="2377"/>
      <c r="K2023" s="692" t="s">
        <v>465</v>
      </c>
      <c r="L2023" s="2397"/>
      <c r="M2023" s="2391"/>
      <c r="N2023" s="50"/>
      <c r="O2023" s="456"/>
      <c r="P2023" s="50"/>
      <c r="R2023" s="47"/>
      <c r="S2023" s="47">
        <v>25</v>
      </c>
      <c r="T2023" s="48"/>
      <c r="U2023" s="532" t="s">
        <v>604</v>
      </c>
      <c r="V2023" s="691"/>
      <c r="W2023" s="691"/>
    </row>
    <row r="2024" spans="1:23" s="294" customFormat="1" ht="20.25" customHeight="1" outlineLevel="1" x14ac:dyDescent="0.25">
      <c r="A2024" s="2384"/>
      <c r="B2024" s="2634" t="s">
        <v>2797</v>
      </c>
      <c r="C2024" s="2354" t="s">
        <v>2680</v>
      </c>
      <c r="D2024" s="2375" t="s">
        <v>999</v>
      </c>
      <c r="E2024" s="1041" t="s">
        <v>1174</v>
      </c>
      <c r="F2024" s="2397">
        <v>2029</v>
      </c>
      <c r="G2024" s="2432" t="s">
        <v>395</v>
      </c>
      <c r="H2024" s="2455" t="s">
        <v>1909</v>
      </c>
      <c r="I2024" s="2391" t="s">
        <v>979</v>
      </c>
      <c r="J2024" s="2375" t="s">
        <v>980</v>
      </c>
      <c r="K2024" s="692" t="s">
        <v>1174</v>
      </c>
      <c r="L2024" s="2397">
        <v>2029</v>
      </c>
      <c r="M2024" s="2391" t="s">
        <v>393</v>
      </c>
      <c r="N2024" s="50"/>
      <c r="O2024" s="456"/>
      <c r="P2024" s="50"/>
      <c r="R2024" s="705"/>
      <c r="S2024" s="705" t="s">
        <v>1875</v>
      </c>
      <c r="T2024" s="48"/>
      <c r="U2024" s="558"/>
      <c r="V2024" s="691"/>
      <c r="W2024" s="691"/>
    </row>
    <row r="2025" spans="1:23" s="294" customFormat="1" ht="20.25" customHeight="1" outlineLevel="1" x14ac:dyDescent="0.25">
      <c r="A2025" s="2386"/>
      <c r="B2025" s="2636"/>
      <c r="C2025" s="2355"/>
      <c r="D2025" s="2377"/>
      <c r="E2025" s="1042" t="s">
        <v>2026</v>
      </c>
      <c r="F2025" s="2397"/>
      <c r="G2025" s="2432"/>
      <c r="H2025" s="2456"/>
      <c r="I2025" s="2391"/>
      <c r="J2025" s="2377"/>
      <c r="K2025" s="692" t="s">
        <v>465</v>
      </c>
      <c r="L2025" s="2397"/>
      <c r="M2025" s="2391"/>
      <c r="N2025" s="50"/>
      <c r="O2025" s="456"/>
      <c r="P2025" s="50"/>
      <c r="R2025" s="47"/>
      <c r="S2025" s="47">
        <v>15.9</v>
      </c>
      <c r="T2025" s="48"/>
      <c r="U2025" s="532" t="s">
        <v>604</v>
      </c>
      <c r="V2025" s="691"/>
      <c r="W2025" s="691"/>
    </row>
    <row r="2026" spans="1:23" s="294" customFormat="1" ht="20.25" customHeight="1" outlineLevel="1" x14ac:dyDescent="0.25">
      <c r="A2026" s="2384"/>
      <c r="B2026" s="2634" t="s">
        <v>2796</v>
      </c>
      <c r="C2026" s="2354" t="s">
        <v>2680</v>
      </c>
      <c r="D2026" s="2375" t="s">
        <v>999</v>
      </c>
      <c r="E2026" s="1041" t="s">
        <v>1174</v>
      </c>
      <c r="F2026" s="2397">
        <v>2029</v>
      </c>
      <c r="G2026" s="2432" t="s">
        <v>395</v>
      </c>
      <c r="H2026" s="2455" t="s">
        <v>1910</v>
      </c>
      <c r="I2026" s="2391" t="s">
        <v>979</v>
      </c>
      <c r="J2026" s="2375" t="s">
        <v>980</v>
      </c>
      <c r="K2026" s="692" t="s">
        <v>1174</v>
      </c>
      <c r="L2026" s="2397">
        <v>2029</v>
      </c>
      <c r="M2026" s="2391" t="s">
        <v>393</v>
      </c>
      <c r="N2026" s="50"/>
      <c r="O2026" s="456"/>
      <c r="P2026" s="50"/>
      <c r="R2026" s="705"/>
      <c r="S2026" s="705" t="s">
        <v>1900</v>
      </c>
      <c r="T2026" s="48"/>
      <c r="U2026" s="558"/>
      <c r="V2026" s="691"/>
      <c r="W2026" s="691"/>
    </row>
    <row r="2027" spans="1:23" s="294" customFormat="1" ht="20.25" customHeight="1" outlineLevel="1" x14ac:dyDescent="0.25">
      <c r="A2027" s="2386"/>
      <c r="B2027" s="2636"/>
      <c r="C2027" s="2355"/>
      <c r="D2027" s="2377"/>
      <c r="E2027" s="1042" t="s">
        <v>2026</v>
      </c>
      <c r="F2027" s="2397"/>
      <c r="G2027" s="2432"/>
      <c r="H2027" s="2456"/>
      <c r="I2027" s="2391"/>
      <c r="J2027" s="2377"/>
      <c r="K2027" s="692" t="s">
        <v>465</v>
      </c>
      <c r="L2027" s="2397"/>
      <c r="M2027" s="2391"/>
      <c r="N2027" s="50"/>
      <c r="O2027" s="456"/>
      <c r="P2027" s="50"/>
      <c r="R2027" s="47"/>
      <c r="S2027" s="47">
        <v>318</v>
      </c>
      <c r="T2027" s="48"/>
      <c r="U2027" s="532" t="s">
        <v>604</v>
      </c>
      <c r="V2027" s="691"/>
      <c r="W2027" s="691"/>
    </row>
    <row r="2028" spans="1:23" s="295" customFormat="1" outlineLevel="1" x14ac:dyDescent="0.25">
      <c r="A2028" s="1223"/>
      <c r="B2028" s="1587" t="s">
        <v>1016</v>
      </c>
      <c r="C2028" s="176"/>
      <c r="D2028" s="176"/>
      <c r="E2028" s="176"/>
      <c r="F2028" s="186"/>
      <c r="G2028" s="221"/>
      <c r="H2028" s="1002" t="s">
        <v>580</v>
      </c>
      <c r="I2028" s="176"/>
      <c r="J2028" s="176"/>
      <c r="K2028" s="176"/>
      <c r="L2028" s="186"/>
      <c r="M2028" s="176"/>
      <c r="N2028" s="168"/>
      <c r="O2028" s="459"/>
      <c r="P2028" s="168"/>
      <c r="Q2028" s="671"/>
      <c r="R2028" s="671"/>
      <c r="S2028" s="180"/>
      <c r="T2028" s="180"/>
      <c r="U2028" s="177"/>
      <c r="V2028" s="177"/>
      <c r="W2028" s="177"/>
    </row>
    <row r="2029" spans="1:23" s="294" customFormat="1" outlineLevel="1" x14ac:dyDescent="0.25">
      <c r="A2029" s="2384"/>
      <c r="B2029" s="2634" t="s">
        <v>2247</v>
      </c>
      <c r="C2029" s="2354" t="s">
        <v>2680</v>
      </c>
      <c r="D2029" s="2375" t="s">
        <v>999</v>
      </c>
      <c r="E2029" s="1042" t="s">
        <v>1174</v>
      </c>
      <c r="F2029" s="2388" t="s">
        <v>1172</v>
      </c>
      <c r="G2029" s="2502" t="s">
        <v>395</v>
      </c>
      <c r="H2029" s="2455" t="s">
        <v>751</v>
      </c>
      <c r="I2029" s="2375" t="s">
        <v>979</v>
      </c>
      <c r="J2029" s="2375" t="s">
        <v>980</v>
      </c>
      <c r="K2029" s="400" t="s">
        <v>1174</v>
      </c>
      <c r="L2029" s="2388" t="s">
        <v>1172</v>
      </c>
      <c r="M2029" s="2391" t="s">
        <v>393</v>
      </c>
      <c r="N2029" s="50"/>
      <c r="O2029" s="456"/>
      <c r="P2029" s="50" t="s">
        <v>1283</v>
      </c>
      <c r="Q2029" s="47"/>
      <c r="R2029" s="47"/>
      <c r="S2029" s="48"/>
      <c r="T2029" s="48"/>
      <c r="U2029" s="751"/>
      <c r="V2029" s="401"/>
      <c r="W2029" s="401"/>
    </row>
    <row r="2030" spans="1:23" s="294" customFormat="1" ht="30" outlineLevel="1" x14ac:dyDescent="0.25">
      <c r="A2030" s="2385"/>
      <c r="B2030" s="2635"/>
      <c r="C2030" s="2500"/>
      <c r="D2030" s="2376"/>
      <c r="E2030" s="2375" t="s">
        <v>2026</v>
      </c>
      <c r="F2030" s="2388"/>
      <c r="G2030" s="2729"/>
      <c r="H2030" s="2672"/>
      <c r="I2030" s="2376"/>
      <c r="J2030" s="2376"/>
      <c r="K2030" s="2375" t="s">
        <v>465</v>
      </c>
      <c r="L2030" s="2388"/>
      <c r="M2030" s="2391"/>
      <c r="N2030" s="50"/>
      <c r="O2030" s="456"/>
      <c r="P2030" s="50">
        <v>234.36</v>
      </c>
      <c r="Q2030" s="47"/>
      <c r="R2030" s="47"/>
      <c r="S2030" s="48"/>
      <c r="T2030" s="48"/>
      <c r="U2030" s="751" t="s">
        <v>604</v>
      </c>
      <c r="V2030" s="401" t="s">
        <v>1261</v>
      </c>
      <c r="W2030" s="401"/>
    </row>
    <row r="2031" spans="1:23" s="294" customFormat="1" ht="23.25" customHeight="1" outlineLevel="1" x14ac:dyDescent="0.25">
      <c r="A2031" s="2386"/>
      <c r="B2031" s="2636"/>
      <c r="C2031" s="2355"/>
      <c r="D2031" s="2377"/>
      <c r="E2031" s="2377"/>
      <c r="F2031" s="2388"/>
      <c r="G2031" s="2503"/>
      <c r="H2031" s="2456"/>
      <c r="I2031" s="2377"/>
      <c r="J2031" s="2377"/>
      <c r="K2031" s="2377"/>
      <c r="L2031" s="2388"/>
      <c r="M2031" s="2391"/>
      <c r="N2031" s="50">
        <v>0</v>
      </c>
      <c r="O2031" s="456">
        <v>200</v>
      </c>
      <c r="P2031" s="50"/>
      <c r="Q2031" s="47"/>
      <c r="R2031" s="47"/>
      <c r="S2031" s="48"/>
      <c r="T2031" s="48"/>
      <c r="U2031" s="751" t="s">
        <v>611</v>
      </c>
      <c r="V2031" s="401"/>
      <c r="W2031" s="401"/>
    </row>
    <row r="2032" spans="1:23" s="294" customFormat="1" ht="15" customHeight="1" outlineLevel="1" x14ac:dyDescent="0.25">
      <c r="A2032" s="2669"/>
      <c r="B2032" s="2435" t="s">
        <v>2807</v>
      </c>
      <c r="C2032" s="2354" t="s">
        <v>2680</v>
      </c>
      <c r="D2032" s="2375" t="s">
        <v>999</v>
      </c>
      <c r="E2032" s="1041" t="s">
        <v>1174</v>
      </c>
      <c r="F2032" s="2388">
        <v>2028</v>
      </c>
      <c r="G2032" s="2432" t="s">
        <v>395</v>
      </c>
      <c r="H2032" s="2395" t="s">
        <v>1911</v>
      </c>
      <c r="I2032" s="2375" t="s">
        <v>979</v>
      </c>
      <c r="J2032" s="2391" t="s">
        <v>980</v>
      </c>
      <c r="K2032" s="400" t="s">
        <v>1174</v>
      </c>
      <c r="L2032" s="2388">
        <v>2028</v>
      </c>
      <c r="M2032" s="2391" t="s">
        <v>393</v>
      </c>
      <c r="N2032" s="50"/>
      <c r="O2032" s="456"/>
      <c r="P2032" s="50"/>
      <c r="Q2032" s="47"/>
      <c r="R2032" s="47" t="s">
        <v>1281</v>
      </c>
      <c r="S2032" s="48"/>
      <c r="T2032" s="48"/>
      <c r="U2032" s="64"/>
      <c r="V2032" s="64"/>
      <c r="W2032" s="64"/>
    </row>
    <row r="2033" spans="1:25" s="294" customFormat="1" ht="15" customHeight="1" outlineLevel="1" x14ac:dyDescent="0.25">
      <c r="A2033" s="2669"/>
      <c r="B2033" s="2436"/>
      <c r="C2033" s="2355"/>
      <c r="D2033" s="2377"/>
      <c r="E2033" s="1042" t="s">
        <v>2026</v>
      </c>
      <c r="F2033" s="2388"/>
      <c r="G2033" s="2432"/>
      <c r="H2033" s="2396"/>
      <c r="I2033" s="2377"/>
      <c r="J2033" s="2391"/>
      <c r="K2033" s="400" t="s">
        <v>465</v>
      </c>
      <c r="L2033" s="2388"/>
      <c r="M2033" s="2391"/>
      <c r="N2033" s="50"/>
      <c r="O2033" s="456"/>
      <c r="P2033" s="50"/>
      <c r="Q2033" s="47"/>
      <c r="R2033" s="47">
        <v>197.596</v>
      </c>
      <c r="S2033" s="48"/>
      <c r="T2033" s="48"/>
      <c r="U2033" s="751" t="s">
        <v>604</v>
      </c>
      <c r="V2033" s="64" t="s">
        <v>1261</v>
      </c>
      <c r="W2033" s="64"/>
    </row>
    <row r="2034" spans="1:25" s="294" customFormat="1" ht="15" customHeight="1" outlineLevel="1" x14ac:dyDescent="0.25">
      <c r="A2034" s="2669"/>
      <c r="B2034" s="2435" t="s">
        <v>2246</v>
      </c>
      <c r="C2034" s="2354" t="s">
        <v>2680</v>
      </c>
      <c r="D2034" s="2375" t="s">
        <v>999</v>
      </c>
      <c r="E2034" s="1041" t="s">
        <v>1174</v>
      </c>
      <c r="F2034" s="2388">
        <v>2028</v>
      </c>
      <c r="G2034" s="2432" t="s">
        <v>395</v>
      </c>
      <c r="H2034" s="2395" t="s">
        <v>1912</v>
      </c>
      <c r="I2034" s="2375" t="s">
        <v>979</v>
      </c>
      <c r="J2034" s="2391" t="s">
        <v>980</v>
      </c>
      <c r="K2034" s="400" t="s">
        <v>1174</v>
      </c>
      <c r="L2034" s="2388">
        <v>2028</v>
      </c>
      <c r="M2034" s="2391" t="s">
        <v>393</v>
      </c>
      <c r="N2034" s="50"/>
      <c r="O2034" s="456"/>
      <c r="P2034" s="50"/>
      <c r="Q2034" s="47"/>
      <c r="R2034" s="47" t="s">
        <v>1282</v>
      </c>
      <c r="S2034" s="48"/>
      <c r="T2034" s="48"/>
      <c r="U2034" s="64"/>
      <c r="V2034" s="64"/>
      <c r="W2034" s="64"/>
    </row>
    <row r="2035" spans="1:25" s="294" customFormat="1" ht="15" customHeight="1" outlineLevel="1" x14ac:dyDescent="0.25">
      <c r="A2035" s="2669"/>
      <c r="B2035" s="2436"/>
      <c r="C2035" s="2355"/>
      <c r="D2035" s="2377"/>
      <c r="E2035" s="1042" t="s">
        <v>2026</v>
      </c>
      <c r="F2035" s="2388"/>
      <c r="G2035" s="2432"/>
      <c r="H2035" s="2396"/>
      <c r="I2035" s="2377"/>
      <c r="J2035" s="2391"/>
      <c r="K2035" s="400" t="s">
        <v>465</v>
      </c>
      <c r="L2035" s="2388"/>
      <c r="M2035" s="2391"/>
      <c r="N2035" s="50"/>
      <c r="O2035" s="456"/>
      <c r="P2035" s="50"/>
      <c r="Q2035" s="47"/>
      <c r="R2035" s="47">
        <v>141.923</v>
      </c>
      <c r="S2035" s="48"/>
      <c r="T2035" s="48"/>
      <c r="U2035" s="751" t="s">
        <v>604</v>
      </c>
      <c r="V2035" s="64" t="s">
        <v>1261</v>
      </c>
      <c r="W2035" s="64"/>
    </row>
    <row r="2036" spans="1:25" s="294" customFormat="1" ht="15" customHeight="1" outlineLevel="1" x14ac:dyDescent="0.25">
      <c r="A2036" s="2384"/>
      <c r="B2036" s="2435" t="s">
        <v>2249</v>
      </c>
      <c r="C2036" s="2354" t="s">
        <v>2680</v>
      </c>
      <c r="D2036" s="2375" t="s">
        <v>999</v>
      </c>
      <c r="E2036" s="1041" t="s">
        <v>1174</v>
      </c>
      <c r="F2036" s="2388">
        <v>2028</v>
      </c>
      <c r="G2036" s="2432" t="s">
        <v>395</v>
      </c>
      <c r="H2036" s="2395" t="s">
        <v>1913</v>
      </c>
      <c r="I2036" s="2375" t="s">
        <v>979</v>
      </c>
      <c r="J2036" s="2391" t="s">
        <v>980</v>
      </c>
      <c r="K2036" s="400" t="s">
        <v>1174</v>
      </c>
      <c r="L2036" s="2388">
        <v>2028</v>
      </c>
      <c r="M2036" s="2391" t="s">
        <v>393</v>
      </c>
      <c r="N2036" s="50"/>
      <c r="O2036" s="456"/>
      <c r="P2036" s="50"/>
      <c r="Q2036" s="47"/>
      <c r="R2036" s="47" t="s">
        <v>1915</v>
      </c>
      <c r="T2036" s="48"/>
      <c r="U2036" s="64"/>
      <c r="V2036" s="64"/>
      <c r="W2036" s="64"/>
    </row>
    <row r="2037" spans="1:25" s="294" customFormat="1" ht="15" customHeight="1" outlineLevel="1" x14ac:dyDescent="0.25">
      <c r="A2037" s="2386"/>
      <c r="B2037" s="2436"/>
      <c r="C2037" s="2355"/>
      <c r="D2037" s="2377"/>
      <c r="E2037" s="1042" t="s">
        <v>2026</v>
      </c>
      <c r="F2037" s="2388"/>
      <c r="G2037" s="2432"/>
      <c r="H2037" s="2396"/>
      <c r="I2037" s="2377"/>
      <c r="J2037" s="2391"/>
      <c r="K2037" s="400" t="s">
        <v>465</v>
      </c>
      <c r="L2037" s="2388"/>
      <c r="M2037" s="2391"/>
      <c r="N2037" s="50"/>
      <c r="O2037" s="456"/>
      <c r="P2037" s="50"/>
      <c r="Q2037" s="47"/>
      <c r="R2037" s="47">
        <v>74.724000000000004</v>
      </c>
      <c r="T2037" s="48"/>
      <c r="U2037" s="751" t="s">
        <v>604</v>
      </c>
      <c r="V2037" s="64" t="s">
        <v>1261</v>
      </c>
      <c r="W2037" s="64"/>
    </row>
    <row r="2038" spans="1:25" s="294" customFormat="1" ht="15" customHeight="1" outlineLevel="1" x14ac:dyDescent="0.25">
      <c r="A2038" s="2384"/>
      <c r="B2038" s="2435" t="s">
        <v>2248</v>
      </c>
      <c r="C2038" s="2354" t="s">
        <v>2680</v>
      </c>
      <c r="D2038" s="2375" t="s">
        <v>999</v>
      </c>
      <c r="E2038" s="1041" t="s">
        <v>1174</v>
      </c>
      <c r="F2038" s="2388">
        <v>2029</v>
      </c>
      <c r="G2038" s="2432" t="s">
        <v>395</v>
      </c>
      <c r="H2038" s="2395" t="s">
        <v>1929</v>
      </c>
      <c r="I2038" s="2375" t="s">
        <v>979</v>
      </c>
      <c r="J2038" s="2375" t="s">
        <v>980</v>
      </c>
      <c r="K2038" s="692" t="s">
        <v>1174</v>
      </c>
      <c r="L2038" s="2388">
        <v>2029</v>
      </c>
      <c r="M2038" s="2375" t="s">
        <v>393</v>
      </c>
      <c r="N2038" s="50"/>
      <c r="O2038" s="456"/>
      <c r="P2038" s="50"/>
      <c r="Q2038" s="47"/>
      <c r="R2038" s="47"/>
      <c r="S2038" s="47" t="s">
        <v>1914</v>
      </c>
      <c r="T2038" s="48"/>
      <c r="U2038" s="64"/>
      <c r="V2038" s="64"/>
      <c r="W2038" s="64"/>
      <c r="X2038" s="294">
        <f>1.43+2.582+8.55+2.075+1.125+4.251+5.622+12.08+32.57+8.12+2.417</f>
        <v>80.822000000000003</v>
      </c>
      <c r="Y2038" s="294">
        <v>0</v>
      </c>
    </row>
    <row r="2039" spans="1:25" s="294" customFormat="1" ht="15" customHeight="1" outlineLevel="1" x14ac:dyDescent="0.25">
      <c r="A2039" s="2386"/>
      <c r="B2039" s="2436"/>
      <c r="C2039" s="2355"/>
      <c r="D2039" s="2377"/>
      <c r="E2039" s="1042" t="s">
        <v>2026</v>
      </c>
      <c r="F2039" s="2388"/>
      <c r="G2039" s="2432"/>
      <c r="H2039" s="2396"/>
      <c r="I2039" s="2377"/>
      <c r="J2039" s="2377"/>
      <c r="K2039" s="692" t="s">
        <v>465</v>
      </c>
      <c r="L2039" s="2388"/>
      <c r="M2039" s="2377"/>
      <c r="N2039" s="50"/>
      <c r="O2039" s="456"/>
      <c r="P2039" s="50"/>
      <c r="Q2039" s="47"/>
      <c r="R2039" s="47"/>
      <c r="S2039" s="47">
        <v>36.945</v>
      </c>
      <c r="T2039" s="48"/>
      <c r="U2039" s="751" t="s">
        <v>604</v>
      </c>
      <c r="V2039" s="64"/>
      <c r="W2039" s="64"/>
    </row>
    <row r="2040" spans="1:25" s="294" customFormat="1" ht="15" customHeight="1" outlineLevel="1" x14ac:dyDescent="0.25">
      <c r="A2040" s="2384"/>
      <c r="B2040" s="2435" t="s">
        <v>2250</v>
      </c>
      <c r="C2040" s="2354" t="s">
        <v>2680</v>
      </c>
      <c r="D2040" s="2375" t="s">
        <v>999</v>
      </c>
      <c r="E2040" s="1041" t="s">
        <v>1174</v>
      </c>
      <c r="F2040" s="2388">
        <v>2029</v>
      </c>
      <c r="G2040" s="2432" t="s">
        <v>395</v>
      </c>
      <c r="H2040" s="2395" t="s">
        <v>1928</v>
      </c>
      <c r="I2040" s="2375" t="s">
        <v>979</v>
      </c>
      <c r="J2040" s="2375" t="s">
        <v>980</v>
      </c>
      <c r="K2040" s="692" t="s">
        <v>1174</v>
      </c>
      <c r="L2040" s="2388">
        <v>2029</v>
      </c>
      <c r="M2040" s="2375" t="s">
        <v>393</v>
      </c>
      <c r="N2040" s="50"/>
      <c r="O2040" s="456"/>
      <c r="P2040" s="50"/>
      <c r="Q2040" s="47"/>
      <c r="R2040" s="47"/>
      <c r="S2040" s="47" t="s">
        <v>1916</v>
      </c>
      <c r="T2040" s="48"/>
      <c r="U2040" s="64"/>
      <c r="V2040" s="64"/>
      <c r="W2040" s="64"/>
    </row>
    <row r="2041" spans="1:25" s="294" customFormat="1" ht="15" customHeight="1" outlineLevel="1" x14ac:dyDescent="0.25">
      <c r="A2041" s="2386"/>
      <c r="B2041" s="2436"/>
      <c r="C2041" s="2355"/>
      <c r="D2041" s="2377"/>
      <c r="E2041" s="1042" t="s">
        <v>2026</v>
      </c>
      <c r="F2041" s="2388"/>
      <c r="G2041" s="2432"/>
      <c r="H2041" s="2396"/>
      <c r="I2041" s="2377"/>
      <c r="J2041" s="2377"/>
      <c r="K2041" s="692" t="s">
        <v>465</v>
      </c>
      <c r="L2041" s="2388"/>
      <c r="M2041" s="2377"/>
      <c r="N2041" s="50"/>
      <c r="O2041" s="456"/>
      <c r="P2041" s="50"/>
      <c r="Q2041" s="47"/>
      <c r="R2041" s="47"/>
      <c r="S2041" s="47">
        <v>35.661999999999999</v>
      </c>
      <c r="T2041" s="48"/>
      <c r="U2041" s="751" t="s">
        <v>604</v>
      </c>
      <c r="V2041" s="64"/>
      <c r="W2041" s="64"/>
    </row>
    <row r="2042" spans="1:25" s="294" customFormat="1" ht="15" customHeight="1" outlineLevel="1" x14ac:dyDescent="0.25">
      <c r="A2042" s="2384"/>
      <c r="B2042" s="2435" t="s">
        <v>2251</v>
      </c>
      <c r="C2042" s="2354" t="s">
        <v>2680</v>
      </c>
      <c r="D2042" s="2375" t="s">
        <v>999</v>
      </c>
      <c r="E2042" s="1041" t="s">
        <v>1174</v>
      </c>
      <c r="F2042" s="2388">
        <v>2029</v>
      </c>
      <c r="G2042" s="2432" t="s">
        <v>395</v>
      </c>
      <c r="H2042" s="2395" t="s">
        <v>1927</v>
      </c>
      <c r="I2042" s="2375" t="s">
        <v>979</v>
      </c>
      <c r="J2042" s="2375" t="s">
        <v>980</v>
      </c>
      <c r="K2042" s="692" t="s">
        <v>1174</v>
      </c>
      <c r="L2042" s="2388">
        <v>2029</v>
      </c>
      <c r="M2042" s="2375" t="s">
        <v>393</v>
      </c>
      <c r="N2042" s="50"/>
      <c r="O2042" s="456"/>
      <c r="P2042" s="50"/>
      <c r="Q2042" s="47"/>
      <c r="R2042" s="47"/>
      <c r="S2042" s="47" t="s">
        <v>1917</v>
      </c>
      <c r="T2042" s="48"/>
      <c r="U2042" s="64"/>
      <c r="V2042" s="64"/>
      <c r="W2042" s="64"/>
    </row>
    <row r="2043" spans="1:25" s="294" customFormat="1" ht="15" customHeight="1" outlineLevel="1" x14ac:dyDescent="0.25">
      <c r="A2043" s="2386"/>
      <c r="B2043" s="2436"/>
      <c r="C2043" s="2355"/>
      <c r="D2043" s="2377"/>
      <c r="E2043" s="1042" t="s">
        <v>2026</v>
      </c>
      <c r="F2043" s="2388"/>
      <c r="G2043" s="2432"/>
      <c r="H2043" s="2396"/>
      <c r="I2043" s="2377"/>
      <c r="J2043" s="2377"/>
      <c r="K2043" s="692" t="s">
        <v>465</v>
      </c>
      <c r="L2043" s="2388"/>
      <c r="M2043" s="2377"/>
      <c r="N2043" s="50"/>
      <c r="O2043" s="456"/>
      <c r="P2043" s="50"/>
      <c r="Q2043" s="47"/>
      <c r="R2043" s="47"/>
      <c r="S2043" s="47">
        <v>116.77500000000001</v>
      </c>
      <c r="T2043" s="48"/>
      <c r="U2043" s="751" t="s">
        <v>604</v>
      </c>
      <c r="V2043" s="64"/>
      <c r="W2043" s="64"/>
    </row>
    <row r="2044" spans="1:25" s="294" customFormat="1" ht="15" customHeight="1" outlineLevel="1" x14ac:dyDescent="0.25">
      <c r="A2044" s="2384"/>
      <c r="B2044" s="2435" t="s">
        <v>2252</v>
      </c>
      <c r="C2044" s="2354" t="s">
        <v>2680</v>
      </c>
      <c r="D2044" s="2375" t="s">
        <v>999</v>
      </c>
      <c r="E2044" s="1041" t="s">
        <v>1174</v>
      </c>
      <c r="F2044" s="2388">
        <v>2029</v>
      </c>
      <c r="G2044" s="2432" t="s">
        <v>395</v>
      </c>
      <c r="H2044" s="2395" t="s">
        <v>1926</v>
      </c>
      <c r="I2044" s="2375" t="s">
        <v>979</v>
      </c>
      <c r="J2044" s="2375" t="s">
        <v>980</v>
      </c>
      <c r="K2044" s="692" t="s">
        <v>1174</v>
      </c>
      <c r="L2044" s="2388">
        <v>2029</v>
      </c>
      <c r="M2044" s="2375" t="s">
        <v>393</v>
      </c>
      <c r="N2044" s="50"/>
      <c r="O2044" s="456"/>
      <c r="P2044" s="50"/>
      <c r="Q2044" s="47"/>
      <c r="R2044" s="47"/>
      <c r="S2044" s="47" t="s">
        <v>1918</v>
      </c>
      <c r="T2044" s="48"/>
      <c r="U2044" s="64"/>
      <c r="V2044" s="64"/>
      <c r="W2044" s="64"/>
    </row>
    <row r="2045" spans="1:25" s="294" customFormat="1" ht="15" customHeight="1" outlineLevel="1" x14ac:dyDescent="0.25">
      <c r="A2045" s="2386"/>
      <c r="B2045" s="2436"/>
      <c r="C2045" s="2355"/>
      <c r="D2045" s="2377"/>
      <c r="E2045" s="1042" t="s">
        <v>2026</v>
      </c>
      <c r="F2045" s="2388"/>
      <c r="G2045" s="2432"/>
      <c r="H2045" s="2396"/>
      <c r="I2045" s="2377"/>
      <c r="J2045" s="2377"/>
      <c r="K2045" s="692" t="s">
        <v>465</v>
      </c>
      <c r="L2045" s="2388"/>
      <c r="M2045" s="2377"/>
      <c r="N2045" s="50"/>
      <c r="O2045" s="456"/>
      <c r="P2045" s="50"/>
      <c r="Q2045" s="47"/>
      <c r="R2045" s="47"/>
      <c r="S2045" s="47">
        <v>44.304000000000002</v>
      </c>
      <c r="T2045" s="48"/>
      <c r="U2045" s="751" t="s">
        <v>604</v>
      </c>
      <c r="V2045" s="64"/>
      <c r="W2045" s="64"/>
    </row>
    <row r="2046" spans="1:25" s="294" customFormat="1" ht="15" customHeight="1" outlineLevel="1" x14ac:dyDescent="0.25">
      <c r="A2046" s="2384"/>
      <c r="B2046" s="2435" t="s">
        <v>2253</v>
      </c>
      <c r="C2046" s="2354" t="s">
        <v>2680</v>
      </c>
      <c r="D2046" s="2375" t="s">
        <v>999</v>
      </c>
      <c r="E2046" s="1041" t="s">
        <v>1174</v>
      </c>
      <c r="F2046" s="2388">
        <v>2029</v>
      </c>
      <c r="G2046" s="2432" t="s">
        <v>395</v>
      </c>
      <c r="H2046" s="2395" t="s">
        <v>1930</v>
      </c>
      <c r="I2046" s="2375" t="s">
        <v>979</v>
      </c>
      <c r="J2046" s="2375" t="s">
        <v>980</v>
      </c>
      <c r="K2046" s="692" t="s">
        <v>1174</v>
      </c>
      <c r="L2046" s="2388">
        <v>2029</v>
      </c>
      <c r="M2046" s="2375" t="s">
        <v>393</v>
      </c>
      <c r="N2046" s="50"/>
      <c r="O2046" s="456"/>
      <c r="P2046" s="50"/>
      <c r="Q2046" s="47"/>
      <c r="R2046" s="47"/>
      <c r="S2046" s="47" t="s">
        <v>1919</v>
      </c>
      <c r="T2046" s="48"/>
      <c r="U2046" s="64"/>
      <c r="V2046" s="64"/>
      <c r="W2046" s="64"/>
    </row>
    <row r="2047" spans="1:25" s="294" customFormat="1" ht="15" customHeight="1" outlineLevel="1" x14ac:dyDescent="0.25">
      <c r="A2047" s="2386"/>
      <c r="B2047" s="2436"/>
      <c r="C2047" s="2355"/>
      <c r="D2047" s="2377"/>
      <c r="E2047" s="1042" t="s">
        <v>2026</v>
      </c>
      <c r="F2047" s="2388"/>
      <c r="G2047" s="2432"/>
      <c r="H2047" s="2396"/>
      <c r="I2047" s="2377"/>
      <c r="J2047" s="2377"/>
      <c r="K2047" s="692" t="s">
        <v>465</v>
      </c>
      <c r="L2047" s="2388"/>
      <c r="M2047" s="2377"/>
      <c r="N2047" s="50"/>
      <c r="O2047" s="456"/>
      <c r="P2047" s="50"/>
      <c r="Q2047" s="47"/>
      <c r="R2047" s="47"/>
      <c r="S2047" s="47">
        <v>22.536999999999999</v>
      </c>
      <c r="T2047" s="48"/>
      <c r="U2047" s="751" t="s">
        <v>604</v>
      </c>
      <c r="V2047" s="64"/>
      <c r="W2047" s="64"/>
    </row>
    <row r="2048" spans="1:25" s="294" customFormat="1" ht="15" customHeight="1" outlineLevel="1" x14ac:dyDescent="0.25">
      <c r="A2048" s="2384"/>
      <c r="B2048" s="2435" t="s">
        <v>2254</v>
      </c>
      <c r="C2048" s="2354" t="s">
        <v>2680</v>
      </c>
      <c r="D2048" s="2375" t="s">
        <v>999</v>
      </c>
      <c r="E2048" s="1041" t="s">
        <v>1174</v>
      </c>
      <c r="F2048" s="2388">
        <v>2029</v>
      </c>
      <c r="G2048" s="2432" t="s">
        <v>395</v>
      </c>
      <c r="H2048" s="2395" t="s">
        <v>1931</v>
      </c>
      <c r="I2048" s="2375" t="s">
        <v>979</v>
      </c>
      <c r="J2048" s="2375" t="s">
        <v>980</v>
      </c>
      <c r="K2048" s="692" t="s">
        <v>1174</v>
      </c>
      <c r="L2048" s="2388">
        <v>2029</v>
      </c>
      <c r="M2048" s="2375" t="s">
        <v>393</v>
      </c>
      <c r="N2048" s="50"/>
      <c r="O2048" s="456"/>
      <c r="P2048" s="50"/>
      <c r="Q2048" s="47"/>
      <c r="R2048" s="47"/>
      <c r="S2048" s="47" t="s">
        <v>1920</v>
      </c>
      <c r="T2048" s="48"/>
      <c r="U2048" s="64"/>
      <c r="V2048" s="64"/>
      <c r="W2048" s="64"/>
    </row>
    <row r="2049" spans="1:32" s="294" customFormat="1" ht="15" customHeight="1" outlineLevel="1" x14ac:dyDescent="0.25">
      <c r="A2049" s="2386"/>
      <c r="B2049" s="2436"/>
      <c r="C2049" s="2355"/>
      <c r="D2049" s="2377"/>
      <c r="E2049" s="1042" t="s">
        <v>2026</v>
      </c>
      <c r="F2049" s="2388"/>
      <c r="G2049" s="2432"/>
      <c r="H2049" s="2396"/>
      <c r="I2049" s="2377"/>
      <c r="J2049" s="2377"/>
      <c r="K2049" s="692" t="s">
        <v>465</v>
      </c>
      <c r="L2049" s="2388"/>
      <c r="M2049" s="2377"/>
      <c r="N2049" s="50"/>
      <c r="O2049" s="456"/>
      <c r="P2049" s="50"/>
      <c r="Q2049" s="47"/>
      <c r="R2049" s="47"/>
      <c r="S2049" s="47">
        <v>102.938</v>
      </c>
      <c r="T2049" s="48"/>
      <c r="U2049" s="751" t="s">
        <v>604</v>
      </c>
      <c r="V2049" s="64"/>
      <c r="W2049" s="64"/>
    </row>
    <row r="2050" spans="1:32" s="294" customFormat="1" ht="15" customHeight="1" outlineLevel="1" x14ac:dyDescent="0.25">
      <c r="A2050" s="2384"/>
      <c r="B2050" s="2435" t="s">
        <v>2255</v>
      </c>
      <c r="C2050" s="2354" t="s">
        <v>2680</v>
      </c>
      <c r="D2050" s="2375" t="s">
        <v>999</v>
      </c>
      <c r="E2050" s="1041" t="s">
        <v>1174</v>
      </c>
      <c r="F2050" s="2388">
        <v>2029</v>
      </c>
      <c r="G2050" s="2432" t="s">
        <v>395</v>
      </c>
      <c r="H2050" s="2395" t="s">
        <v>1932</v>
      </c>
      <c r="I2050" s="2375" t="s">
        <v>979</v>
      </c>
      <c r="J2050" s="2375" t="s">
        <v>980</v>
      </c>
      <c r="K2050" s="692" t="s">
        <v>1174</v>
      </c>
      <c r="L2050" s="2388">
        <v>2029</v>
      </c>
      <c r="M2050" s="2375" t="s">
        <v>393</v>
      </c>
      <c r="N2050" s="50"/>
      <c r="O2050" s="456"/>
      <c r="P2050" s="50"/>
      <c r="Q2050" s="47"/>
      <c r="R2050" s="47"/>
      <c r="S2050" s="47" t="s">
        <v>1921</v>
      </c>
      <c r="T2050" s="48"/>
      <c r="U2050" s="64"/>
      <c r="V2050" s="64"/>
      <c r="W2050" s="64"/>
    </row>
    <row r="2051" spans="1:32" s="294" customFormat="1" ht="15" customHeight="1" outlineLevel="1" x14ac:dyDescent="0.25">
      <c r="A2051" s="2386"/>
      <c r="B2051" s="2436"/>
      <c r="C2051" s="2355"/>
      <c r="D2051" s="2377"/>
      <c r="E2051" s="1042" t="s">
        <v>2026</v>
      </c>
      <c r="F2051" s="2388"/>
      <c r="G2051" s="2432"/>
      <c r="H2051" s="2396"/>
      <c r="I2051" s="2377"/>
      <c r="J2051" s="2377"/>
      <c r="K2051" s="692" t="s">
        <v>465</v>
      </c>
      <c r="L2051" s="2388"/>
      <c r="M2051" s="2377"/>
      <c r="N2051" s="50"/>
      <c r="O2051" s="456"/>
      <c r="P2051" s="50"/>
      <c r="Q2051" s="47"/>
      <c r="R2051" s="47"/>
      <c r="S2051" s="47">
        <v>100.955</v>
      </c>
      <c r="T2051" s="48"/>
      <c r="U2051" s="751" t="s">
        <v>604</v>
      </c>
      <c r="V2051" s="64"/>
      <c r="W2051" s="64"/>
    </row>
    <row r="2052" spans="1:32" s="294" customFormat="1" ht="15" customHeight="1" outlineLevel="1" x14ac:dyDescent="0.25">
      <c r="A2052" s="2384"/>
      <c r="B2052" s="2435" t="s">
        <v>2256</v>
      </c>
      <c r="C2052" s="2354" t="s">
        <v>2680</v>
      </c>
      <c r="D2052" s="2375" t="s">
        <v>999</v>
      </c>
      <c r="E2052" s="1041" t="s">
        <v>1174</v>
      </c>
      <c r="F2052" s="2388">
        <v>2029</v>
      </c>
      <c r="G2052" s="2432" t="s">
        <v>395</v>
      </c>
      <c r="H2052" s="2395" t="s">
        <v>1933</v>
      </c>
      <c r="I2052" s="2375" t="s">
        <v>979</v>
      </c>
      <c r="J2052" s="2375" t="s">
        <v>980</v>
      </c>
      <c r="K2052" s="692" t="s">
        <v>1174</v>
      </c>
      <c r="L2052" s="2388">
        <v>2029</v>
      </c>
      <c r="M2052" s="2375" t="s">
        <v>393</v>
      </c>
      <c r="N2052" s="50"/>
      <c r="O2052" s="456"/>
      <c r="P2052" s="50"/>
      <c r="Q2052" s="47"/>
      <c r="R2052" s="47"/>
      <c r="S2052" s="47" t="s">
        <v>1922</v>
      </c>
      <c r="T2052" s="48"/>
      <c r="U2052" s="64"/>
      <c r="V2052" s="64"/>
      <c r="W2052" s="64"/>
    </row>
    <row r="2053" spans="1:32" s="294" customFormat="1" ht="15" customHeight="1" outlineLevel="1" x14ac:dyDescent="0.25">
      <c r="A2053" s="2386"/>
      <c r="B2053" s="2436"/>
      <c r="C2053" s="2355"/>
      <c r="D2053" s="2377"/>
      <c r="E2053" s="1042" t="s">
        <v>2026</v>
      </c>
      <c r="F2053" s="2388"/>
      <c r="G2053" s="2432"/>
      <c r="H2053" s="2396"/>
      <c r="I2053" s="2377"/>
      <c r="J2053" s="2377"/>
      <c r="K2053" s="692" t="s">
        <v>465</v>
      </c>
      <c r="L2053" s="2388"/>
      <c r="M2053" s="2377"/>
      <c r="N2053" s="50"/>
      <c r="O2053" s="456"/>
      <c r="P2053" s="50"/>
      <c r="Q2053" s="47"/>
      <c r="R2053" s="47"/>
      <c r="S2053" s="47">
        <v>202.11199999999999</v>
      </c>
      <c r="T2053" s="48"/>
      <c r="U2053" s="751" t="s">
        <v>604</v>
      </c>
      <c r="V2053" s="64"/>
      <c r="W2053" s="64"/>
    </row>
    <row r="2054" spans="1:32" s="294" customFormat="1" ht="15" customHeight="1" outlineLevel="1" x14ac:dyDescent="0.25">
      <c r="A2054" s="2384"/>
      <c r="B2054" s="2435" t="s">
        <v>2257</v>
      </c>
      <c r="C2054" s="2354" t="s">
        <v>2680</v>
      </c>
      <c r="D2054" s="2375" t="s">
        <v>999</v>
      </c>
      <c r="E2054" s="1041" t="s">
        <v>1174</v>
      </c>
      <c r="F2054" s="2388">
        <v>2029</v>
      </c>
      <c r="G2054" s="2432" t="s">
        <v>395</v>
      </c>
      <c r="H2054" s="2395" t="s">
        <v>1934</v>
      </c>
      <c r="I2054" s="2375" t="s">
        <v>979</v>
      </c>
      <c r="J2054" s="2375" t="s">
        <v>980</v>
      </c>
      <c r="K2054" s="692" t="s">
        <v>1174</v>
      </c>
      <c r="L2054" s="2388">
        <v>2029</v>
      </c>
      <c r="M2054" s="2375" t="s">
        <v>393</v>
      </c>
      <c r="N2054" s="50"/>
      <c r="O2054" s="456"/>
      <c r="P2054" s="50"/>
      <c r="Q2054" s="47"/>
      <c r="R2054" s="47"/>
      <c r="S2054" s="47" t="s">
        <v>1923</v>
      </c>
      <c r="T2054" s="48"/>
      <c r="U2054" s="64"/>
      <c r="V2054" s="64"/>
      <c r="W2054" s="64"/>
    </row>
    <row r="2055" spans="1:32" s="294" customFormat="1" ht="15" customHeight="1" outlineLevel="1" x14ac:dyDescent="0.25">
      <c r="A2055" s="2386"/>
      <c r="B2055" s="2436"/>
      <c r="C2055" s="2355"/>
      <c r="D2055" s="2377"/>
      <c r="E2055" s="1042" t="s">
        <v>2026</v>
      </c>
      <c r="F2055" s="2388"/>
      <c r="G2055" s="2432"/>
      <c r="H2055" s="2396"/>
      <c r="I2055" s="2377"/>
      <c r="J2055" s="2377"/>
      <c r="K2055" s="692" t="s">
        <v>465</v>
      </c>
      <c r="L2055" s="2388"/>
      <c r="M2055" s="2377"/>
      <c r="N2055" s="50"/>
      <c r="O2055" s="456"/>
      <c r="P2055" s="50"/>
      <c r="Q2055" s="47"/>
      <c r="R2055" s="47"/>
      <c r="S2055" s="47">
        <v>439.36</v>
      </c>
      <c r="T2055" s="48"/>
      <c r="U2055" s="751" t="s">
        <v>604</v>
      </c>
      <c r="V2055" s="64"/>
      <c r="W2055" s="64"/>
    </row>
    <row r="2056" spans="1:32" s="294" customFormat="1" ht="15" customHeight="1" outlineLevel="1" x14ac:dyDescent="0.25">
      <c r="A2056" s="2384"/>
      <c r="B2056" s="2435" t="s">
        <v>2258</v>
      </c>
      <c r="C2056" s="2354" t="s">
        <v>2680</v>
      </c>
      <c r="D2056" s="2375" t="s">
        <v>999</v>
      </c>
      <c r="E2056" s="1041" t="s">
        <v>1174</v>
      </c>
      <c r="F2056" s="2388">
        <v>2029</v>
      </c>
      <c r="G2056" s="2432" t="s">
        <v>395</v>
      </c>
      <c r="H2056" s="2395" t="s">
        <v>1935</v>
      </c>
      <c r="I2056" s="2375" t="s">
        <v>979</v>
      </c>
      <c r="J2056" s="2375" t="s">
        <v>980</v>
      </c>
      <c r="K2056" s="692" t="s">
        <v>1174</v>
      </c>
      <c r="L2056" s="2388">
        <v>2029</v>
      </c>
      <c r="M2056" s="2375" t="s">
        <v>393</v>
      </c>
      <c r="N2056" s="50"/>
      <c r="O2056" s="456"/>
      <c r="P2056" s="50"/>
      <c r="Q2056" s="47"/>
      <c r="R2056" s="47"/>
      <c r="S2056" s="47" t="s">
        <v>1924</v>
      </c>
      <c r="T2056" s="48"/>
      <c r="U2056" s="64"/>
      <c r="V2056" s="64"/>
      <c r="W2056" s="64"/>
    </row>
    <row r="2057" spans="1:32" s="294" customFormat="1" ht="15" customHeight="1" outlineLevel="1" x14ac:dyDescent="0.25">
      <c r="A2057" s="2386"/>
      <c r="B2057" s="2436"/>
      <c r="C2057" s="2355"/>
      <c r="D2057" s="2377"/>
      <c r="E2057" s="1042" t="s">
        <v>2026</v>
      </c>
      <c r="F2057" s="2388"/>
      <c r="G2057" s="2432"/>
      <c r="H2057" s="2396"/>
      <c r="I2057" s="2377"/>
      <c r="J2057" s="2377"/>
      <c r="K2057" s="692" t="s">
        <v>465</v>
      </c>
      <c r="L2057" s="2388"/>
      <c r="M2057" s="2377"/>
      <c r="N2057" s="50"/>
      <c r="O2057" s="456"/>
      <c r="P2057" s="50"/>
      <c r="Q2057" s="47"/>
      <c r="R2057" s="47"/>
      <c r="S2057" s="47">
        <v>104.29</v>
      </c>
      <c r="T2057" s="48"/>
      <c r="U2057" s="751" t="s">
        <v>604</v>
      </c>
      <c r="V2057" s="64"/>
      <c r="W2057" s="64"/>
    </row>
    <row r="2058" spans="1:32" s="294" customFormat="1" ht="15" customHeight="1" outlineLevel="1" x14ac:dyDescent="0.25">
      <c r="A2058" s="2384"/>
      <c r="B2058" s="2435" t="s">
        <v>2259</v>
      </c>
      <c r="C2058" s="2354" t="s">
        <v>2680</v>
      </c>
      <c r="D2058" s="2375" t="s">
        <v>999</v>
      </c>
      <c r="E2058" s="1041" t="s">
        <v>1174</v>
      </c>
      <c r="F2058" s="2388">
        <v>2029</v>
      </c>
      <c r="G2058" s="2432" t="s">
        <v>395</v>
      </c>
      <c r="H2058" s="2395" t="s">
        <v>1936</v>
      </c>
      <c r="I2058" s="2375" t="s">
        <v>979</v>
      </c>
      <c r="J2058" s="2375" t="s">
        <v>980</v>
      </c>
      <c r="K2058" s="692" t="s">
        <v>1174</v>
      </c>
      <c r="L2058" s="2388">
        <v>2029</v>
      </c>
      <c r="M2058" s="2375" t="s">
        <v>393</v>
      </c>
      <c r="N2058" s="50"/>
      <c r="O2058" s="456"/>
      <c r="P2058" s="50"/>
      <c r="Q2058" s="47"/>
      <c r="R2058" s="47"/>
      <c r="S2058" s="47" t="s">
        <v>1925</v>
      </c>
      <c r="T2058" s="48"/>
      <c r="U2058" s="64"/>
      <c r="V2058" s="64"/>
      <c r="W2058" s="64"/>
    </row>
    <row r="2059" spans="1:32" s="294" customFormat="1" ht="15" customHeight="1" outlineLevel="1" x14ac:dyDescent="0.25">
      <c r="A2059" s="2386"/>
      <c r="B2059" s="2436"/>
      <c r="C2059" s="2355"/>
      <c r="D2059" s="2377"/>
      <c r="E2059" s="1042" t="s">
        <v>2026</v>
      </c>
      <c r="F2059" s="2388"/>
      <c r="G2059" s="2432"/>
      <c r="H2059" s="2396"/>
      <c r="I2059" s="2377"/>
      <c r="J2059" s="2377"/>
      <c r="K2059" s="692" t="s">
        <v>465</v>
      </c>
      <c r="L2059" s="2388"/>
      <c r="M2059" s="2377"/>
      <c r="N2059" s="50"/>
      <c r="O2059" s="456"/>
      <c r="P2059" s="50"/>
      <c r="Q2059" s="47"/>
      <c r="R2059" s="47"/>
      <c r="S2059" s="47">
        <v>369.93700000000001</v>
      </c>
      <c r="T2059" s="48"/>
      <c r="U2059" s="751" t="s">
        <v>604</v>
      </c>
      <c r="V2059" s="64"/>
      <c r="W2059" s="64"/>
    </row>
    <row r="2060" spans="1:32" s="295" customFormat="1" ht="30" customHeight="1" outlineLevel="1" x14ac:dyDescent="0.25">
      <c r="A2060" s="1223"/>
      <c r="B2060" s="1582" t="s">
        <v>1007</v>
      </c>
      <c r="C2060" s="179"/>
      <c r="D2060" s="190"/>
      <c r="E2060" s="190"/>
      <c r="F2060" s="176"/>
      <c r="G2060" s="189"/>
      <c r="H2060" s="999" t="s">
        <v>581</v>
      </c>
      <c r="I2060" s="706"/>
      <c r="J2060" s="707"/>
      <c r="K2060" s="707"/>
      <c r="L2060" s="176"/>
      <c r="M2060" s="176"/>
      <c r="N2060" s="176"/>
      <c r="O2060" s="177"/>
      <c r="P2060" s="176"/>
      <c r="Q2060" s="176"/>
      <c r="R2060" s="671"/>
      <c r="S2060" s="671"/>
      <c r="T2060" s="671"/>
      <c r="U2060" s="671"/>
      <c r="V2060" s="672"/>
      <c r="W2060" s="671"/>
      <c r="X2060" s="671"/>
      <c r="Y2060" s="671"/>
      <c r="Z2060" s="708"/>
      <c r="AA2060" s="180"/>
      <c r="AB2060" s="180"/>
      <c r="AC2060" s="180"/>
      <c r="AD2060" s="237"/>
      <c r="AE2060" s="237"/>
      <c r="AF2060" s="237"/>
    </row>
    <row r="2061" spans="1:32" s="294" customFormat="1" ht="15" customHeight="1" outlineLevel="1" x14ac:dyDescent="0.25">
      <c r="A2061" s="2384"/>
      <c r="B2061" s="2634" t="s">
        <v>2808</v>
      </c>
      <c r="C2061" s="2354" t="s">
        <v>2680</v>
      </c>
      <c r="D2061" s="2375" t="s">
        <v>1027</v>
      </c>
      <c r="E2061" s="1041" t="s">
        <v>1174</v>
      </c>
      <c r="F2061" s="2388">
        <v>2029</v>
      </c>
      <c r="G2061" s="2432" t="s">
        <v>395</v>
      </c>
      <c r="H2061" s="2455" t="s">
        <v>1974</v>
      </c>
      <c r="I2061" s="2375" t="s">
        <v>979</v>
      </c>
      <c r="J2061" s="2375" t="s">
        <v>3927</v>
      </c>
      <c r="K2061" s="692" t="s">
        <v>1174</v>
      </c>
      <c r="L2061" s="2388">
        <v>2029</v>
      </c>
      <c r="M2061" s="2375" t="s">
        <v>393</v>
      </c>
      <c r="N2061" s="50"/>
      <c r="O2061" s="456"/>
      <c r="P2061" s="50"/>
      <c r="Q2061" s="47"/>
      <c r="R2061" s="47"/>
      <c r="S2061" s="47" t="s">
        <v>1951</v>
      </c>
      <c r="T2061" s="48"/>
      <c r="U2061" s="64"/>
      <c r="V2061" s="64"/>
      <c r="W2061" s="64"/>
    </row>
    <row r="2062" spans="1:32" s="294" customFormat="1" ht="30" outlineLevel="1" x14ac:dyDescent="0.25">
      <c r="A2062" s="2386"/>
      <c r="B2062" s="2636"/>
      <c r="C2062" s="2355"/>
      <c r="D2062" s="2377"/>
      <c r="E2062" s="1042" t="s">
        <v>2026</v>
      </c>
      <c r="F2062" s="2388"/>
      <c r="G2062" s="2432"/>
      <c r="H2062" s="2456"/>
      <c r="I2062" s="2377"/>
      <c r="J2062" s="2377"/>
      <c r="K2062" s="692" t="s">
        <v>465</v>
      </c>
      <c r="L2062" s="2388"/>
      <c r="M2062" s="2377"/>
      <c r="N2062" s="50"/>
      <c r="O2062" s="456"/>
      <c r="P2062" s="50"/>
      <c r="Q2062" s="47"/>
      <c r="R2062" s="47"/>
      <c r="S2062" s="47">
        <v>40.200000000000003</v>
      </c>
      <c r="T2062" s="48"/>
      <c r="U2062" s="64" t="s">
        <v>626</v>
      </c>
      <c r="V2062" s="64"/>
      <c r="W2062" s="64"/>
    </row>
    <row r="2063" spans="1:32" s="294" customFormat="1" ht="30" customHeight="1" outlineLevel="1" x14ac:dyDescent="0.25">
      <c r="A2063" s="2384"/>
      <c r="B2063" s="2634" t="s">
        <v>2809</v>
      </c>
      <c r="C2063" s="2354" t="s">
        <v>2680</v>
      </c>
      <c r="D2063" s="2375" t="s">
        <v>1027</v>
      </c>
      <c r="E2063" s="1041" t="s">
        <v>1174</v>
      </c>
      <c r="F2063" s="2388">
        <v>2029</v>
      </c>
      <c r="G2063" s="2432" t="s">
        <v>395</v>
      </c>
      <c r="H2063" s="2455" t="s">
        <v>1941</v>
      </c>
      <c r="I2063" s="2375" t="s">
        <v>979</v>
      </c>
      <c r="J2063" s="2375" t="s">
        <v>3927</v>
      </c>
      <c r="K2063" s="692" t="s">
        <v>1174</v>
      </c>
      <c r="L2063" s="2388">
        <v>2029</v>
      </c>
      <c r="M2063" s="2375" t="s">
        <v>393</v>
      </c>
      <c r="N2063" s="50"/>
      <c r="O2063" s="456"/>
      <c r="P2063" s="50"/>
      <c r="Q2063" s="47"/>
      <c r="R2063" s="47"/>
      <c r="S2063" s="47" t="s">
        <v>2381</v>
      </c>
      <c r="T2063" s="48"/>
      <c r="U2063" s="751"/>
      <c r="V2063" s="64"/>
      <c r="W2063" s="64"/>
    </row>
    <row r="2064" spans="1:32" s="294" customFormat="1" ht="30" outlineLevel="1" x14ac:dyDescent="0.25">
      <c r="A2064" s="2386"/>
      <c r="B2064" s="2636"/>
      <c r="C2064" s="2355"/>
      <c r="D2064" s="2377"/>
      <c r="E2064" s="1042" t="s">
        <v>2026</v>
      </c>
      <c r="F2064" s="2388"/>
      <c r="G2064" s="2432"/>
      <c r="H2064" s="2456"/>
      <c r="I2064" s="2377"/>
      <c r="J2064" s="2377"/>
      <c r="K2064" s="692" t="s">
        <v>465</v>
      </c>
      <c r="L2064" s="2388"/>
      <c r="M2064" s="2377"/>
      <c r="N2064" s="50"/>
      <c r="O2064" s="456"/>
      <c r="P2064" s="50"/>
      <c r="Q2064" s="47"/>
      <c r="R2064" s="47"/>
      <c r="S2064" s="47">
        <v>170</v>
      </c>
      <c r="T2064" s="48"/>
      <c r="U2064" s="64" t="s">
        <v>626</v>
      </c>
      <c r="V2064" s="64"/>
      <c r="W2064" s="64"/>
      <c r="X2064" s="294">
        <f>0.19+2.5+4.1+5.4</f>
        <v>12.19</v>
      </c>
    </row>
    <row r="2065" spans="1:23" s="294" customFormat="1" ht="15" customHeight="1" outlineLevel="1" x14ac:dyDescent="0.25">
      <c r="A2065" s="2384"/>
      <c r="B2065" s="2634" t="s">
        <v>2810</v>
      </c>
      <c r="C2065" s="2354" t="s">
        <v>2680</v>
      </c>
      <c r="D2065" s="2375" t="s">
        <v>1027</v>
      </c>
      <c r="E2065" s="1041" t="s">
        <v>1174</v>
      </c>
      <c r="F2065" s="2388">
        <v>2029</v>
      </c>
      <c r="G2065" s="2432" t="s">
        <v>395</v>
      </c>
      <c r="H2065" s="2455" t="s">
        <v>1942</v>
      </c>
      <c r="I2065" s="2375" t="s">
        <v>979</v>
      </c>
      <c r="J2065" s="2375" t="s">
        <v>3927</v>
      </c>
      <c r="K2065" s="692" t="s">
        <v>1174</v>
      </c>
      <c r="L2065" s="2388">
        <v>2029</v>
      </c>
      <c r="M2065" s="2375" t="s">
        <v>393</v>
      </c>
      <c r="N2065" s="50"/>
      <c r="O2065" s="456"/>
      <c r="P2065" s="50"/>
      <c r="Q2065" s="47"/>
      <c r="R2065" s="47"/>
      <c r="S2065" s="47" t="s">
        <v>2382</v>
      </c>
      <c r="T2065" s="48"/>
      <c r="U2065" s="751"/>
      <c r="V2065" s="64"/>
      <c r="W2065" s="64"/>
    </row>
    <row r="2066" spans="1:23" s="294" customFormat="1" ht="23.25" customHeight="1" outlineLevel="1" x14ac:dyDescent="0.25">
      <c r="A2066" s="2386"/>
      <c r="B2066" s="2636"/>
      <c r="C2066" s="2355"/>
      <c r="D2066" s="2377"/>
      <c r="E2066" s="1042" t="s">
        <v>2026</v>
      </c>
      <c r="F2066" s="2388"/>
      <c r="G2066" s="2432"/>
      <c r="H2066" s="2456"/>
      <c r="I2066" s="2377"/>
      <c r="J2066" s="2377"/>
      <c r="K2066" s="692" t="s">
        <v>465</v>
      </c>
      <c r="L2066" s="2388"/>
      <c r="M2066" s="2377"/>
      <c r="N2066" s="50"/>
      <c r="O2066" s="456"/>
      <c r="P2066" s="50"/>
      <c r="Q2066" s="47"/>
      <c r="R2066" s="47"/>
      <c r="S2066" s="47">
        <v>200</v>
      </c>
      <c r="T2066" s="48"/>
      <c r="U2066" s="64" t="s">
        <v>626</v>
      </c>
      <c r="V2066" s="64"/>
      <c r="W2066" s="64"/>
    </row>
    <row r="2067" spans="1:23" s="294" customFormat="1" ht="15" customHeight="1" outlineLevel="1" x14ac:dyDescent="0.25">
      <c r="A2067" s="2384"/>
      <c r="B2067" s="2634" t="s">
        <v>2811</v>
      </c>
      <c r="C2067" s="2354" t="s">
        <v>2680</v>
      </c>
      <c r="D2067" s="2375" t="s">
        <v>1027</v>
      </c>
      <c r="E2067" s="1041" t="s">
        <v>1174</v>
      </c>
      <c r="F2067" s="2388">
        <v>2029</v>
      </c>
      <c r="G2067" s="2432" t="s">
        <v>395</v>
      </c>
      <c r="H2067" s="2455" t="s">
        <v>1943</v>
      </c>
      <c r="I2067" s="2375" t="s">
        <v>979</v>
      </c>
      <c r="J2067" s="2375" t="s">
        <v>3927</v>
      </c>
      <c r="K2067" s="692" t="s">
        <v>1174</v>
      </c>
      <c r="L2067" s="2388">
        <v>2029</v>
      </c>
      <c r="M2067" s="2375" t="s">
        <v>393</v>
      </c>
      <c r="N2067" s="50"/>
      <c r="O2067" s="456"/>
      <c r="P2067" s="50"/>
      <c r="Q2067" s="47"/>
      <c r="R2067" s="47"/>
      <c r="S2067" s="47" t="s">
        <v>2383</v>
      </c>
      <c r="T2067" s="48"/>
      <c r="U2067" s="751"/>
      <c r="V2067" s="64"/>
      <c r="W2067" s="64"/>
    </row>
    <row r="2068" spans="1:23" s="294" customFormat="1" ht="23.25" customHeight="1" outlineLevel="1" x14ac:dyDescent="0.25">
      <c r="A2068" s="2386"/>
      <c r="B2068" s="2636"/>
      <c r="C2068" s="2355"/>
      <c r="D2068" s="2377"/>
      <c r="E2068" s="1042" t="s">
        <v>2026</v>
      </c>
      <c r="F2068" s="2388"/>
      <c r="G2068" s="2432"/>
      <c r="H2068" s="2456"/>
      <c r="I2068" s="2377"/>
      <c r="J2068" s="2377"/>
      <c r="K2068" s="692" t="s">
        <v>465</v>
      </c>
      <c r="L2068" s="2388"/>
      <c r="M2068" s="2377"/>
      <c r="N2068" s="50"/>
      <c r="O2068" s="456"/>
      <c r="P2068" s="50"/>
      <c r="Q2068" s="47"/>
      <c r="R2068" s="47"/>
      <c r="S2068" s="47">
        <v>200</v>
      </c>
      <c r="T2068" s="48"/>
      <c r="U2068" s="64" t="s">
        <v>626</v>
      </c>
      <c r="V2068" s="64"/>
      <c r="W2068" s="64"/>
    </row>
    <row r="2069" spans="1:23" s="294" customFormat="1" ht="15" customHeight="1" outlineLevel="1" x14ac:dyDescent="0.25">
      <c r="A2069" s="2384"/>
      <c r="B2069" s="2634" t="s">
        <v>2812</v>
      </c>
      <c r="C2069" s="2354" t="s">
        <v>2680</v>
      </c>
      <c r="D2069" s="2375" t="s">
        <v>1027</v>
      </c>
      <c r="E2069" s="1041" t="s">
        <v>1174</v>
      </c>
      <c r="F2069" s="2388">
        <v>2029</v>
      </c>
      <c r="G2069" s="2432" t="s">
        <v>395</v>
      </c>
      <c r="H2069" s="2455" t="s">
        <v>1944</v>
      </c>
      <c r="I2069" s="2375" t="s">
        <v>979</v>
      </c>
      <c r="J2069" s="2375" t="s">
        <v>3927</v>
      </c>
      <c r="K2069" s="692" t="s">
        <v>1174</v>
      </c>
      <c r="L2069" s="2388">
        <v>2029</v>
      </c>
      <c r="M2069" s="2375" t="s">
        <v>393</v>
      </c>
      <c r="N2069" s="50"/>
      <c r="O2069" s="456"/>
      <c r="P2069" s="50"/>
      <c r="Q2069" s="47"/>
      <c r="R2069" s="47"/>
      <c r="S2069" s="47" t="s">
        <v>3187</v>
      </c>
      <c r="T2069" s="48"/>
      <c r="U2069" s="751"/>
      <c r="V2069" s="64"/>
      <c r="W2069" s="64"/>
    </row>
    <row r="2070" spans="1:23" s="294" customFormat="1" ht="69.75" customHeight="1" outlineLevel="1" x14ac:dyDescent="0.25">
      <c r="A2070" s="2386"/>
      <c r="B2070" s="2636"/>
      <c r="C2070" s="2355"/>
      <c r="D2070" s="2377"/>
      <c r="E2070" s="1042" t="s">
        <v>2026</v>
      </c>
      <c r="F2070" s="2388"/>
      <c r="G2070" s="2432"/>
      <c r="H2070" s="2456"/>
      <c r="I2070" s="2377"/>
      <c r="J2070" s="2377"/>
      <c r="K2070" s="692" t="s">
        <v>465</v>
      </c>
      <c r="L2070" s="2388"/>
      <c r="M2070" s="2377"/>
      <c r="N2070" s="50"/>
      <c r="O2070" s="456"/>
      <c r="P2070" s="50"/>
      <c r="Q2070" s="47"/>
      <c r="R2070" s="47"/>
      <c r="S2070" s="47">
        <v>287.7</v>
      </c>
      <c r="T2070" s="48"/>
      <c r="U2070" s="64" t="s">
        <v>626</v>
      </c>
      <c r="V2070" s="64"/>
      <c r="W2070" s="64"/>
    </row>
    <row r="2071" spans="1:23" s="294" customFormat="1" ht="15" customHeight="1" outlineLevel="1" x14ac:dyDescent="0.25">
      <c r="A2071" s="2384"/>
      <c r="B2071" s="2634" t="s">
        <v>2813</v>
      </c>
      <c r="C2071" s="2354" t="s">
        <v>2680</v>
      </c>
      <c r="D2071" s="2375" t="s">
        <v>1027</v>
      </c>
      <c r="E2071" s="1041" t="s">
        <v>1174</v>
      </c>
      <c r="F2071" s="2388">
        <v>2029</v>
      </c>
      <c r="G2071" s="2432" t="s">
        <v>395</v>
      </c>
      <c r="H2071" s="2455" t="s">
        <v>1937</v>
      </c>
      <c r="I2071" s="2375" t="s">
        <v>979</v>
      </c>
      <c r="J2071" s="2375" t="s">
        <v>3927</v>
      </c>
      <c r="K2071" s="692" t="s">
        <v>1174</v>
      </c>
      <c r="L2071" s="2388">
        <v>2029</v>
      </c>
      <c r="M2071" s="2375" t="s">
        <v>393</v>
      </c>
      <c r="N2071" s="50"/>
      <c r="O2071" s="456"/>
      <c r="P2071" s="50"/>
      <c r="Q2071" s="47"/>
      <c r="R2071" s="47"/>
      <c r="S2071" s="48" t="s">
        <v>3198</v>
      </c>
      <c r="T2071" s="48"/>
      <c r="U2071" s="751"/>
      <c r="V2071" s="64"/>
      <c r="W2071" s="64"/>
    </row>
    <row r="2072" spans="1:23" s="294" customFormat="1" ht="30" outlineLevel="1" x14ac:dyDescent="0.25">
      <c r="A2072" s="2386"/>
      <c r="B2072" s="2636"/>
      <c r="C2072" s="2355"/>
      <c r="D2072" s="2377"/>
      <c r="E2072" s="1042" t="s">
        <v>2026</v>
      </c>
      <c r="F2072" s="2388"/>
      <c r="G2072" s="2432"/>
      <c r="H2072" s="2456"/>
      <c r="I2072" s="2377"/>
      <c r="J2072" s="2377"/>
      <c r="K2072" s="692" t="s">
        <v>465</v>
      </c>
      <c r="L2072" s="2388"/>
      <c r="M2072" s="2377"/>
      <c r="N2072" s="50"/>
      <c r="O2072" s="456"/>
      <c r="P2072" s="50"/>
      <c r="Q2072" s="47"/>
      <c r="R2072" s="47"/>
      <c r="S2072" s="47">
        <v>300</v>
      </c>
      <c r="T2072" s="48"/>
      <c r="U2072" s="64" t="s">
        <v>626</v>
      </c>
      <c r="V2072" s="64"/>
      <c r="W2072" s="64"/>
    </row>
    <row r="2073" spans="1:23" s="294" customFormat="1" ht="15" customHeight="1" outlineLevel="1" x14ac:dyDescent="0.25">
      <c r="A2073" s="2384"/>
      <c r="B2073" s="2634" t="s">
        <v>2814</v>
      </c>
      <c r="C2073" s="2354" t="s">
        <v>2680</v>
      </c>
      <c r="D2073" s="2375" t="s">
        <v>1027</v>
      </c>
      <c r="E2073" s="1041" t="s">
        <v>1174</v>
      </c>
      <c r="F2073" s="2388">
        <v>2029</v>
      </c>
      <c r="G2073" s="2432" t="s">
        <v>395</v>
      </c>
      <c r="H2073" s="2455" t="s">
        <v>1945</v>
      </c>
      <c r="I2073" s="2375" t="s">
        <v>979</v>
      </c>
      <c r="J2073" s="2375" t="s">
        <v>3927</v>
      </c>
      <c r="K2073" s="692" t="s">
        <v>1174</v>
      </c>
      <c r="L2073" s="2388">
        <v>2029</v>
      </c>
      <c r="M2073" s="2375" t="s">
        <v>393</v>
      </c>
      <c r="N2073" s="50"/>
      <c r="O2073" s="456"/>
      <c r="P2073" s="50"/>
      <c r="Q2073" s="47"/>
      <c r="R2073" s="47"/>
      <c r="S2073" s="48" t="s">
        <v>3192</v>
      </c>
      <c r="T2073" s="48"/>
      <c r="U2073" s="751"/>
      <c r="V2073" s="64"/>
      <c r="W2073" s="64"/>
    </row>
    <row r="2074" spans="1:23" s="294" customFormat="1" ht="30" outlineLevel="1" x14ac:dyDescent="0.25">
      <c r="A2074" s="2386"/>
      <c r="B2074" s="2636"/>
      <c r="C2074" s="2355"/>
      <c r="D2074" s="2377"/>
      <c r="E2074" s="1042" t="s">
        <v>2026</v>
      </c>
      <c r="F2074" s="2388"/>
      <c r="G2074" s="2432"/>
      <c r="H2074" s="2456"/>
      <c r="I2074" s="2377"/>
      <c r="J2074" s="2377"/>
      <c r="K2074" s="692" t="s">
        <v>465</v>
      </c>
      <c r="L2074" s="2388"/>
      <c r="M2074" s="2377"/>
      <c r="N2074" s="50"/>
      <c r="O2074" s="456"/>
      <c r="P2074" s="50"/>
      <c r="Q2074" s="47"/>
      <c r="R2074" s="47"/>
      <c r="S2074" s="47">
        <v>200</v>
      </c>
      <c r="T2074" s="48"/>
      <c r="U2074" s="64" t="s">
        <v>626</v>
      </c>
      <c r="V2074" s="64"/>
      <c r="W2074" s="64"/>
    </row>
    <row r="2075" spans="1:23" s="294" customFormat="1" ht="15" customHeight="1" outlineLevel="1" x14ac:dyDescent="0.25">
      <c r="A2075" s="2384"/>
      <c r="B2075" s="2634" t="s">
        <v>2815</v>
      </c>
      <c r="C2075" s="2354" t="s">
        <v>2680</v>
      </c>
      <c r="D2075" s="2375" t="s">
        <v>1027</v>
      </c>
      <c r="E2075" s="1041" t="s">
        <v>1174</v>
      </c>
      <c r="F2075" s="2388">
        <v>2029</v>
      </c>
      <c r="G2075" s="2432" t="s">
        <v>395</v>
      </c>
      <c r="H2075" s="2455" t="s">
        <v>1946</v>
      </c>
      <c r="I2075" s="2375" t="s">
        <v>979</v>
      </c>
      <c r="J2075" s="2375" t="s">
        <v>3927</v>
      </c>
      <c r="K2075" s="692" t="s">
        <v>1174</v>
      </c>
      <c r="L2075" s="2388">
        <v>2029</v>
      </c>
      <c r="M2075" s="2375" t="s">
        <v>393</v>
      </c>
      <c r="N2075" s="50"/>
      <c r="O2075" s="456"/>
      <c r="P2075" s="50"/>
      <c r="Q2075" s="47"/>
      <c r="R2075" s="47"/>
      <c r="S2075" s="48" t="s">
        <v>3199</v>
      </c>
      <c r="T2075" s="48"/>
      <c r="U2075" s="751"/>
      <c r="V2075" s="64"/>
      <c r="W2075" s="64"/>
    </row>
    <row r="2076" spans="1:23" s="294" customFormat="1" ht="30" outlineLevel="1" x14ac:dyDescent="0.25">
      <c r="A2076" s="2386"/>
      <c r="B2076" s="2636"/>
      <c r="C2076" s="2355"/>
      <c r="D2076" s="2377"/>
      <c r="E2076" s="1042" t="s">
        <v>2026</v>
      </c>
      <c r="F2076" s="2388"/>
      <c r="G2076" s="2432"/>
      <c r="H2076" s="2456"/>
      <c r="I2076" s="2377"/>
      <c r="J2076" s="2377"/>
      <c r="K2076" s="692" t="s">
        <v>465</v>
      </c>
      <c r="L2076" s="2388"/>
      <c r="M2076" s="2377"/>
      <c r="N2076" s="50"/>
      <c r="O2076" s="456"/>
      <c r="P2076" s="50"/>
      <c r="Q2076" s="47"/>
      <c r="R2076" s="47"/>
      <c r="S2076" s="47">
        <v>300</v>
      </c>
      <c r="T2076" s="48"/>
      <c r="U2076" s="64" t="s">
        <v>626</v>
      </c>
      <c r="V2076" s="64"/>
      <c r="W2076" s="64"/>
    </row>
    <row r="2077" spans="1:23" s="294" customFormat="1" ht="15" customHeight="1" outlineLevel="1" x14ac:dyDescent="0.25">
      <c r="A2077" s="2384"/>
      <c r="B2077" s="2634" t="s">
        <v>2816</v>
      </c>
      <c r="C2077" s="2354" t="s">
        <v>2680</v>
      </c>
      <c r="D2077" s="2375" t="s">
        <v>1027</v>
      </c>
      <c r="E2077" s="1041" t="s">
        <v>1174</v>
      </c>
      <c r="F2077" s="2388">
        <v>2029</v>
      </c>
      <c r="G2077" s="2432" t="s">
        <v>395</v>
      </c>
      <c r="H2077" s="2455" t="s">
        <v>1938</v>
      </c>
      <c r="I2077" s="2375" t="s">
        <v>979</v>
      </c>
      <c r="J2077" s="2375" t="s">
        <v>3927</v>
      </c>
      <c r="K2077" s="692" t="s">
        <v>1174</v>
      </c>
      <c r="L2077" s="2388">
        <v>2029</v>
      </c>
      <c r="M2077" s="2375" t="s">
        <v>393</v>
      </c>
      <c r="N2077" s="50"/>
      <c r="O2077" s="456"/>
      <c r="P2077" s="50"/>
      <c r="Q2077" s="47"/>
      <c r="S2077" s="47" t="s">
        <v>3200</v>
      </c>
      <c r="T2077" s="48"/>
      <c r="U2077" s="751"/>
      <c r="V2077" s="64"/>
      <c r="W2077" s="64"/>
    </row>
    <row r="2078" spans="1:23" s="294" customFormat="1" ht="30" outlineLevel="1" x14ac:dyDescent="0.25">
      <c r="A2078" s="2386"/>
      <c r="B2078" s="2636"/>
      <c r="C2078" s="2355"/>
      <c r="D2078" s="2377"/>
      <c r="E2078" s="1042" t="s">
        <v>2026</v>
      </c>
      <c r="F2078" s="2388"/>
      <c r="G2078" s="2432"/>
      <c r="H2078" s="2456"/>
      <c r="I2078" s="2377"/>
      <c r="J2078" s="2377"/>
      <c r="K2078" s="692" t="s">
        <v>465</v>
      </c>
      <c r="L2078" s="2388"/>
      <c r="M2078" s="2377"/>
      <c r="N2078" s="50"/>
      <c r="O2078" s="456"/>
      <c r="P2078" s="50"/>
      <c r="Q2078" s="47"/>
      <c r="S2078" s="47">
        <v>40</v>
      </c>
      <c r="T2078" s="48"/>
      <c r="U2078" s="64" t="s">
        <v>626</v>
      </c>
      <c r="V2078" s="64"/>
      <c r="W2078" s="64"/>
    </row>
    <row r="2079" spans="1:23" s="294" customFormat="1" ht="15" customHeight="1" outlineLevel="1" x14ac:dyDescent="0.25">
      <c r="A2079" s="2384"/>
      <c r="B2079" s="2634" t="s">
        <v>2817</v>
      </c>
      <c r="C2079" s="2354" t="s">
        <v>2680</v>
      </c>
      <c r="D2079" s="2375" t="s">
        <v>1027</v>
      </c>
      <c r="E2079" s="1041" t="s">
        <v>1174</v>
      </c>
      <c r="F2079" s="2388">
        <v>2029</v>
      </c>
      <c r="G2079" s="2432" t="s">
        <v>395</v>
      </c>
      <c r="H2079" s="2455" t="s">
        <v>1947</v>
      </c>
      <c r="I2079" s="2375" t="s">
        <v>979</v>
      </c>
      <c r="J2079" s="2375" t="s">
        <v>3927</v>
      </c>
      <c r="K2079" s="692" t="s">
        <v>1174</v>
      </c>
      <c r="L2079" s="2388">
        <v>2029</v>
      </c>
      <c r="M2079" s="2375" t="s">
        <v>393</v>
      </c>
      <c r="N2079" s="50"/>
      <c r="O2079" s="456"/>
      <c r="P2079" s="50"/>
      <c r="Q2079" s="47"/>
      <c r="S2079" s="47" t="s">
        <v>3201</v>
      </c>
      <c r="T2079" s="48"/>
      <c r="U2079" s="751"/>
      <c r="V2079" s="64"/>
      <c r="W2079" s="64"/>
    </row>
    <row r="2080" spans="1:23" s="294" customFormat="1" ht="30" outlineLevel="1" x14ac:dyDescent="0.25">
      <c r="A2080" s="2386"/>
      <c r="B2080" s="2636"/>
      <c r="C2080" s="2355"/>
      <c r="D2080" s="2377"/>
      <c r="E2080" s="1042" t="s">
        <v>2026</v>
      </c>
      <c r="F2080" s="2388"/>
      <c r="G2080" s="2432"/>
      <c r="H2080" s="2456"/>
      <c r="I2080" s="2377"/>
      <c r="J2080" s="2377"/>
      <c r="K2080" s="692" t="s">
        <v>465</v>
      </c>
      <c r="L2080" s="2388"/>
      <c r="M2080" s="2377"/>
      <c r="N2080" s="50"/>
      <c r="O2080" s="456"/>
      <c r="P2080" s="50"/>
      <c r="Q2080" s="47"/>
      <c r="S2080" s="47">
        <v>40</v>
      </c>
      <c r="T2080" s="48"/>
      <c r="U2080" s="64" t="s">
        <v>626</v>
      </c>
      <c r="V2080" s="64"/>
      <c r="W2080" s="64"/>
    </row>
    <row r="2081" spans="1:23" s="294" customFormat="1" ht="15" customHeight="1" outlineLevel="1" x14ac:dyDescent="0.25">
      <c r="A2081" s="2384"/>
      <c r="B2081" s="2634" t="s">
        <v>2818</v>
      </c>
      <c r="C2081" s="2354" t="s">
        <v>2680</v>
      </c>
      <c r="D2081" s="2375" t="s">
        <v>1027</v>
      </c>
      <c r="E2081" s="1041" t="s">
        <v>1174</v>
      </c>
      <c r="F2081" s="2388">
        <v>2029</v>
      </c>
      <c r="G2081" s="2432" t="s">
        <v>395</v>
      </c>
      <c r="H2081" s="2455" t="s">
        <v>1948</v>
      </c>
      <c r="I2081" s="2375" t="s">
        <v>979</v>
      </c>
      <c r="J2081" s="2375" t="s">
        <v>3927</v>
      </c>
      <c r="K2081" s="692" t="s">
        <v>1174</v>
      </c>
      <c r="L2081" s="2388">
        <v>2029</v>
      </c>
      <c r="M2081" s="2375" t="s">
        <v>393</v>
      </c>
      <c r="N2081" s="50"/>
      <c r="O2081" s="456"/>
      <c r="P2081" s="50"/>
      <c r="Q2081" s="47"/>
      <c r="S2081" s="47">
        <v>2.4</v>
      </c>
      <c r="T2081" s="48"/>
      <c r="U2081" s="751"/>
      <c r="V2081" s="64"/>
      <c r="W2081" s="64"/>
    </row>
    <row r="2082" spans="1:23" s="294" customFormat="1" ht="30" outlineLevel="1" x14ac:dyDescent="0.25">
      <c r="A2082" s="2386"/>
      <c r="B2082" s="2636"/>
      <c r="C2082" s="2355"/>
      <c r="D2082" s="2377"/>
      <c r="E2082" s="1042" t="s">
        <v>2026</v>
      </c>
      <c r="F2082" s="2388"/>
      <c r="G2082" s="2432"/>
      <c r="H2082" s="2456"/>
      <c r="I2082" s="2377"/>
      <c r="J2082" s="2377"/>
      <c r="K2082" s="692" t="s">
        <v>465</v>
      </c>
      <c r="L2082" s="2388"/>
      <c r="M2082" s="2377"/>
      <c r="N2082" s="50"/>
      <c r="O2082" s="456"/>
      <c r="P2082" s="50"/>
      <c r="Q2082" s="47"/>
      <c r="S2082" s="47">
        <v>40</v>
      </c>
      <c r="T2082" s="48"/>
      <c r="U2082" s="64" t="s">
        <v>626</v>
      </c>
      <c r="V2082" s="64"/>
      <c r="W2082" s="64"/>
    </row>
    <row r="2083" spans="1:23" s="294" customFormat="1" ht="15" customHeight="1" outlineLevel="1" x14ac:dyDescent="0.25">
      <c r="A2083" s="2384"/>
      <c r="B2083" s="2634" t="s">
        <v>2819</v>
      </c>
      <c r="C2083" s="2354" t="s">
        <v>2680</v>
      </c>
      <c r="D2083" s="2375" t="s">
        <v>1027</v>
      </c>
      <c r="E2083" s="1041" t="s">
        <v>1174</v>
      </c>
      <c r="F2083" s="2388">
        <v>2029</v>
      </c>
      <c r="G2083" s="2432" t="s">
        <v>395</v>
      </c>
      <c r="H2083" s="2455" t="s">
        <v>1939</v>
      </c>
      <c r="I2083" s="2375" t="s">
        <v>979</v>
      </c>
      <c r="J2083" s="2375" t="s">
        <v>3927</v>
      </c>
      <c r="K2083" s="692" t="s">
        <v>1174</v>
      </c>
      <c r="L2083" s="2388">
        <v>2029</v>
      </c>
      <c r="M2083" s="2375" t="s">
        <v>393</v>
      </c>
      <c r="N2083" s="50"/>
      <c r="O2083" s="456"/>
      <c r="P2083" s="50"/>
      <c r="Q2083" s="47"/>
      <c r="R2083" s="47"/>
      <c r="S2083" s="48" t="s">
        <v>3202</v>
      </c>
      <c r="T2083" s="48"/>
      <c r="U2083" s="751"/>
      <c r="V2083" s="64"/>
      <c r="W2083" s="64"/>
    </row>
    <row r="2084" spans="1:23" s="294" customFormat="1" ht="30" outlineLevel="1" x14ac:dyDescent="0.25">
      <c r="A2084" s="2386"/>
      <c r="B2084" s="2636"/>
      <c r="C2084" s="2355"/>
      <c r="D2084" s="2377"/>
      <c r="E2084" s="1042" t="s">
        <v>2026</v>
      </c>
      <c r="F2084" s="2388"/>
      <c r="G2084" s="2432"/>
      <c r="H2084" s="2456"/>
      <c r="I2084" s="2377"/>
      <c r="J2084" s="2377"/>
      <c r="K2084" s="692" t="s">
        <v>465</v>
      </c>
      <c r="L2084" s="2388"/>
      <c r="M2084" s="2377"/>
      <c r="N2084" s="50"/>
      <c r="O2084" s="456"/>
      <c r="P2084" s="50"/>
      <c r="Q2084" s="47"/>
      <c r="R2084" s="47"/>
      <c r="S2084" s="47">
        <v>40</v>
      </c>
      <c r="T2084" s="48"/>
      <c r="U2084" s="64" t="s">
        <v>626</v>
      </c>
      <c r="V2084" s="64"/>
      <c r="W2084" s="64"/>
    </row>
    <row r="2085" spans="1:23" s="294" customFormat="1" ht="15" customHeight="1" outlineLevel="1" x14ac:dyDescent="0.25">
      <c r="A2085" s="2384"/>
      <c r="B2085" s="2634" t="s">
        <v>2820</v>
      </c>
      <c r="C2085" s="2354" t="s">
        <v>2680</v>
      </c>
      <c r="D2085" s="2375" t="s">
        <v>1027</v>
      </c>
      <c r="E2085" s="1041" t="s">
        <v>1174</v>
      </c>
      <c r="F2085" s="2388">
        <v>2029</v>
      </c>
      <c r="G2085" s="2432" t="s">
        <v>395</v>
      </c>
      <c r="H2085" s="2455" t="s">
        <v>1949</v>
      </c>
      <c r="I2085" s="2375" t="s">
        <v>979</v>
      </c>
      <c r="J2085" s="2375" t="s">
        <v>3927</v>
      </c>
      <c r="K2085" s="692" t="s">
        <v>1174</v>
      </c>
      <c r="L2085" s="2388">
        <v>2029</v>
      </c>
      <c r="M2085" s="2375" t="s">
        <v>393</v>
      </c>
      <c r="N2085" s="50"/>
      <c r="O2085" s="456"/>
      <c r="P2085" s="50"/>
      <c r="Q2085" s="47"/>
      <c r="R2085" s="47"/>
      <c r="S2085" s="48" t="s">
        <v>3171</v>
      </c>
      <c r="T2085" s="48"/>
      <c r="U2085" s="751"/>
      <c r="V2085" s="64"/>
      <c r="W2085" s="64"/>
    </row>
    <row r="2086" spans="1:23" s="294" customFormat="1" ht="30" outlineLevel="1" x14ac:dyDescent="0.25">
      <c r="A2086" s="2386"/>
      <c r="B2086" s="2636"/>
      <c r="C2086" s="2355"/>
      <c r="D2086" s="2377"/>
      <c r="E2086" s="1042" t="s">
        <v>2026</v>
      </c>
      <c r="F2086" s="2388"/>
      <c r="G2086" s="2432"/>
      <c r="H2086" s="2456"/>
      <c r="I2086" s="2377"/>
      <c r="J2086" s="2377"/>
      <c r="K2086" s="692" t="s">
        <v>465</v>
      </c>
      <c r="L2086" s="2388"/>
      <c r="M2086" s="2377"/>
      <c r="N2086" s="50"/>
      <c r="O2086" s="456"/>
      <c r="P2086" s="50"/>
      <c r="Q2086" s="47"/>
      <c r="R2086" s="47"/>
      <c r="S2086" s="47">
        <v>40</v>
      </c>
      <c r="T2086" s="48"/>
      <c r="U2086" s="64" t="s">
        <v>626</v>
      </c>
      <c r="V2086" s="64"/>
      <c r="W2086" s="64"/>
    </row>
    <row r="2087" spans="1:23" s="294" customFormat="1" ht="15" customHeight="1" outlineLevel="1" x14ac:dyDescent="0.25">
      <c r="A2087" s="2384"/>
      <c r="B2087" s="2634" t="s">
        <v>2821</v>
      </c>
      <c r="C2087" s="2354" t="s">
        <v>2680</v>
      </c>
      <c r="D2087" s="2375" t="s">
        <v>1027</v>
      </c>
      <c r="E2087" s="1041" t="s">
        <v>1174</v>
      </c>
      <c r="F2087" s="2388">
        <v>2029</v>
      </c>
      <c r="G2087" s="2432" t="s">
        <v>395</v>
      </c>
      <c r="H2087" s="2455" t="s">
        <v>1940</v>
      </c>
      <c r="I2087" s="2375" t="s">
        <v>979</v>
      </c>
      <c r="J2087" s="2375" t="s">
        <v>3927</v>
      </c>
      <c r="K2087" s="692" t="s">
        <v>1174</v>
      </c>
      <c r="L2087" s="2388">
        <v>2029</v>
      </c>
      <c r="M2087" s="2375" t="s">
        <v>393</v>
      </c>
      <c r="N2087" s="50"/>
      <c r="O2087" s="456"/>
      <c r="P2087" s="50"/>
      <c r="Q2087" s="47"/>
      <c r="R2087" s="47"/>
      <c r="S2087" s="48" t="s">
        <v>3203</v>
      </c>
      <c r="T2087" s="48"/>
      <c r="U2087" s="751"/>
      <c r="V2087" s="64"/>
      <c r="W2087" s="64"/>
    </row>
    <row r="2088" spans="1:23" s="294" customFormat="1" ht="30" outlineLevel="1" x14ac:dyDescent="0.25">
      <c r="A2088" s="2386"/>
      <c r="B2088" s="2636"/>
      <c r="C2088" s="2355"/>
      <c r="D2088" s="2377"/>
      <c r="E2088" s="1042" t="s">
        <v>2026</v>
      </c>
      <c r="F2088" s="2388"/>
      <c r="G2088" s="2432"/>
      <c r="H2088" s="2456"/>
      <c r="I2088" s="2377"/>
      <c r="J2088" s="2377"/>
      <c r="K2088" s="692" t="s">
        <v>465</v>
      </c>
      <c r="L2088" s="2388"/>
      <c r="M2088" s="2377"/>
      <c r="N2088" s="50"/>
      <c r="O2088" s="456"/>
      <c r="P2088" s="50"/>
      <c r="Q2088" s="47"/>
      <c r="R2088" s="47"/>
      <c r="S2088" s="47">
        <v>50</v>
      </c>
      <c r="T2088" s="48"/>
      <c r="U2088" s="64" t="s">
        <v>626</v>
      </c>
      <c r="V2088" s="64"/>
      <c r="W2088" s="64"/>
    </row>
    <row r="2089" spans="1:23" s="294" customFormat="1" ht="15" customHeight="1" outlineLevel="1" x14ac:dyDescent="0.25">
      <c r="A2089" s="2384"/>
      <c r="B2089" s="2634" t="s">
        <v>2822</v>
      </c>
      <c r="C2089" s="2354" t="s">
        <v>2680</v>
      </c>
      <c r="D2089" s="2375" t="s">
        <v>1027</v>
      </c>
      <c r="E2089" s="1041" t="s">
        <v>1174</v>
      </c>
      <c r="F2089" s="2388">
        <v>2030</v>
      </c>
      <c r="G2089" s="2432" t="s">
        <v>395</v>
      </c>
      <c r="H2089" s="2455" t="s">
        <v>1950</v>
      </c>
      <c r="I2089" s="2375" t="s">
        <v>979</v>
      </c>
      <c r="J2089" s="2375" t="s">
        <v>3927</v>
      </c>
      <c r="K2089" s="692" t="s">
        <v>1174</v>
      </c>
      <c r="L2089" s="2388">
        <v>2030</v>
      </c>
      <c r="M2089" s="2375" t="s">
        <v>393</v>
      </c>
      <c r="N2089" s="50"/>
      <c r="O2089" s="456"/>
      <c r="P2089" s="50"/>
      <c r="Q2089" s="47"/>
      <c r="R2089" s="47"/>
      <c r="S2089" s="47"/>
      <c r="T2089" s="48" t="s">
        <v>3204</v>
      </c>
      <c r="U2089" s="751"/>
      <c r="V2089" s="64"/>
      <c r="W2089" s="64"/>
    </row>
    <row r="2090" spans="1:23" s="294" customFormat="1" ht="30" outlineLevel="1" x14ac:dyDescent="0.25">
      <c r="A2090" s="2386"/>
      <c r="B2090" s="2636"/>
      <c r="C2090" s="2355"/>
      <c r="D2090" s="2377"/>
      <c r="E2090" s="1042" t="s">
        <v>2026</v>
      </c>
      <c r="F2090" s="2388"/>
      <c r="G2090" s="2432"/>
      <c r="H2090" s="2456"/>
      <c r="I2090" s="2377"/>
      <c r="J2090" s="2377"/>
      <c r="K2090" s="692" t="s">
        <v>465</v>
      </c>
      <c r="L2090" s="2388"/>
      <c r="M2090" s="2377"/>
      <c r="N2090" s="50"/>
      <c r="O2090" s="456"/>
      <c r="P2090" s="50"/>
      <c r="Q2090" s="47"/>
      <c r="R2090" s="47"/>
      <c r="S2090" s="48"/>
      <c r="T2090" s="47">
        <v>100</v>
      </c>
      <c r="U2090" s="64" t="s">
        <v>626</v>
      </c>
      <c r="V2090" s="64"/>
      <c r="W2090" s="64"/>
    </row>
    <row r="2091" spans="1:23" s="295" customFormat="1" ht="21.75" customHeight="1" outlineLevel="1" x14ac:dyDescent="0.25">
      <c r="A2091" s="1223"/>
      <c r="B2091" s="1588" t="s">
        <v>2512</v>
      </c>
      <c r="C2091" s="176"/>
      <c r="D2091" s="185"/>
      <c r="E2091" s="179"/>
      <c r="F2091" s="278"/>
      <c r="G2091" s="221"/>
      <c r="H2091" s="1003" t="s">
        <v>589</v>
      </c>
      <c r="I2091" s="179"/>
      <c r="J2091" s="179"/>
      <c r="K2091" s="179"/>
      <c r="L2091" s="278"/>
      <c r="M2091" s="179"/>
      <c r="N2091" s="168"/>
      <c r="O2091" s="459"/>
      <c r="P2091" s="168"/>
      <c r="Q2091" s="671"/>
      <c r="R2091" s="671"/>
      <c r="S2091" s="180"/>
      <c r="T2091" s="180"/>
      <c r="U2091" s="237"/>
      <c r="V2091" s="237"/>
      <c r="W2091" s="237"/>
    </row>
    <row r="2092" spans="1:23" s="294" customFormat="1" ht="15" customHeight="1" outlineLevel="1" x14ac:dyDescent="0.25">
      <c r="A2092" s="2384"/>
      <c r="B2092" s="2435" t="s">
        <v>2261</v>
      </c>
      <c r="C2092" s="2354" t="s">
        <v>2680</v>
      </c>
      <c r="D2092" s="2375" t="s">
        <v>1027</v>
      </c>
      <c r="E2092" s="1041" t="s">
        <v>1174</v>
      </c>
      <c r="F2092" s="2378">
        <v>2028</v>
      </c>
      <c r="G2092" s="2432" t="s">
        <v>395</v>
      </c>
      <c r="H2092" s="2395" t="s">
        <v>1952</v>
      </c>
      <c r="I2092" s="2375" t="s">
        <v>979</v>
      </c>
      <c r="J2092" s="2375" t="s">
        <v>3927</v>
      </c>
      <c r="K2092" s="396" t="s">
        <v>1174</v>
      </c>
      <c r="L2092" s="2378">
        <v>2028</v>
      </c>
      <c r="M2092" s="2375" t="s">
        <v>393</v>
      </c>
      <c r="N2092" s="50"/>
      <c r="O2092" s="456"/>
      <c r="P2092" s="50"/>
      <c r="Q2092" s="47"/>
      <c r="R2092" s="47" t="s">
        <v>1284</v>
      </c>
      <c r="S2092" s="48"/>
      <c r="T2092" s="48"/>
      <c r="U2092" s="64"/>
      <c r="V2092" s="64"/>
      <c r="W2092" s="64"/>
    </row>
    <row r="2093" spans="1:23" s="294" customFormat="1" ht="15" customHeight="1" outlineLevel="1" x14ac:dyDescent="0.25">
      <c r="A2093" s="2386"/>
      <c r="B2093" s="2436"/>
      <c r="C2093" s="2355"/>
      <c r="D2093" s="2377"/>
      <c r="E2093" s="1042" t="s">
        <v>2026</v>
      </c>
      <c r="F2093" s="2380"/>
      <c r="G2093" s="2432"/>
      <c r="H2093" s="2396"/>
      <c r="I2093" s="2377"/>
      <c r="J2093" s="2377"/>
      <c r="K2093" s="112" t="s">
        <v>465</v>
      </c>
      <c r="L2093" s="2380"/>
      <c r="M2093" s="2377"/>
      <c r="N2093" s="50"/>
      <c r="O2093" s="456"/>
      <c r="P2093" s="50"/>
      <c r="Q2093" s="47"/>
      <c r="R2093" s="47">
        <v>65.786000000000001</v>
      </c>
      <c r="S2093" s="48"/>
      <c r="T2093" s="48"/>
      <c r="U2093" s="64" t="s">
        <v>733</v>
      </c>
      <c r="V2093" s="64" t="s">
        <v>1261</v>
      </c>
      <c r="W2093" s="64"/>
    </row>
    <row r="2094" spans="1:23" s="294" customFormat="1" ht="15" customHeight="1" outlineLevel="1" x14ac:dyDescent="0.25">
      <c r="A2094" s="2384"/>
      <c r="B2094" s="2435" t="s">
        <v>2262</v>
      </c>
      <c r="C2094" s="2354" t="s">
        <v>2680</v>
      </c>
      <c r="D2094" s="2375" t="s">
        <v>1027</v>
      </c>
      <c r="E2094" s="1041" t="s">
        <v>1174</v>
      </c>
      <c r="F2094" s="2378">
        <v>2028</v>
      </c>
      <c r="G2094" s="2432" t="s">
        <v>395</v>
      </c>
      <c r="H2094" s="2395" t="s">
        <v>1953</v>
      </c>
      <c r="I2094" s="2375" t="s">
        <v>979</v>
      </c>
      <c r="J2094" s="2375" t="s">
        <v>3927</v>
      </c>
      <c r="K2094" s="396" t="s">
        <v>1174</v>
      </c>
      <c r="L2094" s="2378">
        <v>2028</v>
      </c>
      <c r="M2094" s="2375" t="s">
        <v>393</v>
      </c>
      <c r="N2094" s="50"/>
      <c r="O2094" s="456"/>
      <c r="P2094" s="50"/>
      <c r="Q2094" s="47"/>
      <c r="R2094" s="47" t="s">
        <v>1285</v>
      </c>
      <c r="S2094" s="48"/>
      <c r="T2094" s="48"/>
      <c r="U2094" s="64"/>
      <c r="V2094" s="64"/>
      <c r="W2094" s="64"/>
    </row>
    <row r="2095" spans="1:23" s="294" customFormat="1" ht="15" customHeight="1" outlineLevel="1" x14ac:dyDescent="0.25">
      <c r="A2095" s="2386"/>
      <c r="B2095" s="2436"/>
      <c r="C2095" s="2355"/>
      <c r="D2095" s="2377"/>
      <c r="E2095" s="1042" t="s">
        <v>2026</v>
      </c>
      <c r="F2095" s="2380"/>
      <c r="G2095" s="2432"/>
      <c r="H2095" s="2396"/>
      <c r="I2095" s="2377"/>
      <c r="J2095" s="2377"/>
      <c r="K2095" s="112" t="s">
        <v>465</v>
      </c>
      <c r="L2095" s="2380"/>
      <c r="M2095" s="2377"/>
      <c r="N2095" s="50"/>
      <c r="O2095" s="456"/>
      <c r="P2095" s="50"/>
      <c r="Q2095" s="47"/>
      <c r="R2095" s="47">
        <v>93.587000000000003</v>
      </c>
      <c r="S2095" s="48"/>
      <c r="T2095" s="48"/>
      <c r="U2095" s="64" t="s">
        <v>733</v>
      </c>
      <c r="V2095" s="64" t="s">
        <v>1261</v>
      </c>
      <c r="W2095" s="64"/>
    </row>
    <row r="2096" spans="1:23" s="294" customFormat="1" ht="15" customHeight="1" outlineLevel="1" x14ac:dyDescent="0.25">
      <c r="A2096" s="2384"/>
      <c r="B2096" s="2435" t="s">
        <v>2263</v>
      </c>
      <c r="C2096" s="2354" t="s">
        <v>2680</v>
      </c>
      <c r="D2096" s="2375" t="s">
        <v>1027</v>
      </c>
      <c r="E2096" s="1041" t="s">
        <v>1174</v>
      </c>
      <c r="F2096" s="2378">
        <v>2028</v>
      </c>
      <c r="G2096" s="2432" t="s">
        <v>395</v>
      </c>
      <c r="H2096" s="2395" t="s">
        <v>1954</v>
      </c>
      <c r="I2096" s="2375" t="s">
        <v>979</v>
      </c>
      <c r="J2096" s="2375" t="s">
        <v>3927</v>
      </c>
      <c r="K2096" s="396" t="s">
        <v>1174</v>
      </c>
      <c r="L2096" s="2378">
        <v>2028</v>
      </c>
      <c r="M2096" s="2375" t="s">
        <v>393</v>
      </c>
      <c r="N2096" s="50"/>
      <c r="O2096" s="456"/>
      <c r="P2096" s="50"/>
      <c r="Q2096" s="47"/>
      <c r="R2096" s="47" t="s">
        <v>1286</v>
      </c>
      <c r="S2096" s="48"/>
      <c r="T2096" s="48"/>
      <c r="U2096" s="64"/>
      <c r="V2096" s="64"/>
      <c r="W2096" s="64"/>
    </row>
    <row r="2097" spans="1:24" s="294" customFormat="1" ht="15" customHeight="1" outlineLevel="1" x14ac:dyDescent="0.25">
      <c r="A2097" s="2386"/>
      <c r="B2097" s="2436"/>
      <c r="C2097" s="2355"/>
      <c r="D2097" s="2377"/>
      <c r="E2097" s="1042" t="s">
        <v>2026</v>
      </c>
      <c r="F2097" s="2380"/>
      <c r="G2097" s="2432"/>
      <c r="H2097" s="2396"/>
      <c r="I2097" s="2377"/>
      <c r="J2097" s="2377"/>
      <c r="K2097" s="112" t="s">
        <v>465</v>
      </c>
      <c r="L2097" s="2380"/>
      <c r="M2097" s="2377"/>
      <c r="N2097" s="50"/>
      <c r="O2097" s="456"/>
      <c r="P2097" s="50"/>
      <c r="Q2097" s="47"/>
      <c r="R2097" s="47">
        <v>52.764000000000003</v>
      </c>
      <c r="S2097" s="48"/>
      <c r="T2097" s="48"/>
      <c r="U2097" s="64" t="s">
        <v>733</v>
      </c>
      <c r="V2097" s="64" t="s">
        <v>1261</v>
      </c>
      <c r="W2097" s="64"/>
    </row>
    <row r="2098" spans="1:24" s="294" customFormat="1" ht="15" customHeight="1" outlineLevel="1" x14ac:dyDescent="0.25">
      <c r="A2098" s="2384"/>
      <c r="B2098" s="2435" t="s">
        <v>2823</v>
      </c>
      <c r="C2098" s="2354" t="s">
        <v>2680</v>
      </c>
      <c r="D2098" s="2375" t="s">
        <v>1027</v>
      </c>
      <c r="E2098" s="1041" t="s">
        <v>1174</v>
      </c>
      <c r="F2098" s="2378">
        <v>2029</v>
      </c>
      <c r="G2098" s="2432" t="s">
        <v>395</v>
      </c>
      <c r="H2098" s="2395" t="s">
        <v>1975</v>
      </c>
      <c r="I2098" s="2375" t="s">
        <v>979</v>
      </c>
      <c r="J2098" s="2375" t="s">
        <v>3927</v>
      </c>
      <c r="K2098" s="686" t="s">
        <v>1174</v>
      </c>
      <c r="L2098" s="2378">
        <v>2029</v>
      </c>
      <c r="M2098" s="2375" t="s">
        <v>393</v>
      </c>
      <c r="N2098" s="50"/>
      <c r="O2098" s="456"/>
      <c r="P2098" s="50"/>
      <c r="Q2098" s="47"/>
      <c r="S2098" s="48" t="s">
        <v>1957</v>
      </c>
      <c r="T2098" s="48"/>
      <c r="U2098" s="64"/>
      <c r="V2098" s="64"/>
      <c r="W2098" s="64"/>
    </row>
    <row r="2099" spans="1:24" s="294" customFormat="1" ht="15" customHeight="1" outlineLevel="1" x14ac:dyDescent="0.25">
      <c r="A2099" s="2386"/>
      <c r="B2099" s="2436"/>
      <c r="C2099" s="2355"/>
      <c r="D2099" s="2377"/>
      <c r="E2099" s="1042" t="s">
        <v>2026</v>
      </c>
      <c r="F2099" s="2380"/>
      <c r="G2099" s="2432"/>
      <c r="H2099" s="2396"/>
      <c r="I2099" s="2377"/>
      <c r="J2099" s="2377"/>
      <c r="K2099" s="112" t="s">
        <v>465</v>
      </c>
      <c r="L2099" s="2380"/>
      <c r="M2099" s="2377"/>
      <c r="N2099" s="50"/>
      <c r="O2099" s="456"/>
      <c r="P2099" s="50"/>
      <c r="Q2099" s="47"/>
      <c r="S2099" s="47">
        <v>37.4</v>
      </c>
      <c r="T2099" s="48"/>
      <c r="U2099" s="64" t="s">
        <v>733</v>
      </c>
      <c r="V2099" s="64"/>
      <c r="W2099" s="64"/>
      <c r="X2099" s="294">
        <f>2.203+2.498+1.91+3.519+1.783+0.671+2.358+0.791+0.881+3.796+1.33</f>
        <v>21.740000000000002</v>
      </c>
    </row>
    <row r="2100" spans="1:24" s="294" customFormat="1" ht="15" customHeight="1" outlineLevel="1" x14ac:dyDescent="0.25">
      <c r="A2100" s="2384"/>
      <c r="B2100" s="2435" t="s">
        <v>2824</v>
      </c>
      <c r="C2100" s="2354" t="s">
        <v>2680</v>
      </c>
      <c r="D2100" s="2375" t="s">
        <v>1027</v>
      </c>
      <c r="E2100" s="1041" t="s">
        <v>1174</v>
      </c>
      <c r="F2100" s="2378">
        <v>2029</v>
      </c>
      <c r="G2100" s="2432" t="s">
        <v>395</v>
      </c>
      <c r="H2100" s="2395" t="s">
        <v>1972</v>
      </c>
      <c r="I2100" s="2375" t="s">
        <v>979</v>
      </c>
      <c r="J2100" s="2375" t="s">
        <v>3927</v>
      </c>
      <c r="K2100" s="686" t="s">
        <v>1174</v>
      </c>
      <c r="L2100" s="2378">
        <v>2029</v>
      </c>
      <c r="M2100" s="2375" t="s">
        <v>393</v>
      </c>
      <c r="N2100" s="50"/>
      <c r="O2100" s="456"/>
      <c r="P2100" s="50"/>
      <c r="Q2100" s="47"/>
      <c r="S2100" s="48" t="s">
        <v>1958</v>
      </c>
      <c r="T2100" s="48"/>
      <c r="U2100" s="64"/>
      <c r="V2100" s="64"/>
      <c r="W2100" s="64"/>
    </row>
    <row r="2101" spans="1:24" s="294" customFormat="1" ht="15" customHeight="1" outlineLevel="1" x14ac:dyDescent="0.25">
      <c r="A2101" s="2386"/>
      <c r="B2101" s="2436"/>
      <c r="C2101" s="2355"/>
      <c r="D2101" s="2377"/>
      <c r="E2101" s="1042" t="s">
        <v>2026</v>
      </c>
      <c r="F2101" s="2380"/>
      <c r="G2101" s="2432"/>
      <c r="H2101" s="2396"/>
      <c r="I2101" s="2377"/>
      <c r="J2101" s="2377"/>
      <c r="K2101" s="112" t="s">
        <v>465</v>
      </c>
      <c r="L2101" s="2380"/>
      <c r="M2101" s="2377"/>
      <c r="N2101" s="50"/>
      <c r="O2101" s="456"/>
      <c r="P2101" s="50"/>
      <c r="Q2101" s="47"/>
      <c r="S2101" s="47">
        <v>47.5</v>
      </c>
      <c r="T2101" s="48"/>
      <c r="U2101" s="64" t="s">
        <v>733</v>
      </c>
      <c r="V2101" s="64"/>
      <c r="W2101" s="64"/>
    </row>
    <row r="2102" spans="1:24" s="294" customFormat="1" ht="15" customHeight="1" outlineLevel="1" x14ac:dyDescent="0.25">
      <c r="A2102" s="2384"/>
      <c r="B2102" s="2435" t="s">
        <v>2825</v>
      </c>
      <c r="C2102" s="2354" t="s">
        <v>2680</v>
      </c>
      <c r="D2102" s="2375" t="s">
        <v>1027</v>
      </c>
      <c r="E2102" s="1041" t="s">
        <v>1174</v>
      </c>
      <c r="F2102" s="2378">
        <v>2029</v>
      </c>
      <c r="G2102" s="2432" t="s">
        <v>395</v>
      </c>
      <c r="H2102" s="2395" t="s">
        <v>1976</v>
      </c>
      <c r="I2102" s="2375" t="s">
        <v>979</v>
      </c>
      <c r="J2102" s="2375" t="s">
        <v>3927</v>
      </c>
      <c r="K2102" s="686" t="s">
        <v>1174</v>
      </c>
      <c r="L2102" s="2378">
        <v>2029</v>
      </c>
      <c r="M2102" s="2375" t="s">
        <v>393</v>
      </c>
      <c r="N2102" s="50"/>
      <c r="O2102" s="456"/>
      <c r="P2102" s="50"/>
      <c r="Q2102" s="47"/>
      <c r="S2102" s="48" t="s">
        <v>1959</v>
      </c>
      <c r="T2102" s="48"/>
      <c r="U2102" s="64"/>
      <c r="V2102" s="64"/>
      <c r="W2102" s="64"/>
    </row>
    <row r="2103" spans="1:24" s="294" customFormat="1" ht="15" customHeight="1" outlineLevel="1" x14ac:dyDescent="0.25">
      <c r="A2103" s="2386"/>
      <c r="B2103" s="2436"/>
      <c r="C2103" s="2355"/>
      <c r="D2103" s="2377"/>
      <c r="E2103" s="1042" t="s">
        <v>2026</v>
      </c>
      <c r="F2103" s="2380"/>
      <c r="G2103" s="2432"/>
      <c r="H2103" s="2396"/>
      <c r="I2103" s="2377"/>
      <c r="J2103" s="2377"/>
      <c r="K2103" s="112" t="s">
        <v>465</v>
      </c>
      <c r="L2103" s="2380"/>
      <c r="M2103" s="2377"/>
      <c r="N2103" s="50"/>
      <c r="O2103" s="456"/>
      <c r="P2103" s="50"/>
      <c r="Q2103" s="47"/>
      <c r="S2103" s="47">
        <v>35.6</v>
      </c>
      <c r="T2103" s="48"/>
      <c r="U2103" s="64" t="s">
        <v>733</v>
      </c>
      <c r="V2103" s="64"/>
      <c r="W2103" s="64"/>
    </row>
    <row r="2104" spans="1:24" s="294" customFormat="1" ht="15" customHeight="1" outlineLevel="1" x14ac:dyDescent="0.25">
      <c r="A2104" s="2384"/>
      <c r="B2104" s="2435" t="s">
        <v>2826</v>
      </c>
      <c r="C2104" s="2354" t="s">
        <v>2680</v>
      </c>
      <c r="D2104" s="2375" t="s">
        <v>1027</v>
      </c>
      <c r="E2104" s="1041" t="s">
        <v>1174</v>
      </c>
      <c r="F2104" s="2378">
        <v>2029</v>
      </c>
      <c r="G2104" s="2432" t="s">
        <v>395</v>
      </c>
      <c r="H2104" s="2395" t="s">
        <v>1977</v>
      </c>
      <c r="I2104" s="2375" t="s">
        <v>979</v>
      </c>
      <c r="J2104" s="2375" t="s">
        <v>3927</v>
      </c>
      <c r="K2104" s="686" t="s">
        <v>1174</v>
      </c>
      <c r="L2104" s="2378">
        <v>2029</v>
      </c>
      <c r="M2104" s="2375" t="s">
        <v>393</v>
      </c>
      <c r="N2104" s="50"/>
      <c r="O2104" s="456"/>
      <c r="P2104" s="50"/>
      <c r="Q2104" s="47"/>
      <c r="S2104" s="48" t="s">
        <v>1960</v>
      </c>
      <c r="T2104" s="48"/>
      <c r="U2104" s="64"/>
      <c r="V2104" s="64"/>
      <c r="W2104" s="64"/>
    </row>
    <row r="2105" spans="1:24" s="294" customFormat="1" ht="15" customHeight="1" outlineLevel="1" x14ac:dyDescent="0.25">
      <c r="A2105" s="2386"/>
      <c r="B2105" s="2436"/>
      <c r="C2105" s="2355"/>
      <c r="D2105" s="2377"/>
      <c r="E2105" s="1042" t="s">
        <v>2026</v>
      </c>
      <c r="F2105" s="2380"/>
      <c r="G2105" s="2432"/>
      <c r="H2105" s="2396"/>
      <c r="I2105" s="2377"/>
      <c r="J2105" s="2377"/>
      <c r="K2105" s="112" t="s">
        <v>465</v>
      </c>
      <c r="L2105" s="2380"/>
      <c r="M2105" s="2377"/>
      <c r="N2105" s="50"/>
      <c r="O2105" s="456"/>
      <c r="P2105" s="50"/>
      <c r="Q2105" s="47"/>
      <c r="S2105" s="47">
        <v>53.1</v>
      </c>
      <c r="T2105" s="48"/>
      <c r="U2105" s="64" t="s">
        <v>733</v>
      </c>
      <c r="V2105" s="64"/>
      <c r="W2105" s="64"/>
    </row>
    <row r="2106" spans="1:24" s="294" customFormat="1" ht="15" customHeight="1" outlineLevel="1" x14ac:dyDescent="0.25">
      <c r="A2106" s="2384"/>
      <c r="B2106" s="2435" t="s">
        <v>2827</v>
      </c>
      <c r="C2106" s="2354" t="s">
        <v>2680</v>
      </c>
      <c r="D2106" s="2375" t="s">
        <v>1027</v>
      </c>
      <c r="E2106" s="1041" t="s">
        <v>1174</v>
      </c>
      <c r="F2106" s="2378">
        <v>2029</v>
      </c>
      <c r="G2106" s="2432" t="s">
        <v>395</v>
      </c>
      <c r="H2106" s="2395" t="s">
        <v>1978</v>
      </c>
      <c r="I2106" s="2375" t="s">
        <v>979</v>
      </c>
      <c r="J2106" s="2375" t="s">
        <v>3927</v>
      </c>
      <c r="K2106" s="686" t="s">
        <v>1174</v>
      </c>
      <c r="L2106" s="2378">
        <v>2029</v>
      </c>
      <c r="M2106" s="2375" t="s">
        <v>393</v>
      </c>
      <c r="N2106" s="50"/>
      <c r="O2106" s="456"/>
      <c r="P2106" s="50"/>
      <c r="Q2106" s="47"/>
      <c r="S2106" s="48" t="s">
        <v>1961</v>
      </c>
      <c r="T2106" s="48"/>
      <c r="U2106" s="64"/>
      <c r="V2106" s="64"/>
      <c r="W2106" s="64"/>
    </row>
    <row r="2107" spans="1:24" s="294" customFormat="1" ht="15" customHeight="1" outlineLevel="1" x14ac:dyDescent="0.25">
      <c r="A2107" s="2386"/>
      <c r="B2107" s="2436"/>
      <c r="C2107" s="2355"/>
      <c r="D2107" s="2377"/>
      <c r="E2107" s="1042" t="s">
        <v>2026</v>
      </c>
      <c r="F2107" s="2380"/>
      <c r="G2107" s="2432"/>
      <c r="H2107" s="2396"/>
      <c r="I2107" s="2377"/>
      <c r="J2107" s="2377"/>
      <c r="K2107" s="112" t="s">
        <v>465</v>
      </c>
      <c r="L2107" s="2380"/>
      <c r="M2107" s="2377"/>
      <c r="N2107" s="50"/>
      <c r="O2107" s="456"/>
      <c r="P2107" s="50"/>
      <c r="Q2107" s="47"/>
      <c r="S2107" s="47">
        <v>29.7</v>
      </c>
      <c r="T2107" s="48"/>
      <c r="U2107" s="64" t="s">
        <v>733</v>
      </c>
      <c r="V2107" s="64"/>
      <c r="W2107" s="64"/>
    </row>
    <row r="2108" spans="1:24" s="294" customFormat="1" ht="15" customHeight="1" outlineLevel="1" x14ac:dyDescent="0.25">
      <c r="A2108" s="2384"/>
      <c r="B2108" s="2435" t="s">
        <v>2828</v>
      </c>
      <c r="C2108" s="2354" t="s">
        <v>2680</v>
      </c>
      <c r="D2108" s="2375" t="s">
        <v>1027</v>
      </c>
      <c r="E2108" s="1041" t="s">
        <v>1174</v>
      </c>
      <c r="F2108" s="2378">
        <v>2029</v>
      </c>
      <c r="G2108" s="2432" t="s">
        <v>395</v>
      </c>
      <c r="H2108" s="2395" t="s">
        <v>1971</v>
      </c>
      <c r="I2108" s="2375" t="s">
        <v>979</v>
      </c>
      <c r="J2108" s="2375" t="s">
        <v>3927</v>
      </c>
      <c r="K2108" s="686" t="s">
        <v>1174</v>
      </c>
      <c r="L2108" s="2378">
        <v>2029</v>
      </c>
      <c r="M2108" s="2375" t="s">
        <v>393</v>
      </c>
      <c r="N2108" s="50"/>
      <c r="O2108" s="456"/>
      <c r="P2108" s="50"/>
      <c r="Q2108" s="47"/>
      <c r="S2108" s="48" t="s">
        <v>1962</v>
      </c>
      <c r="T2108" s="48"/>
      <c r="U2108" s="64"/>
      <c r="V2108" s="64"/>
      <c r="W2108" s="64"/>
    </row>
    <row r="2109" spans="1:24" s="294" customFormat="1" ht="15" customHeight="1" outlineLevel="1" x14ac:dyDescent="0.25">
      <c r="A2109" s="2386"/>
      <c r="B2109" s="2436"/>
      <c r="C2109" s="2355"/>
      <c r="D2109" s="2377"/>
      <c r="E2109" s="1042" t="s">
        <v>2026</v>
      </c>
      <c r="F2109" s="2380"/>
      <c r="G2109" s="2432"/>
      <c r="H2109" s="2396"/>
      <c r="I2109" s="2377"/>
      <c r="J2109" s="2377"/>
      <c r="K2109" s="112" t="s">
        <v>465</v>
      </c>
      <c r="L2109" s="2380"/>
      <c r="M2109" s="2377"/>
      <c r="N2109" s="50"/>
      <c r="O2109" s="456"/>
      <c r="P2109" s="50"/>
      <c r="Q2109" s="47"/>
      <c r="S2109" s="47">
        <v>11.6</v>
      </c>
      <c r="T2109" s="48"/>
      <c r="U2109" s="64" t="s">
        <v>733</v>
      </c>
      <c r="V2109" s="64"/>
      <c r="W2109" s="64"/>
    </row>
    <row r="2110" spans="1:24" s="294" customFormat="1" ht="15" customHeight="1" outlineLevel="1" x14ac:dyDescent="0.25">
      <c r="A2110" s="2384"/>
      <c r="B2110" s="2435" t="s">
        <v>2829</v>
      </c>
      <c r="C2110" s="2354" t="s">
        <v>2680</v>
      </c>
      <c r="D2110" s="2375" t="s">
        <v>1027</v>
      </c>
      <c r="E2110" s="1041" t="s">
        <v>1174</v>
      </c>
      <c r="F2110" s="2378">
        <v>2029</v>
      </c>
      <c r="G2110" s="2432" t="s">
        <v>395</v>
      </c>
      <c r="H2110" s="2395" t="s">
        <v>1970</v>
      </c>
      <c r="I2110" s="2375" t="s">
        <v>979</v>
      </c>
      <c r="J2110" s="2375" t="s">
        <v>3927</v>
      </c>
      <c r="K2110" s="686" t="s">
        <v>1174</v>
      </c>
      <c r="L2110" s="2378">
        <v>2029</v>
      </c>
      <c r="M2110" s="2375" t="s">
        <v>393</v>
      </c>
      <c r="N2110" s="50"/>
      <c r="O2110" s="456"/>
      <c r="P2110" s="50"/>
      <c r="Q2110" s="47"/>
      <c r="S2110" s="48" t="s">
        <v>1963</v>
      </c>
      <c r="T2110" s="48"/>
      <c r="U2110" s="64"/>
      <c r="V2110" s="64"/>
      <c r="W2110" s="64"/>
    </row>
    <row r="2111" spans="1:24" s="294" customFormat="1" ht="15" customHeight="1" outlineLevel="1" x14ac:dyDescent="0.25">
      <c r="A2111" s="2386"/>
      <c r="B2111" s="2436"/>
      <c r="C2111" s="2355"/>
      <c r="D2111" s="2377"/>
      <c r="E2111" s="1042" t="s">
        <v>2026</v>
      </c>
      <c r="F2111" s="2380"/>
      <c r="G2111" s="2432"/>
      <c r="H2111" s="2396"/>
      <c r="I2111" s="2377"/>
      <c r="J2111" s="2377"/>
      <c r="K2111" s="112" t="s">
        <v>465</v>
      </c>
      <c r="L2111" s="2380"/>
      <c r="M2111" s="2377"/>
      <c r="N2111" s="50"/>
      <c r="O2111" s="456"/>
      <c r="P2111" s="50"/>
      <c r="Q2111" s="47"/>
      <c r="S2111" s="47">
        <v>26.7</v>
      </c>
      <c r="T2111" s="48"/>
      <c r="U2111" s="64" t="s">
        <v>733</v>
      </c>
      <c r="V2111" s="64"/>
      <c r="W2111" s="64"/>
    </row>
    <row r="2112" spans="1:24" s="294" customFormat="1" ht="15" customHeight="1" outlineLevel="1" x14ac:dyDescent="0.25">
      <c r="A2112" s="2384"/>
      <c r="B2112" s="2435" t="s">
        <v>2830</v>
      </c>
      <c r="C2112" s="2354" t="s">
        <v>2680</v>
      </c>
      <c r="D2112" s="2375" t="s">
        <v>1027</v>
      </c>
      <c r="E2112" s="1041" t="s">
        <v>1174</v>
      </c>
      <c r="F2112" s="2378">
        <v>2029</v>
      </c>
      <c r="G2112" s="2432" t="s">
        <v>395</v>
      </c>
      <c r="H2112" s="2395" t="s">
        <v>1956</v>
      </c>
      <c r="I2112" s="2375" t="s">
        <v>979</v>
      </c>
      <c r="J2112" s="2375" t="s">
        <v>3927</v>
      </c>
      <c r="K2112" s="686" t="s">
        <v>1174</v>
      </c>
      <c r="L2112" s="2378">
        <v>2029</v>
      </c>
      <c r="M2112" s="2375" t="s">
        <v>393</v>
      </c>
      <c r="N2112" s="50"/>
      <c r="O2112" s="456"/>
      <c r="P2112" s="50"/>
      <c r="Q2112" s="47"/>
      <c r="S2112" s="48" t="s">
        <v>1964</v>
      </c>
      <c r="T2112" s="48"/>
      <c r="U2112" s="64"/>
      <c r="V2112" s="64"/>
      <c r="W2112" s="64"/>
    </row>
    <row r="2113" spans="1:24" s="294" customFormat="1" ht="15" customHeight="1" outlineLevel="1" x14ac:dyDescent="0.25">
      <c r="A2113" s="2386"/>
      <c r="B2113" s="2436"/>
      <c r="C2113" s="2355"/>
      <c r="D2113" s="2377"/>
      <c r="E2113" s="1042" t="s">
        <v>2026</v>
      </c>
      <c r="F2113" s="2380"/>
      <c r="G2113" s="2432"/>
      <c r="H2113" s="2396"/>
      <c r="I2113" s="2377"/>
      <c r="J2113" s="2377"/>
      <c r="K2113" s="112" t="s">
        <v>465</v>
      </c>
      <c r="L2113" s="2380"/>
      <c r="M2113" s="2377"/>
      <c r="N2113" s="50"/>
      <c r="O2113" s="456"/>
      <c r="P2113" s="50"/>
      <c r="Q2113" s="47"/>
      <c r="S2113" s="47">
        <v>14.4</v>
      </c>
      <c r="T2113" s="48"/>
      <c r="U2113" s="64" t="s">
        <v>733</v>
      </c>
      <c r="V2113" s="64"/>
      <c r="W2113" s="64"/>
    </row>
    <row r="2114" spans="1:24" s="294" customFormat="1" ht="15" customHeight="1" outlineLevel="1" x14ac:dyDescent="0.25">
      <c r="A2114" s="2384"/>
      <c r="B2114" s="2435" t="s">
        <v>2831</v>
      </c>
      <c r="C2114" s="2354" t="s">
        <v>2680</v>
      </c>
      <c r="D2114" s="2375" t="s">
        <v>1027</v>
      </c>
      <c r="E2114" s="1041" t="s">
        <v>1174</v>
      </c>
      <c r="F2114" s="2378">
        <v>2029</v>
      </c>
      <c r="G2114" s="2432" t="s">
        <v>395</v>
      </c>
      <c r="H2114" s="2395" t="s">
        <v>1969</v>
      </c>
      <c r="I2114" s="2375" t="s">
        <v>979</v>
      </c>
      <c r="J2114" s="2375" t="s">
        <v>3927</v>
      </c>
      <c r="K2114" s="686" t="s">
        <v>1174</v>
      </c>
      <c r="L2114" s="2378">
        <v>2029</v>
      </c>
      <c r="M2114" s="2375" t="s">
        <v>393</v>
      </c>
      <c r="N2114" s="50"/>
      <c r="O2114" s="456"/>
      <c r="P2114" s="50"/>
      <c r="Q2114" s="47"/>
      <c r="S2114" s="48" t="s">
        <v>1965</v>
      </c>
      <c r="T2114" s="48"/>
      <c r="U2114" s="64"/>
      <c r="V2114" s="64"/>
      <c r="W2114" s="64"/>
    </row>
    <row r="2115" spans="1:24" s="294" customFormat="1" ht="15" customHeight="1" outlineLevel="1" x14ac:dyDescent="0.25">
      <c r="A2115" s="2386"/>
      <c r="B2115" s="2436"/>
      <c r="C2115" s="2355"/>
      <c r="D2115" s="2377"/>
      <c r="E2115" s="1042" t="s">
        <v>2026</v>
      </c>
      <c r="F2115" s="2380"/>
      <c r="G2115" s="2432"/>
      <c r="H2115" s="2396"/>
      <c r="I2115" s="2377"/>
      <c r="J2115" s="2377"/>
      <c r="K2115" s="112" t="s">
        <v>465</v>
      </c>
      <c r="L2115" s="2380"/>
      <c r="M2115" s="2377"/>
      <c r="N2115" s="50"/>
      <c r="O2115" s="456"/>
      <c r="P2115" s="50"/>
      <c r="Q2115" s="47"/>
      <c r="S2115" s="47">
        <v>15.5</v>
      </c>
      <c r="T2115" s="48"/>
      <c r="U2115" s="64" t="s">
        <v>733</v>
      </c>
      <c r="V2115" s="64"/>
      <c r="W2115" s="64"/>
    </row>
    <row r="2116" spans="1:24" s="294" customFormat="1" ht="15" customHeight="1" outlineLevel="1" x14ac:dyDescent="0.25">
      <c r="A2116" s="2384"/>
      <c r="B2116" s="2435" t="s">
        <v>2832</v>
      </c>
      <c r="C2116" s="2354" t="s">
        <v>2680</v>
      </c>
      <c r="D2116" s="2375" t="s">
        <v>1027</v>
      </c>
      <c r="E2116" s="1041" t="s">
        <v>1174</v>
      </c>
      <c r="F2116" s="2378">
        <v>2029</v>
      </c>
      <c r="G2116" s="2432" t="s">
        <v>395</v>
      </c>
      <c r="H2116" s="2395" t="s">
        <v>1968</v>
      </c>
      <c r="I2116" s="2375" t="s">
        <v>979</v>
      </c>
      <c r="J2116" s="2375" t="s">
        <v>3927</v>
      </c>
      <c r="K2116" s="686" t="s">
        <v>1174</v>
      </c>
      <c r="L2116" s="2378">
        <v>2029</v>
      </c>
      <c r="M2116" s="2375" t="s">
        <v>393</v>
      </c>
      <c r="N2116" s="50"/>
      <c r="O2116" s="456"/>
      <c r="P2116" s="50"/>
      <c r="Q2116" s="47"/>
      <c r="S2116" s="48" t="s">
        <v>1966</v>
      </c>
      <c r="T2116" s="48"/>
      <c r="U2116" s="64"/>
      <c r="V2116" s="64"/>
      <c r="W2116" s="64"/>
    </row>
    <row r="2117" spans="1:24" s="294" customFormat="1" ht="15" customHeight="1" outlineLevel="1" x14ac:dyDescent="0.25">
      <c r="A2117" s="2386"/>
      <c r="B2117" s="2436"/>
      <c r="C2117" s="2355"/>
      <c r="D2117" s="2377"/>
      <c r="E2117" s="1042" t="s">
        <v>2026</v>
      </c>
      <c r="F2117" s="2380"/>
      <c r="G2117" s="2432"/>
      <c r="H2117" s="2396"/>
      <c r="I2117" s="2377"/>
      <c r="J2117" s="2377"/>
      <c r="K2117" s="112" t="s">
        <v>465</v>
      </c>
      <c r="L2117" s="2380"/>
      <c r="M2117" s="2377"/>
      <c r="N2117" s="50"/>
      <c r="O2117" s="456"/>
      <c r="P2117" s="50"/>
      <c r="Q2117" s="47"/>
      <c r="S2117" s="47">
        <v>50.4</v>
      </c>
      <c r="T2117" s="48"/>
      <c r="U2117" s="64" t="s">
        <v>733</v>
      </c>
      <c r="V2117" s="64"/>
      <c r="W2117" s="64"/>
    </row>
    <row r="2118" spans="1:24" s="294" customFormat="1" ht="15" customHeight="1" outlineLevel="1" x14ac:dyDescent="0.25">
      <c r="A2118" s="2384"/>
      <c r="B2118" s="2435" t="s">
        <v>2833</v>
      </c>
      <c r="C2118" s="2354" t="s">
        <v>2680</v>
      </c>
      <c r="D2118" s="2375" t="s">
        <v>1027</v>
      </c>
      <c r="E2118" s="1041" t="s">
        <v>1174</v>
      </c>
      <c r="F2118" s="2378">
        <v>2029</v>
      </c>
      <c r="G2118" s="2432" t="s">
        <v>395</v>
      </c>
      <c r="H2118" s="2395" t="s">
        <v>1973</v>
      </c>
      <c r="I2118" s="2375" t="s">
        <v>979</v>
      </c>
      <c r="J2118" s="2375" t="s">
        <v>3927</v>
      </c>
      <c r="K2118" s="686" t="s">
        <v>1174</v>
      </c>
      <c r="L2118" s="2378">
        <v>2029</v>
      </c>
      <c r="M2118" s="2375" t="s">
        <v>393</v>
      </c>
      <c r="N2118" s="50"/>
      <c r="O2118" s="456"/>
      <c r="P2118" s="50"/>
      <c r="Q2118" s="47"/>
      <c r="S2118" s="48" t="s">
        <v>1967</v>
      </c>
      <c r="T2118" s="48"/>
      <c r="U2118" s="64"/>
      <c r="V2118" s="64"/>
      <c r="W2118" s="64"/>
    </row>
    <row r="2119" spans="1:24" s="294" customFormat="1" ht="15" customHeight="1" outlineLevel="1" x14ac:dyDescent="0.25">
      <c r="A2119" s="2386"/>
      <c r="B2119" s="2436"/>
      <c r="C2119" s="2355"/>
      <c r="D2119" s="2377"/>
      <c r="E2119" s="1042" t="s">
        <v>2026</v>
      </c>
      <c r="F2119" s="2380"/>
      <c r="G2119" s="2432"/>
      <c r="H2119" s="2396"/>
      <c r="I2119" s="2377"/>
      <c r="J2119" s="2377"/>
      <c r="K2119" s="112" t="s">
        <v>465</v>
      </c>
      <c r="L2119" s="2380"/>
      <c r="M2119" s="2377"/>
      <c r="N2119" s="50"/>
      <c r="O2119" s="456"/>
      <c r="P2119" s="50"/>
      <c r="Q2119" s="47"/>
      <c r="S2119" s="47">
        <v>21.8</v>
      </c>
      <c r="T2119" s="48"/>
      <c r="U2119" s="64" t="s">
        <v>733</v>
      </c>
      <c r="V2119" s="64"/>
      <c r="W2119" s="64"/>
    </row>
    <row r="2120" spans="1:24" s="295" customFormat="1" ht="18.75" customHeight="1" outlineLevel="1" x14ac:dyDescent="0.25">
      <c r="A2120" s="1223"/>
      <c r="B2120" s="1582" t="s">
        <v>2838</v>
      </c>
      <c r="C2120" s="176"/>
      <c r="D2120" s="185"/>
      <c r="E2120" s="176"/>
      <c r="F2120" s="186"/>
      <c r="G2120" s="221"/>
      <c r="H2120" s="999" t="s">
        <v>607</v>
      </c>
      <c r="I2120" s="176"/>
      <c r="J2120" s="176"/>
      <c r="K2120" s="176"/>
      <c r="L2120" s="186"/>
      <c r="M2120" s="176"/>
      <c r="N2120" s="168"/>
      <c r="O2120" s="459"/>
      <c r="P2120" s="168"/>
      <c r="Q2120" s="671"/>
      <c r="R2120" s="671"/>
      <c r="S2120" s="180"/>
      <c r="T2120" s="180"/>
      <c r="U2120" s="237"/>
      <c r="V2120" s="237"/>
      <c r="W2120" s="237"/>
    </row>
    <row r="2121" spans="1:24" s="294" customFormat="1" ht="28.5" customHeight="1" outlineLevel="1" x14ac:dyDescent="0.25">
      <c r="A2121" s="2384"/>
      <c r="B2121" s="2435" t="s">
        <v>2264</v>
      </c>
      <c r="C2121" s="2354" t="s">
        <v>2680</v>
      </c>
      <c r="D2121" s="2276" t="s">
        <v>2681</v>
      </c>
      <c r="E2121" s="1041" t="s">
        <v>1174</v>
      </c>
      <c r="F2121" s="2378">
        <v>2028</v>
      </c>
      <c r="G2121" s="2432" t="s">
        <v>395</v>
      </c>
      <c r="H2121" s="2395" t="s">
        <v>1288</v>
      </c>
      <c r="I2121" s="2375" t="s">
        <v>979</v>
      </c>
      <c r="J2121" s="2375" t="s">
        <v>3926</v>
      </c>
      <c r="K2121" s="686" t="s">
        <v>1984</v>
      </c>
      <c r="L2121" s="2378">
        <v>2028</v>
      </c>
      <c r="M2121" s="2375" t="s">
        <v>393</v>
      </c>
      <c r="N2121" s="50"/>
      <c r="O2121" s="456"/>
      <c r="P2121" s="50"/>
      <c r="Q2121" s="47"/>
      <c r="R2121" s="47" t="s">
        <v>1289</v>
      </c>
      <c r="S2121" s="48"/>
      <c r="T2121" s="48"/>
      <c r="U2121" s="751"/>
      <c r="V2121" s="691"/>
      <c r="W2121" s="691"/>
    </row>
    <row r="2122" spans="1:24" s="294" customFormat="1" ht="15" customHeight="1" outlineLevel="1" x14ac:dyDescent="0.25">
      <c r="A2122" s="2386"/>
      <c r="B2122" s="2436"/>
      <c r="C2122" s="2355"/>
      <c r="D2122" s="2277"/>
      <c r="E2122" s="1042" t="s">
        <v>2026</v>
      </c>
      <c r="F2122" s="2380"/>
      <c r="G2122" s="2432"/>
      <c r="H2122" s="2396"/>
      <c r="I2122" s="2377"/>
      <c r="J2122" s="2377"/>
      <c r="K2122" s="112" t="s">
        <v>465</v>
      </c>
      <c r="L2122" s="2380"/>
      <c r="M2122" s="2377"/>
      <c r="N2122" s="50"/>
      <c r="O2122" s="456"/>
      <c r="P2122" s="50"/>
      <c r="Q2122" s="47"/>
      <c r="R2122" s="577">
        <v>114.154</v>
      </c>
      <c r="S2122" s="48"/>
      <c r="T2122" s="48"/>
      <c r="U2122" s="751" t="s">
        <v>1983</v>
      </c>
      <c r="V2122" s="64" t="s">
        <v>1261</v>
      </c>
      <c r="W2122" s="691"/>
    </row>
    <row r="2123" spans="1:24" s="294" customFormat="1" ht="15" customHeight="1" outlineLevel="1" x14ac:dyDescent="0.25">
      <c r="A2123" s="2384"/>
      <c r="B2123" s="2670" t="s">
        <v>2834</v>
      </c>
      <c r="C2123" s="2354" t="s">
        <v>2680</v>
      </c>
      <c r="D2123" s="2276" t="s">
        <v>2681</v>
      </c>
      <c r="E2123" s="1041" t="s">
        <v>1174</v>
      </c>
      <c r="F2123" s="2378">
        <v>2029</v>
      </c>
      <c r="G2123" s="2432" t="s">
        <v>395</v>
      </c>
      <c r="H2123" s="2398" t="s">
        <v>1979</v>
      </c>
      <c r="I2123" s="2375" t="s">
        <v>979</v>
      </c>
      <c r="J2123" s="2375" t="s">
        <v>3926</v>
      </c>
      <c r="K2123" s="686" t="s">
        <v>1984</v>
      </c>
      <c r="L2123" s="2378">
        <v>2029</v>
      </c>
      <c r="M2123" s="2375" t="s">
        <v>393</v>
      </c>
      <c r="N2123" s="50"/>
      <c r="O2123" s="456"/>
      <c r="P2123" s="50"/>
      <c r="Q2123" s="705"/>
      <c r="R2123" s="577"/>
      <c r="S2123" s="705" t="s">
        <v>1692</v>
      </c>
      <c r="T2123" s="48"/>
      <c r="U2123" s="64"/>
      <c r="V2123" s="64"/>
      <c r="W2123" s="691"/>
    </row>
    <row r="2124" spans="1:24" s="294" customFormat="1" ht="30" outlineLevel="1" x14ac:dyDescent="0.25">
      <c r="A2124" s="2386"/>
      <c r="B2124" s="2671"/>
      <c r="C2124" s="2355"/>
      <c r="D2124" s="2277"/>
      <c r="E2124" s="1042" t="s">
        <v>2026</v>
      </c>
      <c r="F2124" s="2380"/>
      <c r="G2124" s="2432"/>
      <c r="H2124" s="2399"/>
      <c r="I2124" s="2377"/>
      <c r="J2124" s="2377"/>
      <c r="K2124" s="112" t="s">
        <v>465</v>
      </c>
      <c r="L2124" s="2380"/>
      <c r="M2124" s="2377"/>
      <c r="N2124" s="50"/>
      <c r="O2124" s="456"/>
      <c r="P2124" s="50"/>
      <c r="Q2124" s="705"/>
      <c r="R2124" s="577"/>
      <c r="S2124" s="705">
        <v>40.200000000000003</v>
      </c>
      <c r="T2124" s="48"/>
      <c r="U2124" s="751" t="s">
        <v>1983</v>
      </c>
      <c r="V2124" s="64"/>
      <c r="W2124" s="691"/>
      <c r="X2124" s="294">
        <f>2.7+1.23+1.62+2.052</f>
        <v>7.6020000000000003</v>
      </c>
    </row>
    <row r="2125" spans="1:24" s="294" customFormat="1" ht="15" customHeight="1" outlineLevel="1" x14ac:dyDescent="0.25">
      <c r="A2125" s="2384"/>
      <c r="B2125" s="2670" t="s">
        <v>2835</v>
      </c>
      <c r="C2125" s="2354" t="s">
        <v>2680</v>
      </c>
      <c r="D2125" s="2276" t="s">
        <v>2681</v>
      </c>
      <c r="E2125" s="1041" t="s">
        <v>1174</v>
      </c>
      <c r="F2125" s="2378">
        <v>2029</v>
      </c>
      <c r="G2125" s="2432" t="s">
        <v>395</v>
      </c>
      <c r="H2125" s="2398" t="s">
        <v>1980</v>
      </c>
      <c r="I2125" s="2375" t="s">
        <v>979</v>
      </c>
      <c r="J2125" s="2375" t="s">
        <v>3926</v>
      </c>
      <c r="K2125" s="686" t="s">
        <v>1984</v>
      </c>
      <c r="L2125" s="2378">
        <v>2029</v>
      </c>
      <c r="M2125" s="2375" t="s">
        <v>393</v>
      </c>
      <c r="N2125" s="50"/>
      <c r="O2125" s="456"/>
      <c r="P2125" s="50"/>
      <c r="Q2125" s="705"/>
      <c r="R2125" s="577"/>
      <c r="S2125" s="705" t="s">
        <v>1985</v>
      </c>
      <c r="T2125" s="48"/>
      <c r="U2125" s="64"/>
      <c r="V2125" s="64"/>
      <c r="W2125" s="691"/>
    </row>
    <row r="2126" spans="1:24" s="294" customFormat="1" ht="30" outlineLevel="1" x14ac:dyDescent="0.25">
      <c r="A2126" s="2386"/>
      <c r="B2126" s="2671"/>
      <c r="C2126" s="2355"/>
      <c r="D2126" s="2277"/>
      <c r="E2126" s="1042" t="s">
        <v>2026</v>
      </c>
      <c r="F2126" s="2380"/>
      <c r="G2126" s="2432"/>
      <c r="H2126" s="2399"/>
      <c r="I2126" s="2377"/>
      <c r="J2126" s="2377"/>
      <c r="K2126" s="112" t="s">
        <v>465</v>
      </c>
      <c r="L2126" s="2380"/>
      <c r="M2126" s="2377"/>
      <c r="N2126" s="50"/>
      <c r="O2126" s="456"/>
      <c r="P2126" s="50"/>
      <c r="Q2126" s="705"/>
      <c r="R2126" s="577"/>
      <c r="S2126" s="705">
        <v>15.4</v>
      </c>
      <c r="T2126" s="48"/>
      <c r="U2126" s="751" t="s">
        <v>1983</v>
      </c>
      <c r="V2126" s="64"/>
      <c r="W2126" s="691"/>
    </row>
    <row r="2127" spans="1:24" s="294" customFormat="1" ht="15" customHeight="1" outlineLevel="1" x14ac:dyDescent="0.25">
      <c r="A2127" s="2384"/>
      <c r="B2127" s="2670" t="s">
        <v>2836</v>
      </c>
      <c r="C2127" s="2354" t="s">
        <v>2680</v>
      </c>
      <c r="D2127" s="2276" t="s">
        <v>2681</v>
      </c>
      <c r="E2127" s="1041" t="s">
        <v>1174</v>
      </c>
      <c r="F2127" s="2378">
        <v>2029</v>
      </c>
      <c r="G2127" s="2432" t="s">
        <v>395</v>
      </c>
      <c r="H2127" s="2398" t="s">
        <v>1981</v>
      </c>
      <c r="I2127" s="2375" t="s">
        <v>979</v>
      </c>
      <c r="J2127" s="2375" t="s">
        <v>3926</v>
      </c>
      <c r="K2127" s="686" t="s">
        <v>1984</v>
      </c>
      <c r="L2127" s="2378">
        <v>2029</v>
      </c>
      <c r="M2127" s="2375" t="s">
        <v>393</v>
      </c>
      <c r="N2127" s="50"/>
      <c r="O2127" s="456"/>
      <c r="P2127" s="50"/>
      <c r="Q2127" s="705"/>
      <c r="R2127" s="577"/>
      <c r="S2127" s="705" t="s">
        <v>1986</v>
      </c>
      <c r="T2127" s="48"/>
      <c r="U2127" s="64"/>
      <c r="V2127" s="64"/>
      <c r="W2127" s="691"/>
    </row>
    <row r="2128" spans="1:24" s="294" customFormat="1" ht="30" outlineLevel="1" x14ac:dyDescent="0.25">
      <c r="A2128" s="2386"/>
      <c r="B2128" s="2671"/>
      <c r="C2128" s="2355"/>
      <c r="D2128" s="2277"/>
      <c r="E2128" s="1042" t="s">
        <v>2026</v>
      </c>
      <c r="F2128" s="2380"/>
      <c r="G2128" s="2432"/>
      <c r="H2128" s="2399"/>
      <c r="I2128" s="2377"/>
      <c r="J2128" s="2377"/>
      <c r="K2128" s="112" t="s">
        <v>465</v>
      </c>
      <c r="L2128" s="2380"/>
      <c r="M2128" s="2377"/>
      <c r="N2128" s="50"/>
      <c r="O2128" s="456"/>
      <c r="P2128" s="50"/>
      <c r="Q2128" s="705"/>
      <c r="R2128" s="577"/>
      <c r="S2128" s="705">
        <v>21.2</v>
      </c>
      <c r="T2128" s="48"/>
      <c r="U2128" s="751" t="s">
        <v>1983</v>
      </c>
      <c r="V2128" s="64"/>
      <c r="W2128" s="691"/>
    </row>
    <row r="2129" spans="1:23" s="294" customFormat="1" ht="15" customHeight="1" outlineLevel="1" x14ac:dyDescent="0.25">
      <c r="A2129" s="2384"/>
      <c r="B2129" s="2670" t="s">
        <v>2837</v>
      </c>
      <c r="C2129" s="2354" t="s">
        <v>2680</v>
      </c>
      <c r="D2129" s="2276" t="s">
        <v>2681</v>
      </c>
      <c r="E2129" s="1041" t="s">
        <v>1174</v>
      </c>
      <c r="F2129" s="2378">
        <v>2029</v>
      </c>
      <c r="G2129" s="2432" t="s">
        <v>395</v>
      </c>
      <c r="H2129" s="2398" t="s">
        <v>1982</v>
      </c>
      <c r="I2129" s="2375" t="s">
        <v>979</v>
      </c>
      <c r="J2129" s="2375" t="s">
        <v>3926</v>
      </c>
      <c r="K2129" s="686" t="s">
        <v>1984</v>
      </c>
      <c r="L2129" s="2378">
        <v>2029</v>
      </c>
      <c r="M2129" s="2375" t="s">
        <v>393</v>
      </c>
      <c r="N2129" s="50"/>
      <c r="O2129" s="456"/>
      <c r="P2129" s="50"/>
      <c r="Q2129" s="705"/>
      <c r="R2129" s="577"/>
      <c r="S2129" s="705" t="s">
        <v>1987</v>
      </c>
      <c r="T2129" s="48"/>
      <c r="U2129" s="64"/>
      <c r="V2129" s="64"/>
      <c r="W2129" s="691"/>
    </row>
    <row r="2130" spans="1:23" s="294" customFormat="1" ht="30" outlineLevel="1" x14ac:dyDescent="0.25">
      <c r="A2130" s="2386"/>
      <c r="B2130" s="2671"/>
      <c r="C2130" s="2355"/>
      <c r="D2130" s="2277"/>
      <c r="E2130" s="1042" t="s">
        <v>2026</v>
      </c>
      <c r="F2130" s="2380"/>
      <c r="G2130" s="2432"/>
      <c r="H2130" s="2399"/>
      <c r="I2130" s="2377"/>
      <c r="J2130" s="2377"/>
      <c r="K2130" s="112" t="s">
        <v>465</v>
      </c>
      <c r="L2130" s="2380"/>
      <c r="M2130" s="2377"/>
      <c r="N2130" s="50"/>
      <c r="O2130" s="456"/>
      <c r="P2130" s="50"/>
      <c r="Q2130" s="705"/>
      <c r="R2130" s="577"/>
      <c r="S2130" s="705">
        <v>37.9</v>
      </c>
      <c r="T2130" s="48"/>
      <c r="U2130" s="751" t="s">
        <v>1983</v>
      </c>
      <c r="V2130" s="64"/>
      <c r="W2130" s="691"/>
    </row>
    <row r="2131" spans="1:23" s="295" customFormat="1" outlineLevel="1" x14ac:dyDescent="0.25">
      <c r="A2131" s="1223"/>
      <c r="B2131" s="1582" t="s">
        <v>1014</v>
      </c>
      <c r="C2131" s="176"/>
      <c r="D2131" s="160"/>
      <c r="E2131" s="176"/>
      <c r="F2131" s="186"/>
      <c r="G2131" s="221"/>
      <c r="H2131" s="999" t="s">
        <v>584</v>
      </c>
      <c r="I2131" s="176"/>
      <c r="J2131" s="176"/>
      <c r="K2131" s="176"/>
      <c r="L2131" s="186"/>
      <c r="M2131" s="176"/>
      <c r="N2131" s="168"/>
      <c r="O2131" s="459"/>
      <c r="P2131" s="168"/>
      <c r="Q2131" s="671"/>
      <c r="R2131" s="671"/>
      <c r="S2131" s="180"/>
      <c r="T2131" s="180"/>
      <c r="U2131" s="177"/>
      <c r="V2131" s="177"/>
      <c r="W2131" s="177"/>
    </row>
    <row r="2132" spans="1:23" s="294" customFormat="1" ht="15" customHeight="1" outlineLevel="1" x14ac:dyDescent="0.25">
      <c r="A2132" s="2384"/>
      <c r="B2132" s="2670" t="s">
        <v>2266</v>
      </c>
      <c r="C2132" s="2375" t="s">
        <v>2680</v>
      </c>
      <c r="D2132" s="2375" t="s">
        <v>999</v>
      </c>
      <c r="E2132" s="1039" t="s">
        <v>1174</v>
      </c>
      <c r="F2132" s="2463" t="s">
        <v>1170</v>
      </c>
      <c r="G2132" s="2457" t="s">
        <v>395</v>
      </c>
      <c r="H2132" s="2398" t="s">
        <v>748</v>
      </c>
      <c r="I2132" s="2375" t="s">
        <v>979</v>
      </c>
      <c r="J2132" s="2375" t="s">
        <v>980</v>
      </c>
      <c r="K2132" s="395" t="s">
        <v>1174</v>
      </c>
      <c r="L2132" s="2463" t="s">
        <v>1170</v>
      </c>
      <c r="M2132" s="2375" t="s">
        <v>393</v>
      </c>
      <c r="N2132" s="50"/>
      <c r="O2132" s="456"/>
      <c r="P2132" s="50"/>
      <c r="Q2132" s="47"/>
      <c r="R2132" s="47"/>
      <c r="S2132" s="48"/>
      <c r="T2132" s="48"/>
      <c r="U2132" s="751"/>
      <c r="V2132" s="401"/>
      <c r="W2132" s="401"/>
    </row>
    <row r="2133" spans="1:23" s="294" customFormat="1" ht="15" customHeight="1" outlineLevel="1" x14ac:dyDescent="0.25">
      <c r="A2133" s="2385"/>
      <c r="B2133" s="2673"/>
      <c r="C2133" s="2376"/>
      <c r="D2133" s="2376"/>
      <c r="E2133" s="2375" t="s">
        <v>2026</v>
      </c>
      <c r="F2133" s="2464"/>
      <c r="G2133" s="2458"/>
      <c r="H2133" s="2643"/>
      <c r="I2133" s="2376"/>
      <c r="J2133" s="2376"/>
      <c r="K2133" s="2375" t="s">
        <v>465</v>
      </c>
      <c r="L2133" s="2464"/>
      <c r="M2133" s="2376"/>
      <c r="N2133" s="50">
        <v>15.670999999999999</v>
      </c>
      <c r="O2133" s="456">
        <v>12.961</v>
      </c>
      <c r="P2133" s="50"/>
      <c r="Q2133" s="47"/>
      <c r="R2133" s="47"/>
      <c r="S2133" s="48"/>
      <c r="T2133" s="48"/>
      <c r="U2133" s="751" t="s">
        <v>603</v>
      </c>
      <c r="V2133" s="401"/>
      <c r="W2133" s="401"/>
    </row>
    <row r="2134" spans="1:23" s="294" customFormat="1" ht="30" outlineLevel="1" x14ac:dyDescent="0.25">
      <c r="A2134" s="2385"/>
      <c r="B2134" s="2673"/>
      <c r="C2134" s="2376"/>
      <c r="D2134" s="2376"/>
      <c r="E2134" s="2376"/>
      <c r="F2134" s="2464"/>
      <c r="G2134" s="2458"/>
      <c r="H2134" s="2643"/>
      <c r="I2134" s="2376"/>
      <c r="J2134" s="2376"/>
      <c r="K2134" s="2376"/>
      <c r="L2134" s="2464"/>
      <c r="M2134" s="2376"/>
      <c r="N2134" s="50"/>
      <c r="O2134" s="456"/>
      <c r="P2134" s="50">
        <v>118.54900000000001</v>
      </c>
      <c r="Q2134" s="47"/>
      <c r="R2134" s="47"/>
      <c r="S2134" s="48"/>
      <c r="T2134" s="48"/>
      <c r="U2134" s="751" t="s">
        <v>604</v>
      </c>
      <c r="V2134" s="64" t="s">
        <v>1261</v>
      </c>
      <c r="W2134" s="401"/>
    </row>
    <row r="2135" spans="1:23" s="294" customFormat="1" ht="30" outlineLevel="1" x14ac:dyDescent="0.25">
      <c r="A2135" s="2386"/>
      <c r="B2135" s="2671"/>
      <c r="C2135" s="2377"/>
      <c r="D2135" s="2377"/>
      <c r="E2135" s="2377"/>
      <c r="F2135" s="2465"/>
      <c r="G2135" s="2459"/>
      <c r="H2135" s="2399"/>
      <c r="I2135" s="2377"/>
      <c r="J2135" s="2377"/>
      <c r="K2135" s="2377"/>
      <c r="L2135" s="2465"/>
      <c r="M2135" s="2377"/>
      <c r="N2135" s="50">
        <v>1045.3320000000001</v>
      </c>
      <c r="O2135" s="447">
        <v>310.45400000000001</v>
      </c>
      <c r="P2135" s="50"/>
      <c r="Q2135" s="47"/>
      <c r="R2135" s="47"/>
      <c r="S2135" s="48"/>
      <c r="T2135" s="48"/>
      <c r="U2135" s="751" t="s">
        <v>617</v>
      </c>
      <c r="V2135" s="401"/>
      <c r="W2135" s="401"/>
    </row>
    <row r="2136" spans="1:23" s="294" customFormat="1" ht="15" customHeight="1" outlineLevel="1" x14ac:dyDescent="0.25">
      <c r="A2136" s="2384"/>
      <c r="B2136" s="2435" t="s">
        <v>2265</v>
      </c>
      <c r="C2136" s="2375" t="s">
        <v>2680</v>
      </c>
      <c r="D2136" s="2375" t="str">
        <f t="shared" ref="D2136:E2137" si="115">D2132</f>
        <v>ҚБ</v>
      </c>
      <c r="E2136" s="1041" t="str">
        <f t="shared" si="115"/>
        <v>км.</v>
      </c>
      <c r="F2136" s="2457">
        <v>2027</v>
      </c>
      <c r="G2136" s="2432" t="s">
        <v>395</v>
      </c>
      <c r="H2136" s="2476" t="s">
        <v>1955</v>
      </c>
      <c r="I2136" s="2454" t="s">
        <v>979</v>
      </c>
      <c r="J2136" s="2454" t="s">
        <v>980</v>
      </c>
      <c r="K2136" s="398" t="s">
        <v>1174</v>
      </c>
      <c r="L2136" s="2454">
        <v>2027</v>
      </c>
      <c r="M2136" s="2454" t="s">
        <v>393</v>
      </c>
      <c r="N2136" s="50"/>
      <c r="O2136" s="456"/>
      <c r="P2136" s="50"/>
      <c r="Q2136" s="47" t="s">
        <v>3205</v>
      </c>
      <c r="R2136" s="47"/>
      <c r="S2136" s="48"/>
      <c r="T2136" s="48"/>
      <c r="U2136" s="751"/>
      <c r="V2136" s="401"/>
      <c r="W2136" s="2294" t="s">
        <v>1995</v>
      </c>
    </row>
    <row r="2137" spans="1:23" s="294" customFormat="1" ht="30" outlineLevel="1" x14ac:dyDescent="0.25">
      <c r="A2137" s="2386"/>
      <c r="B2137" s="2436"/>
      <c r="C2137" s="2377"/>
      <c r="D2137" s="2377"/>
      <c r="E2137" s="1042" t="str">
        <f t="shared" si="115"/>
        <v>млн.теңге</v>
      </c>
      <c r="F2137" s="2459"/>
      <c r="G2137" s="2432"/>
      <c r="H2137" s="2477"/>
      <c r="I2137" s="2454"/>
      <c r="J2137" s="2454"/>
      <c r="K2137" s="398" t="s">
        <v>1192</v>
      </c>
      <c r="L2137" s="2454"/>
      <c r="M2137" s="2454"/>
      <c r="N2137" s="50"/>
      <c r="O2137" s="456"/>
      <c r="P2137" s="50"/>
      <c r="Q2137" s="47">
        <v>926.59799999999996</v>
      </c>
      <c r="R2137" s="47"/>
      <c r="S2137" s="48"/>
      <c r="T2137" s="48"/>
      <c r="U2137" s="751" t="s">
        <v>604</v>
      </c>
      <c r="V2137" s="64" t="s">
        <v>1261</v>
      </c>
      <c r="W2137" s="2295"/>
    </row>
    <row r="2138" spans="1:23" s="295" customFormat="1" ht="26.25" customHeight="1" outlineLevel="1" x14ac:dyDescent="0.25">
      <c r="A2138" s="1224"/>
      <c r="B2138" s="1587" t="s">
        <v>994</v>
      </c>
      <c r="C2138" s="179"/>
      <c r="D2138" s="179"/>
      <c r="E2138" s="176"/>
      <c r="F2138" s="178"/>
      <c r="G2138" s="178"/>
      <c r="H2138" s="1002" t="s">
        <v>596</v>
      </c>
      <c r="I2138" s="178"/>
      <c r="J2138" s="178"/>
      <c r="K2138" s="178"/>
      <c r="L2138" s="178"/>
      <c r="M2138" s="178"/>
      <c r="N2138" s="168"/>
      <c r="O2138" s="459"/>
      <c r="P2138" s="168"/>
      <c r="Q2138" s="671"/>
      <c r="R2138" s="671"/>
      <c r="S2138" s="180"/>
      <c r="T2138" s="180"/>
      <c r="U2138" s="177"/>
      <c r="V2138" s="237"/>
      <c r="W2138" s="236"/>
    </row>
    <row r="2139" spans="1:23" s="294" customFormat="1" ht="15" customHeight="1" outlineLevel="1" x14ac:dyDescent="0.25">
      <c r="A2139" s="2384"/>
      <c r="B2139" s="2634" t="s">
        <v>2839</v>
      </c>
      <c r="C2139" s="2375" t="s">
        <v>2680</v>
      </c>
      <c r="D2139" s="2375" t="s">
        <v>999</v>
      </c>
      <c r="E2139" s="1041" t="s">
        <v>1174</v>
      </c>
      <c r="F2139" s="2459">
        <v>2029</v>
      </c>
      <c r="G2139" s="2432" t="s">
        <v>395</v>
      </c>
      <c r="H2139" s="2455" t="s">
        <v>2002</v>
      </c>
      <c r="I2139" s="2454" t="s">
        <v>979</v>
      </c>
      <c r="J2139" s="2454" t="s">
        <v>980</v>
      </c>
      <c r="K2139" s="687" t="s">
        <v>1174</v>
      </c>
      <c r="L2139" s="2454">
        <v>2029</v>
      </c>
      <c r="M2139" s="2454" t="s">
        <v>393</v>
      </c>
      <c r="N2139" s="50"/>
      <c r="O2139" s="456"/>
      <c r="P2139" s="50"/>
      <c r="Q2139" s="50"/>
      <c r="R2139" s="47"/>
      <c r="S2139" s="47" t="s">
        <v>3206</v>
      </c>
      <c r="T2139" s="48"/>
      <c r="U2139" s="751"/>
      <c r="V2139" s="64"/>
      <c r="W2139" s="696"/>
    </row>
    <row r="2140" spans="1:23" s="294" customFormat="1" outlineLevel="1" x14ac:dyDescent="0.25">
      <c r="A2140" s="2386"/>
      <c r="B2140" s="2636"/>
      <c r="C2140" s="2377"/>
      <c r="D2140" s="2377"/>
      <c r="E2140" s="1042" t="s">
        <v>1192</v>
      </c>
      <c r="F2140" s="2457"/>
      <c r="G2140" s="2432"/>
      <c r="H2140" s="2456"/>
      <c r="I2140" s="2454"/>
      <c r="J2140" s="2454"/>
      <c r="K2140" s="687" t="s">
        <v>1192</v>
      </c>
      <c r="L2140" s="2454"/>
      <c r="M2140" s="2454"/>
      <c r="N2140" s="50"/>
      <c r="O2140" s="456"/>
      <c r="P2140" s="50"/>
      <c r="Q2140" s="50"/>
      <c r="R2140" s="47"/>
      <c r="S2140" s="47">
        <v>24.1</v>
      </c>
      <c r="T2140" s="48"/>
      <c r="U2140" s="751" t="s">
        <v>2003</v>
      </c>
      <c r="V2140" s="64"/>
      <c r="W2140" s="696"/>
    </row>
    <row r="2141" spans="1:23" s="295" customFormat="1" ht="30" customHeight="1" outlineLevel="1" x14ac:dyDescent="0.25">
      <c r="A2141" s="1223"/>
      <c r="B2141" s="1582" t="s">
        <v>2682</v>
      </c>
      <c r="C2141" s="179"/>
      <c r="D2141" s="179"/>
      <c r="E2141" s="176"/>
      <c r="F2141" s="186"/>
      <c r="G2141" s="178"/>
      <c r="H2141" s="999" t="s">
        <v>593</v>
      </c>
      <c r="I2141" s="176"/>
      <c r="J2141" s="176"/>
      <c r="K2141" s="176"/>
      <c r="L2141" s="186"/>
      <c r="M2141" s="176"/>
      <c r="N2141" s="168"/>
      <c r="O2141" s="459"/>
      <c r="P2141" s="168"/>
      <c r="Q2141" s="671"/>
      <c r="R2141" s="671"/>
      <c r="S2141" s="180"/>
      <c r="T2141" s="180"/>
      <c r="U2141" s="177"/>
      <c r="V2141" s="177"/>
      <c r="W2141" s="177"/>
    </row>
    <row r="2142" spans="1:23" s="294" customFormat="1" ht="15" customHeight="1" outlineLevel="1" x14ac:dyDescent="0.25">
      <c r="A2142" s="1227"/>
      <c r="B2142" s="2634" t="s">
        <v>2243</v>
      </c>
      <c r="C2142" s="2375" t="s">
        <v>998</v>
      </c>
      <c r="D2142" s="2375" t="s">
        <v>999</v>
      </c>
      <c r="E2142" s="1041" t="s">
        <v>1174</v>
      </c>
      <c r="F2142" s="2379" t="s">
        <v>1810</v>
      </c>
      <c r="G2142" s="2457" t="s">
        <v>395</v>
      </c>
      <c r="H2142" s="2455" t="s">
        <v>752</v>
      </c>
      <c r="I2142" s="2375" t="s">
        <v>979</v>
      </c>
      <c r="J2142" s="2375" t="s">
        <v>980</v>
      </c>
      <c r="K2142" s="399" t="s">
        <v>1174</v>
      </c>
      <c r="L2142" s="2378" t="s">
        <v>1810</v>
      </c>
      <c r="M2142" s="2375" t="s">
        <v>393</v>
      </c>
      <c r="N2142" s="50"/>
      <c r="O2142" s="456"/>
      <c r="P2142" s="50"/>
      <c r="Q2142" s="47" t="s">
        <v>1215</v>
      </c>
      <c r="R2142" s="47"/>
      <c r="S2142" s="48"/>
      <c r="T2142" s="48"/>
      <c r="U2142" s="751"/>
      <c r="V2142" s="401"/>
      <c r="W2142" s="2294" t="s">
        <v>1996</v>
      </c>
    </row>
    <row r="2143" spans="1:23" s="294" customFormat="1" ht="15" customHeight="1" outlineLevel="1" x14ac:dyDescent="0.25">
      <c r="A2143" s="1225"/>
      <c r="B2143" s="2635"/>
      <c r="C2143" s="2376"/>
      <c r="D2143" s="2376"/>
      <c r="E2143" s="2375" t="s">
        <v>2026</v>
      </c>
      <c r="F2143" s="2379"/>
      <c r="G2143" s="2458"/>
      <c r="H2143" s="2672"/>
      <c r="I2143" s="2376"/>
      <c r="J2143" s="2376"/>
      <c r="K2143" s="2375" t="s">
        <v>465</v>
      </c>
      <c r="L2143" s="2379"/>
      <c r="M2143" s="2376"/>
      <c r="N2143" s="50">
        <v>0</v>
      </c>
      <c r="O2143" s="456">
        <v>651.83699999999999</v>
      </c>
      <c r="P2143" s="50"/>
      <c r="Q2143" s="47">
        <v>2392.9070000000002</v>
      </c>
      <c r="R2143" s="47"/>
      <c r="S2143" s="48"/>
      <c r="T2143" s="48"/>
      <c r="U2143" s="751" t="s">
        <v>3906</v>
      </c>
      <c r="V2143" s="401" t="s">
        <v>1257</v>
      </c>
      <c r="W2143" s="2387"/>
    </row>
    <row r="2144" spans="1:23" s="294" customFormat="1" outlineLevel="1" x14ac:dyDescent="0.25">
      <c r="A2144" s="1228"/>
      <c r="B2144" s="2636"/>
      <c r="C2144" s="2377"/>
      <c r="D2144" s="2377"/>
      <c r="E2144" s="2377"/>
      <c r="F2144" s="2380"/>
      <c r="G2144" s="2459"/>
      <c r="H2144" s="2456"/>
      <c r="I2144" s="2377"/>
      <c r="J2144" s="2377"/>
      <c r="K2144" s="2377"/>
      <c r="L2144" s="2380"/>
      <c r="M2144" s="2377"/>
      <c r="N2144" s="50">
        <v>0</v>
      </c>
      <c r="O2144" s="456">
        <v>500</v>
      </c>
      <c r="P2144" s="50"/>
      <c r="Q2144" s="47"/>
      <c r="R2144" s="47"/>
      <c r="S2144" s="48"/>
      <c r="T2144" s="48"/>
      <c r="U2144" s="751" t="s">
        <v>3907</v>
      </c>
      <c r="V2144" s="401"/>
      <c r="W2144" s="2295"/>
    </row>
    <row r="2145" spans="1:23" s="294" customFormat="1" ht="15" customHeight="1" outlineLevel="1" x14ac:dyDescent="0.25">
      <c r="A2145" s="2384"/>
      <c r="B2145" s="2634" t="s">
        <v>2840</v>
      </c>
      <c r="C2145" s="2375" t="s">
        <v>998</v>
      </c>
      <c r="D2145" s="2375" t="s">
        <v>999</v>
      </c>
      <c r="E2145" s="1041" t="s">
        <v>1174</v>
      </c>
      <c r="F2145" s="2378" t="s">
        <v>1832</v>
      </c>
      <c r="G2145" s="2457" t="s">
        <v>395</v>
      </c>
      <c r="H2145" s="2460" t="s">
        <v>1988</v>
      </c>
      <c r="I2145" s="2375" t="s">
        <v>979</v>
      </c>
      <c r="J2145" s="2375" t="s">
        <v>980</v>
      </c>
      <c r="K2145" s="688" t="s">
        <v>1174</v>
      </c>
      <c r="L2145" s="2378" t="s">
        <v>1832</v>
      </c>
      <c r="M2145" s="2375" t="s">
        <v>393</v>
      </c>
      <c r="N2145" s="50"/>
      <c r="O2145" s="456"/>
      <c r="P2145" s="50"/>
      <c r="Q2145" s="47"/>
      <c r="R2145" s="47"/>
      <c r="S2145" s="48" t="s">
        <v>3207</v>
      </c>
      <c r="T2145" s="1381" t="s">
        <v>3207</v>
      </c>
      <c r="U2145" s="751"/>
      <c r="V2145" s="691"/>
      <c r="W2145" s="2294" t="s">
        <v>1997</v>
      </c>
    </row>
    <row r="2146" spans="1:23" s="294" customFormat="1" outlineLevel="1" x14ac:dyDescent="0.25">
      <c r="A2146" s="2385"/>
      <c r="B2146" s="2635"/>
      <c r="C2146" s="2376"/>
      <c r="D2146" s="2376"/>
      <c r="E2146" s="2375" t="s">
        <v>2026</v>
      </c>
      <c r="F2146" s="2379"/>
      <c r="G2146" s="2458"/>
      <c r="H2146" s="2461"/>
      <c r="I2146" s="2376"/>
      <c r="J2146" s="2376"/>
      <c r="K2146" s="2375" t="s">
        <v>465</v>
      </c>
      <c r="L2146" s="2379"/>
      <c r="M2146" s="2376"/>
      <c r="N2146" s="50"/>
      <c r="O2146" s="456"/>
      <c r="P2146" s="50"/>
      <c r="Q2146" s="47"/>
      <c r="R2146" s="47"/>
      <c r="S2146" s="47">
        <v>1500</v>
      </c>
      <c r="T2146" s="47">
        <v>1500</v>
      </c>
      <c r="U2146" s="751" t="s">
        <v>3906</v>
      </c>
      <c r="V2146" s="691"/>
      <c r="W2146" s="2387"/>
    </row>
    <row r="2147" spans="1:23" s="294" customFormat="1" outlineLevel="1" x14ac:dyDescent="0.25">
      <c r="A2147" s="2386"/>
      <c r="B2147" s="2636"/>
      <c r="C2147" s="2377"/>
      <c r="D2147" s="2377"/>
      <c r="E2147" s="2377"/>
      <c r="F2147" s="2380"/>
      <c r="G2147" s="2459"/>
      <c r="H2147" s="2462"/>
      <c r="I2147" s="2377"/>
      <c r="J2147" s="2377"/>
      <c r="K2147" s="2377"/>
      <c r="L2147" s="2380"/>
      <c r="M2147" s="2377"/>
      <c r="N2147" s="50"/>
      <c r="O2147" s="456"/>
      <c r="P2147" s="50"/>
      <c r="Q2147" s="47"/>
      <c r="R2147" s="47"/>
      <c r="S2147" s="47">
        <v>3500</v>
      </c>
      <c r="T2147" s="47">
        <v>3500</v>
      </c>
      <c r="U2147" s="751" t="s">
        <v>3907</v>
      </c>
      <c r="V2147" s="691"/>
      <c r="W2147" s="2295"/>
    </row>
    <row r="2148" spans="1:23" s="294" customFormat="1" ht="15" customHeight="1" outlineLevel="1" x14ac:dyDescent="0.25">
      <c r="A2148" s="2384"/>
      <c r="B2148" s="2634" t="s">
        <v>2841</v>
      </c>
      <c r="C2148" s="2375" t="s">
        <v>998</v>
      </c>
      <c r="D2148" s="2375" t="s">
        <v>999</v>
      </c>
      <c r="E2148" s="1041" t="s">
        <v>1174</v>
      </c>
      <c r="F2148" s="2378" t="s">
        <v>1832</v>
      </c>
      <c r="G2148" s="2457" t="s">
        <v>395</v>
      </c>
      <c r="H2148" s="2460" t="s">
        <v>1989</v>
      </c>
      <c r="I2148" s="2375" t="s">
        <v>979</v>
      </c>
      <c r="J2148" s="2375" t="s">
        <v>980</v>
      </c>
      <c r="K2148" s="688" t="s">
        <v>1174</v>
      </c>
      <c r="L2148" s="2378" t="s">
        <v>1832</v>
      </c>
      <c r="M2148" s="2375" t="s">
        <v>393</v>
      </c>
      <c r="N2148" s="50"/>
      <c r="O2148" s="456"/>
      <c r="P2148" s="50"/>
      <c r="Q2148" s="47"/>
      <c r="R2148" s="47"/>
      <c r="S2148" s="47"/>
      <c r="T2148" s="48" t="s">
        <v>3208</v>
      </c>
      <c r="U2148" s="751"/>
      <c r="V2148" s="691"/>
      <c r="W2148" s="2294" t="s">
        <v>1993</v>
      </c>
    </row>
    <row r="2149" spans="1:23" s="294" customFormat="1" outlineLevel="1" x14ac:dyDescent="0.25">
      <c r="A2149" s="2385"/>
      <c r="B2149" s="2635"/>
      <c r="C2149" s="2376"/>
      <c r="D2149" s="2376"/>
      <c r="E2149" s="2375" t="s">
        <v>2026</v>
      </c>
      <c r="F2149" s="2379"/>
      <c r="G2149" s="2458"/>
      <c r="H2149" s="2461"/>
      <c r="I2149" s="2376"/>
      <c r="J2149" s="2376"/>
      <c r="K2149" s="2375" t="s">
        <v>465</v>
      </c>
      <c r="L2149" s="2379"/>
      <c r="M2149" s="2376"/>
      <c r="N2149" s="50"/>
      <c r="O2149" s="456"/>
      <c r="P2149" s="50"/>
      <c r="T2149" s="48">
        <v>4000</v>
      </c>
      <c r="U2149" s="751" t="s">
        <v>3906</v>
      </c>
      <c r="V2149" s="691"/>
      <c r="W2149" s="2387"/>
    </row>
    <row r="2150" spans="1:23" s="294" customFormat="1" outlineLevel="1" x14ac:dyDescent="0.25">
      <c r="A2150" s="2386"/>
      <c r="B2150" s="2636"/>
      <c r="C2150" s="2377"/>
      <c r="D2150" s="2377"/>
      <c r="E2150" s="2377"/>
      <c r="F2150" s="2380"/>
      <c r="G2150" s="2459"/>
      <c r="H2150" s="2462"/>
      <c r="I2150" s="2377"/>
      <c r="J2150" s="2377"/>
      <c r="K2150" s="2377"/>
      <c r="L2150" s="2380"/>
      <c r="M2150" s="2377"/>
      <c r="N2150" s="50"/>
      <c r="O2150" s="456"/>
      <c r="P2150" s="50"/>
      <c r="Q2150" s="47"/>
      <c r="R2150" s="47"/>
      <c r="S2150" s="47">
        <v>5000</v>
      </c>
      <c r="T2150" s="48">
        <v>3600</v>
      </c>
      <c r="U2150" s="751" t="s">
        <v>3907</v>
      </c>
      <c r="V2150" s="691"/>
      <c r="W2150" s="2295"/>
    </row>
    <row r="2151" spans="1:23" s="294" customFormat="1" ht="15" customHeight="1" outlineLevel="1" x14ac:dyDescent="0.25">
      <c r="A2151" s="2384"/>
      <c r="B2151" s="2634" t="s">
        <v>2842</v>
      </c>
      <c r="C2151" s="2375" t="s">
        <v>998</v>
      </c>
      <c r="D2151" s="2375" t="s">
        <v>999</v>
      </c>
      <c r="E2151" s="1041" t="s">
        <v>1174</v>
      </c>
      <c r="F2151" s="2378">
        <v>2029</v>
      </c>
      <c r="G2151" s="2457" t="s">
        <v>395</v>
      </c>
      <c r="H2151" s="2455" t="s">
        <v>2000</v>
      </c>
      <c r="I2151" s="2375" t="s">
        <v>979</v>
      </c>
      <c r="J2151" s="2375" t="s">
        <v>980</v>
      </c>
      <c r="K2151" s="688" t="s">
        <v>1174</v>
      </c>
      <c r="L2151" s="2378">
        <v>2029</v>
      </c>
      <c r="M2151" s="2375" t="s">
        <v>393</v>
      </c>
      <c r="N2151" s="50"/>
      <c r="O2151" s="456"/>
      <c r="P2151" s="50"/>
      <c r="Q2151" s="47"/>
      <c r="R2151" s="47"/>
      <c r="S2151" s="47" t="s">
        <v>3209</v>
      </c>
      <c r="T2151" s="48"/>
      <c r="U2151" s="751"/>
      <c r="V2151" s="691"/>
      <c r="W2151" s="691"/>
    </row>
    <row r="2152" spans="1:23" s="294" customFormat="1" outlineLevel="1" x14ac:dyDescent="0.25">
      <c r="A2152" s="2385"/>
      <c r="B2152" s="2635"/>
      <c r="C2152" s="2376"/>
      <c r="D2152" s="2376"/>
      <c r="E2152" s="2375" t="s">
        <v>2026</v>
      </c>
      <c r="F2152" s="2379"/>
      <c r="G2152" s="2458"/>
      <c r="H2152" s="2672"/>
      <c r="I2152" s="2376"/>
      <c r="J2152" s="2376"/>
      <c r="K2152" s="2375" t="s">
        <v>465</v>
      </c>
      <c r="L2152" s="2379"/>
      <c r="M2152" s="2376"/>
      <c r="N2152" s="50"/>
      <c r="O2152" s="456"/>
      <c r="P2152" s="50"/>
      <c r="Q2152" s="47"/>
      <c r="R2152" s="47"/>
      <c r="S2152" s="47">
        <v>285</v>
      </c>
      <c r="T2152" s="48"/>
      <c r="U2152" s="751" t="s">
        <v>3906</v>
      </c>
      <c r="V2152" s="691"/>
      <c r="W2152" s="691"/>
    </row>
    <row r="2153" spans="1:23" s="294" customFormat="1" outlineLevel="1" x14ac:dyDescent="0.25">
      <c r="A2153" s="2386"/>
      <c r="B2153" s="2636"/>
      <c r="C2153" s="2377"/>
      <c r="D2153" s="2377"/>
      <c r="E2153" s="2377"/>
      <c r="F2153" s="2380"/>
      <c r="G2153" s="2459"/>
      <c r="H2153" s="2456"/>
      <c r="I2153" s="2377"/>
      <c r="J2153" s="2377"/>
      <c r="K2153" s="2377"/>
      <c r="L2153" s="2380"/>
      <c r="M2153" s="2377"/>
      <c r="N2153" s="50"/>
      <c r="O2153" s="456"/>
      <c r="P2153" s="50"/>
      <c r="Q2153" s="47"/>
      <c r="R2153" s="47"/>
      <c r="S2153" s="47"/>
      <c r="T2153" s="48"/>
      <c r="U2153" s="751" t="s">
        <v>3907</v>
      </c>
      <c r="V2153" s="691"/>
      <c r="W2153" s="691"/>
    </row>
    <row r="2154" spans="1:23" s="294" customFormat="1" ht="15" customHeight="1" outlineLevel="1" x14ac:dyDescent="0.25">
      <c r="A2154" s="2384"/>
      <c r="B2154" s="2634" t="s">
        <v>2843</v>
      </c>
      <c r="C2154" s="2375" t="s">
        <v>998</v>
      </c>
      <c r="D2154" s="2375" t="s">
        <v>999</v>
      </c>
      <c r="E2154" s="1041" t="s">
        <v>1174</v>
      </c>
      <c r="F2154" s="2378">
        <v>2029</v>
      </c>
      <c r="G2154" s="2457" t="s">
        <v>395</v>
      </c>
      <c r="H2154" s="2455" t="s">
        <v>1999</v>
      </c>
      <c r="I2154" s="2375" t="s">
        <v>979</v>
      </c>
      <c r="J2154" s="2375" t="s">
        <v>980</v>
      </c>
      <c r="K2154" s="688" t="s">
        <v>1174</v>
      </c>
      <c r="L2154" s="2378">
        <v>2029</v>
      </c>
      <c r="M2154" s="2375" t="s">
        <v>393</v>
      </c>
      <c r="N2154" s="50"/>
      <c r="O2154" s="456"/>
      <c r="P2154" s="50"/>
      <c r="Q2154" s="47"/>
      <c r="R2154" s="47"/>
      <c r="S2154" s="47" t="s">
        <v>3210</v>
      </c>
      <c r="T2154" s="48"/>
      <c r="U2154" s="751"/>
      <c r="V2154" s="691"/>
      <c r="W2154" s="2294" t="s">
        <v>1998</v>
      </c>
    </row>
    <row r="2155" spans="1:23" s="294" customFormat="1" outlineLevel="1" x14ac:dyDescent="0.25">
      <c r="A2155" s="2385"/>
      <c r="B2155" s="2635"/>
      <c r="C2155" s="2376"/>
      <c r="D2155" s="2376"/>
      <c r="E2155" s="2375" t="s">
        <v>2026</v>
      </c>
      <c r="F2155" s="2379"/>
      <c r="G2155" s="2458"/>
      <c r="H2155" s="2672"/>
      <c r="I2155" s="2376"/>
      <c r="J2155" s="2376"/>
      <c r="K2155" s="2375" t="s">
        <v>465</v>
      </c>
      <c r="L2155" s="2379"/>
      <c r="M2155" s="2376"/>
      <c r="N2155" s="50"/>
      <c r="O2155" s="456"/>
      <c r="P2155" s="50"/>
      <c r="Q2155" s="47"/>
      <c r="R2155" s="47"/>
      <c r="S2155" s="47">
        <v>1321</v>
      </c>
      <c r="T2155" s="48"/>
      <c r="U2155" s="751" t="s">
        <v>3906</v>
      </c>
      <c r="V2155" s="691"/>
      <c r="W2155" s="2295"/>
    </row>
    <row r="2156" spans="1:23" s="294" customFormat="1" outlineLevel="1" x14ac:dyDescent="0.25">
      <c r="A2156" s="2386"/>
      <c r="B2156" s="2636"/>
      <c r="C2156" s="2377"/>
      <c r="D2156" s="2377"/>
      <c r="E2156" s="2377"/>
      <c r="F2156" s="2380"/>
      <c r="G2156" s="2459"/>
      <c r="H2156" s="2456"/>
      <c r="I2156" s="2377"/>
      <c r="J2156" s="2377"/>
      <c r="K2156" s="2377"/>
      <c r="L2156" s="2380"/>
      <c r="M2156" s="2377"/>
      <c r="N2156" s="50"/>
      <c r="O2156" s="456"/>
      <c r="P2156" s="50"/>
      <c r="Q2156" s="47"/>
      <c r="R2156" s="47"/>
      <c r="S2156" s="48"/>
      <c r="T2156" s="48"/>
      <c r="U2156" s="751" t="s">
        <v>3907</v>
      </c>
      <c r="V2156" s="691"/>
      <c r="W2156" s="691"/>
    </row>
    <row r="2157" spans="1:23" s="295" customFormat="1" ht="30" customHeight="1" outlineLevel="1" x14ac:dyDescent="0.25">
      <c r="A2157" s="1223"/>
      <c r="B2157" s="1587" t="s">
        <v>2396</v>
      </c>
      <c r="C2157" s="179"/>
      <c r="D2157" s="179"/>
      <c r="E2157" s="179"/>
      <c r="F2157" s="186"/>
      <c r="G2157" s="175"/>
      <c r="H2157" s="1002" t="s">
        <v>588</v>
      </c>
      <c r="I2157" s="179"/>
      <c r="J2157" s="179"/>
      <c r="K2157" s="179"/>
      <c r="L2157" s="186"/>
      <c r="M2157" s="179"/>
      <c r="N2157" s="168"/>
      <c r="O2157" s="459"/>
      <c r="P2157" s="168"/>
      <c r="Q2157" s="671"/>
      <c r="R2157" s="671"/>
      <c r="S2157" s="180"/>
      <c r="T2157" s="180"/>
      <c r="U2157" s="177"/>
      <c r="V2157" s="177"/>
      <c r="W2157" s="177"/>
    </row>
    <row r="2158" spans="1:23" s="294" customFormat="1" ht="15" customHeight="1" outlineLevel="1" x14ac:dyDescent="0.25">
      <c r="A2158" s="2384"/>
      <c r="B2158" s="2634" t="s">
        <v>2395</v>
      </c>
      <c r="C2158" s="2375" t="s">
        <v>998</v>
      </c>
      <c r="D2158" s="2375" t="s">
        <v>999</v>
      </c>
      <c r="E2158" s="1042" t="s">
        <v>1174</v>
      </c>
      <c r="F2158" s="2378" t="s">
        <v>1170</v>
      </c>
      <c r="G2158" s="2502" t="s">
        <v>395</v>
      </c>
      <c r="H2158" s="2455" t="s">
        <v>749</v>
      </c>
      <c r="I2158" s="2375" t="s">
        <v>979</v>
      </c>
      <c r="J2158" s="2375" t="s">
        <v>980</v>
      </c>
      <c r="K2158" s="396" t="s">
        <v>1174</v>
      </c>
      <c r="L2158" s="2378" t="s">
        <v>1170</v>
      </c>
      <c r="M2158" s="2375" t="s">
        <v>393</v>
      </c>
      <c r="N2158" s="50"/>
      <c r="O2158" s="456"/>
      <c r="P2158" s="50">
        <v>9.5690000000000008</v>
      </c>
      <c r="Q2158" s="47"/>
      <c r="R2158" s="47"/>
      <c r="S2158" s="48"/>
      <c r="T2158" s="48"/>
      <c r="U2158" s="751"/>
      <c r="V2158" s="401"/>
      <c r="W2158" s="401"/>
    </row>
    <row r="2159" spans="1:23" s="294" customFormat="1" ht="39.75" customHeight="1" outlineLevel="1" x14ac:dyDescent="0.25">
      <c r="A2159" s="2386"/>
      <c r="B2159" s="2636"/>
      <c r="C2159" s="2377"/>
      <c r="D2159" s="2377"/>
      <c r="E2159" s="1042" t="s">
        <v>2026</v>
      </c>
      <c r="F2159" s="2380"/>
      <c r="G2159" s="2503"/>
      <c r="H2159" s="2456"/>
      <c r="I2159" s="2377"/>
      <c r="J2159" s="2377"/>
      <c r="K2159" s="112" t="s">
        <v>465</v>
      </c>
      <c r="L2159" s="2380"/>
      <c r="M2159" s="2377"/>
      <c r="N2159" s="50">
        <v>173.90299999999999</v>
      </c>
      <c r="O2159" s="456">
        <v>34.9</v>
      </c>
      <c r="P2159" s="50">
        <v>87.203000000000003</v>
      </c>
      <c r="Q2159" s="47"/>
      <c r="R2159" s="47"/>
      <c r="S2159" s="48"/>
      <c r="T2159" s="48"/>
      <c r="U2159" s="751" t="s">
        <v>747</v>
      </c>
      <c r="V2159" s="401" t="s">
        <v>1261</v>
      </c>
      <c r="W2159" s="401"/>
    </row>
    <row r="2160" spans="1:23" s="294" customFormat="1" ht="15" customHeight="1" outlineLevel="1" x14ac:dyDescent="0.25">
      <c r="A2160" s="2384"/>
      <c r="B2160" s="2634" t="s">
        <v>2844</v>
      </c>
      <c r="C2160" s="2375" t="s">
        <v>998</v>
      </c>
      <c r="D2160" s="2375" t="s">
        <v>999</v>
      </c>
      <c r="E2160" s="1042" t="s">
        <v>1174</v>
      </c>
      <c r="F2160" s="2378">
        <v>2029</v>
      </c>
      <c r="G2160" s="2502" t="s">
        <v>395</v>
      </c>
      <c r="H2160" s="2455" t="s">
        <v>2001</v>
      </c>
      <c r="I2160" s="2375" t="s">
        <v>979</v>
      </c>
      <c r="J2160" s="2375" t="s">
        <v>980</v>
      </c>
      <c r="K2160" s="686" t="s">
        <v>1174</v>
      </c>
      <c r="L2160" s="2378">
        <v>2029</v>
      </c>
      <c r="M2160" s="2375" t="s">
        <v>393</v>
      </c>
      <c r="N2160" s="50"/>
      <c r="O2160" s="456"/>
      <c r="P2160" s="50"/>
      <c r="R2160" s="47"/>
      <c r="S2160" s="47" t="s">
        <v>3211</v>
      </c>
      <c r="T2160" s="48"/>
      <c r="U2160" s="751"/>
      <c r="V2160" s="691"/>
      <c r="W2160" s="691"/>
    </row>
    <row r="2161" spans="1:23" s="294" customFormat="1" ht="43.5" customHeight="1" outlineLevel="1" x14ac:dyDescent="0.25">
      <c r="A2161" s="2386"/>
      <c r="B2161" s="2636"/>
      <c r="C2161" s="2377"/>
      <c r="D2161" s="2377"/>
      <c r="E2161" s="1042" t="s">
        <v>2026</v>
      </c>
      <c r="F2161" s="2380"/>
      <c r="G2161" s="2503"/>
      <c r="H2161" s="2456"/>
      <c r="I2161" s="2377"/>
      <c r="J2161" s="2377"/>
      <c r="K2161" s="112" t="s">
        <v>465</v>
      </c>
      <c r="L2161" s="2380"/>
      <c r="M2161" s="2377"/>
      <c r="N2161" s="50"/>
      <c r="O2161" s="456"/>
      <c r="P2161" s="50"/>
      <c r="R2161" s="47"/>
      <c r="S2161" s="47">
        <v>128.80000000000001</v>
      </c>
      <c r="T2161" s="48"/>
      <c r="U2161" s="751" t="s">
        <v>747</v>
      </c>
      <c r="V2161" s="691"/>
      <c r="W2161" s="691"/>
    </row>
    <row r="2162" spans="1:23" s="298" customFormat="1" ht="21" customHeight="1" outlineLevel="1" x14ac:dyDescent="0.25">
      <c r="A2162" s="2356"/>
      <c r="B2162" s="2329" t="s">
        <v>3676</v>
      </c>
      <c r="C2162" s="2310" t="s">
        <v>307</v>
      </c>
      <c r="D2162" s="2238" t="s">
        <v>457</v>
      </c>
      <c r="E2162" s="1045" t="s">
        <v>477</v>
      </c>
      <c r="F2162" s="2330" t="s">
        <v>475</v>
      </c>
      <c r="G2162" s="2311" t="s">
        <v>395</v>
      </c>
      <c r="H2162" s="2368" t="s">
        <v>934</v>
      </c>
      <c r="I2162" s="2366" t="s">
        <v>305</v>
      </c>
      <c r="J2162" s="2366" t="s">
        <v>454</v>
      </c>
      <c r="K2162" s="258" t="s">
        <v>477</v>
      </c>
      <c r="L2162" s="2330" t="s">
        <v>475</v>
      </c>
      <c r="M2162" s="2366" t="s">
        <v>393</v>
      </c>
      <c r="N2162" s="561">
        <v>13.2</v>
      </c>
      <c r="O2162" s="561">
        <v>18.600000000000001</v>
      </c>
      <c r="P2162" s="44"/>
      <c r="Q2162" s="44"/>
      <c r="R2162" s="44" t="s">
        <v>3256</v>
      </c>
      <c r="S2162" s="42"/>
      <c r="T2162" s="42"/>
      <c r="U2162" s="1666"/>
      <c r="V2162" s="271"/>
      <c r="W2162" s="271"/>
    </row>
    <row r="2163" spans="1:23" s="298" customFormat="1" ht="30" outlineLevel="1" x14ac:dyDescent="0.25">
      <c r="A2163" s="2356"/>
      <c r="B2163" s="2329"/>
      <c r="C2163" s="2310"/>
      <c r="D2163" s="2239"/>
      <c r="E2163" s="1045" t="s">
        <v>458</v>
      </c>
      <c r="F2163" s="2331"/>
      <c r="G2163" s="2311"/>
      <c r="H2163" s="2369"/>
      <c r="I2163" s="2366"/>
      <c r="J2163" s="2366"/>
      <c r="K2163" s="258" t="s">
        <v>465</v>
      </c>
      <c r="L2163" s="2331"/>
      <c r="M2163" s="2366"/>
      <c r="N2163" s="561">
        <v>110.5</v>
      </c>
      <c r="O2163" s="561">
        <v>48.2</v>
      </c>
      <c r="P2163" s="44">
        <v>0</v>
      </c>
      <c r="Q2163" s="44">
        <v>0</v>
      </c>
      <c r="R2163" s="44">
        <v>373.53500000000003</v>
      </c>
      <c r="S2163" s="1380">
        <v>0</v>
      </c>
      <c r="T2163" s="1380">
        <v>0</v>
      </c>
      <c r="U2163" s="1753" t="s">
        <v>3905</v>
      </c>
      <c r="V2163" s="271"/>
      <c r="W2163" s="271"/>
    </row>
    <row r="2164" spans="1:23" s="152" customFormat="1" outlineLevel="1" x14ac:dyDescent="0.2">
      <c r="A2164" s="1203"/>
      <c r="B2164" s="1568"/>
      <c r="C2164" s="73"/>
      <c r="D2164" s="106"/>
      <c r="E2164" s="73"/>
      <c r="F2164" s="141"/>
      <c r="G2164" s="106"/>
      <c r="H2164" s="107" t="s">
        <v>1036</v>
      </c>
      <c r="I2164" s="74"/>
      <c r="J2164" s="113"/>
      <c r="K2164" s="74"/>
      <c r="L2164" s="141"/>
      <c r="M2164" s="74"/>
      <c r="N2164" s="59">
        <f>SUM(N2167:N2168)</f>
        <v>0</v>
      </c>
      <c r="O2164" s="59">
        <f t="shared" ref="O2164:T2164" si="116">SUM(O2167:O2168)</f>
        <v>0</v>
      </c>
      <c r="P2164" s="59">
        <f t="shared" si="116"/>
        <v>0</v>
      </c>
      <c r="Q2164" s="600">
        <f t="shared" si="116"/>
        <v>0</v>
      </c>
      <c r="R2164" s="1372">
        <f>R2165</f>
        <v>373.53500000000003</v>
      </c>
      <c r="S2164" s="59">
        <f t="shared" si="116"/>
        <v>0</v>
      </c>
      <c r="T2164" s="59">
        <f t="shared" si="116"/>
        <v>0</v>
      </c>
      <c r="U2164" s="73"/>
      <c r="V2164" s="73"/>
      <c r="W2164" s="73"/>
    </row>
    <row r="2165" spans="1:23" s="303" customFormat="1" outlineLevel="1" x14ac:dyDescent="0.25">
      <c r="A2165" s="1203"/>
      <c r="B2165" s="1562"/>
      <c r="C2165" s="82"/>
      <c r="D2165" s="46"/>
      <c r="E2165" s="82"/>
      <c r="F2165" s="142"/>
      <c r="G2165" s="46"/>
      <c r="H2165" s="75" t="s">
        <v>1035</v>
      </c>
      <c r="I2165" s="113"/>
      <c r="J2165" s="113"/>
      <c r="K2165" s="113"/>
      <c r="L2165" s="142"/>
      <c r="M2165" s="113"/>
      <c r="N2165" s="80"/>
      <c r="O2165" s="481"/>
      <c r="P2165" s="80"/>
      <c r="Q2165" s="55"/>
      <c r="R2165" s="55">
        <f>R2168</f>
        <v>373.53500000000003</v>
      </c>
      <c r="S2165" s="113"/>
      <c r="T2165" s="113"/>
      <c r="U2165" s="82"/>
      <c r="V2165" s="82"/>
      <c r="W2165" s="82"/>
    </row>
    <row r="2166" spans="1:23" s="295" customFormat="1" ht="16.5" customHeight="1" outlineLevel="1" x14ac:dyDescent="0.25">
      <c r="A2166" s="1224"/>
      <c r="B2166" s="1589" t="s">
        <v>2868</v>
      </c>
      <c r="C2166" s="176"/>
      <c r="D2166" s="185"/>
      <c r="E2166" s="176"/>
      <c r="F2166" s="278"/>
      <c r="G2166" s="221"/>
      <c r="H2166" s="1004" t="s">
        <v>582</v>
      </c>
      <c r="I2166" s="179"/>
      <c r="J2166" s="179"/>
      <c r="K2166" s="326"/>
      <c r="L2166" s="278"/>
      <c r="M2166" s="179"/>
      <c r="N2166" s="168"/>
      <c r="O2166" s="459"/>
      <c r="P2166" s="168"/>
      <c r="Q2166" s="671"/>
      <c r="R2166" s="671"/>
      <c r="S2166" s="180"/>
      <c r="T2166" s="180"/>
      <c r="U2166" s="237"/>
      <c r="V2166" s="237"/>
      <c r="W2166" s="237"/>
    </row>
    <row r="2167" spans="1:23" s="294" customFormat="1" ht="21" customHeight="1" outlineLevel="1" x14ac:dyDescent="0.25">
      <c r="A2167" s="2384"/>
      <c r="B2167" s="2435" t="s">
        <v>2869</v>
      </c>
      <c r="C2167" s="2375" t="s">
        <v>998</v>
      </c>
      <c r="D2167" s="2375" t="s">
        <v>998</v>
      </c>
      <c r="E2167" s="1042" t="s">
        <v>1174</v>
      </c>
      <c r="F2167" s="2378">
        <v>2028</v>
      </c>
      <c r="G2167" s="2502" t="s">
        <v>395</v>
      </c>
      <c r="H2167" s="2395" t="s">
        <v>2870</v>
      </c>
      <c r="I2167" s="2375" t="s">
        <v>979</v>
      </c>
      <c r="J2167" s="2375" t="s">
        <v>979</v>
      </c>
      <c r="K2167" s="396" t="s">
        <v>1174</v>
      </c>
      <c r="L2167" s="2378">
        <v>2028</v>
      </c>
      <c r="M2167" s="2375" t="s">
        <v>393</v>
      </c>
      <c r="N2167" s="50"/>
      <c r="O2167" s="456"/>
      <c r="P2167" s="50"/>
      <c r="Q2167" s="47"/>
      <c r="R2167" s="47" t="s">
        <v>1287</v>
      </c>
      <c r="S2167" s="48"/>
      <c r="T2167" s="48"/>
      <c r="U2167" s="64"/>
      <c r="V2167" s="64"/>
      <c r="W2167" s="64"/>
    </row>
    <row r="2168" spans="1:23" s="294" customFormat="1" ht="27.75" customHeight="1" outlineLevel="1" x14ac:dyDescent="0.25">
      <c r="A2168" s="2386"/>
      <c r="B2168" s="2436"/>
      <c r="C2168" s="2377"/>
      <c r="D2168" s="2377"/>
      <c r="E2168" s="1042" t="s">
        <v>2026</v>
      </c>
      <c r="F2168" s="2380"/>
      <c r="G2168" s="2503"/>
      <c r="H2168" s="2396"/>
      <c r="I2168" s="2377"/>
      <c r="J2168" s="2377"/>
      <c r="K2168" s="112" t="s">
        <v>465</v>
      </c>
      <c r="L2168" s="2380"/>
      <c r="M2168" s="2377"/>
      <c r="N2168" s="50"/>
      <c r="O2168" s="456"/>
      <c r="P2168" s="50"/>
      <c r="Q2168" s="47"/>
      <c r="R2168" s="47">
        <v>373.53500000000003</v>
      </c>
      <c r="S2168" s="48"/>
      <c r="T2168" s="48"/>
      <c r="U2168" s="64" t="s">
        <v>3904</v>
      </c>
      <c r="V2168" s="64" t="s">
        <v>1261</v>
      </c>
      <c r="W2168" s="64"/>
    </row>
    <row r="2169" spans="1:23" s="282" customFormat="1" ht="115.5" customHeight="1" outlineLevel="1" x14ac:dyDescent="0.25">
      <c r="A2169" s="1187">
        <v>72</v>
      </c>
      <c r="B2169" s="1530" t="s">
        <v>3677</v>
      </c>
      <c r="C2169" s="255" t="s">
        <v>2175</v>
      </c>
      <c r="D2169" s="1037" t="s">
        <v>236</v>
      </c>
      <c r="E2169" s="1044" t="s">
        <v>265</v>
      </c>
      <c r="F2169" s="131" t="s">
        <v>335</v>
      </c>
      <c r="G2169" s="256" t="s">
        <v>335</v>
      </c>
      <c r="H2169" s="910" t="s">
        <v>2057</v>
      </c>
      <c r="I2169" s="356" t="s">
        <v>1609</v>
      </c>
      <c r="J2169" s="242" t="s">
        <v>101</v>
      </c>
      <c r="K2169" s="242" t="s">
        <v>190</v>
      </c>
      <c r="L2169" s="131" t="s">
        <v>335</v>
      </c>
      <c r="M2169" s="242" t="s">
        <v>335</v>
      </c>
      <c r="N2169" s="14">
        <v>669.6</v>
      </c>
      <c r="O2169" s="14">
        <v>722</v>
      </c>
      <c r="P2169" s="14">
        <v>732</v>
      </c>
      <c r="Q2169" s="14">
        <v>741</v>
      </c>
      <c r="R2169" s="14">
        <v>750</v>
      </c>
      <c r="S2169" s="14">
        <v>760</v>
      </c>
      <c r="T2169" s="14">
        <v>734</v>
      </c>
      <c r="U2169" s="382"/>
      <c r="V2169" s="245"/>
      <c r="W2169" s="245"/>
    </row>
    <row r="2170" spans="1:23" s="298" customFormat="1" ht="19.5" customHeight="1" outlineLevel="1" x14ac:dyDescent="0.25">
      <c r="A2170" s="2356"/>
      <c r="B2170" s="2329" t="s">
        <v>3678</v>
      </c>
      <c r="C2170" s="2310" t="s">
        <v>307</v>
      </c>
      <c r="D2170" s="2238" t="s">
        <v>457</v>
      </c>
      <c r="E2170" s="1045" t="s">
        <v>265</v>
      </c>
      <c r="F2170" s="2330" t="s">
        <v>471</v>
      </c>
      <c r="G2170" s="2311" t="s">
        <v>395</v>
      </c>
      <c r="H2170" s="2368" t="s">
        <v>935</v>
      </c>
      <c r="I2170" s="2366" t="s">
        <v>305</v>
      </c>
      <c r="J2170" s="2366" t="s">
        <v>454</v>
      </c>
      <c r="K2170" s="258" t="s">
        <v>190</v>
      </c>
      <c r="L2170" s="2330" t="s">
        <v>471</v>
      </c>
      <c r="M2170" s="2366" t="s">
        <v>393</v>
      </c>
      <c r="N2170" s="561" t="s">
        <v>3237</v>
      </c>
      <c r="O2170" s="561" t="s">
        <v>3238</v>
      </c>
      <c r="P2170" s="561"/>
      <c r="Q2170" s="763"/>
      <c r="R2170" s="763"/>
      <c r="S2170" s="561"/>
      <c r="T2170" s="561"/>
      <c r="U2170" s="1666"/>
      <c r="V2170" s="271"/>
      <c r="W2170" s="271"/>
    </row>
    <row r="2171" spans="1:23" s="298" customFormat="1" ht="30" customHeight="1" outlineLevel="1" x14ac:dyDescent="0.25">
      <c r="A2171" s="2356"/>
      <c r="B2171" s="2329"/>
      <c r="C2171" s="2310"/>
      <c r="D2171" s="2239"/>
      <c r="E2171" s="1045" t="s">
        <v>458</v>
      </c>
      <c r="F2171" s="2331"/>
      <c r="G2171" s="2311"/>
      <c r="H2171" s="2369"/>
      <c r="I2171" s="2366"/>
      <c r="J2171" s="2366"/>
      <c r="K2171" s="258" t="s">
        <v>465</v>
      </c>
      <c r="L2171" s="2331"/>
      <c r="M2171" s="2366"/>
      <c r="N2171" s="1379">
        <v>8813.2029999999995</v>
      </c>
      <c r="O2171" s="1379">
        <v>4766.3329999999996</v>
      </c>
      <c r="P2171" s="561"/>
      <c r="Q2171" s="763"/>
      <c r="R2171" s="763"/>
      <c r="S2171" s="561"/>
      <c r="T2171" s="561"/>
      <c r="U2171" s="1388"/>
      <c r="V2171" s="271"/>
      <c r="W2171" s="271"/>
    </row>
    <row r="2172" spans="1:23" s="294" customFormat="1" ht="120" outlineLevel="1" x14ac:dyDescent="0.25">
      <c r="A2172" s="1213">
        <v>73</v>
      </c>
      <c r="B2172" s="1107" t="s">
        <v>3679</v>
      </c>
      <c r="C2172" s="366" t="s">
        <v>2176</v>
      </c>
      <c r="D2172" s="1062" t="s">
        <v>239</v>
      </c>
      <c r="E2172" s="1043" t="s">
        <v>3</v>
      </c>
      <c r="F2172" s="390" t="s">
        <v>335</v>
      </c>
      <c r="G2172" s="353" t="s">
        <v>335</v>
      </c>
      <c r="H2172" s="1866" t="s">
        <v>2058</v>
      </c>
      <c r="I2172" s="356" t="s">
        <v>1609</v>
      </c>
      <c r="J2172" s="356" t="s">
        <v>185</v>
      </c>
      <c r="K2172" s="356" t="s">
        <v>3</v>
      </c>
      <c r="L2172" s="390" t="s">
        <v>335</v>
      </c>
      <c r="M2172" s="356" t="s">
        <v>335</v>
      </c>
      <c r="N2172" s="36">
        <v>39</v>
      </c>
      <c r="O2172" s="36">
        <v>38</v>
      </c>
      <c r="P2172" s="36">
        <v>37</v>
      </c>
      <c r="Q2172" s="36">
        <v>35</v>
      </c>
      <c r="R2172" s="36">
        <v>34</v>
      </c>
      <c r="S2172" s="36">
        <v>33</v>
      </c>
      <c r="T2172" s="36">
        <v>31</v>
      </c>
      <c r="U2172" s="382"/>
      <c r="V2172" s="382"/>
      <c r="W2172" s="382"/>
    </row>
    <row r="2173" spans="1:23" s="647" customFormat="1" ht="42.75" outlineLevel="1" x14ac:dyDescent="0.25">
      <c r="A2173" s="1229"/>
      <c r="B2173" s="1590"/>
      <c r="C2173" s="610"/>
      <c r="D2173" s="644"/>
      <c r="E2173" s="610"/>
      <c r="F2173" s="646"/>
      <c r="G2173" s="644"/>
      <c r="H2173" s="629" t="s">
        <v>1179</v>
      </c>
      <c r="I2173" s="609"/>
      <c r="J2173" s="609"/>
      <c r="K2173" s="609"/>
      <c r="L2173" s="646"/>
      <c r="M2173" s="609"/>
      <c r="N2173" s="633">
        <f>SUM(N2174:N2176)</f>
        <v>857.87599999999998</v>
      </c>
      <c r="O2173" s="633">
        <f t="shared" ref="O2173:T2173" si="117">SUM(O2174:O2176)</f>
        <v>110</v>
      </c>
      <c r="P2173" s="633">
        <f t="shared" si="117"/>
        <v>1529.0650000000001</v>
      </c>
      <c r="Q2173" s="633">
        <f t="shared" si="117"/>
        <v>8296.6479999999992</v>
      </c>
      <c r="R2173" s="633">
        <f t="shared" si="117"/>
        <v>4822.2570000000005</v>
      </c>
      <c r="S2173" s="633">
        <f t="shared" si="117"/>
        <v>0</v>
      </c>
      <c r="T2173" s="633">
        <f t="shared" si="117"/>
        <v>0</v>
      </c>
      <c r="U2173" s="645"/>
      <c r="V2173" s="645"/>
      <c r="W2173" s="645"/>
    </row>
    <row r="2174" spans="1:23" s="647" customFormat="1" outlineLevel="1" x14ac:dyDescent="0.25">
      <c r="A2174" s="1229"/>
      <c r="B2174" s="1590"/>
      <c r="C2174" s="610"/>
      <c r="D2174" s="644"/>
      <c r="E2174" s="610"/>
      <c r="F2174" s="646"/>
      <c r="G2174" s="644"/>
      <c r="H2174" s="629" t="s">
        <v>3467</v>
      </c>
      <c r="I2174" s="609"/>
      <c r="J2174" s="609"/>
      <c r="K2174" s="609"/>
      <c r="L2174" s="646"/>
      <c r="M2174" s="609"/>
      <c r="N2174" s="633">
        <f t="shared" ref="N2174:T2175" si="118">N2202+N2181</f>
        <v>857.87599999999998</v>
      </c>
      <c r="O2174" s="633">
        <f t="shared" si="118"/>
        <v>0</v>
      </c>
      <c r="P2174" s="633">
        <f t="shared" si="118"/>
        <v>381.1</v>
      </c>
      <c r="Q2174" s="633">
        <f t="shared" si="118"/>
        <v>0</v>
      </c>
      <c r="R2174" s="633">
        <f t="shared" si="118"/>
        <v>0</v>
      </c>
      <c r="S2174" s="633">
        <f t="shared" si="118"/>
        <v>0</v>
      </c>
      <c r="T2174" s="633">
        <f t="shared" si="118"/>
        <v>0</v>
      </c>
      <c r="U2174" s="645"/>
      <c r="V2174" s="645"/>
      <c r="W2174" s="645"/>
    </row>
    <row r="2175" spans="1:23" s="647" customFormat="1" outlineLevel="1" x14ac:dyDescent="0.25">
      <c r="A2175" s="1229"/>
      <c r="B2175" s="1590"/>
      <c r="C2175" s="610"/>
      <c r="D2175" s="644"/>
      <c r="E2175" s="610"/>
      <c r="F2175" s="646"/>
      <c r="G2175" s="644"/>
      <c r="H2175" s="629" t="s">
        <v>1035</v>
      </c>
      <c r="I2175" s="609"/>
      <c r="J2175" s="609"/>
      <c r="K2175" s="609"/>
      <c r="L2175" s="646"/>
      <c r="M2175" s="609"/>
      <c r="N2175" s="633">
        <f t="shared" si="118"/>
        <v>0</v>
      </c>
      <c r="O2175" s="633">
        <f t="shared" si="118"/>
        <v>100</v>
      </c>
      <c r="P2175" s="633">
        <f t="shared" si="118"/>
        <v>1147.9649999999999</v>
      </c>
      <c r="Q2175" s="633">
        <f t="shared" si="118"/>
        <v>8296.6479999999992</v>
      </c>
      <c r="R2175" s="633">
        <f t="shared" si="118"/>
        <v>4822.2570000000005</v>
      </c>
      <c r="S2175" s="633">
        <f t="shared" si="118"/>
        <v>0</v>
      </c>
      <c r="T2175" s="633">
        <f t="shared" si="118"/>
        <v>0</v>
      </c>
      <c r="U2175" s="633"/>
      <c r="V2175" s="645"/>
      <c r="W2175" s="645"/>
    </row>
    <row r="2176" spans="1:23" s="647" customFormat="1" outlineLevel="1" x14ac:dyDescent="0.25">
      <c r="A2176" s="1229"/>
      <c r="B2176" s="1590"/>
      <c r="C2176" s="610"/>
      <c r="D2176" s="644"/>
      <c r="E2176" s="610"/>
      <c r="F2176" s="646"/>
      <c r="G2176" s="644"/>
      <c r="H2176" s="629" t="s">
        <v>2922</v>
      </c>
      <c r="I2176" s="609"/>
      <c r="J2176" s="609"/>
      <c r="K2176" s="609"/>
      <c r="L2176" s="646"/>
      <c r="M2176" s="609"/>
      <c r="N2176" s="633">
        <f t="shared" ref="N2176:T2176" si="119">N2183</f>
        <v>0</v>
      </c>
      <c r="O2176" s="633">
        <f t="shared" si="119"/>
        <v>10</v>
      </c>
      <c r="P2176" s="633">
        <f t="shared" si="119"/>
        <v>0</v>
      </c>
      <c r="Q2176" s="633">
        <f t="shared" si="119"/>
        <v>0</v>
      </c>
      <c r="R2176" s="633">
        <f t="shared" si="119"/>
        <v>0</v>
      </c>
      <c r="S2176" s="633">
        <f t="shared" si="119"/>
        <v>0</v>
      </c>
      <c r="T2176" s="633">
        <f t="shared" si="119"/>
        <v>0</v>
      </c>
      <c r="U2176" s="645"/>
      <c r="V2176" s="645"/>
      <c r="W2176" s="645"/>
    </row>
    <row r="2177" spans="1:23" s="647" customFormat="1" outlineLevel="1" x14ac:dyDescent="0.25">
      <c r="A2177" s="1229"/>
      <c r="B2177" s="1590"/>
      <c r="C2177" s="610"/>
      <c r="D2177" s="644"/>
      <c r="E2177" s="610"/>
      <c r="F2177" s="646"/>
      <c r="G2177" s="644"/>
      <c r="H2177" s="629" t="s">
        <v>1031</v>
      </c>
      <c r="I2177" s="1478"/>
      <c r="J2177" s="609"/>
      <c r="K2177" s="609"/>
      <c r="L2177" s="646"/>
      <c r="M2177" s="609"/>
      <c r="N2177" s="633"/>
      <c r="O2177" s="633"/>
      <c r="P2177" s="633"/>
      <c r="Q2177" s="633"/>
      <c r="R2177" s="633"/>
      <c r="S2177" s="633"/>
      <c r="T2177" s="633"/>
      <c r="U2177" s="645"/>
      <c r="V2177" s="645"/>
      <c r="W2177" s="645"/>
    </row>
    <row r="2178" spans="1:23" s="293" customFormat="1" ht="15" customHeight="1" outlineLevel="1" x14ac:dyDescent="0.25">
      <c r="A2178" s="1189"/>
      <c r="B2178" s="1511" t="s">
        <v>2211</v>
      </c>
      <c r="C2178" s="865"/>
      <c r="D2178" s="1038"/>
      <c r="E2178" s="1045"/>
      <c r="F2178" s="133"/>
      <c r="G2178" s="864"/>
      <c r="H2178" s="2368" t="s">
        <v>3239</v>
      </c>
      <c r="I2178" s="2680" t="s">
        <v>979</v>
      </c>
      <c r="J2178" s="2680" t="s">
        <v>979</v>
      </c>
      <c r="K2178" s="1047" t="s">
        <v>329</v>
      </c>
      <c r="L2178" s="2451" t="s">
        <v>474</v>
      </c>
      <c r="M2178" s="2366" t="s">
        <v>393</v>
      </c>
      <c r="N2178" s="823">
        <v>3</v>
      </c>
      <c r="O2178" s="823">
        <v>2</v>
      </c>
      <c r="P2178" s="823">
        <v>1</v>
      </c>
      <c r="Q2178" s="823">
        <v>3</v>
      </c>
      <c r="R2178" s="823">
        <v>1</v>
      </c>
      <c r="S2178" s="1374">
        <v>0</v>
      </c>
      <c r="T2178" s="1374">
        <v>0</v>
      </c>
      <c r="U2178" s="1666"/>
      <c r="V2178" s="866"/>
      <c r="W2178" s="866"/>
    </row>
    <row r="2179" spans="1:23" s="895" customFormat="1" ht="30" outlineLevel="1" x14ac:dyDescent="0.25">
      <c r="A2179" s="1215"/>
      <c r="B2179" s="1512"/>
      <c r="C2179" s="1045"/>
      <c r="D2179" s="1038"/>
      <c r="E2179" s="1045"/>
      <c r="F2179" s="1155"/>
      <c r="G2179" s="1038"/>
      <c r="H2179" s="2369"/>
      <c r="I2179" s="2681"/>
      <c r="J2179" s="2681"/>
      <c r="K2179" s="1047" t="s">
        <v>465</v>
      </c>
      <c r="L2179" s="2451"/>
      <c r="M2179" s="2366"/>
      <c r="N2179" s="1379">
        <v>1629.8</v>
      </c>
      <c r="O2179" s="1379">
        <v>1875.8</v>
      </c>
      <c r="P2179" s="1811">
        <v>381.1</v>
      </c>
      <c r="Q2179" s="1811">
        <v>8063.5129999999999</v>
      </c>
      <c r="R2179" s="1811">
        <v>9419.6260000000002</v>
      </c>
      <c r="S2179" s="1374">
        <v>0</v>
      </c>
      <c r="T2179" s="1374">
        <v>0</v>
      </c>
      <c r="U2179" s="62" t="s">
        <v>3904</v>
      </c>
      <c r="V2179" s="1057"/>
      <c r="W2179" s="1057"/>
    </row>
    <row r="2180" spans="1:23" s="895" customFormat="1" outlineLevel="1" x14ac:dyDescent="0.25">
      <c r="A2180" s="1215"/>
      <c r="B2180" s="1512"/>
      <c r="C2180" s="1045"/>
      <c r="D2180" s="1038"/>
      <c r="E2180" s="1045"/>
      <c r="F2180" s="1155"/>
      <c r="G2180" s="1038"/>
      <c r="H2180" s="107" t="s">
        <v>1036</v>
      </c>
      <c r="I2180" s="1846"/>
      <c r="J2180" s="1061"/>
      <c r="K2180" s="1047"/>
      <c r="L2180" s="1159"/>
      <c r="M2180" s="1811"/>
      <c r="N2180" s="1060">
        <f>SUM(N2181:N2184)</f>
        <v>958.755</v>
      </c>
      <c r="O2180" s="1810">
        <f t="shared" ref="O2180:T2180" si="120">SUM(O2181:O2184)</f>
        <v>4489.7950000000001</v>
      </c>
      <c r="P2180" s="1810">
        <f t="shared" si="120"/>
        <v>381.1</v>
      </c>
      <c r="Q2180" s="1810">
        <f t="shared" si="120"/>
        <v>8063.5129999999999</v>
      </c>
      <c r="R2180" s="1810">
        <f t="shared" si="120"/>
        <v>4419.6260000000002</v>
      </c>
      <c r="S2180" s="1810">
        <f t="shared" si="120"/>
        <v>0</v>
      </c>
      <c r="T2180" s="1810">
        <f t="shared" si="120"/>
        <v>0</v>
      </c>
      <c r="U2180" s="1666"/>
      <c r="V2180" s="1057"/>
      <c r="W2180" s="1057"/>
    </row>
    <row r="2181" spans="1:23" s="895" customFormat="1" outlineLevel="1" x14ac:dyDescent="0.25">
      <c r="A2181" s="1215"/>
      <c r="B2181" s="1512"/>
      <c r="C2181" s="1045"/>
      <c r="D2181" s="1038"/>
      <c r="E2181" s="1045"/>
      <c r="F2181" s="1155"/>
      <c r="G2181" s="1038"/>
      <c r="H2181" s="107" t="s">
        <v>2921</v>
      </c>
      <c r="I2181" s="1846"/>
      <c r="J2181" s="1061"/>
      <c r="K2181" s="1047"/>
      <c r="L2181" s="1159"/>
      <c r="M2181" s="1811"/>
      <c r="N2181" s="1060">
        <f>N2187</f>
        <v>300</v>
      </c>
      <c r="O2181" s="1810">
        <f t="shared" ref="O2181:T2181" si="121">O2187</f>
        <v>0</v>
      </c>
      <c r="P2181" s="1810">
        <f t="shared" si="121"/>
        <v>381.1</v>
      </c>
      <c r="Q2181" s="1810">
        <f t="shared" si="121"/>
        <v>0</v>
      </c>
      <c r="R2181" s="1810">
        <f t="shared" si="121"/>
        <v>0</v>
      </c>
      <c r="S2181" s="1810">
        <f t="shared" si="121"/>
        <v>0</v>
      </c>
      <c r="T2181" s="1810">
        <f t="shared" si="121"/>
        <v>0</v>
      </c>
      <c r="U2181" s="1666"/>
      <c r="V2181" s="1057"/>
      <c r="W2181" s="1057"/>
    </row>
    <row r="2182" spans="1:23" s="895" customFormat="1" outlineLevel="1" x14ac:dyDescent="0.25">
      <c r="A2182" s="1215"/>
      <c r="B2182" s="1512"/>
      <c r="C2182" s="1045"/>
      <c r="D2182" s="1038"/>
      <c r="E2182" s="1045"/>
      <c r="F2182" s="1155"/>
      <c r="G2182" s="1038"/>
      <c r="H2182" s="107" t="s">
        <v>1035</v>
      </c>
      <c r="I2182" s="1061"/>
      <c r="J2182" s="1061"/>
      <c r="K2182" s="1047"/>
      <c r="L2182" s="1159"/>
      <c r="M2182" s="1811"/>
      <c r="N2182" s="1523">
        <f>N2188+N2192+N2196</f>
        <v>0</v>
      </c>
      <c r="O2182" s="1810">
        <f t="shared" ref="O2182:T2182" si="122">O2188+O2192+O2196</f>
        <v>100</v>
      </c>
      <c r="P2182" s="1810">
        <f t="shared" si="122"/>
        <v>0</v>
      </c>
      <c r="Q2182" s="1810">
        <f t="shared" si="122"/>
        <v>8063.5129999999999</v>
      </c>
      <c r="R2182" s="1810">
        <f t="shared" si="122"/>
        <v>4419.6260000000002</v>
      </c>
      <c r="S2182" s="1810">
        <f t="shared" si="122"/>
        <v>0</v>
      </c>
      <c r="T2182" s="1810">
        <f t="shared" si="122"/>
        <v>0</v>
      </c>
      <c r="U2182" s="1666"/>
      <c r="V2182" s="1057"/>
      <c r="W2182" s="1057"/>
    </row>
    <row r="2183" spans="1:23" s="895" customFormat="1" outlineLevel="1" x14ac:dyDescent="0.25">
      <c r="A2183" s="1215"/>
      <c r="B2183" s="1512"/>
      <c r="C2183" s="1045"/>
      <c r="D2183" s="1038"/>
      <c r="E2183" s="1045"/>
      <c r="F2183" s="1155"/>
      <c r="G2183" s="1038"/>
      <c r="H2183" s="107" t="s">
        <v>2922</v>
      </c>
      <c r="I2183" s="1156"/>
      <c r="J2183" s="1157"/>
      <c r="K2183" s="886"/>
      <c r="L2183" s="1155"/>
      <c r="M2183" s="886"/>
      <c r="N2183" s="1060">
        <f>N2195</f>
        <v>0</v>
      </c>
      <c r="O2183" s="1810">
        <f t="shared" ref="O2183:T2183" si="123">O2195</f>
        <v>10</v>
      </c>
      <c r="P2183" s="1810">
        <f t="shared" si="123"/>
        <v>0</v>
      </c>
      <c r="Q2183" s="1810">
        <f t="shared" si="123"/>
        <v>0</v>
      </c>
      <c r="R2183" s="1810">
        <f t="shared" si="123"/>
        <v>0</v>
      </c>
      <c r="S2183" s="1810">
        <f t="shared" si="123"/>
        <v>0</v>
      </c>
      <c r="T2183" s="1810">
        <f t="shared" si="123"/>
        <v>0</v>
      </c>
      <c r="U2183" s="1666"/>
      <c r="V2183" s="1057"/>
      <c r="W2183" s="1057"/>
    </row>
    <row r="2184" spans="1:23" s="895" customFormat="1" outlineLevel="1" x14ac:dyDescent="0.25">
      <c r="A2184" s="1807"/>
      <c r="B2184" s="1805"/>
      <c r="C2184" s="1804"/>
      <c r="D2184" s="1808"/>
      <c r="E2184" s="1804"/>
      <c r="F2184" s="1155"/>
      <c r="G2184" s="1808"/>
      <c r="H2184" s="107" t="s">
        <v>1031</v>
      </c>
      <c r="I2184" s="1156"/>
      <c r="J2184" s="1157"/>
      <c r="K2184" s="886"/>
      <c r="L2184" s="1155"/>
      <c r="M2184" s="886"/>
      <c r="N2184" s="1810">
        <f>N2189</f>
        <v>658.755</v>
      </c>
      <c r="O2184" s="1810">
        <f t="shared" ref="O2184:T2184" si="124">O2189</f>
        <v>4379.7950000000001</v>
      </c>
      <c r="P2184" s="1810">
        <f t="shared" si="124"/>
        <v>0</v>
      </c>
      <c r="Q2184" s="1810">
        <f t="shared" si="124"/>
        <v>0</v>
      </c>
      <c r="R2184" s="1810">
        <f t="shared" si="124"/>
        <v>0</v>
      </c>
      <c r="S2184" s="1810">
        <f t="shared" si="124"/>
        <v>0</v>
      </c>
      <c r="T2184" s="1810">
        <f t="shared" si="124"/>
        <v>0</v>
      </c>
      <c r="U2184" s="1814"/>
      <c r="V2184" s="1814"/>
      <c r="W2184" s="1814"/>
    </row>
    <row r="2185" spans="1:23" s="286" customFormat="1" outlineLevel="1" x14ac:dyDescent="0.25">
      <c r="A2185" s="1218"/>
      <c r="B2185" s="1591" t="s">
        <v>1003</v>
      </c>
      <c r="C2185" s="176"/>
      <c r="D2185" s="176"/>
      <c r="E2185" s="160"/>
      <c r="F2185" s="278"/>
      <c r="G2185" s="161"/>
      <c r="H2185" s="1005" t="s">
        <v>576</v>
      </c>
      <c r="I2185" s="179"/>
      <c r="J2185" s="179"/>
      <c r="K2185" s="160"/>
      <c r="L2185" s="278"/>
      <c r="M2185" s="190"/>
      <c r="N2185" s="160"/>
      <c r="O2185" s="469"/>
      <c r="P2185" s="160"/>
      <c r="Q2185" s="160"/>
      <c r="R2185" s="160"/>
      <c r="S2185" s="224"/>
      <c r="T2185" s="224"/>
      <c r="U2185" s="188"/>
      <c r="V2185" s="188"/>
      <c r="W2185" s="188"/>
    </row>
    <row r="2186" spans="1:23" s="306" customFormat="1" outlineLevel="1" x14ac:dyDescent="0.25">
      <c r="A2186" s="2603"/>
      <c r="B2186" s="2714" t="s">
        <v>2384</v>
      </c>
      <c r="C2186" s="2375" t="s">
        <v>998</v>
      </c>
      <c r="D2186" s="2375" t="s">
        <v>1027</v>
      </c>
      <c r="E2186" s="1025" t="s">
        <v>1174</v>
      </c>
      <c r="F2186" s="2336" t="s">
        <v>474</v>
      </c>
      <c r="G2186" s="2354" t="s">
        <v>395</v>
      </c>
      <c r="H2186" s="2697" t="s">
        <v>734</v>
      </c>
      <c r="I2186" s="2375" t="s">
        <v>979</v>
      </c>
      <c r="J2186" s="2375" t="s">
        <v>3927</v>
      </c>
      <c r="K2186" s="354" t="s">
        <v>329</v>
      </c>
      <c r="L2186" s="2336" t="s">
        <v>474</v>
      </c>
      <c r="M2186" s="2375" t="s">
        <v>393</v>
      </c>
      <c r="N2186" s="379"/>
      <c r="O2186" s="453"/>
      <c r="P2186" s="379"/>
      <c r="Q2186" s="50" t="s">
        <v>3220</v>
      </c>
      <c r="R2186" s="6"/>
      <c r="S2186" s="149"/>
      <c r="T2186" s="149"/>
      <c r="U2186" s="148"/>
      <c r="V2186" s="148"/>
      <c r="W2186" s="2294" t="s">
        <v>1998</v>
      </c>
    </row>
    <row r="2187" spans="1:23" s="385" customFormat="1" outlineLevel="1" x14ac:dyDescent="0.25">
      <c r="A2187" s="2753"/>
      <c r="B2187" s="2715"/>
      <c r="C2187" s="2376"/>
      <c r="D2187" s="2376"/>
      <c r="E2187" s="2354" t="s">
        <v>458</v>
      </c>
      <c r="F2187" s="2338"/>
      <c r="G2187" s="2500"/>
      <c r="H2187" s="2698"/>
      <c r="I2187" s="2376"/>
      <c r="J2187" s="2376"/>
      <c r="K2187" s="2276" t="s">
        <v>465</v>
      </c>
      <c r="L2187" s="2338"/>
      <c r="M2187" s="2376"/>
      <c r="N2187" s="356">
        <v>300</v>
      </c>
      <c r="O2187" s="447">
        <v>0</v>
      </c>
      <c r="P2187" s="1044">
        <v>381.1</v>
      </c>
      <c r="Q2187" s="1044"/>
      <c r="R2187" s="589"/>
      <c r="S2187" s="114"/>
      <c r="T2187" s="114"/>
      <c r="U2187" s="1444" t="s">
        <v>735</v>
      </c>
      <c r="V2187" s="368"/>
      <c r="W2187" s="2387"/>
    </row>
    <row r="2188" spans="1:23" s="385" customFormat="1" outlineLevel="1" x14ac:dyDescent="0.25">
      <c r="A2188" s="2753"/>
      <c r="B2188" s="2715"/>
      <c r="C2188" s="2376"/>
      <c r="D2188" s="2376"/>
      <c r="E2188" s="2500"/>
      <c r="F2188" s="2338"/>
      <c r="G2188" s="2500"/>
      <c r="H2188" s="2698"/>
      <c r="I2188" s="2376"/>
      <c r="J2188" s="2376"/>
      <c r="K2188" s="2341"/>
      <c r="L2188" s="2338"/>
      <c r="M2188" s="2376"/>
      <c r="N2188" s="356"/>
      <c r="O2188" s="447">
        <v>0</v>
      </c>
      <c r="P2188" s="1044"/>
      <c r="Q2188" s="1044">
        <v>817.19299999999998</v>
      </c>
      <c r="R2188" s="589"/>
      <c r="S2188" s="114"/>
      <c r="T2188" s="114"/>
      <c r="U2188" s="1444" t="s">
        <v>733</v>
      </c>
      <c r="V2188" s="368" t="s">
        <v>1261</v>
      </c>
      <c r="W2188" s="2295"/>
    </row>
    <row r="2189" spans="1:23" s="385" customFormat="1" outlineLevel="1" x14ac:dyDescent="0.25">
      <c r="A2189" s="2604"/>
      <c r="B2189" s="2716"/>
      <c r="C2189" s="2377"/>
      <c r="D2189" s="2377"/>
      <c r="E2189" s="2355"/>
      <c r="F2189" s="2337"/>
      <c r="G2189" s="2355"/>
      <c r="H2189" s="2699"/>
      <c r="I2189" s="2377"/>
      <c r="J2189" s="2377"/>
      <c r="K2189" s="2277"/>
      <c r="L2189" s="2337"/>
      <c r="M2189" s="2377"/>
      <c r="N2189" s="356">
        <v>658.755</v>
      </c>
      <c r="O2189" s="447">
        <v>4379.7950000000001</v>
      </c>
      <c r="P2189" s="356"/>
      <c r="Q2189" s="589"/>
      <c r="R2189" s="589"/>
      <c r="S2189" s="114"/>
      <c r="T2189" s="114"/>
      <c r="U2189" s="1444" t="s">
        <v>736</v>
      </c>
      <c r="V2189" s="368"/>
      <c r="W2189" s="368"/>
    </row>
    <row r="2190" spans="1:23" s="286" customFormat="1" ht="20.25" customHeight="1" outlineLevel="1" x14ac:dyDescent="0.25">
      <c r="A2190" s="1190"/>
      <c r="B2190" s="1583" t="s">
        <v>2682</v>
      </c>
      <c r="C2190" s="176"/>
      <c r="D2190" s="176"/>
      <c r="E2190" s="160"/>
      <c r="F2190" s="205"/>
      <c r="G2190" s="161"/>
      <c r="H2190" s="1000" t="s">
        <v>593</v>
      </c>
      <c r="I2190" s="176"/>
      <c r="J2190" s="176"/>
      <c r="K2190" s="160"/>
      <c r="L2190" s="205"/>
      <c r="M2190" s="176"/>
      <c r="N2190" s="168"/>
      <c r="O2190" s="459"/>
      <c r="P2190" s="168"/>
      <c r="Q2190" s="168"/>
      <c r="R2190" s="168"/>
      <c r="S2190" s="170"/>
      <c r="T2190" s="170"/>
      <c r="U2190" s="197"/>
      <c r="V2190" s="197"/>
      <c r="W2190" s="197"/>
    </row>
    <row r="2191" spans="1:23" s="385" customFormat="1" outlineLevel="1" x14ac:dyDescent="0.25">
      <c r="A2191" s="1221"/>
      <c r="B2191" s="2513" t="s">
        <v>2240</v>
      </c>
      <c r="C2191" s="2391" t="s">
        <v>998</v>
      </c>
      <c r="D2191" s="2375" t="s">
        <v>998</v>
      </c>
      <c r="E2191" s="1026" t="s">
        <v>1174</v>
      </c>
      <c r="F2191" s="2336" t="s">
        <v>1259</v>
      </c>
      <c r="G2191" s="2391" t="s">
        <v>395</v>
      </c>
      <c r="H2191" s="2782" t="s">
        <v>1276</v>
      </c>
      <c r="I2191" s="2375" t="s">
        <v>979</v>
      </c>
      <c r="J2191" s="2375" t="s">
        <v>979</v>
      </c>
      <c r="K2191" s="1026" t="s">
        <v>329</v>
      </c>
      <c r="L2191" s="2336" t="s">
        <v>1259</v>
      </c>
      <c r="M2191" s="2391" t="s">
        <v>393</v>
      </c>
      <c r="N2191" s="50"/>
      <c r="O2191" s="456"/>
      <c r="P2191" s="50"/>
      <c r="Q2191" s="50"/>
      <c r="R2191" s="50" t="s">
        <v>3219</v>
      </c>
      <c r="S2191" s="52"/>
      <c r="T2191" s="52"/>
      <c r="U2191" s="1444"/>
      <c r="V2191" s="1056"/>
      <c r="W2191" s="2433" t="s">
        <v>1991</v>
      </c>
    </row>
    <row r="2192" spans="1:23" s="385" customFormat="1" ht="30" outlineLevel="1" x14ac:dyDescent="0.25">
      <c r="A2192" s="1221"/>
      <c r="B2192" s="2514"/>
      <c r="C2192" s="2391"/>
      <c r="D2192" s="2377"/>
      <c r="E2192" s="1044" t="s">
        <v>458</v>
      </c>
      <c r="F2192" s="2337"/>
      <c r="G2192" s="2391"/>
      <c r="H2192" s="2783"/>
      <c r="I2192" s="2377"/>
      <c r="J2192" s="2377"/>
      <c r="K2192" s="1044" t="s">
        <v>465</v>
      </c>
      <c r="L2192" s="2337"/>
      <c r="M2192" s="2391"/>
      <c r="N2192" s="50"/>
      <c r="O2192" s="456"/>
      <c r="P2192" s="50"/>
      <c r="Q2192" s="50">
        <v>5074.8249999999998</v>
      </c>
      <c r="R2192" s="50">
        <v>4419.6260000000002</v>
      </c>
      <c r="S2192" s="52"/>
      <c r="T2192" s="52"/>
      <c r="U2192" s="1444" t="s">
        <v>1644</v>
      </c>
      <c r="V2192" s="575" t="s">
        <v>1261</v>
      </c>
      <c r="W2192" s="2434"/>
    </row>
    <row r="2193" spans="1:23" s="286" customFormat="1" outlineLevel="1" x14ac:dyDescent="0.25">
      <c r="A2193" s="1190"/>
      <c r="B2193" s="984" t="s">
        <v>2396</v>
      </c>
      <c r="C2193" s="176"/>
      <c r="D2193" s="176"/>
      <c r="E2193" s="391"/>
      <c r="F2193" s="205"/>
      <c r="G2193" s="161"/>
      <c r="H2193" s="232" t="s">
        <v>588</v>
      </c>
      <c r="I2193" s="176"/>
      <c r="J2193" s="160"/>
      <c r="K2193" s="160"/>
      <c r="L2193" s="205"/>
      <c r="M2193" s="185"/>
      <c r="N2193" s="169"/>
      <c r="O2193" s="483"/>
      <c r="P2193" s="168"/>
      <c r="Q2193" s="168"/>
      <c r="R2193" s="168"/>
      <c r="S2193" s="170"/>
      <c r="T2193" s="170"/>
      <c r="U2193" s="188"/>
      <c r="V2193" s="188"/>
      <c r="W2193" s="188"/>
    </row>
    <row r="2194" spans="1:23" s="385" customFormat="1" ht="15" customHeight="1" outlineLevel="1" x14ac:dyDescent="0.25">
      <c r="A2194" s="2282"/>
      <c r="B2194" s="2332" t="s">
        <v>2388</v>
      </c>
      <c r="C2194" s="2375" t="s">
        <v>998</v>
      </c>
      <c r="D2194" s="2791" t="s">
        <v>1025</v>
      </c>
      <c r="E2194" s="1043" t="s">
        <v>332</v>
      </c>
      <c r="F2194" s="2336" t="s">
        <v>992</v>
      </c>
      <c r="G2194" s="2354" t="s">
        <v>468</v>
      </c>
      <c r="H2194" s="2428" t="s">
        <v>777</v>
      </c>
      <c r="I2194" s="2375" t="s">
        <v>979</v>
      </c>
      <c r="J2194" s="2276" t="s">
        <v>989</v>
      </c>
      <c r="K2194" s="50" t="s">
        <v>329</v>
      </c>
      <c r="L2194" s="2336" t="s">
        <v>992</v>
      </c>
      <c r="M2194" s="2375" t="s">
        <v>466</v>
      </c>
      <c r="N2194" s="53"/>
      <c r="O2194" s="460"/>
      <c r="P2194" s="50"/>
      <c r="Q2194" s="50" t="s">
        <v>1650</v>
      </c>
      <c r="R2194" s="50"/>
      <c r="S2194" s="52"/>
      <c r="T2194" s="52"/>
      <c r="U2194" s="49"/>
      <c r="V2194" s="49"/>
      <c r="W2194" s="49"/>
    </row>
    <row r="2195" spans="1:23" s="385" customFormat="1" outlineLevel="1" x14ac:dyDescent="0.25">
      <c r="A2195" s="2420"/>
      <c r="B2195" s="2660"/>
      <c r="C2195" s="2376"/>
      <c r="D2195" s="2792"/>
      <c r="E2195" s="2276" t="s">
        <v>458</v>
      </c>
      <c r="F2195" s="2338"/>
      <c r="G2195" s="2500"/>
      <c r="H2195" s="2630"/>
      <c r="I2195" s="2376"/>
      <c r="J2195" s="2341"/>
      <c r="K2195" s="2276" t="s">
        <v>1192</v>
      </c>
      <c r="L2195" s="2338"/>
      <c r="M2195" s="2376"/>
      <c r="N2195" s="53"/>
      <c r="O2195" s="460">
        <v>10</v>
      </c>
      <c r="P2195" s="50"/>
      <c r="Q2195" s="50"/>
      <c r="R2195" s="50"/>
      <c r="S2195" s="52"/>
      <c r="T2195" s="52"/>
      <c r="U2195" s="49" t="s">
        <v>1275</v>
      </c>
      <c r="V2195" s="49"/>
      <c r="W2195" s="49"/>
    </row>
    <row r="2196" spans="1:23" s="385" customFormat="1" ht="30" outlineLevel="1" x14ac:dyDescent="0.25">
      <c r="A2196" s="2283"/>
      <c r="B2196" s="2333"/>
      <c r="C2196" s="2377"/>
      <c r="D2196" s="2793"/>
      <c r="E2196" s="2277"/>
      <c r="F2196" s="2337"/>
      <c r="G2196" s="2355"/>
      <c r="H2196" s="2429"/>
      <c r="I2196" s="2377"/>
      <c r="J2196" s="2277"/>
      <c r="K2196" s="2277"/>
      <c r="L2196" s="2337"/>
      <c r="M2196" s="2377"/>
      <c r="N2196" s="53">
        <v>0</v>
      </c>
      <c r="O2196" s="460">
        <v>100</v>
      </c>
      <c r="P2196" s="50"/>
      <c r="Q2196" s="50">
        <v>2171.4949999999999</v>
      </c>
      <c r="R2196" s="50"/>
      <c r="S2196" s="52"/>
      <c r="T2196" s="52"/>
      <c r="U2196" s="49" t="s">
        <v>978</v>
      </c>
      <c r="V2196" s="49" t="s">
        <v>1261</v>
      </c>
      <c r="W2196" s="1035" t="s">
        <v>1996</v>
      </c>
    </row>
    <row r="2197" spans="1:23" s="293" customFormat="1" ht="15" customHeight="1" outlineLevel="1" x14ac:dyDescent="0.25">
      <c r="A2197" s="2356"/>
      <c r="B2197" s="2329" t="s">
        <v>3680</v>
      </c>
      <c r="C2197" s="2310" t="s">
        <v>307</v>
      </c>
      <c r="D2197" s="2238" t="s">
        <v>457</v>
      </c>
      <c r="E2197" s="1045" t="s">
        <v>477</v>
      </c>
      <c r="F2197" s="2451" t="s">
        <v>471</v>
      </c>
      <c r="G2197" s="2311" t="s">
        <v>395</v>
      </c>
      <c r="H2197" s="2368" t="s">
        <v>936</v>
      </c>
      <c r="I2197" s="2680" t="s">
        <v>979</v>
      </c>
      <c r="J2197" s="2680" t="s">
        <v>979</v>
      </c>
      <c r="K2197" s="258" t="s">
        <v>477</v>
      </c>
      <c r="L2197" s="2451" t="s">
        <v>471</v>
      </c>
      <c r="M2197" s="2366" t="s">
        <v>393</v>
      </c>
      <c r="N2197" s="561">
        <v>1</v>
      </c>
      <c r="O2197" s="670"/>
      <c r="P2197" s="670"/>
      <c r="Q2197" s="670"/>
      <c r="R2197" s="44"/>
      <c r="S2197" s="42"/>
      <c r="T2197" s="41"/>
      <c r="U2197" s="1666"/>
      <c r="V2197" s="271"/>
      <c r="W2197" s="271"/>
    </row>
    <row r="2198" spans="1:23" s="293" customFormat="1" ht="30" outlineLevel="1" x14ac:dyDescent="0.25">
      <c r="A2198" s="2356"/>
      <c r="B2198" s="2329"/>
      <c r="C2198" s="2310"/>
      <c r="D2198" s="2239"/>
      <c r="E2198" s="1045" t="s">
        <v>458</v>
      </c>
      <c r="F2198" s="2451"/>
      <c r="G2198" s="2311"/>
      <c r="H2198" s="2369"/>
      <c r="I2198" s="2681"/>
      <c r="J2198" s="2681"/>
      <c r="K2198" s="258" t="s">
        <v>465</v>
      </c>
      <c r="L2198" s="2451"/>
      <c r="M2198" s="2366"/>
      <c r="N2198" s="670">
        <v>271.029</v>
      </c>
      <c r="O2198" s="670"/>
      <c r="P2198" s="670"/>
      <c r="Q2198" s="670"/>
      <c r="R2198" s="44"/>
      <c r="S2198" s="42"/>
      <c r="T2198" s="41"/>
      <c r="U2198" s="62" t="s">
        <v>1644</v>
      </c>
      <c r="V2198" s="271"/>
      <c r="W2198" s="271"/>
    </row>
    <row r="2199" spans="1:23" s="293" customFormat="1" ht="15" customHeight="1" outlineLevel="1" x14ac:dyDescent="0.25">
      <c r="A2199" s="2356"/>
      <c r="B2199" s="2329" t="s">
        <v>3681</v>
      </c>
      <c r="C2199" s="2310" t="s">
        <v>307</v>
      </c>
      <c r="D2199" s="2238" t="s">
        <v>457</v>
      </c>
      <c r="E2199" s="1045" t="s">
        <v>477</v>
      </c>
      <c r="F2199" s="2451" t="s">
        <v>474</v>
      </c>
      <c r="G2199" s="2311" t="s">
        <v>395</v>
      </c>
      <c r="H2199" s="2368" t="s">
        <v>937</v>
      </c>
      <c r="I2199" s="2680" t="s">
        <v>979</v>
      </c>
      <c r="J2199" s="2680" t="s">
        <v>979</v>
      </c>
      <c r="K2199" s="258" t="s">
        <v>477</v>
      </c>
      <c r="L2199" s="2451" t="s">
        <v>474</v>
      </c>
      <c r="M2199" s="2366" t="s">
        <v>393</v>
      </c>
      <c r="N2199" s="561">
        <v>5.3</v>
      </c>
      <c r="O2199" s="561">
        <v>2.7</v>
      </c>
      <c r="P2199" s="561">
        <v>2.6</v>
      </c>
      <c r="Q2199" s="561">
        <v>1.55</v>
      </c>
      <c r="R2199" s="561">
        <v>0.99399999999999999</v>
      </c>
      <c r="S2199" s="42"/>
      <c r="T2199" s="41"/>
      <c r="U2199" s="1666"/>
      <c r="V2199" s="271"/>
      <c r="W2199" s="271"/>
    </row>
    <row r="2200" spans="1:23" s="293" customFormat="1" ht="30" outlineLevel="1" x14ac:dyDescent="0.25">
      <c r="A2200" s="2356"/>
      <c r="B2200" s="2329"/>
      <c r="C2200" s="2310"/>
      <c r="D2200" s="2239"/>
      <c r="E2200" s="1045" t="s">
        <v>458</v>
      </c>
      <c r="F2200" s="2451"/>
      <c r="G2200" s="2311"/>
      <c r="H2200" s="2369"/>
      <c r="I2200" s="2681"/>
      <c r="J2200" s="2681"/>
      <c r="K2200" s="258" t="s">
        <v>465</v>
      </c>
      <c r="L2200" s="2451"/>
      <c r="M2200" s="2366"/>
      <c r="N2200" s="791">
        <v>3836.5</v>
      </c>
      <c r="O2200" s="791">
        <v>4031.3</v>
      </c>
      <c r="P2200" s="791">
        <v>1147.9649999999999</v>
      </c>
      <c r="Q2200" s="1811">
        <v>233.13499999999999</v>
      </c>
      <c r="R2200" s="1811">
        <v>402.63099999999997</v>
      </c>
      <c r="S2200" s="1371"/>
      <c r="T2200" s="41"/>
      <c r="U2200" s="62" t="s">
        <v>1644</v>
      </c>
      <c r="V2200" s="271"/>
      <c r="W2200" s="271"/>
    </row>
    <row r="2201" spans="1:23" s="293" customFormat="1" outlineLevel="1" x14ac:dyDescent="0.25">
      <c r="A2201" s="1189"/>
      <c r="B2201" s="1511"/>
      <c r="C2201" s="254"/>
      <c r="D2201" s="1038"/>
      <c r="E2201" s="1045"/>
      <c r="F2201" s="133"/>
      <c r="G2201" s="249"/>
      <c r="H2201" s="107" t="s">
        <v>1036</v>
      </c>
      <c r="I2201" s="59"/>
      <c r="J2201" s="80"/>
      <c r="K2201" s="59"/>
      <c r="L2201" s="133"/>
      <c r="M2201" s="110"/>
      <c r="N2201" s="335">
        <f>SUM(N2202:N2204)</f>
        <v>900</v>
      </c>
      <c r="O2201" s="1810">
        <f t="shared" ref="O2201:T2201" si="125">SUM(O2202:O2204)</f>
        <v>1545.94</v>
      </c>
      <c r="P2201" s="1810">
        <f t="shared" si="125"/>
        <v>1147.9649999999999</v>
      </c>
      <c r="Q2201" s="1810">
        <f t="shared" si="125"/>
        <v>233.13499999999999</v>
      </c>
      <c r="R2201" s="1810">
        <f t="shared" si="125"/>
        <v>402.63099999999997</v>
      </c>
      <c r="S2201" s="1810">
        <f t="shared" si="125"/>
        <v>0</v>
      </c>
      <c r="T2201" s="1810">
        <f t="shared" si="125"/>
        <v>0</v>
      </c>
      <c r="U2201" s="1666"/>
      <c r="V2201" s="271"/>
      <c r="W2201" s="271"/>
    </row>
    <row r="2202" spans="1:23" s="293" customFormat="1" outlineLevel="1" x14ac:dyDescent="0.25">
      <c r="A2202" s="1189"/>
      <c r="B2202" s="1511"/>
      <c r="C2202" s="254"/>
      <c r="D2202" s="1038"/>
      <c r="E2202" s="1045"/>
      <c r="F2202" s="133"/>
      <c r="G2202" s="249"/>
      <c r="H2202" s="107" t="s">
        <v>1034</v>
      </c>
      <c r="I2202" s="59"/>
      <c r="J2202" s="80"/>
      <c r="K2202" s="59"/>
      <c r="L2202" s="133"/>
      <c r="M2202" s="110"/>
      <c r="N2202" s="335">
        <f>N2213</f>
        <v>557.87599999999998</v>
      </c>
      <c r="O2202" s="1810">
        <f t="shared" ref="O2202:T2202" si="126">O2213</f>
        <v>0</v>
      </c>
      <c r="P2202" s="1810">
        <f t="shared" si="126"/>
        <v>0</v>
      </c>
      <c r="Q2202" s="1810">
        <f t="shared" si="126"/>
        <v>0</v>
      </c>
      <c r="R2202" s="1810">
        <f t="shared" si="126"/>
        <v>0</v>
      </c>
      <c r="S2202" s="1810">
        <f t="shared" si="126"/>
        <v>0</v>
      </c>
      <c r="T2202" s="1810">
        <f t="shared" si="126"/>
        <v>0</v>
      </c>
      <c r="U2202" s="1666"/>
      <c r="V2202" s="271"/>
      <c r="W2202" s="271"/>
    </row>
    <row r="2203" spans="1:23" s="293" customFormat="1" outlineLevel="1" x14ac:dyDescent="0.25">
      <c r="A2203" s="1189"/>
      <c r="B2203" s="1511"/>
      <c r="C2203" s="254"/>
      <c r="D2203" s="1038"/>
      <c r="E2203" s="1045"/>
      <c r="F2203" s="133"/>
      <c r="G2203" s="249"/>
      <c r="H2203" s="107" t="s">
        <v>1035</v>
      </c>
      <c r="I2203" s="59"/>
      <c r="J2203" s="80"/>
      <c r="K2203" s="59"/>
      <c r="L2203" s="133"/>
      <c r="M2203" s="110"/>
      <c r="N2203" s="1333">
        <f t="shared" ref="N2203" si="127">N2207+N2210+N2214+N2218</f>
        <v>0</v>
      </c>
      <c r="O2203" s="1810">
        <f t="shared" ref="O2203:T2203" si="128">O2207+O2210+O2214+O2218</f>
        <v>0</v>
      </c>
      <c r="P2203" s="1810">
        <f t="shared" si="128"/>
        <v>1147.9649999999999</v>
      </c>
      <c r="Q2203" s="1810">
        <f t="shared" si="128"/>
        <v>233.13499999999999</v>
      </c>
      <c r="R2203" s="1810">
        <f t="shared" si="128"/>
        <v>402.63099999999997</v>
      </c>
      <c r="S2203" s="1810">
        <f t="shared" si="128"/>
        <v>0</v>
      </c>
      <c r="T2203" s="1810">
        <f t="shared" si="128"/>
        <v>0</v>
      </c>
      <c r="U2203" s="105"/>
      <c r="V2203" s="271"/>
      <c r="W2203" s="271"/>
    </row>
    <row r="2204" spans="1:23" s="895" customFormat="1" outlineLevel="1" x14ac:dyDescent="0.25">
      <c r="A2204" s="1807"/>
      <c r="B2204" s="1805"/>
      <c r="C2204" s="1804"/>
      <c r="D2204" s="1808"/>
      <c r="E2204" s="1804"/>
      <c r="F2204" s="1155"/>
      <c r="G2204" s="1808"/>
      <c r="H2204" s="107" t="s">
        <v>1031</v>
      </c>
      <c r="I2204" s="1156"/>
      <c r="J2204" s="1157"/>
      <c r="K2204" s="886"/>
      <c r="L2204" s="1155"/>
      <c r="M2204" s="1158"/>
      <c r="N2204" s="1810">
        <f>N2215+N2219</f>
        <v>342.12400000000002</v>
      </c>
      <c r="O2204" s="1810">
        <f t="shared" ref="O2204:T2204" si="129">O2215+O2219</f>
        <v>1545.94</v>
      </c>
      <c r="P2204" s="1810">
        <f t="shared" si="129"/>
        <v>0</v>
      </c>
      <c r="Q2204" s="1810">
        <f t="shared" si="129"/>
        <v>0</v>
      </c>
      <c r="R2204" s="1810">
        <f t="shared" si="129"/>
        <v>0</v>
      </c>
      <c r="S2204" s="1810">
        <f t="shared" si="129"/>
        <v>0</v>
      </c>
      <c r="T2204" s="1810">
        <f t="shared" si="129"/>
        <v>0</v>
      </c>
      <c r="U2204" s="105"/>
      <c r="V2204" s="1814"/>
      <c r="W2204" s="1814"/>
    </row>
    <row r="2205" spans="1:23" s="286" customFormat="1" ht="14.25" customHeight="1" outlineLevel="1" x14ac:dyDescent="0.25">
      <c r="A2205" s="1218"/>
      <c r="B2205" s="1591" t="s">
        <v>1003</v>
      </c>
      <c r="C2205" s="176"/>
      <c r="D2205" s="176"/>
      <c r="E2205" s="160"/>
      <c r="F2205" s="278"/>
      <c r="G2205" s="161"/>
      <c r="H2205" s="1005" t="s">
        <v>576</v>
      </c>
      <c r="I2205" s="179"/>
      <c r="J2205" s="179"/>
      <c r="K2205" s="160"/>
      <c r="L2205" s="278"/>
      <c r="M2205" s="190"/>
      <c r="N2205" s="160"/>
      <c r="O2205" s="469"/>
      <c r="P2205" s="160"/>
      <c r="Q2205" s="160"/>
      <c r="R2205" s="160"/>
      <c r="S2205" s="224"/>
      <c r="T2205" s="224"/>
      <c r="U2205" s="188"/>
      <c r="V2205" s="188"/>
      <c r="W2205" s="188"/>
    </row>
    <row r="2206" spans="1:23" s="385" customFormat="1" ht="15.75" customHeight="1" outlineLevel="1" x14ac:dyDescent="0.25">
      <c r="A2206" s="2282"/>
      <c r="B2206" s="2445" t="s">
        <v>2845</v>
      </c>
      <c r="C2206" s="2354" t="s">
        <v>2680</v>
      </c>
      <c r="D2206" s="2375" t="s">
        <v>1027</v>
      </c>
      <c r="E2206" s="1041" t="s">
        <v>1174</v>
      </c>
      <c r="F2206" s="2378">
        <v>2028</v>
      </c>
      <c r="G2206" s="2234" t="s">
        <v>395</v>
      </c>
      <c r="H2206" s="2676" t="s">
        <v>2006</v>
      </c>
      <c r="I2206" s="2375" t="s">
        <v>979</v>
      </c>
      <c r="J2206" s="2375" t="s">
        <v>980</v>
      </c>
      <c r="K2206" s="404" t="s">
        <v>1176</v>
      </c>
      <c r="L2206" s="2378">
        <v>2028</v>
      </c>
      <c r="M2206" s="2375" t="s">
        <v>393</v>
      </c>
      <c r="N2206" s="404"/>
      <c r="O2206" s="447"/>
      <c r="P2206" s="404"/>
      <c r="Q2206" s="589"/>
      <c r="R2206" s="1370" t="s">
        <v>3216</v>
      </c>
      <c r="S2206" s="114"/>
      <c r="T2206" s="114"/>
      <c r="U2206" s="1444"/>
      <c r="V2206" s="49" t="s">
        <v>1261</v>
      </c>
      <c r="W2206" s="2294" t="s">
        <v>1990</v>
      </c>
    </row>
    <row r="2207" spans="1:23" s="385" customFormat="1" ht="32.25" customHeight="1" outlineLevel="1" x14ac:dyDescent="0.25">
      <c r="A2207" s="2283"/>
      <c r="B2207" s="2446"/>
      <c r="C2207" s="2355"/>
      <c r="D2207" s="2377"/>
      <c r="E2207" s="1042" t="s">
        <v>2026</v>
      </c>
      <c r="F2207" s="2380"/>
      <c r="G2207" s="2235"/>
      <c r="H2207" s="2677"/>
      <c r="I2207" s="2377"/>
      <c r="J2207" s="2377"/>
      <c r="K2207" s="404" t="s">
        <v>1192</v>
      </c>
      <c r="L2207" s="2380"/>
      <c r="M2207" s="2377"/>
      <c r="N2207" s="404"/>
      <c r="O2207" s="447"/>
      <c r="P2207" s="404"/>
      <c r="Q2207" s="589"/>
      <c r="R2207" s="1044">
        <v>402.63099999999997</v>
      </c>
      <c r="S2207" s="114"/>
      <c r="T2207" s="114"/>
      <c r="U2207" s="1444" t="s">
        <v>626</v>
      </c>
      <c r="V2207" s="49"/>
      <c r="W2207" s="2387"/>
    </row>
    <row r="2208" spans="1:23" s="286" customFormat="1" outlineLevel="1" x14ac:dyDescent="0.25">
      <c r="A2208" s="1190"/>
      <c r="B2208" s="1583" t="s">
        <v>1004</v>
      </c>
      <c r="C2208" s="176"/>
      <c r="D2208" s="176"/>
      <c r="E2208" s="160"/>
      <c r="F2208" s="186"/>
      <c r="G2208" s="161"/>
      <c r="H2208" s="1000" t="s">
        <v>578</v>
      </c>
      <c r="I2208" s="176"/>
      <c r="J2208" s="176"/>
      <c r="K2208" s="160"/>
      <c r="L2208" s="186"/>
      <c r="M2208" s="185"/>
      <c r="N2208" s="160"/>
      <c r="O2208" s="469"/>
      <c r="P2208" s="160"/>
      <c r="Q2208" s="160"/>
      <c r="R2208" s="160"/>
      <c r="S2208" s="224"/>
      <c r="T2208" s="224"/>
      <c r="U2208" s="188"/>
      <c r="V2208" s="188"/>
      <c r="W2208" s="188"/>
    </row>
    <row r="2209" spans="1:23" s="385" customFormat="1" ht="22.5" customHeight="1" outlineLevel="1" x14ac:dyDescent="0.25">
      <c r="A2209" s="2282"/>
      <c r="B2209" s="2445" t="s">
        <v>2242</v>
      </c>
      <c r="C2209" s="2354" t="s">
        <v>2680</v>
      </c>
      <c r="D2209" s="2375" t="s">
        <v>1027</v>
      </c>
      <c r="E2209" s="1041" t="s">
        <v>1174</v>
      </c>
      <c r="F2209" s="2378" t="s">
        <v>991</v>
      </c>
      <c r="G2209" s="2234" t="s">
        <v>395</v>
      </c>
      <c r="H2209" s="2676" t="s">
        <v>2007</v>
      </c>
      <c r="I2209" s="2375" t="s">
        <v>979</v>
      </c>
      <c r="J2209" s="2375" t="s">
        <v>980</v>
      </c>
      <c r="K2209" s="404" t="s">
        <v>1176</v>
      </c>
      <c r="L2209" s="2378" t="s">
        <v>991</v>
      </c>
      <c r="M2209" s="2375" t="s">
        <v>393</v>
      </c>
      <c r="N2209" s="404"/>
      <c r="O2209" s="447"/>
      <c r="P2209" s="1370" t="s">
        <v>3217</v>
      </c>
      <c r="Q2209" s="1370" t="s">
        <v>3217</v>
      </c>
      <c r="R2209" s="1370"/>
      <c r="S2209" s="114"/>
      <c r="T2209" s="114"/>
      <c r="U2209" s="49"/>
      <c r="V2209" s="49"/>
      <c r="W2209" s="49"/>
    </row>
    <row r="2210" spans="1:23" s="385" customFormat="1" ht="25.5" customHeight="1" outlineLevel="1" x14ac:dyDescent="0.25">
      <c r="A2210" s="2283"/>
      <c r="B2210" s="2446"/>
      <c r="C2210" s="2355"/>
      <c r="D2210" s="2377"/>
      <c r="E2210" s="1042" t="s">
        <v>2026</v>
      </c>
      <c r="F2210" s="2380"/>
      <c r="G2210" s="2235"/>
      <c r="H2210" s="2677"/>
      <c r="I2210" s="2377"/>
      <c r="J2210" s="2377"/>
      <c r="K2210" s="404" t="s">
        <v>1192</v>
      </c>
      <c r="L2210" s="2380"/>
      <c r="M2210" s="2377"/>
      <c r="N2210" s="404"/>
      <c r="O2210" s="447"/>
      <c r="P2210" s="1370">
        <v>288.714</v>
      </c>
      <c r="Q2210" s="1370">
        <v>233.13499999999999</v>
      </c>
      <c r="R2210" s="1370"/>
      <c r="S2210" s="114"/>
      <c r="T2210" s="114"/>
      <c r="U2210" s="1444" t="s">
        <v>626</v>
      </c>
      <c r="V2210" s="49" t="s">
        <v>1261</v>
      </c>
      <c r="W2210" s="49"/>
    </row>
    <row r="2211" spans="1:23" s="286" customFormat="1" outlineLevel="1" x14ac:dyDescent="0.25">
      <c r="A2211" s="1190"/>
      <c r="B2211" s="1583" t="s">
        <v>1013</v>
      </c>
      <c r="C2211" s="185"/>
      <c r="D2211" s="172"/>
      <c r="E2211" s="172"/>
      <c r="F2211" s="205"/>
      <c r="G2211" s="246"/>
      <c r="H2211" s="1000" t="s">
        <v>590</v>
      </c>
      <c r="I2211" s="185"/>
      <c r="J2211" s="172"/>
      <c r="K2211" s="172"/>
      <c r="L2211" s="205"/>
      <c r="M2211" s="185"/>
      <c r="N2211" s="168"/>
      <c r="O2211" s="459"/>
      <c r="P2211" s="459"/>
      <c r="Q2211" s="459"/>
      <c r="R2211" s="459"/>
      <c r="S2211" s="170"/>
      <c r="T2211" s="170"/>
      <c r="U2211" s="188"/>
      <c r="V2211" s="188"/>
      <c r="W2211" s="188"/>
    </row>
    <row r="2212" spans="1:23" s="385" customFormat="1" outlineLevel="1" x14ac:dyDescent="0.25">
      <c r="A2212" s="2282"/>
      <c r="B2212" s="2714" t="s">
        <v>2846</v>
      </c>
      <c r="C2212" s="2375" t="s">
        <v>998</v>
      </c>
      <c r="D2212" s="2375" t="s">
        <v>1027</v>
      </c>
      <c r="E2212" s="1025" t="s">
        <v>1174</v>
      </c>
      <c r="F2212" s="2336" t="s">
        <v>474</v>
      </c>
      <c r="G2212" s="2354" t="s">
        <v>395</v>
      </c>
      <c r="H2212" s="2697" t="s">
        <v>738</v>
      </c>
      <c r="I2212" s="2375" t="s">
        <v>979</v>
      </c>
      <c r="J2212" s="2375" t="s">
        <v>3927</v>
      </c>
      <c r="K2212" s="393" t="s">
        <v>1174</v>
      </c>
      <c r="L2212" s="2336" t="s">
        <v>474</v>
      </c>
      <c r="M2212" s="2375" t="s">
        <v>393</v>
      </c>
      <c r="N2212" s="50"/>
      <c r="O2212" s="456"/>
      <c r="P2212" s="50" t="s">
        <v>3218</v>
      </c>
      <c r="Q2212" s="50"/>
      <c r="R2212" s="50"/>
      <c r="S2212" s="52"/>
      <c r="T2212" s="52"/>
      <c r="U2212" s="49"/>
      <c r="V2212" s="49"/>
      <c r="W2212" s="49"/>
    </row>
    <row r="2213" spans="1:23" s="385" customFormat="1" ht="30" outlineLevel="1" x14ac:dyDescent="0.25">
      <c r="A2213" s="2420"/>
      <c r="B2213" s="2715"/>
      <c r="C2213" s="2376"/>
      <c r="D2213" s="2376"/>
      <c r="E2213" s="2276" t="s">
        <v>2026</v>
      </c>
      <c r="F2213" s="2338"/>
      <c r="G2213" s="2500"/>
      <c r="H2213" s="2698"/>
      <c r="I2213" s="2376"/>
      <c r="J2213" s="2376"/>
      <c r="K2213" s="2276" t="s">
        <v>1192</v>
      </c>
      <c r="L2213" s="2338"/>
      <c r="M2213" s="2376"/>
      <c r="N2213" s="50">
        <v>557.87599999999998</v>
      </c>
      <c r="O2213" s="456">
        <v>0</v>
      </c>
      <c r="P2213" s="50"/>
      <c r="Q2213" s="50"/>
      <c r="R2213" s="50"/>
      <c r="S2213" s="52"/>
      <c r="T2213" s="52"/>
      <c r="U2213" s="1444" t="s">
        <v>739</v>
      </c>
      <c r="V2213" s="403"/>
      <c r="W2213" s="403"/>
    </row>
    <row r="2214" spans="1:23" s="385" customFormat="1" ht="30" outlineLevel="1" x14ac:dyDescent="0.25">
      <c r="A2214" s="2420"/>
      <c r="B2214" s="2715"/>
      <c r="C2214" s="2376"/>
      <c r="D2214" s="2376"/>
      <c r="E2214" s="2341"/>
      <c r="F2214" s="2338"/>
      <c r="G2214" s="2500"/>
      <c r="H2214" s="2698"/>
      <c r="I2214" s="2376"/>
      <c r="J2214" s="2376"/>
      <c r="K2214" s="2341"/>
      <c r="L2214" s="2338"/>
      <c r="M2214" s="2376"/>
      <c r="N2214" s="50"/>
      <c r="O2214" s="456"/>
      <c r="P2214" s="50">
        <v>177.16800000000001</v>
      </c>
      <c r="Q2214" s="50"/>
      <c r="R2214" s="50"/>
      <c r="S2214" s="52"/>
      <c r="T2214" s="52"/>
      <c r="U2214" s="1444" t="s">
        <v>626</v>
      </c>
      <c r="V2214" s="403" t="s">
        <v>1261</v>
      </c>
      <c r="W2214" s="403"/>
    </row>
    <row r="2215" spans="1:23" s="385" customFormat="1" ht="30" outlineLevel="1" x14ac:dyDescent="0.25">
      <c r="A2215" s="2283"/>
      <c r="B2215" s="2716"/>
      <c r="C2215" s="2377"/>
      <c r="D2215" s="2377"/>
      <c r="E2215" s="2277"/>
      <c r="F2215" s="2337"/>
      <c r="G2215" s="2355"/>
      <c r="H2215" s="2699"/>
      <c r="I2215" s="2377"/>
      <c r="J2215" s="2377"/>
      <c r="K2215" s="2277"/>
      <c r="L2215" s="2337"/>
      <c r="M2215" s="2377"/>
      <c r="N2215" s="50">
        <v>342.12400000000002</v>
      </c>
      <c r="O2215" s="456">
        <v>694.32899999999995</v>
      </c>
      <c r="P2215" s="50"/>
      <c r="Q2215" s="50"/>
      <c r="R2215" s="50"/>
      <c r="S2215" s="52"/>
      <c r="T2215" s="52"/>
      <c r="U2215" s="1444" t="s">
        <v>651</v>
      </c>
      <c r="V2215" s="403"/>
      <c r="W2215" s="403"/>
    </row>
    <row r="2216" spans="1:23" s="286" customFormat="1" outlineLevel="1" x14ac:dyDescent="0.25">
      <c r="A2216" s="1190"/>
      <c r="B2216" s="1583" t="s">
        <v>1000</v>
      </c>
      <c r="C2216" s="190"/>
      <c r="D2216" s="179"/>
      <c r="E2216" s="164"/>
      <c r="F2216" s="214"/>
      <c r="G2216" s="247"/>
      <c r="H2216" s="1000" t="s">
        <v>588</v>
      </c>
      <c r="I2216" s="179"/>
      <c r="J2216" s="179"/>
      <c r="K2216" s="164"/>
      <c r="L2216" s="214"/>
      <c r="M2216" s="176"/>
      <c r="N2216" s="168"/>
      <c r="O2216" s="469"/>
      <c r="P2216" s="168"/>
      <c r="Q2216" s="168"/>
      <c r="R2216" s="168"/>
      <c r="S2216" s="170"/>
      <c r="T2216" s="170"/>
      <c r="U2216" s="197"/>
      <c r="V2216" s="197"/>
      <c r="W2216" s="197"/>
    </row>
    <row r="2217" spans="1:23" s="385" customFormat="1" ht="15" customHeight="1" outlineLevel="1" x14ac:dyDescent="0.25">
      <c r="A2217" s="2282"/>
      <c r="B2217" s="2714" t="s">
        <v>2847</v>
      </c>
      <c r="C2217" s="2375" t="s">
        <v>998</v>
      </c>
      <c r="D2217" s="2375" t="s">
        <v>999</v>
      </c>
      <c r="E2217" s="1041" t="s">
        <v>1174</v>
      </c>
      <c r="F2217" s="2336" t="s">
        <v>1172</v>
      </c>
      <c r="G2217" s="2234" t="s">
        <v>395</v>
      </c>
      <c r="H2217" s="2697" t="s">
        <v>740</v>
      </c>
      <c r="I2217" s="2375" t="s">
        <v>979</v>
      </c>
      <c r="J2217" s="2375" t="s">
        <v>980</v>
      </c>
      <c r="K2217" s="393" t="s">
        <v>329</v>
      </c>
      <c r="L2217" s="2336" t="s">
        <v>1172</v>
      </c>
      <c r="M2217" s="2375" t="s">
        <v>393</v>
      </c>
      <c r="N2217" s="50"/>
      <c r="O2217" s="456"/>
      <c r="P2217" s="50" t="s">
        <v>1650</v>
      </c>
      <c r="Q2217" s="50"/>
      <c r="R2217" s="50"/>
      <c r="S2217" s="52"/>
      <c r="T2217" s="52"/>
      <c r="U2217" s="1444"/>
      <c r="V2217" s="403"/>
      <c r="W2217" s="2294" t="s">
        <v>1990</v>
      </c>
    </row>
    <row r="2218" spans="1:23" s="385" customFormat="1" ht="15" customHeight="1" outlineLevel="1" x14ac:dyDescent="0.25">
      <c r="A2218" s="2420"/>
      <c r="B2218" s="2715"/>
      <c r="C2218" s="2376"/>
      <c r="D2218" s="2376"/>
      <c r="E2218" s="2375" t="s">
        <v>2026</v>
      </c>
      <c r="F2218" s="2338"/>
      <c r="G2218" s="2489"/>
      <c r="H2218" s="2698"/>
      <c r="I2218" s="2376"/>
      <c r="J2218" s="2376"/>
      <c r="K2218" s="2276" t="s">
        <v>1192</v>
      </c>
      <c r="L2218" s="2338"/>
      <c r="M2218" s="2376"/>
      <c r="N2218" s="50"/>
      <c r="O2218" s="456"/>
      <c r="P2218" s="50">
        <v>682.08299999999997</v>
      </c>
      <c r="Q2218" s="50"/>
      <c r="R2218" s="50"/>
      <c r="S2218" s="52"/>
      <c r="T2218" s="52"/>
      <c r="U2218" s="1444" t="s">
        <v>604</v>
      </c>
      <c r="V2218" s="403" t="s">
        <v>1261</v>
      </c>
      <c r="W2218" s="2387"/>
    </row>
    <row r="2219" spans="1:23" s="385" customFormat="1" ht="30" outlineLevel="1" x14ac:dyDescent="0.25">
      <c r="A2219" s="2283"/>
      <c r="B2219" s="2716"/>
      <c r="C2219" s="2377"/>
      <c r="D2219" s="2377"/>
      <c r="E2219" s="2377"/>
      <c r="F2219" s="2337"/>
      <c r="G2219" s="2235"/>
      <c r="H2219" s="2699"/>
      <c r="I2219" s="2377"/>
      <c r="J2219" s="2377"/>
      <c r="K2219" s="2277"/>
      <c r="L2219" s="2337"/>
      <c r="M2219" s="2377"/>
      <c r="N2219" s="50">
        <v>0</v>
      </c>
      <c r="O2219" s="447">
        <v>851.61099999999999</v>
      </c>
      <c r="P2219" s="50"/>
      <c r="Q2219" s="50"/>
      <c r="R2219" s="50"/>
      <c r="S2219" s="52"/>
      <c r="T2219" s="52"/>
      <c r="U2219" s="1444" t="s">
        <v>617</v>
      </c>
      <c r="V2219" s="403"/>
      <c r="W2219" s="2295"/>
    </row>
    <row r="2220" spans="1:23" s="282" customFormat="1" outlineLevel="1" x14ac:dyDescent="0.25">
      <c r="A2220" s="1187"/>
      <c r="B2220" s="1107" t="s">
        <v>3682</v>
      </c>
      <c r="C2220" s="2511" t="s">
        <v>2179</v>
      </c>
      <c r="D2220" s="2449" t="s">
        <v>87</v>
      </c>
      <c r="E2220" s="2507" t="s">
        <v>3</v>
      </c>
      <c r="F2220" s="2452" t="s">
        <v>335</v>
      </c>
      <c r="G2220" s="2583" t="s">
        <v>335</v>
      </c>
      <c r="H2220" s="910" t="s">
        <v>4033</v>
      </c>
      <c r="I2220" s="2425" t="s">
        <v>1608</v>
      </c>
      <c r="J2220" s="2425" t="s">
        <v>60</v>
      </c>
      <c r="K2220" s="2425" t="s">
        <v>3</v>
      </c>
      <c r="L2220" s="2452" t="s">
        <v>335</v>
      </c>
      <c r="M2220" s="2425" t="s">
        <v>335</v>
      </c>
      <c r="N2220" s="330"/>
      <c r="O2220" s="447"/>
      <c r="P2220" s="332"/>
      <c r="Q2220" s="588"/>
      <c r="R2220" s="588"/>
      <c r="S2220" s="255"/>
      <c r="T2220" s="255"/>
      <c r="U2220" s="14"/>
      <c r="V2220" s="14"/>
      <c r="W2220" s="14"/>
    </row>
    <row r="2221" spans="1:23" s="282" customFormat="1" ht="38.25" customHeight="1" outlineLevel="1" x14ac:dyDescent="0.25">
      <c r="A2221" s="1187">
        <v>74</v>
      </c>
      <c r="B2221" s="1560" t="s">
        <v>2177</v>
      </c>
      <c r="C2221" s="2511"/>
      <c r="D2221" s="2688"/>
      <c r="E2221" s="2751"/>
      <c r="F2221" s="2759"/>
      <c r="G2221" s="2583"/>
      <c r="H2221" s="922" t="s">
        <v>191</v>
      </c>
      <c r="I2221" s="2425"/>
      <c r="J2221" s="2425"/>
      <c r="K2221" s="2425"/>
      <c r="L2221" s="2759"/>
      <c r="M2221" s="2425"/>
      <c r="N2221" s="382" t="s">
        <v>34</v>
      </c>
      <c r="O2221" s="382" t="s">
        <v>34</v>
      </c>
      <c r="P2221" s="382">
        <v>10</v>
      </c>
      <c r="Q2221" s="382">
        <v>12.9</v>
      </c>
      <c r="R2221" s="382">
        <v>15</v>
      </c>
      <c r="S2221" s="382">
        <v>25</v>
      </c>
      <c r="T2221" s="14">
        <v>25</v>
      </c>
      <c r="U2221" s="1667"/>
      <c r="V2221" s="255"/>
      <c r="W2221" s="255"/>
    </row>
    <row r="2222" spans="1:23" s="282" customFormat="1" ht="47.25" customHeight="1" outlineLevel="1" x14ac:dyDescent="0.25">
      <c r="A2222" s="1187">
        <v>75</v>
      </c>
      <c r="B2222" s="1560" t="s">
        <v>2178</v>
      </c>
      <c r="C2222" s="2511"/>
      <c r="D2222" s="2450"/>
      <c r="E2222" s="2508"/>
      <c r="F2222" s="2453"/>
      <c r="G2222" s="2583"/>
      <c r="H2222" s="922" t="s">
        <v>192</v>
      </c>
      <c r="I2222" s="2425"/>
      <c r="J2222" s="2425"/>
      <c r="K2222" s="2425"/>
      <c r="L2222" s="2453"/>
      <c r="M2222" s="2425"/>
      <c r="N2222" s="382">
        <v>2.9</v>
      </c>
      <c r="O2222" s="382">
        <v>3.5</v>
      </c>
      <c r="P2222" s="382">
        <v>5.0999999999999996</v>
      </c>
      <c r="Q2222" s="382">
        <v>5.5</v>
      </c>
      <c r="R2222" s="382">
        <v>6</v>
      </c>
      <c r="S2222" s="382">
        <v>9</v>
      </c>
      <c r="T2222" s="14">
        <v>11</v>
      </c>
      <c r="U2222" s="1667"/>
      <c r="V2222" s="255"/>
      <c r="W2222" s="255"/>
    </row>
    <row r="2223" spans="1:23" s="298" customFormat="1" ht="15" customHeight="1" outlineLevel="1" x14ac:dyDescent="0.25">
      <c r="A2223" s="2356"/>
      <c r="B2223" s="2329" t="s">
        <v>3683</v>
      </c>
      <c r="C2223" s="2310" t="s">
        <v>307</v>
      </c>
      <c r="D2223" s="2238" t="s">
        <v>457</v>
      </c>
      <c r="E2223" s="1045" t="s">
        <v>486</v>
      </c>
      <c r="F2223" s="2330" t="s">
        <v>474</v>
      </c>
      <c r="G2223" s="2311" t="s">
        <v>395</v>
      </c>
      <c r="H2223" s="2368" t="s">
        <v>938</v>
      </c>
      <c r="I2223" s="2680" t="s">
        <v>979</v>
      </c>
      <c r="J2223" s="2680" t="s">
        <v>979</v>
      </c>
      <c r="K2223" s="258" t="s">
        <v>1174</v>
      </c>
      <c r="L2223" s="2330" t="s">
        <v>474</v>
      </c>
      <c r="M2223" s="2366" t="s">
        <v>393</v>
      </c>
      <c r="N2223" s="561">
        <v>113</v>
      </c>
      <c r="O2223" s="561">
        <v>414</v>
      </c>
      <c r="P2223" s="561">
        <v>194.2</v>
      </c>
      <c r="Q2223" s="44"/>
      <c r="R2223" s="44"/>
      <c r="S2223" s="42"/>
      <c r="T2223" s="41"/>
      <c r="U2223" s="1666"/>
      <c r="V2223" s="271"/>
      <c r="W2223" s="271"/>
    </row>
    <row r="2224" spans="1:23" s="298" customFormat="1" ht="30" outlineLevel="1" x14ac:dyDescent="0.25">
      <c r="A2224" s="2356"/>
      <c r="B2224" s="2329"/>
      <c r="C2224" s="2310"/>
      <c r="D2224" s="2239"/>
      <c r="E2224" s="1045" t="s">
        <v>458</v>
      </c>
      <c r="F2224" s="2331"/>
      <c r="G2224" s="2311"/>
      <c r="H2224" s="2369"/>
      <c r="I2224" s="2681"/>
      <c r="J2224" s="2681"/>
      <c r="K2224" s="258" t="s">
        <v>465</v>
      </c>
      <c r="L2224" s="2331"/>
      <c r="M2224" s="2366"/>
      <c r="N2224" s="670">
        <v>5700</v>
      </c>
      <c r="O2224" s="670">
        <v>7729</v>
      </c>
      <c r="P2224" s="670">
        <v>2446.3679999999999</v>
      </c>
      <c r="Q2224" s="44"/>
      <c r="R2224" s="44"/>
      <c r="S2224" s="42"/>
      <c r="T2224" s="41"/>
      <c r="U2224" s="62" t="s">
        <v>741</v>
      </c>
      <c r="V2224" s="271"/>
      <c r="W2224" s="271"/>
    </row>
    <row r="2225" spans="1:23" s="656" customFormat="1" ht="42.75" outlineLevel="1" x14ac:dyDescent="0.2">
      <c r="A2225" s="1229"/>
      <c r="B2225" s="1590"/>
      <c r="C2225" s="645"/>
      <c r="D2225" s="652"/>
      <c r="E2225" s="645"/>
      <c r="F2225" s="655"/>
      <c r="G2225" s="652"/>
      <c r="H2225" s="629" t="s">
        <v>1179</v>
      </c>
      <c r="I2225" s="653"/>
      <c r="J2225" s="654"/>
      <c r="K2225" s="653"/>
      <c r="L2225" s="655"/>
      <c r="M2225" s="653"/>
      <c r="N2225" s="633">
        <f>SUM(N2226:N2227)</f>
        <v>5000.723</v>
      </c>
      <c r="O2225" s="633">
        <f t="shared" ref="O2225:T2225" si="130">SUM(O2226:O2227)</f>
        <v>9979.8260000000009</v>
      </c>
      <c r="P2225" s="633">
        <f t="shared" si="130"/>
        <v>2446.3679999999999</v>
      </c>
      <c r="Q2225" s="633">
        <f t="shared" si="130"/>
        <v>0</v>
      </c>
      <c r="R2225" s="633">
        <f t="shared" si="130"/>
        <v>0</v>
      </c>
      <c r="S2225" s="633">
        <f t="shared" si="130"/>
        <v>0</v>
      </c>
      <c r="T2225" s="633">
        <f t="shared" si="130"/>
        <v>0</v>
      </c>
      <c r="U2225" s="645"/>
      <c r="V2225" s="645"/>
      <c r="W2225" s="645"/>
    </row>
    <row r="2226" spans="1:23" s="656" customFormat="1" outlineLevel="1" x14ac:dyDescent="0.2">
      <c r="A2226" s="1229"/>
      <c r="B2226" s="1590"/>
      <c r="C2226" s="645"/>
      <c r="D2226" s="652"/>
      <c r="E2226" s="645"/>
      <c r="F2226" s="655"/>
      <c r="G2226" s="652"/>
      <c r="H2226" s="629" t="s">
        <v>1032</v>
      </c>
      <c r="I2226" s="653"/>
      <c r="J2226" s="654"/>
      <c r="K2226" s="653"/>
      <c r="L2226" s="655"/>
      <c r="M2226" s="653"/>
      <c r="N2226" s="633">
        <f>N2232+N2235+N2239</f>
        <v>0</v>
      </c>
      <c r="O2226" s="633">
        <f t="shared" ref="O2226:T2226" si="131">O2232+O2235+O2239</f>
        <v>21.259999999999998</v>
      </c>
      <c r="P2226" s="633">
        <f t="shared" si="131"/>
        <v>0</v>
      </c>
      <c r="Q2226" s="633">
        <f t="shared" ref="Q2226:S2226" si="132">Q2232+Q2235+Q2239</f>
        <v>0</v>
      </c>
      <c r="R2226" s="633">
        <f t="shared" si="132"/>
        <v>0</v>
      </c>
      <c r="S2226" s="633">
        <f t="shared" si="132"/>
        <v>0</v>
      </c>
      <c r="T2226" s="633">
        <f t="shared" si="131"/>
        <v>0</v>
      </c>
      <c r="U2226" s="645"/>
      <c r="V2226" s="645"/>
      <c r="W2226" s="645"/>
    </row>
    <row r="2227" spans="1:23" s="656" customFormat="1" outlineLevel="1" x14ac:dyDescent="0.2">
      <c r="A2227" s="1229"/>
      <c r="B2227" s="1590"/>
      <c r="C2227" s="645"/>
      <c r="D2227" s="652"/>
      <c r="E2227" s="645"/>
      <c r="F2227" s="655"/>
      <c r="G2227" s="652"/>
      <c r="H2227" s="629" t="s">
        <v>1035</v>
      </c>
      <c r="I2227" s="653"/>
      <c r="J2227" s="654"/>
      <c r="K2227" s="653"/>
      <c r="L2227" s="655"/>
      <c r="M2227" s="653"/>
      <c r="N2227" s="633">
        <f>N2230+N2233+N2236+N2240</f>
        <v>5000.723</v>
      </c>
      <c r="O2227" s="633">
        <f t="shared" ref="O2227:T2227" si="133">O2230+O2233+O2236+O2240</f>
        <v>9958.5660000000007</v>
      </c>
      <c r="P2227" s="633">
        <f t="shared" si="133"/>
        <v>2446.3679999999999</v>
      </c>
      <c r="Q2227" s="633">
        <f t="shared" ref="Q2227:S2227" si="134">Q2230+Q2233+Q2236+Q2240</f>
        <v>0</v>
      </c>
      <c r="R2227" s="633">
        <f t="shared" si="134"/>
        <v>0</v>
      </c>
      <c r="S2227" s="633">
        <f t="shared" si="134"/>
        <v>0</v>
      </c>
      <c r="T2227" s="633">
        <f t="shared" si="133"/>
        <v>0</v>
      </c>
      <c r="U2227" s="645"/>
      <c r="V2227" s="645"/>
      <c r="W2227" s="645"/>
    </row>
    <row r="2228" spans="1:23" s="286" customFormat="1" outlineLevel="1" x14ac:dyDescent="0.25">
      <c r="A2228" s="1190"/>
      <c r="B2228" s="1583" t="s">
        <v>1014</v>
      </c>
      <c r="C2228" s="176"/>
      <c r="D2228" s="160"/>
      <c r="E2228" s="160"/>
      <c r="F2228" s="205"/>
      <c r="G2228" s="161"/>
      <c r="H2228" s="1000" t="s">
        <v>584</v>
      </c>
      <c r="I2228" s="176"/>
      <c r="J2228" s="160"/>
      <c r="K2228" s="160"/>
      <c r="L2228" s="205"/>
      <c r="M2228" s="160"/>
      <c r="N2228" s="168"/>
      <c r="O2228" s="469"/>
      <c r="P2228" s="168"/>
      <c r="Q2228" s="168"/>
      <c r="R2228" s="168"/>
      <c r="S2228" s="170"/>
      <c r="T2228" s="170"/>
      <c r="U2228" s="197"/>
      <c r="V2228" s="197"/>
      <c r="W2228" s="197"/>
    </row>
    <row r="2229" spans="1:23" s="69" customFormat="1" outlineLevel="1" x14ac:dyDescent="0.25">
      <c r="A2229" s="2282"/>
      <c r="B2229" s="2478" t="s">
        <v>2391</v>
      </c>
      <c r="C2229" s="2375" t="s">
        <v>998</v>
      </c>
      <c r="D2229" s="2375" t="s">
        <v>999</v>
      </c>
      <c r="E2229" s="1025" t="s">
        <v>1174</v>
      </c>
      <c r="F2229" s="2392" t="s">
        <v>474</v>
      </c>
      <c r="G2229" s="2234" t="s">
        <v>395</v>
      </c>
      <c r="H2229" s="2518" t="s">
        <v>742</v>
      </c>
      <c r="I2229" s="2375" t="s">
        <v>979</v>
      </c>
      <c r="J2229" s="2375" t="s">
        <v>980</v>
      </c>
      <c r="K2229" s="251" t="s">
        <v>1174</v>
      </c>
      <c r="L2229" s="2392" t="s">
        <v>474</v>
      </c>
      <c r="M2229" s="2276" t="s">
        <v>393</v>
      </c>
      <c r="N2229" s="50"/>
      <c r="O2229" s="456" t="s">
        <v>1216</v>
      </c>
      <c r="P2229" s="50" t="s">
        <v>3251</v>
      </c>
      <c r="Q2229" s="50"/>
      <c r="R2229" s="50"/>
      <c r="S2229" s="52"/>
      <c r="T2229" s="52"/>
      <c r="U2229" s="1444"/>
      <c r="V2229" s="241"/>
      <c r="W2229" s="2294" t="s">
        <v>2008</v>
      </c>
    </row>
    <row r="2230" spans="1:23" s="69" customFormat="1" outlineLevel="1" x14ac:dyDescent="0.25">
      <c r="A2230" s="2283"/>
      <c r="B2230" s="2479"/>
      <c r="C2230" s="2377"/>
      <c r="D2230" s="2377"/>
      <c r="E2230" s="1044" t="s">
        <v>2026</v>
      </c>
      <c r="F2230" s="2394"/>
      <c r="G2230" s="2235"/>
      <c r="H2230" s="2520"/>
      <c r="I2230" s="2377"/>
      <c r="J2230" s="2377"/>
      <c r="K2230" s="242" t="s">
        <v>1192</v>
      </c>
      <c r="L2230" s="2394"/>
      <c r="M2230" s="2277"/>
      <c r="N2230" s="50">
        <v>87</v>
      </c>
      <c r="O2230" s="447">
        <v>692.70799999999997</v>
      </c>
      <c r="P2230" s="50">
        <v>400</v>
      </c>
      <c r="Q2230" s="50"/>
      <c r="R2230" s="50"/>
      <c r="S2230" s="52"/>
      <c r="T2230" s="52"/>
      <c r="U2230" s="1444" t="s">
        <v>741</v>
      </c>
      <c r="V2230" s="241"/>
      <c r="W2230" s="2387"/>
    </row>
    <row r="2231" spans="1:23" s="69" customFormat="1" outlineLevel="1" x14ac:dyDescent="0.25">
      <c r="A2231" s="2282"/>
      <c r="B2231" s="2478" t="s">
        <v>2392</v>
      </c>
      <c r="C2231" s="2375" t="s">
        <v>998</v>
      </c>
      <c r="D2231" s="2375" t="s">
        <v>999</v>
      </c>
      <c r="E2231" s="1025" t="s">
        <v>1174</v>
      </c>
      <c r="F2231" s="2392" t="s">
        <v>474</v>
      </c>
      <c r="G2231" s="2234" t="s">
        <v>395</v>
      </c>
      <c r="H2231" s="2518" t="s">
        <v>743</v>
      </c>
      <c r="I2231" s="2375" t="s">
        <v>979</v>
      </c>
      <c r="J2231" s="2375" t="s">
        <v>980</v>
      </c>
      <c r="K2231" s="239" t="s">
        <v>1174</v>
      </c>
      <c r="L2231" s="2392" t="s">
        <v>474</v>
      </c>
      <c r="M2231" s="2276" t="s">
        <v>393</v>
      </c>
      <c r="N2231" s="50"/>
      <c r="O2231" s="456" t="s">
        <v>1217</v>
      </c>
      <c r="P2231" s="50" t="s">
        <v>3252</v>
      </c>
      <c r="Q2231" s="50"/>
      <c r="R2231" s="50"/>
      <c r="S2231" s="52"/>
      <c r="T2231" s="52"/>
      <c r="U2231" s="1444"/>
      <c r="V2231" s="241"/>
      <c r="W2231" s="241"/>
    </row>
    <row r="2232" spans="1:23" s="69" customFormat="1" outlineLevel="1" x14ac:dyDescent="0.25">
      <c r="A2232" s="2420"/>
      <c r="B2232" s="2719"/>
      <c r="C2232" s="2376"/>
      <c r="D2232" s="2376"/>
      <c r="E2232" s="2276" t="s">
        <v>2026</v>
      </c>
      <c r="F2232" s="2393"/>
      <c r="G2232" s="2489"/>
      <c r="H2232" s="2519"/>
      <c r="I2232" s="2376"/>
      <c r="J2232" s="2376"/>
      <c r="K2232" s="2276" t="s">
        <v>1192</v>
      </c>
      <c r="L2232" s="2393"/>
      <c r="M2232" s="2341"/>
      <c r="N2232" s="50">
        <v>0</v>
      </c>
      <c r="O2232" s="447">
        <v>6.26</v>
      </c>
      <c r="P2232" s="50"/>
      <c r="Q2232" s="50"/>
      <c r="R2232" s="50"/>
      <c r="S2232" s="52"/>
      <c r="T2232" s="52"/>
      <c r="U2232" s="1444" t="s">
        <v>746</v>
      </c>
      <c r="V2232" s="241"/>
      <c r="W2232" s="241"/>
    </row>
    <row r="2233" spans="1:23" s="69" customFormat="1" outlineLevel="1" x14ac:dyDescent="0.25">
      <c r="A2233" s="2283"/>
      <c r="B2233" s="2479"/>
      <c r="C2233" s="2377"/>
      <c r="D2233" s="2377"/>
      <c r="E2233" s="2277"/>
      <c r="F2233" s="2394"/>
      <c r="G2233" s="2235"/>
      <c r="H2233" s="2520"/>
      <c r="I2233" s="2377"/>
      <c r="J2233" s="2377"/>
      <c r="K2233" s="2277"/>
      <c r="L2233" s="2394"/>
      <c r="M2233" s="2277"/>
      <c r="N2233" s="50">
        <v>626.447</v>
      </c>
      <c r="O2233" s="447">
        <v>2838.1590000000001</v>
      </c>
      <c r="P2233" s="50">
        <v>100</v>
      </c>
      <c r="Q2233" s="50"/>
      <c r="R2233" s="50"/>
      <c r="S2233" s="52"/>
      <c r="T2233" s="52"/>
      <c r="U2233" s="1444" t="s">
        <v>741</v>
      </c>
      <c r="V2233" s="241"/>
      <c r="W2233" s="241"/>
    </row>
    <row r="2234" spans="1:23" s="69" customFormat="1" outlineLevel="1" x14ac:dyDescent="0.25">
      <c r="A2234" s="2282"/>
      <c r="B2234" s="2478" t="s">
        <v>2393</v>
      </c>
      <c r="C2234" s="2375" t="s">
        <v>998</v>
      </c>
      <c r="D2234" s="2375" t="s">
        <v>999</v>
      </c>
      <c r="E2234" s="1025" t="s">
        <v>1174</v>
      </c>
      <c r="F2234" s="2392" t="s">
        <v>474</v>
      </c>
      <c r="G2234" s="2234" t="s">
        <v>395</v>
      </c>
      <c r="H2234" s="2518" t="s">
        <v>744</v>
      </c>
      <c r="I2234" s="2375" t="s">
        <v>979</v>
      </c>
      <c r="J2234" s="2375" t="s">
        <v>980</v>
      </c>
      <c r="K2234" s="239" t="s">
        <v>1174</v>
      </c>
      <c r="L2234" s="2392" t="s">
        <v>474</v>
      </c>
      <c r="M2234" s="2276" t="s">
        <v>393</v>
      </c>
      <c r="N2234" s="50"/>
      <c r="O2234" s="456" t="s">
        <v>1218</v>
      </c>
      <c r="P2234" s="50" t="s">
        <v>3253</v>
      </c>
      <c r="Q2234" s="50"/>
      <c r="R2234" s="50"/>
      <c r="S2234" s="52"/>
      <c r="T2234" s="52"/>
      <c r="U2234" s="1444"/>
      <c r="V2234" s="241"/>
      <c r="W2234" s="2294" t="s">
        <v>1990</v>
      </c>
    </row>
    <row r="2235" spans="1:23" s="69" customFormat="1" outlineLevel="1" x14ac:dyDescent="0.25">
      <c r="A2235" s="2420"/>
      <c r="B2235" s="2719"/>
      <c r="C2235" s="2376"/>
      <c r="D2235" s="2376"/>
      <c r="E2235" s="2276" t="s">
        <v>2026</v>
      </c>
      <c r="F2235" s="2393"/>
      <c r="G2235" s="2489"/>
      <c r="H2235" s="2519"/>
      <c r="I2235" s="2376"/>
      <c r="J2235" s="2376"/>
      <c r="K2235" s="2276" t="s">
        <v>1192</v>
      </c>
      <c r="L2235" s="2393"/>
      <c r="M2235" s="2341"/>
      <c r="N2235" s="50">
        <v>0</v>
      </c>
      <c r="O2235" s="447">
        <v>0</v>
      </c>
      <c r="P2235" s="50"/>
      <c r="Q2235" s="50"/>
      <c r="R2235" s="50"/>
      <c r="S2235" s="52"/>
      <c r="T2235" s="52"/>
      <c r="U2235" s="1444" t="s">
        <v>746</v>
      </c>
      <c r="V2235" s="241"/>
      <c r="W2235" s="2387"/>
    </row>
    <row r="2236" spans="1:23" s="69" customFormat="1" outlineLevel="1" x14ac:dyDescent="0.25">
      <c r="A2236" s="2283"/>
      <c r="B2236" s="2479"/>
      <c r="C2236" s="2377"/>
      <c r="D2236" s="2377"/>
      <c r="E2236" s="2277"/>
      <c r="F2236" s="2394"/>
      <c r="G2236" s="2235"/>
      <c r="H2236" s="2520"/>
      <c r="I2236" s="2377"/>
      <c r="J2236" s="2377"/>
      <c r="K2236" s="2277"/>
      <c r="L2236" s="2394"/>
      <c r="M2236" s="2277"/>
      <c r="N2236" s="50">
        <v>287.27600000000001</v>
      </c>
      <c r="O2236" s="447">
        <v>464.32799999999997</v>
      </c>
      <c r="P2236" s="50">
        <v>346.18200000000002</v>
      </c>
      <c r="Q2236" s="50"/>
      <c r="R2236" s="50"/>
      <c r="S2236" s="52"/>
      <c r="T2236" s="52"/>
      <c r="U2236" s="1444" t="s">
        <v>741</v>
      </c>
      <c r="V2236" s="241"/>
      <c r="W2236" s="2295"/>
    </row>
    <row r="2237" spans="1:23" s="286" customFormat="1" outlineLevel="1" x14ac:dyDescent="0.25">
      <c r="A2237" s="1190"/>
      <c r="B2237" s="1123" t="s">
        <v>995</v>
      </c>
      <c r="C2237" s="185"/>
      <c r="D2237" s="185"/>
      <c r="E2237" s="172"/>
      <c r="F2237" s="205"/>
      <c r="G2237" s="246"/>
      <c r="H2237" s="997" t="s">
        <v>593</v>
      </c>
      <c r="I2237" s="185"/>
      <c r="J2237" s="185"/>
      <c r="K2237" s="172"/>
      <c r="L2237" s="205"/>
      <c r="M2237" s="172"/>
      <c r="N2237" s="168"/>
      <c r="O2237" s="469"/>
      <c r="P2237" s="168"/>
      <c r="Q2237" s="168"/>
      <c r="R2237" s="168"/>
      <c r="S2237" s="170"/>
      <c r="T2237" s="170"/>
      <c r="U2237" s="197"/>
      <c r="V2237" s="197"/>
      <c r="W2237" s="197"/>
    </row>
    <row r="2238" spans="1:23" s="69" customFormat="1" outlineLevel="1" x14ac:dyDescent="0.25">
      <c r="A2238" s="2282"/>
      <c r="B2238" s="2478" t="s">
        <v>2389</v>
      </c>
      <c r="C2238" s="2375" t="s">
        <v>998</v>
      </c>
      <c r="D2238" s="2375" t="s">
        <v>999</v>
      </c>
      <c r="E2238" s="1025" t="s">
        <v>1174</v>
      </c>
      <c r="F2238" s="2392" t="s">
        <v>474</v>
      </c>
      <c r="G2238" s="2354" t="s">
        <v>395</v>
      </c>
      <c r="H2238" s="2518" t="s">
        <v>745</v>
      </c>
      <c r="I2238" s="2375" t="s">
        <v>979</v>
      </c>
      <c r="J2238" s="2375" t="s">
        <v>980</v>
      </c>
      <c r="K2238" s="239" t="s">
        <v>1174</v>
      </c>
      <c r="L2238" s="2392" t="s">
        <v>474</v>
      </c>
      <c r="M2238" s="2276" t="s">
        <v>393</v>
      </c>
      <c r="N2238" s="50"/>
      <c r="O2238" s="447" t="s">
        <v>1219</v>
      </c>
      <c r="P2238" s="1361" t="s">
        <v>3250</v>
      </c>
      <c r="Q2238" s="50"/>
      <c r="R2238" s="50"/>
      <c r="S2238" s="52"/>
      <c r="T2238" s="52"/>
      <c r="U2238" s="1444"/>
      <c r="V2238" s="241"/>
      <c r="W2238" s="241"/>
    </row>
    <row r="2239" spans="1:23" s="69" customFormat="1" outlineLevel="1" x14ac:dyDescent="0.25">
      <c r="A2239" s="2420"/>
      <c r="B2239" s="2719"/>
      <c r="C2239" s="2376"/>
      <c r="D2239" s="2376"/>
      <c r="E2239" s="2276" t="s">
        <v>2026</v>
      </c>
      <c r="F2239" s="2393"/>
      <c r="G2239" s="2500"/>
      <c r="H2239" s="2519"/>
      <c r="I2239" s="2376"/>
      <c r="J2239" s="2376"/>
      <c r="K2239" s="2276" t="s">
        <v>1192</v>
      </c>
      <c r="L2239" s="2393"/>
      <c r="M2239" s="2341"/>
      <c r="N2239" s="50">
        <v>0</v>
      </c>
      <c r="O2239" s="447">
        <v>15</v>
      </c>
      <c r="P2239" s="50"/>
      <c r="Q2239" s="50"/>
      <c r="R2239" s="50"/>
      <c r="S2239" s="52"/>
      <c r="T2239" s="52"/>
      <c r="U2239" s="1444" t="s">
        <v>746</v>
      </c>
      <c r="V2239" s="241"/>
      <c r="W2239" s="241"/>
    </row>
    <row r="2240" spans="1:23" s="69" customFormat="1" outlineLevel="1" x14ac:dyDescent="0.25">
      <c r="A2240" s="2283"/>
      <c r="B2240" s="2479"/>
      <c r="C2240" s="2377"/>
      <c r="D2240" s="2377"/>
      <c r="E2240" s="2277"/>
      <c r="F2240" s="2394"/>
      <c r="G2240" s="2355"/>
      <c r="H2240" s="2520"/>
      <c r="I2240" s="2377"/>
      <c r="J2240" s="2377"/>
      <c r="K2240" s="2277"/>
      <c r="L2240" s="2394"/>
      <c r="M2240" s="2277"/>
      <c r="N2240" s="50">
        <v>4000</v>
      </c>
      <c r="O2240" s="447">
        <v>5963.3710000000001</v>
      </c>
      <c r="P2240" s="50">
        <v>1600.1859999999999</v>
      </c>
      <c r="Q2240" s="50"/>
      <c r="R2240" s="50"/>
      <c r="S2240" s="52"/>
      <c r="T2240" s="52"/>
      <c r="U2240" s="1444" t="s">
        <v>741</v>
      </c>
      <c r="V2240" s="241"/>
      <c r="W2240" s="241"/>
    </row>
    <row r="2241" spans="1:23" s="1066" customFormat="1" ht="28.5" outlineLevel="1" x14ac:dyDescent="0.25">
      <c r="A2241" s="1473"/>
      <c r="B2241" s="1592" t="s">
        <v>193</v>
      </c>
      <c r="C2241" s="1065"/>
      <c r="D2241" s="1474"/>
      <c r="E2241" s="1065"/>
      <c r="F2241" s="1474"/>
      <c r="G2241" s="1474"/>
      <c r="H2241" s="2437" t="s">
        <v>194</v>
      </c>
      <c r="I2241" s="2438"/>
      <c r="J2241" s="2438"/>
      <c r="K2241" s="2438"/>
      <c r="L2241" s="2438"/>
      <c r="M2241" s="2438"/>
      <c r="N2241" s="2438"/>
      <c r="O2241" s="2438"/>
      <c r="P2241" s="2438"/>
      <c r="Q2241" s="2438"/>
      <c r="R2241" s="2438"/>
      <c r="S2241" s="2438"/>
      <c r="T2241" s="2438"/>
      <c r="U2241" s="2438"/>
      <c r="V2241" s="2438"/>
      <c r="W2241" s="2439"/>
    </row>
    <row r="2242" spans="1:23" s="282" customFormat="1" ht="120" outlineLevel="1" x14ac:dyDescent="0.25">
      <c r="A2242" s="1187">
        <v>76</v>
      </c>
      <c r="B2242" s="1530" t="s">
        <v>3684</v>
      </c>
      <c r="C2242" s="255" t="s">
        <v>2180</v>
      </c>
      <c r="D2242" s="1037" t="s">
        <v>237</v>
      </c>
      <c r="E2242" s="1046" t="s">
        <v>3</v>
      </c>
      <c r="F2242" s="390" t="s">
        <v>335</v>
      </c>
      <c r="G2242" s="256" t="s">
        <v>335</v>
      </c>
      <c r="H2242" s="910" t="s">
        <v>1610</v>
      </c>
      <c r="I2242" s="1809" t="s">
        <v>4034</v>
      </c>
      <c r="J2242" s="1809" t="s">
        <v>198</v>
      </c>
      <c r="K2242" s="242" t="s">
        <v>3</v>
      </c>
      <c r="L2242" s="244" t="s">
        <v>335</v>
      </c>
      <c r="M2242" s="242" t="s">
        <v>335</v>
      </c>
      <c r="N2242" s="36">
        <v>73.3</v>
      </c>
      <c r="O2242" s="36">
        <v>74</v>
      </c>
      <c r="P2242" s="36">
        <v>75.2</v>
      </c>
      <c r="Q2242" s="36">
        <v>76.599999999999994</v>
      </c>
      <c r="R2242" s="36">
        <v>78</v>
      </c>
      <c r="S2242" s="36">
        <v>78.5</v>
      </c>
      <c r="T2242" s="36">
        <v>78.5</v>
      </c>
      <c r="U2242" s="382"/>
      <c r="V2242" s="14"/>
      <c r="W2242" s="14"/>
    </row>
    <row r="2243" spans="1:23" s="298" customFormat="1" ht="25.5" customHeight="1" outlineLevel="1" x14ac:dyDescent="0.25">
      <c r="A2243" s="2356"/>
      <c r="B2243" s="2329" t="s">
        <v>3685</v>
      </c>
      <c r="C2243" s="2310" t="s">
        <v>307</v>
      </c>
      <c r="D2243" s="2238" t="s">
        <v>457</v>
      </c>
      <c r="E2243" s="1045" t="s">
        <v>332</v>
      </c>
      <c r="F2243" s="2330" t="s">
        <v>472</v>
      </c>
      <c r="G2243" s="2311" t="s">
        <v>468</v>
      </c>
      <c r="H2243" s="2368" t="s">
        <v>939</v>
      </c>
      <c r="I2243" s="2607" t="s">
        <v>305</v>
      </c>
      <c r="J2243" s="2366" t="s">
        <v>454</v>
      </c>
      <c r="K2243" s="258" t="s">
        <v>487</v>
      </c>
      <c r="L2243" s="2330" t="s">
        <v>472</v>
      </c>
      <c r="M2243" s="2366" t="s">
        <v>466</v>
      </c>
      <c r="N2243" s="567">
        <v>1994</v>
      </c>
      <c r="O2243" s="561">
        <v>339</v>
      </c>
      <c r="P2243" s="561"/>
      <c r="Q2243" s="763">
        <v>339</v>
      </c>
      <c r="R2243" s="763">
        <v>339</v>
      </c>
      <c r="S2243" s="561">
        <v>339</v>
      </c>
      <c r="T2243" s="41"/>
      <c r="U2243" s="1666"/>
      <c r="V2243" s="271"/>
      <c r="W2243" s="271"/>
    </row>
    <row r="2244" spans="1:23" s="298" customFormat="1" ht="24.75" customHeight="1" outlineLevel="1" x14ac:dyDescent="0.25">
      <c r="A2244" s="2356"/>
      <c r="B2244" s="2329"/>
      <c r="C2244" s="2310"/>
      <c r="D2244" s="2239"/>
      <c r="E2244" s="1045" t="s">
        <v>458</v>
      </c>
      <c r="F2244" s="2331"/>
      <c r="G2244" s="2311"/>
      <c r="H2244" s="2369"/>
      <c r="I2244" s="2608"/>
      <c r="J2244" s="2366"/>
      <c r="K2244" s="258" t="s">
        <v>465</v>
      </c>
      <c r="L2244" s="2331"/>
      <c r="M2244" s="2366"/>
      <c r="N2244" s="670">
        <v>1602</v>
      </c>
      <c r="O2244" s="670">
        <v>362</v>
      </c>
      <c r="P2244" s="670"/>
      <c r="Q2244" s="670">
        <v>362</v>
      </c>
      <c r="R2244" s="670">
        <v>362</v>
      </c>
      <c r="S2244" s="670">
        <v>362</v>
      </c>
      <c r="T2244" s="40"/>
      <c r="U2244" s="1654" t="s">
        <v>3908</v>
      </c>
      <c r="V2244" s="271"/>
      <c r="W2244" s="271"/>
    </row>
    <row r="2245" spans="1:23" s="294" customFormat="1" outlineLevel="1" x14ac:dyDescent="0.25">
      <c r="A2245" s="1213"/>
      <c r="B2245" s="1107"/>
      <c r="C2245" s="240"/>
      <c r="D2245" s="1062"/>
      <c r="E2245" s="1043"/>
      <c r="F2245" s="390"/>
      <c r="G2245" s="264"/>
      <c r="H2245" s="910"/>
      <c r="I2245" s="242"/>
      <c r="J2245" s="242"/>
      <c r="K2245" s="242"/>
      <c r="L2245" s="244"/>
      <c r="M2245" s="242"/>
      <c r="N2245" s="50"/>
      <c r="O2245" s="456"/>
      <c r="P2245" s="50"/>
      <c r="Q2245" s="341"/>
      <c r="R2245" s="341"/>
      <c r="S2245" s="52"/>
      <c r="T2245" s="36"/>
      <c r="U2245" s="382"/>
      <c r="V2245" s="245"/>
      <c r="W2245" s="245"/>
    </row>
    <row r="2246" spans="1:23" s="282" customFormat="1" ht="120" outlineLevel="1" x14ac:dyDescent="0.25">
      <c r="A2246" s="1187">
        <v>77</v>
      </c>
      <c r="B2246" s="1530" t="s">
        <v>3686</v>
      </c>
      <c r="C2246" s="255" t="s">
        <v>2181</v>
      </c>
      <c r="D2246" s="1037" t="s">
        <v>85</v>
      </c>
      <c r="E2246" s="1046" t="s">
        <v>3</v>
      </c>
      <c r="F2246" s="390" t="s">
        <v>335</v>
      </c>
      <c r="G2246" s="256" t="s">
        <v>335</v>
      </c>
      <c r="H2246" s="910" t="s">
        <v>1611</v>
      </c>
      <c r="I2246" s="1809" t="s">
        <v>4035</v>
      </c>
      <c r="J2246" s="242" t="s">
        <v>58</v>
      </c>
      <c r="K2246" s="242" t="s">
        <v>3</v>
      </c>
      <c r="L2246" s="244" t="s">
        <v>335</v>
      </c>
      <c r="M2246" s="242" t="s">
        <v>335</v>
      </c>
      <c r="N2246" s="382">
        <v>19.2</v>
      </c>
      <c r="O2246" s="382">
        <v>24</v>
      </c>
      <c r="P2246" s="382">
        <v>25</v>
      </c>
      <c r="Q2246" s="382">
        <v>26</v>
      </c>
      <c r="R2246" s="382">
        <v>27</v>
      </c>
      <c r="S2246" s="382">
        <v>28</v>
      </c>
      <c r="T2246" s="382">
        <v>29</v>
      </c>
      <c r="U2246" s="382"/>
      <c r="V2246" s="14"/>
      <c r="W2246" s="14"/>
    </row>
    <row r="2247" spans="1:23" s="298" customFormat="1" ht="15" customHeight="1" outlineLevel="1" x14ac:dyDescent="0.25">
      <c r="A2247" s="2356"/>
      <c r="B2247" s="2329" t="s">
        <v>3687</v>
      </c>
      <c r="C2247" s="2310" t="s">
        <v>307</v>
      </c>
      <c r="D2247" s="2238" t="s">
        <v>457</v>
      </c>
      <c r="E2247" s="1045" t="s">
        <v>332</v>
      </c>
      <c r="F2247" s="2330">
        <v>2025</v>
      </c>
      <c r="G2247" s="2311" t="s">
        <v>395</v>
      </c>
      <c r="H2247" s="2368" t="s">
        <v>940</v>
      </c>
      <c r="I2247" s="2366" t="s">
        <v>305</v>
      </c>
      <c r="J2247" s="2366" t="s">
        <v>454</v>
      </c>
      <c r="K2247" s="258" t="s">
        <v>329</v>
      </c>
      <c r="L2247" s="2330">
        <v>2026</v>
      </c>
      <c r="M2247" s="2366" t="s">
        <v>393</v>
      </c>
      <c r="N2247" s="44"/>
      <c r="O2247" s="42"/>
      <c r="P2247" s="561">
        <v>3</v>
      </c>
      <c r="Q2247" s="538"/>
      <c r="R2247" s="538"/>
      <c r="S2247" s="42"/>
      <c r="T2247" s="41"/>
      <c r="U2247" s="1666"/>
      <c r="V2247" s="271"/>
      <c r="W2247" s="271"/>
    </row>
    <row r="2248" spans="1:23" s="298" customFormat="1" ht="30" outlineLevel="1" x14ac:dyDescent="0.25">
      <c r="A2248" s="2356"/>
      <c r="B2248" s="2329"/>
      <c r="C2248" s="2310"/>
      <c r="D2248" s="2239"/>
      <c r="E2248" s="1045" t="s">
        <v>458</v>
      </c>
      <c r="F2248" s="2331"/>
      <c r="G2248" s="2311"/>
      <c r="H2248" s="2369"/>
      <c r="I2248" s="2366"/>
      <c r="J2248" s="2366"/>
      <c r="K2248" s="258" t="s">
        <v>465</v>
      </c>
      <c r="L2248" s="2331"/>
      <c r="M2248" s="2366"/>
      <c r="N2248" s="44"/>
      <c r="O2248" s="42"/>
      <c r="P2248" s="44">
        <v>2158.6999999999998</v>
      </c>
      <c r="Q2248" s="538"/>
      <c r="R2248" s="538"/>
      <c r="S2248" s="42"/>
      <c r="T2248" s="41"/>
      <c r="U2248" s="80" t="s">
        <v>3249</v>
      </c>
      <c r="V2248" s="271"/>
      <c r="W2248" s="271"/>
    </row>
    <row r="2249" spans="1:23" s="647" customFormat="1" ht="21.75" customHeight="1" outlineLevel="1" x14ac:dyDescent="0.25">
      <c r="A2249" s="1355"/>
      <c r="B2249" s="1590"/>
      <c r="C2249" s="610"/>
      <c r="D2249" s="1475"/>
      <c r="E2249" s="610"/>
      <c r="F2249" s="1476"/>
      <c r="G2249" s="644"/>
      <c r="H2249" s="1477" t="s">
        <v>3441</v>
      </c>
      <c r="I2249" s="1478"/>
      <c r="J2249" s="1478"/>
      <c r="K2249" s="609"/>
      <c r="L2249" s="1479"/>
      <c r="M2249" s="609"/>
      <c r="N2249" s="1480"/>
      <c r="O2249" s="1481"/>
      <c r="P2249" s="1484">
        <f>P2251</f>
        <v>2158.6880000000001</v>
      </c>
      <c r="Q2249" s="1482"/>
      <c r="R2249" s="1482"/>
      <c r="S2249" s="1481"/>
      <c r="T2249" s="1483"/>
      <c r="U2249" s="654"/>
      <c r="V2249" s="645"/>
      <c r="W2249" s="645"/>
    </row>
    <row r="2250" spans="1:23" s="311" customFormat="1" ht="16.5" customHeight="1" outlineLevel="1" x14ac:dyDescent="0.25">
      <c r="A2250" s="2694">
        <v>1</v>
      </c>
      <c r="B2250" s="1593"/>
      <c r="C2250" s="263"/>
      <c r="D2250" s="380"/>
      <c r="E2250" s="380"/>
      <c r="F2250" s="123"/>
      <c r="G2250" s="263"/>
      <c r="H2250" s="2447" t="s">
        <v>3440</v>
      </c>
      <c r="I2250" s="2276" t="s">
        <v>3213</v>
      </c>
      <c r="J2250" s="2276" t="s">
        <v>3213</v>
      </c>
      <c r="K2250" s="1344" t="s">
        <v>329</v>
      </c>
      <c r="L2250" s="2452">
        <v>2026</v>
      </c>
      <c r="M2250" s="2425" t="s">
        <v>393</v>
      </c>
      <c r="N2250" s="1344"/>
      <c r="O2250" s="1344"/>
      <c r="P2250" s="562">
        <v>3</v>
      </c>
      <c r="Q2250" s="380"/>
      <c r="R2250" s="380"/>
      <c r="S2250" s="263"/>
      <c r="T2250" s="263"/>
      <c r="U2250" s="380"/>
      <c r="V2250" s="263"/>
      <c r="W2250" s="263"/>
    </row>
    <row r="2251" spans="1:23" s="311" customFormat="1" ht="35.25" customHeight="1" outlineLevel="1" x14ac:dyDescent="0.25">
      <c r="A2251" s="2695"/>
      <c r="B2251" s="1593"/>
      <c r="C2251" s="380"/>
      <c r="D2251" s="1365"/>
      <c r="E2251" s="380"/>
      <c r="F2251" s="1366"/>
      <c r="G2251" s="380"/>
      <c r="H2251" s="2448"/>
      <c r="I2251" s="2277"/>
      <c r="J2251" s="2277"/>
      <c r="K2251" s="1344" t="s">
        <v>465</v>
      </c>
      <c r="L2251" s="2453"/>
      <c r="M2251" s="2425"/>
      <c r="N2251" s="1344"/>
      <c r="O2251" s="1344"/>
      <c r="P2251" s="1370">
        <v>2158.6880000000001</v>
      </c>
      <c r="Q2251" s="380"/>
      <c r="R2251" s="380"/>
      <c r="S2251" s="380"/>
      <c r="T2251" s="380"/>
      <c r="U2251" s="361" t="s">
        <v>3249</v>
      </c>
      <c r="V2251" s="380"/>
      <c r="W2251" s="380"/>
    </row>
    <row r="2252" spans="1:23" s="298" customFormat="1" ht="15" customHeight="1" outlineLevel="1" x14ac:dyDescent="0.25">
      <c r="A2252" s="2356"/>
      <c r="B2252" s="2329" t="s">
        <v>3688</v>
      </c>
      <c r="C2252" s="2310" t="s">
        <v>307</v>
      </c>
      <c r="D2252" s="2238" t="s">
        <v>457</v>
      </c>
      <c r="E2252" s="1045" t="s">
        <v>332</v>
      </c>
      <c r="F2252" s="2330">
        <v>2027</v>
      </c>
      <c r="G2252" s="2311" t="s">
        <v>468</v>
      </c>
      <c r="H2252" s="2368" t="s">
        <v>941</v>
      </c>
      <c r="I2252" s="2366" t="s">
        <v>305</v>
      </c>
      <c r="J2252" s="2366" t="s">
        <v>454</v>
      </c>
      <c r="K2252" s="258" t="s">
        <v>329</v>
      </c>
      <c r="L2252" s="2330">
        <v>2027</v>
      </c>
      <c r="M2252" s="2366" t="s">
        <v>466</v>
      </c>
      <c r="N2252" s="44"/>
      <c r="O2252" s="477"/>
      <c r="P2252" s="44"/>
      <c r="Q2252" s="561">
        <v>1</v>
      </c>
      <c r="R2252" s="538"/>
      <c r="S2252" s="42"/>
      <c r="T2252" s="41"/>
      <c r="U2252" s="1666"/>
      <c r="V2252" s="271"/>
      <c r="W2252" s="271"/>
    </row>
    <row r="2253" spans="1:23" s="298" customFormat="1" ht="30" outlineLevel="1" x14ac:dyDescent="0.25">
      <c r="A2253" s="2356"/>
      <c r="B2253" s="2329"/>
      <c r="C2253" s="2310"/>
      <c r="D2253" s="2239"/>
      <c r="E2253" s="1045" t="s">
        <v>458</v>
      </c>
      <c r="F2253" s="2331"/>
      <c r="G2253" s="2311"/>
      <c r="H2253" s="2369"/>
      <c r="I2253" s="2366"/>
      <c r="J2253" s="2366"/>
      <c r="K2253" s="258" t="s">
        <v>465</v>
      </c>
      <c r="L2253" s="2331"/>
      <c r="M2253" s="2366"/>
      <c r="N2253" s="44"/>
      <c r="O2253" s="477"/>
      <c r="P2253" s="44"/>
      <c r="Q2253" s="539">
        <v>100</v>
      </c>
      <c r="R2253" s="538"/>
      <c r="S2253" s="42"/>
      <c r="T2253" s="41"/>
      <c r="U2253" s="1388"/>
      <c r="V2253" s="271"/>
      <c r="W2253" s="271"/>
    </row>
    <row r="2254" spans="1:23" s="294" customFormat="1" outlineLevel="1" x14ac:dyDescent="0.25">
      <c r="A2254" s="1347"/>
      <c r="B2254" s="1107"/>
      <c r="C2254" s="1338"/>
      <c r="D2254" s="1337"/>
      <c r="E2254" s="1338"/>
      <c r="F2254" s="1345"/>
      <c r="G2254" s="1342"/>
      <c r="H2254" s="1348"/>
      <c r="I2254" s="1344"/>
      <c r="J2254" s="1344"/>
      <c r="K2254" s="1344"/>
      <c r="L2254" s="1345"/>
      <c r="M2254" s="1344"/>
      <c r="N2254" s="50"/>
      <c r="O2254" s="456"/>
      <c r="P2254" s="50"/>
      <c r="Q2254" s="341"/>
      <c r="R2254" s="438"/>
      <c r="S2254" s="52"/>
      <c r="T2254" s="36"/>
      <c r="U2254" s="382"/>
      <c r="V2254" s="382"/>
      <c r="W2254" s="382"/>
    </row>
    <row r="2255" spans="1:23" s="294" customFormat="1" outlineLevel="1" x14ac:dyDescent="0.25">
      <c r="A2255" s="1213"/>
      <c r="B2255" s="1107"/>
      <c r="C2255" s="240"/>
      <c r="D2255" s="1062"/>
      <c r="E2255" s="1043"/>
      <c r="F2255" s="131"/>
      <c r="G2255" s="264"/>
      <c r="H2255" s="910"/>
      <c r="I2255" s="242"/>
      <c r="J2255" s="242"/>
      <c r="K2255" s="242"/>
      <c r="L2255" s="131"/>
      <c r="M2255" s="242"/>
      <c r="N2255" s="50"/>
      <c r="O2255" s="456"/>
      <c r="P2255" s="50"/>
      <c r="Q2255" s="438"/>
      <c r="R2255" s="438"/>
      <c r="S2255" s="52"/>
      <c r="T2255" s="36"/>
      <c r="U2255" s="382"/>
      <c r="V2255" s="245"/>
      <c r="W2255" s="245"/>
    </row>
    <row r="2256" spans="1:23" s="282" customFormat="1" ht="120" outlineLevel="1" x14ac:dyDescent="0.25">
      <c r="A2256" s="1187">
        <v>78</v>
      </c>
      <c r="B2256" s="1530" t="s">
        <v>3689</v>
      </c>
      <c r="C2256" s="255" t="s">
        <v>2182</v>
      </c>
      <c r="D2256" s="1037" t="s">
        <v>85</v>
      </c>
      <c r="E2256" s="1046" t="s">
        <v>3</v>
      </c>
      <c r="F2256" s="128" t="s">
        <v>335</v>
      </c>
      <c r="G2256" s="256" t="s">
        <v>335</v>
      </c>
      <c r="H2256" s="910" t="s">
        <v>1613</v>
      </c>
      <c r="I2256" s="1813" t="s">
        <v>4036</v>
      </c>
      <c r="J2256" s="261" t="s">
        <v>58</v>
      </c>
      <c r="K2256" s="261" t="s">
        <v>3</v>
      </c>
      <c r="L2256" s="128" t="s">
        <v>335</v>
      </c>
      <c r="M2256" s="261" t="s">
        <v>335</v>
      </c>
      <c r="N2256" s="382">
        <v>58</v>
      </c>
      <c r="O2256" s="382">
        <v>73.3</v>
      </c>
      <c r="P2256" s="382">
        <v>79.5</v>
      </c>
      <c r="Q2256" s="382">
        <v>84.4</v>
      </c>
      <c r="R2256" s="382">
        <v>93.3</v>
      </c>
      <c r="S2256" s="382">
        <v>93.4</v>
      </c>
      <c r="T2256" s="382">
        <v>100</v>
      </c>
      <c r="U2256" s="14"/>
      <c r="V2256" s="14"/>
      <c r="W2256" s="14"/>
    </row>
    <row r="2257" spans="1:23" s="298" customFormat="1" ht="15" customHeight="1" outlineLevel="1" x14ac:dyDescent="0.25">
      <c r="A2257" s="2356"/>
      <c r="B2257" s="2329" t="s">
        <v>3690</v>
      </c>
      <c r="C2257" s="2310" t="s">
        <v>307</v>
      </c>
      <c r="D2257" s="2238" t="s">
        <v>457</v>
      </c>
      <c r="E2257" s="1045" t="s">
        <v>332</v>
      </c>
      <c r="F2257" s="2330" t="s">
        <v>990</v>
      </c>
      <c r="G2257" s="2311" t="s">
        <v>395</v>
      </c>
      <c r="H2257" s="2368" t="s">
        <v>942</v>
      </c>
      <c r="I2257" s="2366" t="s">
        <v>305</v>
      </c>
      <c r="J2257" s="2366" t="s">
        <v>454</v>
      </c>
      <c r="K2257" s="258" t="s">
        <v>329</v>
      </c>
      <c r="L2257" s="2330" t="s">
        <v>990</v>
      </c>
      <c r="M2257" s="2366" t="s">
        <v>393</v>
      </c>
      <c r="N2257" s="44"/>
      <c r="O2257" s="561"/>
      <c r="P2257" s="561">
        <v>2</v>
      </c>
      <c r="Q2257" s="1395">
        <v>1</v>
      </c>
      <c r="R2257" s="1395">
        <v>2</v>
      </c>
      <c r="S2257" s="561">
        <v>1</v>
      </c>
      <c r="T2257" s="561">
        <v>1</v>
      </c>
      <c r="U2257" s="1666"/>
      <c r="V2257" s="271"/>
      <c r="W2257" s="271"/>
    </row>
    <row r="2258" spans="1:23" s="298" customFormat="1" ht="30" outlineLevel="1" x14ac:dyDescent="0.25">
      <c r="A2258" s="2356"/>
      <c r="B2258" s="2329"/>
      <c r="C2258" s="2310"/>
      <c r="D2258" s="2239"/>
      <c r="E2258" s="1045" t="s">
        <v>458</v>
      </c>
      <c r="F2258" s="2331"/>
      <c r="G2258" s="2311"/>
      <c r="H2258" s="2369"/>
      <c r="I2258" s="2366"/>
      <c r="J2258" s="2366"/>
      <c r="K2258" s="258" t="s">
        <v>465</v>
      </c>
      <c r="L2258" s="2331"/>
      <c r="M2258" s="2366"/>
      <c r="N2258" s="44"/>
      <c r="O2258" s="561"/>
      <c r="P2258" s="561">
        <v>177.6</v>
      </c>
      <c r="Q2258" s="1395">
        <v>250</v>
      </c>
      <c r="R2258" s="1395">
        <v>525</v>
      </c>
      <c r="S2258" s="561">
        <v>300</v>
      </c>
      <c r="T2258" s="561">
        <v>300</v>
      </c>
      <c r="U2258" s="1065" t="s">
        <v>2260</v>
      </c>
      <c r="V2258" s="1644"/>
      <c r="W2258" s="271"/>
    </row>
    <row r="2259" spans="1:23" s="294" customFormat="1" outlineLevel="1" x14ac:dyDescent="0.25">
      <c r="A2259" s="2282"/>
      <c r="B2259" s="1107"/>
      <c r="C2259" s="1338"/>
      <c r="D2259" s="1343"/>
      <c r="E2259" s="1338"/>
      <c r="F2259" s="1350"/>
      <c r="G2259" s="1342"/>
      <c r="H2259" s="1396" t="s">
        <v>3257</v>
      </c>
      <c r="I2259" s="1344"/>
      <c r="J2259" s="1344"/>
      <c r="K2259" s="1344"/>
      <c r="L2259" s="1350"/>
      <c r="M2259" s="1344"/>
      <c r="N2259" s="50"/>
      <c r="O2259" s="562"/>
      <c r="P2259" s="562"/>
      <c r="Q2259" s="1246"/>
      <c r="R2259" s="1246"/>
      <c r="S2259" s="562"/>
      <c r="T2259" s="562"/>
      <c r="U2259" s="382"/>
      <c r="V2259" s="382"/>
      <c r="W2259" s="382"/>
    </row>
    <row r="2260" spans="1:23" s="294" customFormat="1" outlineLevel="1" x14ac:dyDescent="0.25">
      <c r="A2260" s="2283"/>
      <c r="B2260" s="1107"/>
      <c r="C2260" s="1338"/>
      <c r="D2260" s="1343"/>
      <c r="E2260" s="1338"/>
      <c r="F2260" s="1350"/>
      <c r="G2260" s="1342"/>
      <c r="H2260" s="1245"/>
      <c r="I2260" s="1344"/>
      <c r="J2260" s="1344"/>
      <c r="K2260" s="1344"/>
      <c r="L2260" s="1350"/>
      <c r="M2260" s="1344"/>
      <c r="N2260" s="50"/>
      <c r="O2260" s="562"/>
      <c r="P2260" s="562"/>
      <c r="Q2260" s="1246"/>
      <c r="R2260" s="1246"/>
      <c r="S2260" s="562"/>
      <c r="T2260" s="562"/>
      <c r="U2260" s="382"/>
      <c r="V2260" s="382"/>
      <c r="W2260" s="382"/>
    </row>
    <row r="2261" spans="1:23" s="298" customFormat="1" ht="15" customHeight="1" outlineLevel="1" x14ac:dyDescent="0.25">
      <c r="A2261" s="2356"/>
      <c r="B2261" s="2329" t="s">
        <v>3691</v>
      </c>
      <c r="C2261" s="2310" t="s">
        <v>307</v>
      </c>
      <c r="D2261" s="2238" t="s">
        <v>457</v>
      </c>
      <c r="E2261" s="1045" t="s">
        <v>332</v>
      </c>
      <c r="F2261" s="2330" t="s">
        <v>991</v>
      </c>
      <c r="G2261" s="2311" t="s">
        <v>395</v>
      </c>
      <c r="H2261" s="2368" t="s">
        <v>943</v>
      </c>
      <c r="I2261" s="2366" t="s">
        <v>305</v>
      </c>
      <c r="J2261" s="2366" t="s">
        <v>454</v>
      </c>
      <c r="K2261" s="258" t="s">
        <v>329</v>
      </c>
      <c r="L2261" s="2330" t="s">
        <v>991</v>
      </c>
      <c r="M2261" s="2366" t="s">
        <v>393</v>
      </c>
      <c r="N2261" s="561"/>
      <c r="O2261" s="561"/>
      <c r="P2261" s="561">
        <v>2</v>
      </c>
      <c r="Q2261" s="1395">
        <v>4</v>
      </c>
      <c r="R2261" s="1395">
        <v>6</v>
      </c>
      <c r="S2261" s="561"/>
      <c r="T2261" s="41"/>
      <c r="U2261" s="1666"/>
      <c r="V2261" s="271"/>
      <c r="W2261" s="271"/>
    </row>
    <row r="2262" spans="1:23" s="298" customFormat="1" ht="30" outlineLevel="1" x14ac:dyDescent="0.25">
      <c r="A2262" s="2356"/>
      <c r="B2262" s="2329"/>
      <c r="C2262" s="2310"/>
      <c r="D2262" s="2239"/>
      <c r="E2262" s="1045" t="s">
        <v>458</v>
      </c>
      <c r="F2262" s="2331"/>
      <c r="G2262" s="2311"/>
      <c r="H2262" s="2369"/>
      <c r="I2262" s="2366"/>
      <c r="J2262" s="2366"/>
      <c r="K2262" s="258" t="s">
        <v>465</v>
      </c>
      <c r="L2262" s="2331"/>
      <c r="M2262" s="2366"/>
      <c r="N2262" s="561">
        <v>84.3</v>
      </c>
      <c r="O2262" s="561">
        <v>605</v>
      </c>
      <c r="P2262" s="564">
        <v>3800</v>
      </c>
      <c r="Q2262" s="1395">
        <v>3824.7</v>
      </c>
      <c r="R2262" s="1395">
        <v>4825</v>
      </c>
      <c r="S2262" s="561"/>
      <c r="T2262" s="41"/>
      <c r="U2262" s="1065" t="s">
        <v>2260</v>
      </c>
      <c r="V2262" s="1644"/>
      <c r="W2262" s="271"/>
    </row>
    <row r="2263" spans="1:23" s="294" customFormat="1" outlineLevel="1" x14ac:dyDescent="0.25">
      <c r="A2263" s="1347"/>
      <c r="B2263" s="1107"/>
      <c r="C2263" s="1338"/>
      <c r="D2263" s="1343"/>
      <c r="E2263" s="1338"/>
      <c r="F2263" s="1345"/>
      <c r="G2263" s="1342"/>
      <c r="H2263" s="1396" t="s">
        <v>3257</v>
      </c>
      <c r="I2263" s="1344"/>
      <c r="J2263" s="1344"/>
      <c r="K2263" s="1344"/>
      <c r="L2263" s="1345"/>
      <c r="M2263" s="1344"/>
      <c r="N2263" s="562"/>
      <c r="O2263" s="562"/>
      <c r="P2263" s="1247"/>
      <c r="Q2263" s="1246"/>
      <c r="R2263" s="1246"/>
      <c r="S2263" s="562"/>
      <c r="T2263" s="36"/>
      <c r="U2263" s="382"/>
      <c r="V2263" s="382"/>
      <c r="W2263" s="382"/>
    </row>
    <row r="2264" spans="1:23" s="294" customFormat="1" outlineLevel="1" x14ac:dyDescent="0.25">
      <c r="A2264" s="1213"/>
      <c r="B2264" s="1107"/>
      <c r="C2264" s="1168"/>
      <c r="D2264" s="1169"/>
      <c r="E2264" s="1168"/>
      <c r="F2264" s="1182"/>
      <c r="G2264" s="1178"/>
      <c r="H2264" s="1177"/>
      <c r="I2264" s="1173"/>
      <c r="J2264" s="1173"/>
      <c r="K2264" s="1173"/>
      <c r="L2264" s="1182"/>
      <c r="M2264" s="1173"/>
      <c r="N2264" s="562"/>
      <c r="O2264" s="562"/>
      <c r="P2264" s="1247"/>
      <c r="Q2264" s="1246"/>
      <c r="R2264" s="1246"/>
      <c r="S2264" s="562"/>
      <c r="T2264" s="36"/>
      <c r="U2264" s="382"/>
      <c r="V2264" s="382"/>
      <c r="W2264" s="382"/>
    </row>
    <row r="2265" spans="1:23" s="294" customFormat="1" outlineLevel="1" x14ac:dyDescent="0.25">
      <c r="A2265" s="1213"/>
      <c r="B2265" s="1107"/>
      <c r="C2265" s="1168"/>
      <c r="D2265" s="1169"/>
      <c r="E2265" s="1168"/>
      <c r="F2265" s="1182"/>
      <c r="G2265" s="1178"/>
      <c r="H2265" s="1177"/>
      <c r="I2265" s="1173"/>
      <c r="J2265" s="1173"/>
      <c r="K2265" s="1173"/>
      <c r="L2265" s="1182"/>
      <c r="M2265" s="1173"/>
      <c r="N2265" s="562"/>
      <c r="O2265" s="562"/>
      <c r="P2265" s="1247"/>
      <c r="Q2265" s="1246"/>
      <c r="R2265" s="1246"/>
      <c r="S2265" s="562"/>
      <c r="T2265" s="36"/>
      <c r="U2265" s="382"/>
      <c r="V2265" s="382"/>
      <c r="W2265" s="382"/>
    </row>
    <row r="2266" spans="1:23" s="282" customFormat="1" outlineLevel="1" x14ac:dyDescent="0.25">
      <c r="A2266" s="2605"/>
      <c r="B2266" s="1594" t="s">
        <v>234</v>
      </c>
      <c r="C2266" s="2700" t="s">
        <v>493</v>
      </c>
      <c r="D2266" s="2700" t="s">
        <v>239</v>
      </c>
      <c r="E2266" s="12" t="s">
        <v>3</v>
      </c>
      <c r="F2266" s="143"/>
      <c r="G2266" s="265"/>
      <c r="H2266" s="1847" t="s">
        <v>4037</v>
      </c>
      <c r="I2266" s="2700" t="s">
        <v>492</v>
      </c>
      <c r="J2266" s="2700" t="s">
        <v>185</v>
      </c>
      <c r="K2266" s="2700" t="s">
        <v>3</v>
      </c>
      <c r="L2266" s="143"/>
      <c r="M2266" s="151"/>
      <c r="N2266" s="151" t="s">
        <v>4038</v>
      </c>
      <c r="O2266" s="452" t="s">
        <v>4039</v>
      </c>
      <c r="P2266" s="151" t="s">
        <v>4040</v>
      </c>
      <c r="Q2266" s="427" t="s">
        <v>4041</v>
      </c>
      <c r="R2266" s="427" t="s">
        <v>4042</v>
      </c>
      <c r="S2266" s="12" t="s">
        <v>3293</v>
      </c>
      <c r="T2266" s="12" t="s">
        <v>4038</v>
      </c>
      <c r="U2266" s="151"/>
      <c r="V2266" s="151"/>
      <c r="W2266" s="151"/>
    </row>
    <row r="2267" spans="1:23" s="282" customFormat="1" ht="60" outlineLevel="1" x14ac:dyDescent="0.25">
      <c r="A2267" s="2606"/>
      <c r="B2267" s="1536" t="s">
        <v>2183</v>
      </c>
      <c r="C2267" s="2701"/>
      <c r="D2267" s="2701"/>
      <c r="E2267" s="1046"/>
      <c r="F2267" s="124"/>
      <c r="G2267" s="256"/>
      <c r="H2267" s="922" t="s">
        <v>195</v>
      </c>
      <c r="I2267" s="2701"/>
      <c r="J2267" s="2701"/>
      <c r="K2267" s="2701"/>
      <c r="L2267" s="124"/>
      <c r="M2267" s="242"/>
      <c r="N2267" s="330"/>
      <c r="O2267" s="447"/>
      <c r="P2267" s="332"/>
      <c r="Q2267" s="764"/>
      <c r="R2267" s="764"/>
      <c r="S2267" s="255"/>
      <c r="T2267" s="255"/>
      <c r="U2267" s="1667"/>
      <c r="V2267" s="255"/>
      <c r="W2267" s="255"/>
    </row>
    <row r="2268" spans="1:23" s="298" customFormat="1" ht="15" customHeight="1" outlineLevel="1" x14ac:dyDescent="0.25">
      <c r="A2268" s="2356"/>
      <c r="B2268" s="2329" t="s">
        <v>3692</v>
      </c>
      <c r="C2268" s="2310" t="s">
        <v>490</v>
      </c>
      <c r="D2268" s="2238" t="s">
        <v>457</v>
      </c>
      <c r="E2268" s="1045" t="s">
        <v>477</v>
      </c>
      <c r="F2268" s="2330" t="s">
        <v>476</v>
      </c>
      <c r="G2268" s="2311" t="s">
        <v>489</v>
      </c>
      <c r="H2268" s="2368" t="s">
        <v>944</v>
      </c>
      <c r="I2268" s="2366" t="s">
        <v>491</v>
      </c>
      <c r="J2268" s="2366" t="s">
        <v>454</v>
      </c>
      <c r="K2268" s="258" t="s">
        <v>477</v>
      </c>
      <c r="L2268" s="2330" t="s">
        <v>476</v>
      </c>
      <c r="M2268" s="2366" t="s">
        <v>488</v>
      </c>
      <c r="N2268" s="566">
        <v>5.3</v>
      </c>
      <c r="O2268" s="566">
        <v>2.7</v>
      </c>
      <c r="P2268" s="561">
        <v>3</v>
      </c>
      <c r="Q2268" s="561">
        <v>2</v>
      </c>
      <c r="R2268" s="561">
        <v>1</v>
      </c>
      <c r="S2268" s="670">
        <v>0</v>
      </c>
      <c r="T2268" s="41"/>
      <c r="U2268" s="1666"/>
      <c r="V2268" s="271"/>
      <c r="W2268" s="271"/>
    </row>
    <row r="2269" spans="1:23" s="298" customFormat="1" ht="30" outlineLevel="1" x14ac:dyDescent="0.25">
      <c r="A2269" s="2356"/>
      <c r="B2269" s="2329"/>
      <c r="C2269" s="2310"/>
      <c r="D2269" s="2239"/>
      <c r="E2269" s="1045" t="s">
        <v>458</v>
      </c>
      <c r="F2269" s="2331"/>
      <c r="G2269" s="2311"/>
      <c r="H2269" s="2369"/>
      <c r="I2269" s="2366"/>
      <c r="J2269" s="2366"/>
      <c r="K2269" s="258" t="s">
        <v>465</v>
      </c>
      <c r="L2269" s="2331"/>
      <c r="M2269" s="2366"/>
      <c r="N2269" s="670">
        <v>1985.16</v>
      </c>
      <c r="O2269" s="670">
        <v>2813.52</v>
      </c>
      <c r="P2269" s="670">
        <v>5563.3</v>
      </c>
      <c r="Q2269" s="670">
        <v>3751.3310000000001</v>
      </c>
      <c r="R2269" s="670">
        <v>5000</v>
      </c>
      <c r="S2269" s="670">
        <v>0</v>
      </c>
      <c r="T2269" s="41"/>
      <c r="U2269" s="62" t="s">
        <v>3904</v>
      </c>
      <c r="V2269" s="271"/>
      <c r="W2269" s="271"/>
    </row>
    <row r="2270" spans="1:23" s="634" customFormat="1" ht="28.5" customHeight="1" outlineLevel="1" x14ac:dyDescent="0.25">
      <c r="A2270" s="1192"/>
      <c r="B2270" s="619" t="s">
        <v>1179</v>
      </c>
      <c r="C2270" s="628"/>
      <c r="D2270" s="626"/>
      <c r="E2270" s="628"/>
      <c r="F2270" s="650" t="s">
        <v>474</v>
      </c>
      <c r="G2270" s="626"/>
      <c r="H2270" s="629" t="s">
        <v>1179</v>
      </c>
      <c r="I2270" s="648"/>
      <c r="J2270" s="649"/>
      <c r="K2270" s="632" t="s">
        <v>1174</v>
      </c>
      <c r="L2270" s="650" t="s">
        <v>474</v>
      </c>
      <c r="M2270" s="632" t="s">
        <v>393</v>
      </c>
      <c r="N2270" s="633">
        <f t="shared" ref="N2270:T2270" si="135">SUM(N2271:N2272)</f>
        <v>1985.16</v>
      </c>
      <c r="O2270" s="633">
        <f t="shared" si="135"/>
        <v>2813.52</v>
      </c>
      <c r="P2270" s="633">
        <f t="shared" si="135"/>
        <v>5563.3</v>
      </c>
      <c r="Q2270" s="633">
        <f t="shared" si="135"/>
        <v>3751.3310000000001</v>
      </c>
      <c r="R2270" s="633">
        <f t="shared" si="135"/>
        <v>5000</v>
      </c>
      <c r="S2270" s="633">
        <f t="shared" si="135"/>
        <v>0</v>
      </c>
      <c r="T2270" s="633">
        <f t="shared" si="135"/>
        <v>0</v>
      </c>
      <c r="U2270" s="627"/>
      <c r="V2270" s="627"/>
      <c r="W2270" s="627"/>
    </row>
    <row r="2271" spans="1:23" s="634" customFormat="1" outlineLevel="1" x14ac:dyDescent="0.25">
      <c r="A2271" s="1192"/>
      <c r="B2271" s="619" t="s">
        <v>1034</v>
      </c>
      <c r="C2271" s="628"/>
      <c r="D2271" s="626"/>
      <c r="E2271" s="628"/>
      <c r="F2271" s="650"/>
      <c r="G2271" s="626"/>
      <c r="H2271" s="629" t="s">
        <v>2923</v>
      </c>
      <c r="I2271" s="648"/>
      <c r="J2271" s="649"/>
      <c r="K2271" s="632"/>
      <c r="L2271" s="650"/>
      <c r="M2271" s="632"/>
      <c r="N2271" s="633">
        <f t="shared" ref="N2271:O2271" si="136">N2275+N2280+N2282+N2285+N2277</f>
        <v>1985.16</v>
      </c>
      <c r="O2271" s="633">
        <f t="shared" si="136"/>
        <v>2813.52</v>
      </c>
      <c r="P2271" s="633">
        <f t="shared" ref="P2271" si="137">P2275+P2280+P2282+P2285+P2277</f>
        <v>5563.3</v>
      </c>
      <c r="Q2271" s="633">
        <f t="shared" ref="Q2271:T2271" si="138">Q2275+Q2280+Q2282+Q2285+Q2277</f>
        <v>0</v>
      </c>
      <c r="R2271" s="633">
        <f t="shared" si="138"/>
        <v>0</v>
      </c>
      <c r="S2271" s="633">
        <f t="shared" si="138"/>
        <v>0</v>
      </c>
      <c r="T2271" s="633">
        <f t="shared" si="138"/>
        <v>0</v>
      </c>
      <c r="U2271" s="627"/>
      <c r="V2271" s="627"/>
      <c r="W2271" s="627"/>
    </row>
    <row r="2272" spans="1:23" s="634" customFormat="1" outlineLevel="1" x14ac:dyDescent="0.25">
      <c r="A2272" s="1192"/>
      <c r="B2272" s="619" t="s">
        <v>1035</v>
      </c>
      <c r="C2272" s="628"/>
      <c r="D2272" s="626"/>
      <c r="E2272" s="628"/>
      <c r="F2272" s="651"/>
      <c r="G2272" s="626"/>
      <c r="H2272" s="629" t="s">
        <v>1035</v>
      </c>
      <c r="I2272" s="648"/>
      <c r="J2272" s="649"/>
      <c r="K2272" s="648"/>
      <c r="L2272" s="651"/>
      <c r="M2272" s="648"/>
      <c r="N2272" s="633">
        <f t="shared" ref="N2272:O2272" si="139">N2276+N2288</f>
        <v>0</v>
      </c>
      <c r="O2272" s="633">
        <f t="shared" si="139"/>
        <v>0</v>
      </c>
      <c r="P2272" s="633">
        <f t="shared" ref="P2272" si="140">P2276+P2288</f>
        <v>0</v>
      </c>
      <c r="Q2272" s="633">
        <f t="shared" ref="Q2272:T2272" si="141">Q2276+Q2288</f>
        <v>3751.3310000000001</v>
      </c>
      <c r="R2272" s="633">
        <f t="shared" si="141"/>
        <v>5000</v>
      </c>
      <c r="S2272" s="633">
        <f t="shared" si="141"/>
        <v>0</v>
      </c>
      <c r="T2272" s="633">
        <f t="shared" si="141"/>
        <v>0</v>
      </c>
      <c r="U2272" s="627"/>
      <c r="V2272" s="627"/>
      <c r="W2272" s="627"/>
    </row>
    <row r="2273" spans="1:23" s="286" customFormat="1" outlineLevel="1" x14ac:dyDescent="0.25">
      <c r="A2273" s="1190"/>
      <c r="B2273" s="1538" t="s">
        <v>1003</v>
      </c>
      <c r="C2273" s="389"/>
      <c r="D2273" s="387"/>
      <c r="E2273" s="389"/>
      <c r="F2273" s="209"/>
      <c r="G2273" s="161"/>
      <c r="H2273" s="972" t="s">
        <v>576</v>
      </c>
      <c r="I2273" s="211"/>
      <c r="J2273" s="208"/>
      <c r="K2273" s="163"/>
      <c r="L2273" s="209"/>
      <c r="M2273" s="211"/>
      <c r="N2273" s="166"/>
      <c r="O2273" s="479"/>
      <c r="P2273" s="166"/>
      <c r="Q2273" s="166"/>
      <c r="R2273" s="166"/>
      <c r="S2273" s="163"/>
      <c r="T2273" s="163"/>
      <c r="U2273" s="181"/>
      <c r="V2273" s="181"/>
      <c r="W2273" s="181"/>
    </row>
    <row r="2274" spans="1:23" s="385" customFormat="1" ht="15" customHeight="1" outlineLevel="1" x14ac:dyDescent="0.25">
      <c r="A2274" s="2282"/>
      <c r="B2274" s="2714" t="s">
        <v>2384</v>
      </c>
      <c r="C2274" s="2375" t="s">
        <v>998</v>
      </c>
      <c r="D2274" s="2375" t="s">
        <v>1027</v>
      </c>
      <c r="E2274" s="1025" t="s">
        <v>1174</v>
      </c>
      <c r="F2274" s="2336" t="s">
        <v>474</v>
      </c>
      <c r="G2274" s="2354" t="s">
        <v>395</v>
      </c>
      <c r="H2274" s="2697" t="s">
        <v>737</v>
      </c>
      <c r="I2274" s="2375" t="s">
        <v>979</v>
      </c>
      <c r="J2274" s="2375" t="s">
        <v>984</v>
      </c>
      <c r="K2274" s="350" t="s">
        <v>1174</v>
      </c>
      <c r="L2274" s="2336" t="s">
        <v>474</v>
      </c>
      <c r="M2274" s="2375" t="s">
        <v>393</v>
      </c>
      <c r="N2274" s="1044" t="s">
        <v>2209</v>
      </c>
      <c r="O2274" s="1044" t="s">
        <v>2209</v>
      </c>
      <c r="P2274" s="1044" t="s">
        <v>2210</v>
      </c>
      <c r="Q2274" s="1044" t="s">
        <v>1220</v>
      </c>
      <c r="R2274" s="589"/>
      <c r="S2274" s="114"/>
      <c r="T2274" s="114"/>
      <c r="U2274" s="1444"/>
      <c r="V2274" s="368"/>
      <c r="W2274" s="2294" t="s">
        <v>1990</v>
      </c>
    </row>
    <row r="2275" spans="1:23" s="385" customFormat="1" ht="15" customHeight="1" outlineLevel="1" x14ac:dyDescent="0.25">
      <c r="A2275" s="2420"/>
      <c r="B2275" s="2715"/>
      <c r="C2275" s="2376"/>
      <c r="D2275" s="2376"/>
      <c r="E2275" s="2341" t="s">
        <v>458</v>
      </c>
      <c r="F2275" s="2338"/>
      <c r="G2275" s="2500"/>
      <c r="H2275" s="2698"/>
      <c r="I2275" s="2376"/>
      <c r="J2275" s="2376"/>
      <c r="K2275" s="738"/>
      <c r="L2275" s="2338"/>
      <c r="M2275" s="2376"/>
      <c r="N2275" s="1044"/>
      <c r="O2275" s="447"/>
      <c r="P2275" s="1044">
        <v>2963.3</v>
      </c>
      <c r="Q2275" s="1044"/>
      <c r="R2275" s="743"/>
      <c r="S2275" s="114"/>
      <c r="T2275" s="114"/>
      <c r="U2275" s="1444" t="s">
        <v>735</v>
      </c>
      <c r="V2275" s="749"/>
      <c r="W2275" s="2387"/>
    </row>
    <row r="2276" spans="1:23" s="385" customFormat="1" ht="15" customHeight="1" outlineLevel="1" x14ac:dyDescent="0.25">
      <c r="A2276" s="2420"/>
      <c r="B2276" s="2715"/>
      <c r="C2276" s="2376"/>
      <c r="D2276" s="2376"/>
      <c r="E2276" s="2341"/>
      <c r="F2276" s="2338"/>
      <c r="G2276" s="2500"/>
      <c r="H2276" s="2698"/>
      <c r="I2276" s="2376"/>
      <c r="J2276" s="2376"/>
      <c r="K2276" s="2276" t="s">
        <v>465</v>
      </c>
      <c r="L2276" s="2338"/>
      <c r="M2276" s="2376"/>
      <c r="N2276" s="1044"/>
      <c r="O2276" s="447"/>
      <c r="P2276" s="1044"/>
      <c r="Q2276" s="1044">
        <v>751.33100000000002</v>
      </c>
      <c r="R2276" s="589"/>
      <c r="S2276" s="114"/>
      <c r="T2276" s="114"/>
      <c r="U2276" s="1444" t="s">
        <v>733</v>
      </c>
      <c r="V2276" s="368" t="s">
        <v>1261</v>
      </c>
      <c r="W2276" s="2387"/>
    </row>
    <row r="2277" spans="1:23" s="312" customFormat="1" outlineLevel="1" x14ac:dyDescent="0.25">
      <c r="A2277" s="2420"/>
      <c r="B2277" s="2716"/>
      <c r="C2277" s="2377"/>
      <c r="D2277" s="2377"/>
      <c r="E2277" s="2277"/>
      <c r="F2277" s="2338"/>
      <c r="G2277" s="2355"/>
      <c r="H2277" s="2699"/>
      <c r="I2277" s="2376"/>
      <c r="J2277" s="2376"/>
      <c r="K2277" s="2341"/>
      <c r="L2277" s="2338"/>
      <c r="M2277" s="2376"/>
      <c r="N2277" s="1025">
        <v>1985.16</v>
      </c>
      <c r="O2277" s="1051">
        <v>2813.52</v>
      </c>
      <c r="P2277" s="1025"/>
      <c r="Q2277" s="1025"/>
      <c r="R2277" s="586"/>
      <c r="S2277" s="280"/>
      <c r="T2277" s="280"/>
      <c r="U2277" s="1659" t="s">
        <v>736</v>
      </c>
      <c r="V2277" s="351"/>
      <c r="W2277" s="2295"/>
    </row>
    <row r="2278" spans="1:23" s="758" customFormat="1" outlineLevel="1" x14ac:dyDescent="0.2">
      <c r="A2278" s="1190"/>
      <c r="B2278" s="1595" t="s">
        <v>1018</v>
      </c>
      <c r="C2278" s="182"/>
      <c r="D2278" s="182"/>
      <c r="E2278" s="166"/>
      <c r="F2278" s="754"/>
      <c r="G2278" s="183"/>
      <c r="H2278" s="1006" t="s">
        <v>598</v>
      </c>
      <c r="I2278" s="182"/>
      <c r="J2278" s="182"/>
      <c r="K2278" s="166"/>
      <c r="L2278" s="754"/>
      <c r="M2278" s="182"/>
      <c r="N2278" s="212"/>
      <c r="O2278" s="212"/>
      <c r="P2278" s="212"/>
      <c r="Q2278" s="212"/>
      <c r="R2278" s="212"/>
      <c r="S2278" s="755"/>
      <c r="T2278" s="755"/>
      <c r="U2278" s="756"/>
      <c r="V2278" s="756"/>
      <c r="W2278" s="757"/>
    </row>
    <row r="2279" spans="1:23" s="312" customFormat="1" ht="15" customHeight="1" outlineLevel="1" x14ac:dyDescent="0.25">
      <c r="A2279" s="2282"/>
      <c r="B2279" s="2284" t="s">
        <v>2385</v>
      </c>
      <c r="C2279" s="2375" t="s">
        <v>998</v>
      </c>
      <c r="D2279" s="2375" t="s">
        <v>1027</v>
      </c>
      <c r="E2279" s="1044" t="s">
        <v>1174</v>
      </c>
      <c r="F2279" s="2336">
        <v>2026</v>
      </c>
      <c r="G2279" s="2286" t="s">
        <v>395</v>
      </c>
      <c r="H2279" s="2712" t="s">
        <v>2024</v>
      </c>
      <c r="I2279" s="2375" t="s">
        <v>979</v>
      </c>
      <c r="J2279" s="2375" t="s">
        <v>984</v>
      </c>
      <c r="K2279" s="736" t="s">
        <v>1174</v>
      </c>
      <c r="L2279" s="2336">
        <v>2026</v>
      </c>
      <c r="M2279" s="2391" t="s">
        <v>393</v>
      </c>
      <c r="N2279" s="735"/>
      <c r="O2279" s="741"/>
      <c r="P2279" s="735"/>
      <c r="Q2279" s="735"/>
      <c r="R2279" s="735"/>
      <c r="S2279" s="280"/>
      <c r="T2279" s="280"/>
      <c r="U2279" s="1659"/>
      <c r="V2279" s="737"/>
      <c r="W2279" s="734"/>
    </row>
    <row r="2280" spans="1:23" s="312" customFormat="1" ht="15" customHeight="1" outlineLevel="1" x14ac:dyDescent="0.25">
      <c r="A2280" s="2283"/>
      <c r="B2280" s="2285"/>
      <c r="C2280" s="2377"/>
      <c r="D2280" s="2377"/>
      <c r="E2280" s="1044" t="s">
        <v>458</v>
      </c>
      <c r="F2280" s="2337"/>
      <c r="G2280" s="2286"/>
      <c r="H2280" s="2713"/>
      <c r="I2280" s="2377"/>
      <c r="J2280" s="2377"/>
      <c r="K2280" s="743" t="s">
        <v>465</v>
      </c>
      <c r="L2280" s="2337"/>
      <c r="M2280" s="2391"/>
      <c r="N2280" s="735"/>
      <c r="O2280" s="741"/>
      <c r="P2280" s="1025">
        <v>800</v>
      </c>
      <c r="Q2280" s="735"/>
      <c r="R2280" s="735"/>
      <c r="S2280" s="280"/>
      <c r="T2280" s="280"/>
      <c r="U2280" s="1444" t="s">
        <v>735</v>
      </c>
      <c r="V2280" s="737"/>
      <c r="W2280" s="734"/>
    </row>
    <row r="2281" spans="1:23" s="312" customFormat="1" ht="15" customHeight="1" outlineLevel="1" x14ac:dyDescent="0.25">
      <c r="A2281" s="2282"/>
      <c r="B2281" s="2284" t="s">
        <v>2386</v>
      </c>
      <c r="C2281" s="2375" t="s">
        <v>998</v>
      </c>
      <c r="D2281" s="2375" t="s">
        <v>1027</v>
      </c>
      <c r="E2281" s="1044" t="s">
        <v>1174</v>
      </c>
      <c r="F2281" s="2336">
        <v>2026</v>
      </c>
      <c r="G2281" s="2286" t="s">
        <v>395</v>
      </c>
      <c r="H2281" s="2712" t="s">
        <v>2025</v>
      </c>
      <c r="I2281" s="2375" t="s">
        <v>979</v>
      </c>
      <c r="J2281" s="2375" t="s">
        <v>984</v>
      </c>
      <c r="K2281" s="736" t="s">
        <v>1174</v>
      </c>
      <c r="L2281" s="2336">
        <v>2026</v>
      </c>
      <c r="M2281" s="2391" t="s">
        <v>393</v>
      </c>
      <c r="N2281" s="735"/>
      <c r="O2281" s="741"/>
      <c r="P2281" s="1025"/>
      <c r="Q2281" s="735"/>
      <c r="R2281" s="735"/>
      <c r="S2281" s="280"/>
      <c r="T2281" s="280"/>
      <c r="U2281" s="1659"/>
      <c r="V2281" s="737"/>
      <c r="W2281" s="734"/>
    </row>
    <row r="2282" spans="1:23" s="312" customFormat="1" ht="15" customHeight="1" outlineLevel="1" x14ac:dyDescent="0.25">
      <c r="A2282" s="2283"/>
      <c r="B2282" s="2285"/>
      <c r="C2282" s="2377"/>
      <c r="D2282" s="2377"/>
      <c r="E2282" s="1044" t="s">
        <v>458</v>
      </c>
      <c r="F2282" s="2337"/>
      <c r="G2282" s="2286"/>
      <c r="H2282" s="2713"/>
      <c r="I2282" s="2377"/>
      <c r="J2282" s="2377"/>
      <c r="K2282" s="743" t="s">
        <v>465</v>
      </c>
      <c r="L2282" s="2337"/>
      <c r="M2282" s="2391"/>
      <c r="N2282" s="735"/>
      <c r="O2282" s="741"/>
      <c r="P2282" s="1025">
        <v>400</v>
      </c>
      <c r="Q2282" s="735"/>
      <c r="R2282" s="735"/>
      <c r="S2282" s="280"/>
      <c r="T2282" s="280"/>
      <c r="U2282" s="1444" t="s">
        <v>735</v>
      </c>
      <c r="V2282" s="737"/>
      <c r="W2282" s="734"/>
    </row>
    <row r="2283" spans="1:23" s="761" customFormat="1" outlineLevel="1" x14ac:dyDescent="0.25">
      <c r="A2283" s="1190"/>
      <c r="B2283" s="1583" t="s">
        <v>994</v>
      </c>
      <c r="C2283" s="176"/>
      <c r="D2283" s="176"/>
      <c r="E2283" s="160"/>
      <c r="F2283" s="205"/>
      <c r="G2283" s="161"/>
      <c r="H2283" s="1000" t="s">
        <v>2022</v>
      </c>
      <c r="I2283" s="176"/>
      <c r="J2283" s="176"/>
      <c r="K2283" s="160"/>
      <c r="L2283" s="205"/>
      <c r="M2283" s="176"/>
      <c r="N2283" s="172"/>
      <c r="O2283" s="759"/>
      <c r="P2283" s="172"/>
      <c r="Q2283" s="172"/>
      <c r="R2283" s="172"/>
      <c r="S2283" s="760"/>
      <c r="T2283" s="760"/>
      <c r="U2283" s="217"/>
      <c r="V2283" s="217"/>
      <c r="W2283" s="236"/>
    </row>
    <row r="2284" spans="1:23" s="312" customFormat="1" ht="15" customHeight="1" outlineLevel="1" x14ac:dyDescent="0.25">
      <c r="A2284" s="2282"/>
      <c r="B2284" s="2284" t="s">
        <v>2387</v>
      </c>
      <c r="C2284" s="2391" t="s">
        <v>998</v>
      </c>
      <c r="D2284" s="2375" t="s">
        <v>1027</v>
      </c>
      <c r="E2284" s="1044" t="s">
        <v>1174</v>
      </c>
      <c r="F2284" s="2336">
        <v>2026</v>
      </c>
      <c r="G2284" s="2286" t="s">
        <v>395</v>
      </c>
      <c r="H2284" s="2712" t="s">
        <v>2023</v>
      </c>
      <c r="I2284" s="2375" t="s">
        <v>979</v>
      </c>
      <c r="J2284" s="2375" t="s">
        <v>984</v>
      </c>
      <c r="K2284" s="736" t="s">
        <v>1174</v>
      </c>
      <c r="L2284" s="2336">
        <v>2026</v>
      </c>
      <c r="M2284" s="2391" t="s">
        <v>393</v>
      </c>
      <c r="N2284" s="735"/>
      <c r="O2284" s="741"/>
      <c r="P2284" s="735"/>
      <c r="Q2284" s="735"/>
      <c r="R2284" s="735"/>
      <c r="S2284" s="280"/>
      <c r="T2284" s="280"/>
      <c r="U2284" s="1659"/>
      <c r="V2284" s="737"/>
      <c r="W2284" s="734"/>
    </row>
    <row r="2285" spans="1:23" s="312" customFormat="1" ht="15" customHeight="1" outlineLevel="1" x14ac:dyDescent="0.25">
      <c r="A2285" s="2283"/>
      <c r="B2285" s="2285"/>
      <c r="C2285" s="2391"/>
      <c r="D2285" s="2377"/>
      <c r="E2285" s="1044" t="s">
        <v>458</v>
      </c>
      <c r="F2285" s="2337"/>
      <c r="G2285" s="2286"/>
      <c r="H2285" s="2713"/>
      <c r="I2285" s="2377"/>
      <c r="J2285" s="2377"/>
      <c r="K2285" s="743" t="s">
        <v>465</v>
      </c>
      <c r="L2285" s="2337"/>
      <c r="M2285" s="2391"/>
      <c r="N2285" s="735"/>
      <c r="O2285" s="741"/>
      <c r="P2285" s="1025">
        <v>1400</v>
      </c>
      <c r="Q2285" s="735"/>
      <c r="R2285" s="735"/>
      <c r="S2285" s="280"/>
      <c r="T2285" s="280"/>
      <c r="U2285" s="1444" t="s">
        <v>735</v>
      </c>
      <c r="V2285" s="737"/>
      <c r="W2285" s="734"/>
    </row>
    <row r="2286" spans="1:23" s="286" customFormat="1" ht="20.25" customHeight="1" outlineLevel="1" x14ac:dyDescent="0.25">
      <c r="A2286" s="391"/>
      <c r="B2286" s="1583" t="s">
        <v>2682</v>
      </c>
      <c r="C2286" s="176"/>
      <c r="D2286" s="176"/>
      <c r="E2286" s="160"/>
      <c r="F2286" s="197"/>
      <c r="G2286" s="161"/>
      <c r="H2286" s="1000" t="s">
        <v>593</v>
      </c>
      <c r="I2286" s="176"/>
      <c r="J2286" s="176"/>
      <c r="K2286" s="160"/>
      <c r="L2286" s="197"/>
      <c r="M2286" s="176"/>
      <c r="N2286" s="176"/>
      <c r="O2286" s="176"/>
      <c r="P2286" s="168"/>
      <c r="Q2286" s="168"/>
      <c r="R2286" s="168"/>
      <c r="S2286" s="170"/>
      <c r="T2286" s="170"/>
      <c r="U2286" s="197"/>
      <c r="V2286" s="197"/>
      <c r="W2286" s="197"/>
    </row>
    <row r="2287" spans="1:23" s="385" customFormat="1" outlineLevel="1" x14ac:dyDescent="0.25">
      <c r="A2287" s="1221"/>
      <c r="B2287" s="2513" t="s">
        <v>2241</v>
      </c>
      <c r="C2287" s="2391" t="s">
        <v>998</v>
      </c>
      <c r="D2287" s="2375" t="s">
        <v>998</v>
      </c>
      <c r="E2287" s="1026" t="s">
        <v>1174</v>
      </c>
      <c r="F2287" s="2336" t="s">
        <v>1259</v>
      </c>
      <c r="G2287" s="2391" t="s">
        <v>395</v>
      </c>
      <c r="H2287" s="2782" t="s">
        <v>1277</v>
      </c>
      <c r="I2287" s="2375" t="s">
        <v>979</v>
      </c>
      <c r="J2287" s="2375" t="s">
        <v>979</v>
      </c>
      <c r="K2287" s="1026" t="s">
        <v>1174</v>
      </c>
      <c r="L2287" s="2336" t="s">
        <v>1259</v>
      </c>
      <c r="M2287" s="2391" t="s">
        <v>393</v>
      </c>
      <c r="N2287" s="50"/>
      <c r="O2287" s="456"/>
      <c r="P2287" s="50"/>
      <c r="Q2287" s="50"/>
      <c r="R2287" s="50" t="s">
        <v>3219</v>
      </c>
      <c r="S2287" s="52"/>
      <c r="T2287" s="52"/>
      <c r="U2287" s="1444"/>
      <c r="V2287" s="1056"/>
      <c r="W2287" s="2433" t="s">
        <v>1993</v>
      </c>
    </row>
    <row r="2288" spans="1:23" s="385" customFormat="1" ht="30" outlineLevel="1" x14ac:dyDescent="0.25">
      <c r="A2288" s="1221"/>
      <c r="B2288" s="2514"/>
      <c r="C2288" s="2391"/>
      <c r="D2288" s="2377"/>
      <c r="E2288" s="1044" t="s">
        <v>458</v>
      </c>
      <c r="F2288" s="2337"/>
      <c r="G2288" s="2391"/>
      <c r="H2288" s="2783"/>
      <c r="I2288" s="2377"/>
      <c r="J2288" s="2377"/>
      <c r="K2288" s="1044" t="s">
        <v>465</v>
      </c>
      <c r="L2288" s="2337"/>
      <c r="M2288" s="2391"/>
      <c r="N2288" s="50"/>
      <c r="O2288" s="456"/>
      <c r="P2288" s="50"/>
      <c r="Q2288" s="50">
        <v>3000</v>
      </c>
      <c r="R2288" s="50">
        <v>5000</v>
      </c>
      <c r="S2288" s="52"/>
      <c r="T2288" s="52"/>
      <c r="U2288" s="1444" t="s">
        <v>3904</v>
      </c>
      <c r="V2288" s="575" t="s">
        <v>1261</v>
      </c>
      <c r="W2288" s="2434"/>
    </row>
    <row r="2289" spans="1:25" s="298" customFormat="1" ht="15" customHeight="1" outlineLevel="1" x14ac:dyDescent="0.25">
      <c r="A2289" s="2356"/>
      <c r="B2289" s="2329" t="s">
        <v>3693</v>
      </c>
      <c r="C2289" s="2310" t="s">
        <v>490</v>
      </c>
      <c r="D2289" s="2238" t="s">
        <v>457</v>
      </c>
      <c r="E2289" s="1327" t="s">
        <v>477</v>
      </c>
      <c r="F2289" s="2330" t="s">
        <v>476</v>
      </c>
      <c r="G2289" s="2311" t="s">
        <v>489</v>
      </c>
      <c r="H2289" s="2368" t="s">
        <v>945</v>
      </c>
      <c r="I2289" s="2366" t="s">
        <v>491</v>
      </c>
      <c r="J2289" s="2366" t="s">
        <v>454</v>
      </c>
      <c r="K2289" s="1329" t="s">
        <v>477</v>
      </c>
      <c r="L2289" s="2330" t="s">
        <v>476</v>
      </c>
      <c r="M2289" s="2366" t="s">
        <v>488</v>
      </c>
      <c r="N2289" s="561"/>
      <c r="O2289" s="561"/>
      <c r="P2289" s="561"/>
      <c r="Q2289" s="670"/>
      <c r="R2289" s="670"/>
      <c r="S2289" s="561"/>
      <c r="T2289" s="560"/>
      <c r="U2289" s="1666"/>
      <c r="V2289" s="1331"/>
      <c r="W2289" s="1331"/>
    </row>
    <row r="2290" spans="1:25" s="298" customFormat="1" ht="30" outlineLevel="1" x14ac:dyDescent="0.25">
      <c r="A2290" s="2356"/>
      <c r="B2290" s="2329"/>
      <c r="C2290" s="2310"/>
      <c r="D2290" s="2239"/>
      <c r="E2290" s="1327" t="s">
        <v>458</v>
      </c>
      <c r="F2290" s="2331"/>
      <c r="G2290" s="2311"/>
      <c r="H2290" s="2369"/>
      <c r="I2290" s="2366"/>
      <c r="J2290" s="2366"/>
      <c r="K2290" s="1329" t="s">
        <v>465</v>
      </c>
      <c r="L2290" s="2331"/>
      <c r="M2290" s="2366"/>
      <c r="N2290" s="564"/>
      <c r="O2290" s="567"/>
      <c r="P2290" s="564"/>
      <c r="Q2290" s="670"/>
      <c r="R2290" s="670"/>
      <c r="S2290" s="567"/>
      <c r="T2290" s="568"/>
      <c r="U2290" s="62" t="s">
        <v>3904</v>
      </c>
      <c r="V2290" s="1331"/>
      <c r="W2290" s="1331"/>
    </row>
    <row r="2291" spans="1:25" s="294" customFormat="1" outlineLevel="1" x14ac:dyDescent="0.25">
      <c r="A2291" s="2282"/>
      <c r="B2291" s="1107"/>
      <c r="C2291" s="1326"/>
      <c r="D2291" s="1328"/>
      <c r="E2291" s="1326"/>
      <c r="F2291" s="1335"/>
      <c r="G2291" s="1334"/>
      <c r="H2291" s="1245"/>
      <c r="I2291" s="1330"/>
      <c r="J2291" s="1330"/>
      <c r="K2291" s="1330"/>
      <c r="L2291" s="1335"/>
      <c r="M2291" s="1330"/>
      <c r="N2291" s="1247"/>
      <c r="O2291" s="1359"/>
      <c r="P2291" s="1247"/>
      <c r="Q2291" s="673"/>
      <c r="R2291" s="673"/>
      <c r="S2291" s="1359"/>
      <c r="T2291" s="1360"/>
      <c r="U2291" s="382"/>
      <c r="V2291" s="382"/>
      <c r="W2291" s="382"/>
    </row>
    <row r="2292" spans="1:25" s="294" customFormat="1" outlineLevel="1" x14ac:dyDescent="0.25">
      <c r="A2292" s="2283"/>
      <c r="B2292" s="1107"/>
      <c r="C2292" s="1326"/>
      <c r="D2292" s="1328"/>
      <c r="E2292" s="1326"/>
      <c r="F2292" s="1335"/>
      <c r="G2292" s="1334"/>
      <c r="H2292" s="1245"/>
      <c r="I2292" s="1330"/>
      <c r="J2292" s="1330"/>
      <c r="K2292" s="1330"/>
      <c r="L2292" s="1335"/>
      <c r="M2292" s="1330"/>
      <c r="N2292" s="1247"/>
      <c r="O2292" s="1359"/>
      <c r="P2292" s="1247"/>
      <c r="Q2292" s="673"/>
      <c r="R2292" s="673"/>
      <c r="S2292" s="1359"/>
      <c r="T2292" s="1360"/>
      <c r="U2292" s="382"/>
      <c r="V2292" s="382"/>
      <c r="W2292" s="382"/>
    </row>
    <row r="2293" spans="1:25" s="298" customFormat="1" ht="15" customHeight="1" outlineLevel="1" x14ac:dyDescent="0.25">
      <c r="A2293" s="2356"/>
      <c r="B2293" s="2329" t="s">
        <v>3694</v>
      </c>
      <c r="C2293" s="2310" t="s">
        <v>490</v>
      </c>
      <c r="D2293" s="2238" t="s">
        <v>457</v>
      </c>
      <c r="E2293" s="1327" t="s">
        <v>477</v>
      </c>
      <c r="F2293" s="2330" t="s">
        <v>476</v>
      </c>
      <c r="G2293" s="2311" t="s">
        <v>489</v>
      </c>
      <c r="H2293" s="2368" t="s">
        <v>946</v>
      </c>
      <c r="I2293" s="2366" t="s">
        <v>491</v>
      </c>
      <c r="J2293" s="2366" t="s">
        <v>454</v>
      </c>
      <c r="K2293" s="1329" t="s">
        <v>477</v>
      </c>
      <c r="L2293" s="2330" t="s">
        <v>476</v>
      </c>
      <c r="M2293" s="2366" t="s">
        <v>488</v>
      </c>
      <c r="N2293" s="561"/>
      <c r="O2293" s="561">
        <v>42.65</v>
      </c>
      <c r="P2293" s="561">
        <v>6.94</v>
      </c>
      <c r="Q2293" s="670"/>
      <c r="R2293" s="670"/>
      <c r="S2293" s="561"/>
      <c r="T2293" s="41"/>
      <c r="U2293" s="1666"/>
      <c r="V2293" s="1331"/>
      <c r="W2293" s="1331"/>
    </row>
    <row r="2294" spans="1:25" s="298" customFormat="1" ht="30" outlineLevel="1" x14ac:dyDescent="0.25">
      <c r="A2294" s="2356"/>
      <c r="B2294" s="2329"/>
      <c r="C2294" s="2310"/>
      <c r="D2294" s="2239"/>
      <c r="E2294" s="1327" t="s">
        <v>458</v>
      </c>
      <c r="F2294" s="2331"/>
      <c r="G2294" s="2311"/>
      <c r="H2294" s="2369"/>
      <c r="I2294" s="2366"/>
      <c r="J2294" s="2366"/>
      <c r="K2294" s="1329" t="s">
        <v>465</v>
      </c>
      <c r="L2294" s="2331"/>
      <c r="M2294" s="2366"/>
      <c r="N2294" s="564"/>
      <c r="O2294" s="670">
        <v>764.77499999999998</v>
      </c>
      <c r="P2294" s="670">
        <v>114.61799999999999</v>
      </c>
      <c r="Q2294" s="670"/>
      <c r="R2294" s="670"/>
      <c r="S2294" s="567"/>
      <c r="T2294" s="1367"/>
      <c r="U2294" s="62" t="s">
        <v>3904</v>
      </c>
      <c r="V2294" s="1331"/>
      <c r="W2294" s="1331"/>
    </row>
    <row r="2295" spans="1:25" s="732" customFormat="1" ht="28.5" customHeight="1" outlineLevel="1" x14ac:dyDescent="0.25">
      <c r="A2295" s="1688"/>
      <c r="B2295" s="619" t="s">
        <v>1179</v>
      </c>
      <c r="C2295" s="730"/>
      <c r="D2295" s="729"/>
      <c r="E2295" s="730"/>
      <c r="F2295" s="1689" t="s">
        <v>474</v>
      </c>
      <c r="G2295" s="729"/>
      <c r="H2295" s="619" t="s">
        <v>1179</v>
      </c>
      <c r="I2295" s="624"/>
      <c r="J2295" s="731"/>
      <c r="K2295" s="1690" t="s">
        <v>1174</v>
      </c>
      <c r="L2295" s="1689" t="s">
        <v>474</v>
      </c>
      <c r="M2295" s="1690" t="s">
        <v>393</v>
      </c>
      <c r="N2295" s="621">
        <f t="shared" ref="N2295" si="142">SUM(N2296:N2297)</f>
        <v>0</v>
      </c>
      <c r="O2295" s="621">
        <f t="shared" ref="O2295:T2295" si="143">SUM(O2296:O2297)</f>
        <v>764.77499999999998</v>
      </c>
      <c r="P2295" s="621">
        <f t="shared" si="143"/>
        <v>114.61799999999999</v>
      </c>
      <c r="Q2295" s="621">
        <f t="shared" si="143"/>
        <v>0</v>
      </c>
      <c r="R2295" s="621">
        <f t="shared" si="143"/>
        <v>0</v>
      </c>
      <c r="S2295" s="621">
        <f t="shared" si="143"/>
        <v>0</v>
      </c>
      <c r="T2295" s="621">
        <f t="shared" si="143"/>
        <v>0</v>
      </c>
      <c r="U2295" s="620"/>
      <c r="V2295" s="620"/>
      <c r="W2295" s="620"/>
    </row>
    <row r="2296" spans="1:25" s="732" customFormat="1" outlineLevel="1" x14ac:dyDescent="0.25">
      <c r="A2296" s="1688"/>
      <c r="B2296" s="619" t="s">
        <v>1034</v>
      </c>
      <c r="C2296" s="730"/>
      <c r="D2296" s="729"/>
      <c r="E2296" s="730"/>
      <c r="F2296" s="1689"/>
      <c r="G2296" s="729"/>
      <c r="H2296" s="619" t="s">
        <v>3223</v>
      </c>
      <c r="I2296" s="624"/>
      <c r="J2296" s="731"/>
      <c r="K2296" s="1690"/>
      <c r="L2296" s="1689"/>
      <c r="M2296" s="1690"/>
      <c r="N2296" s="621">
        <f>N2299</f>
        <v>0</v>
      </c>
      <c r="O2296" s="621">
        <f t="shared" ref="O2296:T2296" si="144">O2299</f>
        <v>749.46600000000001</v>
      </c>
      <c r="P2296" s="621">
        <f t="shared" si="144"/>
        <v>0</v>
      </c>
      <c r="Q2296" s="621">
        <f t="shared" si="144"/>
        <v>0</v>
      </c>
      <c r="R2296" s="621">
        <f t="shared" si="144"/>
        <v>0</v>
      </c>
      <c r="S2296" s="621">
        <f t="shared" si="144"/>
        <v>0</v>
      </c>
      <c r="T2296" s="621">
        <f t="shared" si="144"/>
        <v>0</v>
      </c>
      <c r="U2296" s="620"/>
      <c r="V2296" s="620"/>
      <c r="W2296" s="620"/>
    </row>
    <row r="2297" spans="1:25" s="732" customFormat="1" outlineLevel="1" x14ac:dyDescent="0.25">
      <c r="A2297" s="1688"/>
      <c r="B2297" s="619" t="s">
        <v>1035</v>
      </c>
      <c r="C2297" s="730"/>
      <c r="D2297" s="729"/>
      <c r="E2297" s="730"/>
      <c r="F2297" s="625"/>
      <c r="G2297" s="729"/>
      <c r="H2297" s="619" t="s">
        <v>1035</v>
      </c>
      <c r="I2297" s="624"/>
      <c r="J2297" s="731"/>
      <c r="K2297" s="624"/>
      <c r="L2297" s="625"/>
      <c r="M2297" s="624"/>
      <c r="N2297" s="621">
        <f>N2300</f>
        <v>0</v>
      </c>
      <c r="O2297" s="621">
        <f t="shared" ref="O2297:T2297" si="145">O2300</f>
        <v>15.308999999999999</v>
      </c>
      <c r="P2297" s="621">
        <f t="shared" si="145"/>
        <v>114.61799999999999</v>
      </c>
      <c r="Q2297" s="621">
        <f t="shared" si="145"/>
        <v>0</v>
      </c>
      <c r="R2297" s="621">
        <f t="shared" si="145"/>
        <v>0</v>
      </c>
      <c r="S2297" s="621">
        <f t="shared" si="145"/>
        <v>0</v>
      </c>
      <c r="T2297" s="621">
        <f t="shared" si="145"/>
        <v>0</v>
      </c>
      <c r="U2297" s="620"/>
      <c r="V2297" s="620"/>
      <c r="W2297" s="620"/>
    </row>
    <row r="2298" spans="1:25" s="294" customFormat="1" ht="15" customHeight="1" outlineLevel="1" x14ac:dyDescent="0.25">
      <c r="A2298" s="2384"/>
      <c r="B2298" s="2478" t="s">
        <v>2404</v>
      </c>
      <c r="C2298" s="2375" t="s">
        <v>998</v>
      </c>
      <c r="D2298" s="2276" t="s">
        <v>999</v>
      </c>
      <c r="E2298" s="354" t="str">
        <f>E1893</f>
        <v>км.</v>
      </c>
      <c r="F2298" s="2336" t="s">
        <v>1164</v>
      </c>
      <c r="G2298" s="2354" t="s">
        <v>395</v>
      </c>
      <c r="H2298" s="2518" t="s">
        <v>710</v>
      </c>
      <c r="I2298" s="2276" t="s">
        <v>979</v>
      </c>
      <c r="J2298" s="2276" t="s">
        <v>980</v>
      </c>
      <c r="K2298" s="2276" t="s">
        <v>1174</v>
      </c>
      <c r="L2298" s="2336" t="s">
        <v>1164</v>
      </c>
      <c r="M2298" s="2276" t="s">
        <v>393</v>
      </c>
      <c r="N2298" s="50"/>
      <c r="O2298" s="456" t="s">
        <v>3231</v>
      </c>
      <c r="P2298" s="50" t="s">
        <v>3232</v>
      </c>
      <c r="Q2298" s="47"/>
      <c r="R2298" s="47"/>
      <c r="S2298" s="48"/>
      <c r="T2298" s="48"/>
      <c r="U2298" s="751"/>
      <c r="V2298" s="751"/>
      <c r="W2298" s="751"/>
    </row>
    <row r="2299" spans="1:25" s="308" customFormat="1" ht="21" customHeight="1" outlineLevel="1" x14ac:dyDescent="0.25">
      <c r="A2299" s="2385"/>
      <c r="B2299" s="2719"/>
      <c r="C2299" s="2376"/>
      <c r="D2299" s="2341"/>
      <c r="E2299" s="2276" t="str">
        <f>E1894</f>
        <v>млн.теңге</v>
      </c>
      <c r="F2299" s="2338"/>
      <c r="G2299" s="2500"/>
      <c r="H2299" s="2519"/>
      <c r="I2299" s="2341"/>
      <c r="J2299" s="2341"/>
      <c r="K2299" s="2341"/>
      <c r="L2299" s="2338"/>
      <c r="M2299" s="2341"/>
      <c r="N2299" s="50">
        <v>0</v>
      </c>
      <c r="O2299" s="456">
        <v>749.46600000000001</v>
      </c>
      <c r="P2299" s="50"/>
      <c r="Q2299" s="50"/>
      <c r="R2299" s="50"/>
      <c r="S2299" s="52"/>
      <c r="T2299" s="52"/>
      <c r="U2299" s="1444" t="s">
        <v>677</v>
      </c>
      <c r="V2299" s="1332"/>
      <c r="W2299" s="1332"/>
      <c r="X2299" s="385"/>
      <c r="Y2299" s="385"/>
    </row>
    <row r="2300" spans="1:25" s="308" customFormat="1" ht="21" customHeight="1" outlineLevel="1" x14ac:dyDescent="0.25">
      <c r="A2300" s="2386"/>
      <c r="B2300" s="2479"/>
      <c r="C2300" s="2377"/>
      <c r="D2300" s="2277"/>
      <c r="E2300" s="2277"/>
      <c r="F2300" s="2337"/>
      <c r="G2300" s="2355"/>
      <c r="H2300" s="2520"/>
      <c r="I2300" s="2277"/>
      <c r="J2300" s="2277"/>
      <c r="K2300" s="2277"/>
      <c r="L2300" s="2337"/>
      <c r="M2300" s="2277"/>
      <c r="N2300" s="50">
        <v>0</v>
      </c>
      <c r="O2300" s="456">
        <v>15.308999999999999</v>
      </c>
      <c r="P2300" s="50">
        <v>114.61799999999999</v>
      </c>
      <c r="Q2300" s="50"/>
      <c r="R2300" s="50"/>
      <c r="S2300" s="52"/>
      <c r="T2300" s="52"/>
      <c r="U2300" s="1444" t="s">
        <v>678</v>
      </c>
      <c r="V2300" s="1332" t="s">
        <v>1261</v>
      </c>
      <c r="W2300" s="1332"/>
      <c r="X2300" s="385"/>
      <c r="Y2300" s="385"/>
    </row>
    <row r="2301" spans="1:25" s="296" customFormat="1" outlineLevel="1" x14ac:dyDescent="0.25">
      <c r="A2301" s="2599">
        <v>79</v>
      </c>
      <c r="B2301" s="1559" t="s">
        <v>2184</v>
      </c>
      <c r="C2301" s="98" t="s">
        <v>92</v>
      </c>
      <c r="D2301" s="2449" t="s">
        <v>94</v>
      </c>
      <c r="E2301" s="98" t="s">
        <v>3</v>
      </c>
      <c r="F2301" s="144"/>
      <c r="G2301" s="96"/>
      <c r="H2301" s="1007" t="s">
        <v>4043</v>
      </c>
      <c r="I2301" s="97" t="s">
        <v>90</v>
      </c>
      <c r="J2301" s="2276" t="s">
        <v>93</v>
      </c>
      <c r="K2301" s="2276" t="s">
        <v>3</v>
      </c>
      <c r="L2301" s="144"/>
      <c r="M2301" s="97"/>
      <c r="N2301" s="97" t="s">
        <v>4044</v>
      </c>
      <c r="O2301" s="474" t="s">
        <v>4045</v>
      </c>
      <c r="P2301" s="97" t="s">
        <v>4046</v>
      </c>
      <c r="Q2301" s="97" t="s">
        <v>4047</v>
      </c>
      <c r="R2301" s="97" t="s">
        <v>4048</v>
      </c>
      <c r="S2301" s="98" t="s">
        <v>4049</v>
      </c>
      <c r="T2301" s="98" t="s">
        <v>34</v>
      </c>
      <c r="U2301" s="97"/>
      <c r="V2301" s="97"/>
      <c r="W2301" s="97"/>
    </row>
    <row r="2302" spans="1:25" s="282" customFormat="1" ht="119.25" customHeight="1" outlineLevel="1" x14ac:dyDescent="0.25">
      <c r="A2302" s="2599"/>
      <c r="B2302" s="1536" t="s">
        <v>3695</v>
      </c>
      <c r="C2302" s="255" t="s">
        <v>2185</v>
      </c>
      <c r="D2302" s="2450"/>
      <c r="E2302" s="1046" t="s">
        <v>3</v>
      </c>
      <c r="F2302" s="124" t="s">
        <v>335</v>
      </c>
      <c r="G2302" s="256"/>
      <c r="H2302" s="922" t="s">
        <v>947</v>
      </c>
      <c r="I2302" s="261" t="s">
        <v>1612</v>
      </c>
      <c r="J2302" s="2277"/>
      <c r="K2302" s="2277"/>
      <c r="L2302" s="124" t="s">
        <v>335</v>
      </c>
      <c r="M2302" s="261" t="s">
        <v>335</v>
      </c>
      <c r="N2302" s="382">
        <v>53.9</v>
      </c>
      <c r="O2302" s="382">
        <v>57.2</v>
      </c>
      <c r="P2302" s="382">
        <v>58.9</v>
      </c>
      <c r="Q2302" s="382">
        <v>60.7</v>
      </c>
      <c r="R2302" s="382">
        <v>62.5</v>
      </c>
      <c r="S2302" s="382">
        <v>64.400000000000006</v>
      </c>
      <c r="T2302" s="14">
        <v>64.5</v>
      </c>
      <c r="U2302" s="1667"/>
      <c r="V2302" s="255"/>
      <c r="W2302" s="255"/>
    </row>
    <row r="2303" spans="1:25" s="282" customFormat="1" ht="27" customHeight="1" outlineLevel="1" x14ac:dyDescent="0.25">
      <c r="A2303" s="1187"/>
      <c r="B2303" s="2322" t="s">
        <v>196</v>
      </c>
      <c r="C2303" s="2323"/>
      <c r="D2303" s="2323"/>
      <c r="E2303" s="2323"/>
      <c r="F2303" s="2323"/>
      <c r="G2303" s="2324"/>
      <c r="H2303" s="2440" t="s">
        <v>197</v>
      </c>
      <c r="I2303" s="2441"/>
      <c r="J2303" s="2441"/>
      <c r="K2303" s="2441"/>
      <c r="L2303" s="2441"/>
      <c r="M2303" s="2441"/>
      <c r="N2303" s="2441"/>
      <c r="O2303" s="2441"/>
      <c r="P2303" s="2441"/>
      <c r="Q2303" s="2441"/>
      <c r="R2303" s="2441"/>
      <c r="S2303" s="2441"/>
      <c r="T2303" s="2441"/>
      <c r="U2303" s="2441"/>
      <c r="V2303" s="2441"/>
      <c r="W2303" s="2442"/>
    </row>
    <row r="2304" spans="1:25" s="282" customFormat="1" ht="18.75" customHeight="1" outlineLevel="1" x14ac:dyDescent="0.25">
      <c r="A2304" s="1187"/>
      <c r="B2304" s="1530" t="s">
        <v>3696</v>
      </c>
      <c r="C2304" s="14"/>
      <c r="D2304" s="1059"/>
      <c r="E2304" s="14"/>
      <c r="F2304" s="839"/>
      <c r="G2304" s="270"/>
      <c r="H2304" s="2296" t="s">
        <v>948</v>
      </c>
      <c r="I2304" s="2297"/>
      <c r="J2304" s="2297"/>
      <c r="K2304" s="2297"/>
      <c r="L2304" s="2297"/>
      <c r="M2304" s="2297"/>
      <c r="N2304" s="2297"/>
      <c r="O2304" s="2297"/>
      <c r="P2304" s="2297"/>
      <c r="Q2304" s="2297"/>
      <c r="R2304" s="2297"/>
      <c r="S2304" s="2297"/>
      <c r="T2304" s="2297"/>
      <c r="U2304" s="2297"/>
      <c r="V2304" s="2297"/>
      <c r="W2304" s="2298"/>
    </row>
    <row r="2305" spans="1:23" s="298" customFormat="1" ht="30" outlineLevel="1" x14ac:dyDescent="0.25">
      <c r="A2305" s="2356"/>
      <c r="B2305" s="2329" t="s">
        <v>3697</v>
      </c>
      <c r="C2305" s="2310" t="s">
        <v>497</v>
      </c>
      <c r="D2305" s="2238" t="s">
        <v>499</v>
      </c>
      <c r="E2305" s="1045" t="s">
        <v>498</v>
      </c>
      <c r="F2305" s="2330" t="s">
        <v>320</v>
      </c>
      <c r="G2305" s="2311" t="s">
        <v>500</v>
      </c>
      <c r="H2305" s="2368" t="s">
        <v>949</v>
      </c>
      <c r="I2305" s="2366" t="s">
        <v>496</v>
      </c>
      <c r="J2305" s="2366" t="s">
        <v>501</v>
      </c>
      <c r="K2305" s="364" t="s">
        <v>495</v>
      </c>
      <c r="L2305" s="2330" t="s">
        <v>320</v>
      </c>
      <c r="M2305" s="2366" t="s">
        <v>494</v>
      </c>
      <c r="N2305" s="561">
        <v>10</v>
      </c>
      <c r="O2305" s="561">
        <v>20</v>
      </c>
      <c r="P2305" s="561">
        <v>10</v>
      </c>
      <c r="Q2305" s="561">
        <v>10</v>
      </c>
      <c r="R2305" s="561">
        <v>10</v>
      </c>
      <c r="S2305" s="561">
        <v>10</v>
      </c>
      <c r="T2305" s="561">
        <v>10</v>
      </c>
      <c r="U2305" s="1666"/>
      <c r="V2305" s="376"/>
      <c r="W2305" s="376"/>
    </row>
    <row r="2306" spans="1:23" s="298" customFormat="1" outlineLevel="1" x14ac:dyDescent="0.25">
      <c r="A2306" s="2356"/>
      <c r="B2306" s="2329"/>
      <c r="C2306" s="2310"/>
      <c r="D2306" s="2239"/>
      <c r="E2306" s="1045"/>
      <c r="F2306" s="2331"/>
      <c r="G2306" s="2311"/>
      <c r="H2306" s="2369"/>
      <c r="I2306" s="2366"/>
      <c r="J2306" s="2366"/>
      <c r="K2306" s="364"/>
      <c r="L2306" s="2331"/>
      <c r="M2306" s="2366"/>
      <c r="N2306" s="40"/>
      <c r="O2306" s="475"/>
      <c r="P2306" s="40"/>
      <c r="Q2306" s="824"/>
      <c r="R2306" s="824"/>
      <c r="S2306" s="41"/>
      <c r="T2306" s="41"/>
      <c r="U2306" s="1666"/>
      <c r="V2306" s="376"/>
      <c r="W2306" s="376"/>
    </row>
    <row r="2307" spans="1:23" s="298" customFormat="1" ht="30" customHeight="1" outlineLevel="1" x14ac:dyDescent="0.25">
      <c r="A2307" s="2356"/>
      <c r="B2307" s="2329" t="s">
        <v>3698</v>
      </c>
      <c r="C2307" s="2310" t="s">
        <v>497</v>
      </c>
      <c r="D2307" s="2238" t="s">
        <v>499</v>
      </c>
      <c r="E2307" s="1045" t="s">
        <v>502</v>
      </c>
      <c r="F2307" s="2330" t="s">
        <v>320</v>
      </c>
      <c r="G2307" s="2311" t="s">
        <v>500</v>
      </c>
      <c r="H2307" s="2368" t="s">
        <v>950</v>
      </c>
      <c r="I2307" s="2366" t="s">
        <v>496</v>
      </c>
      <c r="J2307" s="2366" t="s">
        <v>501</v>
      </c>
      <c r="K2307" s="364" t="s">
        <v>503</v>
      </c>
      <c r="L2307" s="2330" t="s">
        <v>320</v>
      </c>
      <c r="M2307" s="2366" t="s">
        <v>494</v>
      </c>
      <c r="N2307" s="561" t="s">
        <v>1614</v>
      </c>
      <c r="O2307" s="561">
        <v>1</v>
      </c>
      <c r="P2307" s="561">
        <v>2</v>
      </c>
      <c r="Q2307" s="561">
        <v>3</v>
      </c>
      <c r="R2307" s="561">
        <v>4</v>
      </c>
      <c r="S2307" s="561">
        <v>4</v>
      </c>
      <c r="T2307" s="561">
        <v>4</v>
      </c>
      <c r="U2307" s="1666"/>
      <c r="V2307" s="376"/>
      <c r="W2307" s="376"/>
    </row>
    <row r="2308" spans="1:23" s="298" customFormat="1" outlineLevel="1" x14ac:dyDescent="0.25">
      <c r="A2308" s="2356"/>
      <c r="B2308" s="2329"/>
      <c r="C2308" s="2310"/>
      <c r="D2308" s="2239"/>
      <c r="E2308" s="1045"/>
      <c r="F2308" s="2331"/>
      <c r="G2308" s="2311"/>
      <c r="H2308" s="2369"/>
      <c r="I2308" s="2366"/>
      <c r="J2308" s="2366"/>
      <c r="K2308" s="364"/>
      <c r="L2308" s="2331"/>
      <c r="M2308" s="2366"/>
      <c r="N2308" s="40"/>
      <c r="O2308" s="475"/>
      <c r="P2308" s="40"/>
      <c r="Q2308" s="824"/>
      <c r="R2308" s="824"/>
      <c r="S2308" s="41"/>
      <c r="T2308" s="41"/>
      <c r="U2308" s="1666"/>
      <c r="V2308" s="376"/>
      <c r="W2308" s="376"/>
    </row>
    <row r="2309" spans="1:23" s="298" customFormat="1" ht="30" customHeight="1" outlineLevel="1" x14ac:dyDescent="0.25">
      <c r="A2309" s="2301"/>
      <c r="B2309" s="1511"/>
      <c r="C2309" s="1339"/>
      <c r="D2309" s="1336"/>
      <c r="E2309" s="1339"/>
      <c r="F2309" s="1340"/>
      <c r="G2309" s="1341"/>
      <c r="H2309" s="2692" t="s">
        <v>3214</v>
      </c>
      <c r="I2309" s="2366" t="s">
        <v>3213</v>
      </c>
      <c r="J2309" s="2366" t="s">
        <v>3213</v>
      </c>
      <c r="K2309" s="1346" t="s">
        <v>3215</v>
      </c>
      <c r="L2309" s="2330" t="s">
        <v>2958</v>
      </c>
      <c r="M2309" s="2366" t="s">
        <v>494</v>
      </c>
      <c r="N2309" s="561">
        <v>2</v>
      </c>
      <c r="O2309" s="561">
        <v>2</v>
      </c>
      <c r="P2309" s="561">
        <v>2</v>
      </c>
      <c r="Q2309" s="561">
        <v>2</v>
      </c>
      <c r="R2309" s="561">
        <v>2</v>
      </c>
      <c r="S2309" s="561">
        <v>2</v>
      </c>
      <c r="T2309" s="561">
        <v>2</v>
      </c>
      <c r="U2309" s="1666"/>
      <c r="V2309" s="1353"/>
      <c r="W2309" s="1353"/>
    </row>
    <row r="2310" spans="1:23" s="298" customFormat="1" outlineLevel="1" x14ac:dyDescent="0.25">
      <c r="A2310" s="2302"/>
      <c r="B2310" s="1511"/>
      <c r="C2310" s="1339"/>
      <c r="D2310" s="1336"/>
      <c r="E2310" s="1339"/>
      <c r="F2310" s="1340"/>
      <c r="G2310" s="1341"/>
      <c r="H2310" s="2693"/>
      <c r="I2310" s="2366"/>
      <c r="J2310" s="2366"/>
      <c r="K2310" s="1346"/>
      <c r="L2310" s="2331"/>
      <c r="M2310" s="2366"/>
      <c r="N2310" s="40"/>
      <c r="O2310" s="475"/>
      <c r="P2310" s="40"/>
      <c r="Q2310" s="824"/>
      <c r="R2310" s="824"/>
      <c r="S2310" s="41"/>
      <c r="T2310" s="41"/>
      <c r="U2310" s="1666"/>
      <c r="V2310" s="1353"/>
      <c r="W2310" s="1353"/>
    </row>
    <row r="2311" spans="1:23" s="298" customFormat="1" ht="45" outlineLevel="1" x14ac:dyDescent="0.25">
      <c r="A2311" s="2301"/>
      <c r="B2311" s="1511"/>
      <c r="C2311" s="1339"/>
      <c r="D2311" s="1336"/>
      <c r="E2311" s="1339"/>
      <c r="F2311" s="1340"/>
      <c r="G2311" s="1341"/>
      <c r="H2311" s="2692" t="s">
        <v>3236</v>
      </c>
      <c r="I2311" s="2366" t="s">
        <v>3213</v>
      </c>
      <c r="J2311" s="2366" t="s">
        <v>3213</v>
      </c>
      <c r="K2311" s="1346" t="s">
        <v>3215</v>
      </c>
      <c r="L2311" s="2330" t="s">
        <v>3212</v>
      </c>
      <c r="M2311" s="2366" t="s">
        <v>494</v>
      </c>
      <c r="N2311" s="561">
        <v>4</v>
      </c>
      <c r="O2311" s="561">
        <v>20</v>
      </c>
      <c r="P2311" s="561">
        <v>10</v>
      </c>
      <c r="Q2311" s="561">
        <v>10</v>
      </c>
      <c r="R2311" s="561">
        <v>10</v>
      </c>
      <c r="S2311" s="561">
        <v>10</v>
      </c>
      <c r="T2311" s="561">
        <v>10</v>
      </c>
      <c r="U2311" s="1666"/>
      <c r="V2311" s="1353"/>
      <c r="W2311" s="1353"/>
    </row>
    <row r="2312" spans="1:23" s="298" customFormat="1" outlineLevel="1" x14ac:dyDescent="0.25">
      <c r="A2312" s="2302"/>
      <c r="B2312" s="1511"/>
      <c r="C2312" s="1339"/>
      <c r="D2312" s="1336"/>
      <c r="E2312" s="1339"/>
      <c r="F2312" s="1340"/>
      <c r="G2312" s="1341"/>
      <c r="H2312" s="2693"/>
      <c r="I2312" s="2366"/>
      <c r="J2312" s="2366"/>
      <c r="K2312" s="1346"/>
      <c r="L2312" s="2331"/>
      <c r="M2312" s="2366"/>
      <c r="N2312" s="40"/>
      <c r="O2312" s="475"/>
      <c r="P2312" s="40"/>
      <c r="Q2312" s="824"/>
      <c r="R2312" s="824"/>
      <c r="S2312" s="41"/>
      <c r="T2312" s="41"/>
      <c r="U2312" s="1666"/>
      <c r="V2312" s="1353"/>
      <c r="W2312" s="1353"/>
    </row>
    <row r="2313" spans="1:23" s="282" customFormat="1" ht="18" customHeight="1" outlineLevel="1" x14ac:dyDescent="0.25">
      <c r="A2313" s="1187"/>
      <c r="B2313" s="1530" t="s">
        <v>3699</v>
      </c>
      <c r="C2313" s="14"/>
      <c r="D2313" s="1059"/>
      <c r="E2313" s="14"/>
      <c r="F2313" s="123"/>
      <c r="G2313" s="270"/>
      <c r="H2313" s="910" t="s">
        <v>951</v>
      </c>
      <c r="I2313" s="262"/>
      <c r="J2313" s="242"/>
      <c r="K2313" s="262"/>
      <c r="L2313" s="123"/>
      <c r="M2313" s="262"/>
      <c r="N2313" s="379"/>
      <c r="O2313" s="379"/>
      <c r="P2313" s="379"/>
      <c r="Q2313" s="379"/>
      <c r="R2313" s="379"/>
      <c r="S2313" s="379"/>
      <c r="T2313" s="379"/>
      <c r="U2313" s="14"/>
      <c r="V2313" s="14"/>
      <c r="W2313" s="14"/>
    </row>
    <row r="2314" spans="1:23" s="298" customFormat="1" ht="15" customHeight="1" outlineLevel="1" x14ac:dyDescent="0.25">
      <c r="A2314" s="2356"/>
      <c r="B2314" s="2329" t="s">
        <v>3700</v>
      </c>
      <c r="C2314" s="2310" t="s">
        <v>497</v>
      </c>
      <c r="D2314" s="2238" t="s">
        <v>499</v>
      </c>
      <c r="E2314" s="1045" t="s">
        <v>505</v>
      </c>
      <c r="F2314" s="2330" t="s">
        <v>320</v>
      </c>
      <c r="G2314" s="2311" t="s">
        <v>500</v>
      </c>
      <c r="H2314" s="2368" t="s">
        <v>952</v>
      </c>
      <c r="I2314" s="2366" t="s">
        <v>496</v>
      </c>
      <c r="J2314" s="2366" t="s">
        <v>501</v>
      </c>
      <c r="K2314" s="364" t="s">
        <v>504</v>
      </c>
      <c r="L2314" s="2330" t="s">
        <v>320</v>
      </c>
      <c r="M2314" s="2366" t="s">
        <v>494</v>
      </c>
      <c r="N2314" s="561">
        <v>16037.2</v>
      </c>
      <c r="O2314" s="561">
        <v>16725.8</v>
      </c>
      <c r="P2314" s="561">
        <v>14500</v>
      </c>
      <c r="Q2314" s="561">
        <v>14500</v>
      </c>
      <c r="R2314" s="561"/>
      <c r="S2314" s="561"/>
      <c r="T2314" s="42"/>
      <c r="U2314" s="1666"/>
      <c r="V2314" s="376"/>
      <c r="W2314" s="376"/>
    </row>
    <row r="2315" spans="1:23" s="298" customFormat="1" ht="30" outlineLevel="1" x14ac:dyDescent="0.25">
      <c r="A2315" s="2356"/>
      <c r="B2315" s="2329"/>
      <c r="C2315" s="2310"/>
      <c r="D2315" s="2239"/>
      <c r="E2315" s="1045"/>
      <c r="F2315" s="2331"/>
      <c r="G2315" s="2311"/>
      <c r="H2315" s="2369"/>
      <c r="I2315" s="2366"/>
      <c r="J2315" s="2366"/>
      <c r="K2315" s="364" t="s">
        <v>465</v>
      </c>
      <c r="L2315" s="2331"/>
      <c r="M2315" s="2366"/>
      <c r="N2315" s="44">
        <v>370.661</v>
      </c>
      <c r="O2315" s="44">
        <v>482.55200000000002</v>
      </c>
      <c r="P2315" s="44">
        <v>325</v>
      </c>
      <c r="Q2315" s="44">
        <v>325</v>
      </c>
      <c r="R2315" s="539"/>
      <c r="S2315" s="42"/>
      <c r="T2315" s="42"/>
      <c r="U2315" s="1654" t="s">
        <v>3909</v>
      </c>
      <c r="V2315" s="376"/>
      <c r="W2315" s="376"/>
    </row>
    <row r="2316" spans="1:23" s="282" customFormat="1" ht="135" outlineLevel="1" x14ac:dyDescent="0.25">
      <c r="A2316" s="1187">
        <v>80</v>
      </c>
      <c r="B2316" s="1530" t="s">
        <v>3701</v>
      </c>
      <c r="C2316" s="255" t="s">
        <v>2186</v>
      </c>
      <c r="D2316" s="1037" t="s">
        <v>237</v>
      </c>
      <c r="E2316" s="1046" t="s">
        <v>3</v>
      </c>
      <c r="F2316" s="125"/>
      <c r="G2316" s="256"/>
      <c r="H2316" s="910" t="s">
        <v>953</v>
      </c>
      <c r="I2316" s="242" t="s">
        <v>1608</v>
      </c>
      <c r="J2316" s="242" t="s">
        <v>198</v>
      </c>
      <c r="K2316" s="242" t="s">
        <v>3</v>
      </c>
      <c r="L2316" s="125"/>
      <c r="M2316" s="242"/>
      <c r="N2316" s="36">
        <v>57</v>
      </c>
      <c r="O2316" s="36">
        <v>58</v>
      </c>
      <c r="P2316" s="36">
        <v>59</v>
      </c>
      <c r="Q2316" s="36">
        <v>60</v>
      </c>
      <c r="R2316" s="36">
        <v>62</v>
      </c>
      <c r="S2316" s="36">
        <v>65</v>
      </c>
      <c r="T2316" s="36">
        <v>69</v>
      </c>
      <c r="U2316" s="14"/>
      <c r="V2316" s="14"/>
      <c r="W2316" s="14"/>
    </row>
    <row r="2317" spans="1:23" s="25" customFormat="1" ht="15" customHeight="1" outlineLevel="2" x14ac:dyDescent="0.25">
      <c r="A2317" s="1202"/>
      <c r="B2317" s="1561" t="s">
        <v>47</v>
      </c>
      <c r="C2317" s="22"/>
      <c r="D2317" s="67"/>
      <c r="E2317" s="22"/>
      <c r="F2317" s="127"/>
      <c r="G2317" s="67"/>
      <c r="H2317" s="922" t="s">
        <v>6</v>
      </c>
      <c r="I2317" s="242"/>
      <c r="J2317" s="242"/>
      <c r="K2317" s="242"/>
      <c r="L2317" s="127"/>
      <c r="M2317" s="242"/>
      <c r="N2317" s="330"/>
      <c r="O2317" s="447"/>
      <c r="P2317" s="23"/>
      <c r="Q2317" s="23"/>
      <c r="R2317" s="23"/>
      <c r="S2317" s="24"/>
      <c r="T2317" s="24"/>
      <c r="U2317" s="22"/>
      <c r="V2317" s="22"/>
      <c r="W2317" s="22"/>
    </row>
    <row r="2318" spans="1:23" s="25" customFormat="1" ht="15" customHeight="1" outlineLevel="2" x14ac:dyDescent="0.25">
      <c r="A2318" s="1202"/>
      <c r="B2318" s="1561" t="s">
        <v>48</v>
      </c>
      <c r="C2318" s="22"/>
      <c r="D2318" s="67"/>
      <c r="E2318" s="22"/>
      <c r="F2318" s="127"/>
      <c r="G2318" s="67"/>
      <c r="H2318" s="922" t="s">
        <v>11</v>
      </c>
      <c r="I2318" s="242"/>
      <c r="J2318" s="242"/>
      <c r="K2318" s="242"/>
      <c r="L2318" s="127"/>
      <c r="M2318" s="242"/>
      <c r="N2318" s="330"/>
      <c r="O2318" s="447"/>
      <c r="P2318" s="23"/>
      <c r="Q2318" s="23"/>
      <c r="R2318" s="23"/>
      <c r="S2318" s="24"/>
      <c r="T2318" s="24"/>
      <c r="U2318" s="22"/>
      <c r="V2318" s="22"/>
      <c r="W2318" s="22"/>
    </row>
    <row r="2319" spans="1:23" s="25" customFormat="1" ht="15" customHeight="1" outlineLevel="2" x14ac:dyDescent="0.25">
      <c r="A2319" s="1202"/>
      <c r="B2319" s="1561" t="s">
        <v>49</v>
      </c>
      <c r="C2319" s="22"/>
      <c r="D2319" s="67"/>
      <c r="E2319" s="22"/>
      <c r="F2319" s="127"/>
      <c r="G2319" s="67"/>
      <c r="H2319" s="922" t="s">
        <v>12</v>
      </c>
      <c r="I2319" s="242"/>
      <c r="J2319" s="242"/>
      <c r="K2319" s="242"/>
      <c r="L2319" s="127"/>
      <c r="M2319" s="242"/>
      <c r="N2319" s="330"/>
      <c r="O2319" s="447"/>
      <c r="P2319" s="23"/>
      <c r="Q2319" s="23"/>
      <c r="R2319" s="23"/>
      <c r="S2319" s="24"/>
      <c r="T2319" s="24"/>
      <c r="U2319" s="22"/>
      <c r="V2319" s="22"/>
      <c r="W2319" s="22"/>
    </row>
    <row r="2320" spans="1:23" s="25" customFormat="1" ht="15" customHeight="1" outlineLevel="2" x14ac:dyDescent="0.25">
      <c r="A2320" s="1202"/>
      <c r="B2320" s="1561" t="s">
        <v>50</v>
      </c>
      <c r="C2320" s="22"/>
      <c r="D2320" s="67"/>
      <c r="E2320" s="22"/>
      <c r="F2320" s="127"/>
      <c r="G2320" s="67"/>
      <c r="H2320" s="922" t="s">
        <v>13</v>
      </c>
      <c r="I2320" s="242"/>
      <c r="J2320" s="242"/>
      <c r="K2320" s="242"/>
      <c r="L2320" s="127"/>
      <c r="M2320" s="242"/>
      <c r="N2320" s="330"/>
      <c r="O2320" s="447"/>
      <c r="P2320" s="23"/>
      <c r="Q2320" s="23"/>
      <c r="R2320" s="23"/>
      <c r="S2320" s="24"/>
      <c r="T2320" s="24"/>
      <c r="U2320" s="22"/>
      <c r="V2320" s="22"/>
      <c r="W2320" s="22"/>
    </row>
    <row r="2321" spans="1:23" s="25" customFormat="1" ht="15" customHeight="1" outlineLevel="2" x14ac:dyDescent="0.25">
      <c r="A2321" s="1202"/>
      <c r="B2321" s="1561" t="s">
        <v>37</v>
      </c>
      <c r="C2321" s="22"/>
      <c r="D2321" s="67"/>
      <c r="E2321" s="22"/>
      <c r="F2321" s="127"/>
      <c r="G2321" s="67"/>
      <c r="H2321" s="922" t="s">
        <v>14</v>
      </c>
      <c r="I2321" s="242"/>
      <c r="J2321" s="242"/>
      <c r="K2321" s="242"/>
      <c r="L2321" s="127"/>
      <c r="M2321" s="242"/>
      <c r="N2321" s="330"/>
      <c r="O2321" s="447"/>
      <c r="P2321" s="23"/>
      <c r="Q2321" s="23"/>
      <c r="R2321" s="23"/>
      <c r="S2321" s="24"/>
      <c r="T2321" s="24"/>
      <c r="U2321" s="22"/>
      <c r="V2321" s="22"/>
      <c r="W2321" s="22"/>
    </row>
    <row r="2322" spans="1:23" s="25" customFormat="1" ht="15" customHeight="1" outlineLevel="2" x14ac:dyDescent="0.25">
      <c r="A2322" s="1202"/>
      <c r="B2322" s="1561" t="s">
        <v>38</v>
      </c>
      <c r="C2322" s="22"/>
      <c r="D2322" s="67"/>
      <c r="E2322" s="22"/>
      <c r="F2322" s="127"/>
      <c r="G2322" s="67"/>
      <c r="H2322" s="922" t="s">
        <v>15</v>
      </c>
      <c r="I2322" s="242"/>
      <c r="J2322" s="242"/>
      <c r="K2322" s="242"/>
      <c r="L2322" s="127"/>
      <c r="M2322" s="242"/>
      <c r="N2322" s="330"/>
      <c r="O2322" s="447"/>
      <c r="P2322" s="23"/>
      <c r="Q2322" s="23"/>
      <c r="R2322" s="23"/>
      <c r="S2322" s="24"/>
      <c r="T2322" s="24"/>
      <c r="U2322" s="22"/>
      <c r="V2322" s="22"/>
      <c r="W2322" s="22"/>
    </row>
    <row r="2323" spans="1:23" s="25" customFormat="1" ht="15" customHeight="1" outlineLevel="2" x14ac:dyDescent="0.25">
      <c r="A2323" s="1202"/>
      <c r="B2323" s="1561" t="s">
        <v>39</v>
      </c>
      <c r="C2323" s="22"/>
      <c r="D2323" s="67"/>
      <c r="E2323" s="22"/>
      <c r="F2323" s="127"/>
      <c r="G2323" s="67"/>
      <c r="H2323" s="922" t="s">
        <v>16</v>
      </c>
      <c r="I2323" s="242"/>
      <c r="J2323" s="242"/>
      <c r="K2323" s="242"/>
      <c r="L2323" s="127"/>
      <c r="M2323" s="242"/>
      <c r="N2323" s="330"/>
      <c r="O2323" s="447"/>
      <c r="P2323" s="23"/>
      <c r="Q2323" s="23"/>
      <c r="R2323" s="23"/>
      <c r="S2323" s="24"/>
      <c r="T2323" s="24"/>
      <c r="U2323" s="22"/>
      <c r="V2323" s="22"/>
      <c r="W2323" s="22"/>
    </row>
    <row r="2324" spans="1:23" s="25" customFormat="1" ht="15" customHeight="1" outlineLevel="2" x14ac:dyDescent="0.25">
      <c r="A2324" s="1202"/>
      <c r="B2324" s="1561" t="s">
        <v>40</v>
      </c>
      <c r="C2324" s="22"/>
      <c r="D2324" s="67"/>
      <c r="E2324" s="22"/>
      <c r="F2324" s="127"/>
      <c r="G2324" s="67"/>
      <c r="H2324" s="922" t="s">
        <v>17</v>
      </c>
      <c r="I2324" s="242"/>
      <c r="J2324" s="242"/>
      <c r="K2324" s="242"/>
      <c r="L2324" s="127"/>
      <c r="M2324" s="242"/>
      <c r="N2324" s="330"/>
      <c r="O2324" s="447"/>
      <c r="P2324" s="23"/>
      <c r="Q2324" s="23"/>
      <c r="R2324" s="23"/>
      <c r="S2324" s="24"/>
      <c r="T2324" s="24"/>
      <c r="U2324" s="22"/>
      <c r="V2324" s="22"/>
      <c r="W2324" s="22"/>
    </row>
    <row r="2325" spans="1:23" s="25" customFormat="1" ht="15" customHeight="1" outlineLevel="2" x14ac:dyDescent="0.25">
      <c r="A2325" s="1202"/>
      <c r="B2325" s="1561" t="s">
        <v>51</v>
      </c>
      <c r="C2325" s="22"/>
      <c r="D2325" s="67"/>
      <c r="E2325" s="22"/>
      <c r="F2325" s="127"/>
      <c r="G2325" s="67"/>
      <c r="H2325" s="922" t="s">
        <v>18</v>
      </c>
      <c r="I2325" s="242"/>
      <c r="J2325" s="242"/>
      <c r="K2325" s="242"/>
      <c r="L2325" s="127"/>
      <c r="M2325" s="242"/>
      <c r="N2325" s="330"/>
      <c r="O2325" s="447"/>
      <c r="P2325" s="23"/>
      <c r="Q2325" s="23"/>
      <c r="R2325" s="23"/>
      <c r="S2325" s="24"/>
      <c r="T2325" s="24"/>
      <c r="U2325" s="22"/>
      <c r="V2325" s="22"/>
      <c r="W2325" s="22"/>
    </row>
    <row r="2326" spans="1:23" s="25" customFormat="1" ht="15" customHeight="1" outlineLevel="2" x14ac:dyDescent="0.25">
      <c r="A2326" s="1202"/>
      <c r="B2326" s="1561" t="s">
        <v>41</v>
      </c>
      <c r="C2326" s="22"/>
      <c r="D2326" s="67"/>
      <c r="E2326" s="22"/>
      <c r="F2326" s="127"/>
      <c r="G2326" s="67"/>
      <c r="H2326" s="922" t="s">
        <v>19</v>
      </c>
      <c r="I2326" s="242"/>
      <c r="J2326" s="242"/>
      <c r="K2326" s="242"/>
      <c r="L2326" s="127"/>
      <c r="M2326" s="242"/>
      <c r="N2326" s="330"/>
      <c r="O2326" s="447"/>
      <c r="P2326" s="23"/>
      <c r="Q2326" s="23"/>
      <c r="R2326" s="23"/>
      <c r="S2326" s="24"/>
      <c r="T2326" s="24"/>
      <c r="U2326" s="22"/>
      <c r="V2326" s="22"/>
      <c r="W2326" s="22"/>
    </row>
    <row r="2327" spans="1:23" s="25" customFormat="1" ht="15" customHeight="1" outlineLevel="2" x14ac:dyDescent="0.25">
      <c r="A2327" s="1202"/>
      <c r="B2327" s="1561" t="s">
        <v>52</v>
      </c>
      <c r="C2327" s="22"/>
      <c r="D2327" s="67"/>
      <c r="E2327" s="22"/>
      <c r="F2327" s="127"/>
      <c r="G2327" s="67"/>
      <c r="H2327" s="922" t="s">
        <v>20</v>
      </c>
      <c r="I2327" s="242"/>
      <c r="J2327" s="242"/>
      <c r="K2327" s="242"/>
      <c r="L2327" s="127"/>
      <c r="M2327" s="242"/>
      <c r="N2327" s="330"/>
      <c r="O2327" s="447"/>
      <c r="P2327" s="23"/>
      <c r="Q2327" s="23"/>
      <c r="R2327" s="23"/>
      <c r="S2327" s="24"/>
      <c r="T2327" s="24"/>
      <c r="U2327" s="22"/>
      <c r="V2327" s="22"/>
      <c r="W2327" s="22"/>
    </row>
    <row r="2328" spans="1:23" s="25" customFormat="1" ht="15" customHeight="1" outlineLevel="2" x14ac:dyDescent="0.25">
      <c r="A2328" s="1202"/>
      <c r="B2328" s="1561" t="s">
        <v>42</v>
      </c>
      <c r="C2328" s="22"/>
      <c r="D2328" s="67"/>
      <c r="E2328" s="22"/>
      <c r="F2328" s="127"/>
      <c r="G2328" s="67"/>
      <c r="H2328" s="922" t="s">
        <v>21</v>
      </c>
      <c r="I2328" s="242"/>
      <c r="J2328" s="242"/>
      <c r="K2328" s="242"/>
      <c r="L2328" s="127"/>
      <c r="M2328" s="242"/>
      <c r="N2328" s="330"/>
      <c r="O2328" s="447"/>
      <c r="P2328" s="23"/>
      <c r="Q2328" s="23"/>
      <c r="R2328" s="23"/>
      <c r="S2328" s="24"/>
      <c r="T2328" s="24"/>
      <c r="U2328" s="22"/>
      <c r="V2328" s="22"/>
      <c r="W2328" s="22"/>
    </row>
    <row r="2329" spans="1:23" s="25" customFormat="1" ht="15" customHeight="1" outlineLevel="2" x14ac:dyDescent="0.25">
      <c r="A2329" s="1202"/>
      <c r="B2329" s="1561" t="s">
        <v>43</v>
      </c>
      <c r="C2329" s="22"/>
      <c r="D2329" s="67"/>
      <c r="E2329" s="22"/>
      <c r="F2329" s="127"/>
      <c r="G2329" s="67"/>
      <c r="H2329" s="922" t="s">
        <v>22</v>
      </c>
      <c r="I2329" s="242"/>
      <c r="J2329" s="242"/>
      <c r="K2329" s="242"/>
      <c r="L2329" s="127"/>
      <c r="M2329" s="242"/>
      <c r="N2329" s="330"/>
      <c r="O2329" s="447"/>
      <c r="P2329" s="23"/>
      <c r="Q2329" s="23"/>
      <c r="R2329" s="23"/>
      <c r="S2329" s="24"/>
      <c r="T2329" s="24"/>
      <c r="U2329" s="22"/>
      <c r="V2329" s="22"/>
      <c r="W2329" s="22"/>
    </row>
    <row r="2330" spans="1:23" s="25" customFormat="1" ht="15" customHeight="1" outlineLevel="2" x14ac:dyDescent="0.25">
      <c r="A2330" s="1202"/>
      <c r="B2330" s="1561" t="s">
        <v>53</v>
      </c>
      <c r="C2330" s="22"/>
      <c r="D2330" s="67"/>
      <c r="E2330" s="22"/>
      <c r="F2330" s="127"/>
      <c r="G2330" s="67"/>
      <c r="H2330" s="922" t="s">
        <v>23</v>
      </c>
      <c r="I2330" s="242"/>
      <c r="J2330" s="242"/>
      <c r="K2330" s="242"/>
      <c r="L2330" s="127"/>
      <c r="M2330" s="242"/>
      <c r="N2330" s="330"/>
      <c r="O2330" s="447"/>
      <c r="P2330" s="23"/>
      <c r="Q2330" s="23"/>
      <c r="R2330" s="23"/>
      <c r="S2330" s="24"/>
      <c r="T2330" s="24"/>
      <c r="U2330" s="22"/>
      <c r="V2330" s="22"/>
      <c r="W2330" s="22"/>
    </row>
    <row r="2331" spans="1:23" s="25" customFormat="1" ht="15" customHeight="1" outlineLevel="2" x14ac:dyDescent="0.25">
      <c r="A2331" s="1202"/>
      <c r="B2331" s="1561" t="s">
        <v>54</v>
      </c>
      <c r="C2331" s="22"/>
      <c r="D2331" s="67"/>
      <c r="E2331" s="22"/>
      <c r="F2331" s="127"/>
      <c r="G2331" s="67"/>
      <c r="H2331" s="922" t="s">
        <v>24</v>
      </c>
      <c r="I2331" s="242"/>
      <c r="J2331" s="242"/>
      <c r="K2331" s="242"/>
      <c r="L2331" s="127"/>
      <c r="M2331" s="242"/>
      <c r="N2331" s="330"/>
      <c r="O2331" s="447"/>
      <c r="P2331" s="23"/>
      <c r="Q2331" s="23"/>
      <c r="R2331" s="23"/>
      <c r="S2331" s="24"/>
      <c r="T2331" s="24"/>
      <c r="U2331" s="22"/>
      <c r="V2331" s="22"/>
      <c r="W2331" s="22"/>
    </row>
    <row r="2332" spans="1:23" s="25" customFormat="1" ht="15" customHeight="1" outlineLevel="2" x14ac:dyDescent="0.25">
      <c r="A2332" s="1202"/>
      <c r="B2332" s="1561" t="s">
        <v>44</v>
      </c>
      <c r="C2332" s="22"/>
      <c r="D2332" s="67"/>
      <c r="E2332" s="22"/>
      <c r="F2332" s="127"/>
      <c r="G2332" s="67"/>
      <c r="H2332" s="922" t="s">
        <v>25</v>
      </c>
      <c r="I2332" s="242"/>
      <c r="J2332" s="242"/>
      <c r="K2332" s="242"/>
      <c r="L2332" s="127"/>
      <c r="M2332" s="242"/>
      <c r="N2332" s="330"/>
      <c r="O2332" s="447"/>
      <c r="P2332" s="23"/>
      <c r="Q2332" s="23"/>
      <c r="R2332" s="23"/>
      <c r="S2332" s="24"/>
      <c r="T2332" s="24"/>
      <c r="U2332" s="22"/>
      <c r="V2332" s="22"/>
      <c r="W2332" s="22"/>
    </row>
    <row r="2333" spans="1:23" s="25" customFormat="1" ht="15" customHeight="1" outlineLevel="2" x14ac:dyDescent="0.25">
      <c r="A2333" s="1202"/>
      <c r="B2333" s="1561" t="s">
        <v>55</v>
      </c>
      <c r="C2333" s="22"/>
      <c r="D2333" s="67"/>
      <c r="E2333" s="22"/>
      <c r="F2333" s="127"/>
      <c r="G2333" s="67"/>
      <c r="H2333" s="922" t="s">
        <v>26</v>
      </c>
      <c r="I2333" s="242"/>
      <c r="J2333" s="242"/>
      <c r="K2333" s="242"/>
      <c r="L2333" s="127"/>
      <c r="M2333" s="242"/>
      <c r="N2333" s="330"/>
      <c r="O2333" s="447"/>
      <c r="P2333" s="23"/>
      <c r="Q2333" s="23"/>
      <c r="R2333" s="23"/>
      <c r="S2333" s="24"/>
      <c r="T2333" s="24"/>
      <c r="U2333" s="22"/>
      <c r="V2333" s="22"/>
      <c r="W2333" s="22"/>
    </row>
    <row r="2334" spans="1:23" s="25" customFormat="1" ht="15" customHeight="1" outlineLevel="2" x14ac:dyDescent="0.25">
      <c r="A2334" s="1202"/>
      <c r="B2334" s="1561" t="s">
        <v>56</v>
      </c>
      <c r="C2334" s="22"/>
      <c r="D2334" s="67"/>
      <c r="E2334" s="22"/>
      <c r="F2334" s="127"/>
      <c r="G2334" s="67"/>
      <c r="H2334" s="922" t="s">
        <v>27</v>
      </c>
      <c r="I2334" s="242"/>
      <c r="J2334" s="242"/>
      <c r="K2334" s="242"/>
      <c r="L2334" s="127"/>
      <c r="M2334" s="242"/>
      <c r="N2334" s="330"/>
      <c r="O2334" s="447"/>
      <c r="P2334" s="23"/>
      <c r="Q2334" s="23"/>
      <c r="R2334" s="23"/>
      <c r="S2334" s="24"/>
      <c r="T2334" s="24"/>
      <c r="U2334" s="22"/>
      <c r="V2334" s="22"/>
      <c r="W2334" s="22"/>
    </row>
    <row r="2335" spans="1:23" s="25" customFormat="1" ht="15" customHeight="1" outlineLevel="2" x14ac:dyDescent="0.25">
      <c r="A2335" s="1202"/>
      <c r="B2335" s="1561" t="s">
        <v>45</v>
      </c>
      <c r="C2335" s="22"/>
      <c r="D2335" s="67"/>
      <c r="E2335" s="22"/>
      <c r="F2335" s="127"/>
      <c r="G2335" s="67"/>
      <c r="H2335" s="922" t="s">
        <v>28</v>
      </c>
      <c r="I2335" s="242"/>
      <c r="J2335" s="242"/>
      <c r="K2335" s="242"/>
      <c r="L2335" s="127"/>
      <c r="M2335" s="242"/>
      <c r="N2335" s="330"/>
      <c r="O2335" s="447"/>
      <c r="P2335" s="23"/>
      <c r="Q2335" s="23"/>
      <c r="R2335" s="23"/>
      <c r="S2335" s="24"/>
      <c r="T2335" s="24"/>
      <c r="U2335" s="22"/>
      <c r="V2335" s="22"/>
      <c r="W2335" s="22"/>
    </row>
    <row r="2336" spans="1:23" s="25" customFormat="1" ht="18.75" customHeight="1" outlineLevel="2" x14ac:dyDescent="0.25">
      <c r="A2336" s="1202"/>
      <c r="B2336" s="1561" t="s">
        <v>46</v>
      </c>
      <c r="C2336" s="22"/>
      <c r="D2336" s="67"/>
      <c r="E2336" s="22"/>
      <c r="F2336" s="127"/>
      <c r="G2336" s="67"/>
      <c r="H2336" s="922" t="s">
        <v>29</v>
      </c>
      <c r="I2336" s="242"/>
      <c r="J2336" s="242"/>
      <c r="K2336" s="242"/>
      <c r="L2336" s="127"/>
      <c r="M2336" s="242"/>
      <c r="N2336" s="330"/>
      <c r="O2336" s="447"/>
      <c r="P2336" s="23"/>
      <c r="Q2336" s="23"/>
      <c r="R2336" s="23"/>
      <c r="S2336" s="24"/>
      <c r="T2336" s="24"/>
      <c r="U2336" s="22"/>
      <c r="V2336" s="22"/>
      <c r="W2336" s="22"/>
    </row>
    <row r="2337" spans="1:23" s="290" customFormat="1" ht="42.75" customHeight="1" x14ac:dyDescent="0.25">
      <c r="A2337" s="1230"/>
      <c r="B2337" s="2784" t="s">
        <v>199</v>
      </c>
      <c r="C2337" s="2785"/>
      <c r="D2337" s="2785"/>
      <c r="E2337" s="2785"/>
      <c r="F2337" s="2785"/>
      <c r="G2337" s="2785"/>
      <c r="H2337" s="2784" t="s">
        <v>200</v>
      </c>
      <c r="I2337" s="2785"/>
      <c r="J2337" s="2785"/>
      <c r="K2337" s="2785"/>
      <c r="L2337" s="2785"/>
      <c r="M2337" s="2785"/>
      <c r="N2337" s="2786"/>
      <c r="O2337" s="484"/>
      <c r="P2337" s="11"/>
      <c r="Q2337" s="11"/>
      <c r="R2337" s="11"/>
      <c r="S2337" s="10"/>
      <c r="T2337" s="10"/>
      <c r="U2337" s="10"/>
      <c r="V2337" s="10"/>
      <c r="W2337" s="10"/>
    </row>
    <row r="2338" spans="1:23" s="288" customFormat="1" x14ac:dyDescent="0.25">
      <c r="A2338" s="1188"/>
      <c r="B2338" s="1101" t="s">
        <v>296</v>
      </c>
      <c r="C2338" s="260"/>
      <c r="D2338" s="4"/>
      <c r="E2338" s="386"/>
      <c r="F2338" s="126"/>
      <c r="G2338" s="4"/>
      <c r="H2338" s="970" t="s">
        <v>295</v>
      </c>
      <c r="I2338" s="20"/>
      <c r="J2338" s="120"/>
      <c r="K2338" s="20"/>
      <c r="L2338" s="126"/>
      <c r="M2338" s="20"/>
      <c r="N2338" s="342"/>
      <c r="O2338" s="485"/>
      <c r="P2338" s="117"/>
      <c r="Q2338" s="117"/>
      <c r="R2338" s="117"/>
      <c r="S2338" s="260"/>
      <c r="T2338" s="260"/>
      <c r="U2338" s="20"/>
      <c r="V2338" s="20"/>
      <c r="W2338" s="20"/>
    </row>
    <row r="2339" spans="1:23" s="296" customFormat="1" ht="15" customHeight="1" outlineLevel="1" x14ac:dyDescent="0.25">
      <c r="A2339" s="2599">
        <v>81</v>
      </c>
      <c r="B2339" s="1559" t="s">
        <v>2187</v>
      </c>
      <c r="C2339" s="2511" t="s">
        <v>2188</v>
      </c>
      <c r="D2339" s="2449" t="s">
        <v>236</v>
      </c>
      <c r="E2339" s="2507" t="s">
        <v>3</v>
      </c>
      <c r="F2339" s="132"/>
      <c r="G2339" s="2583"/>
      <c r="H2339" s="980" t="s">
        <v>2961</v>
      </c>
      <c r="I2339" s="95" t="s">
        <v>167</v>
      </c>
      <c r="J2339" s="2354" t="s">
        <v>101</v>
      </c>
      <c r="K2339" s="2720" t="s">
        <v>3</v>
      </c>
      <c r="L2339" s="132"/>
      <c r="M2339" s="95"/>
      <c r="N2339" s="95" t="s">
        <v>2065</v>
      </c>
      <c r="O2339" s="486" t="s">
        <v>2066</v>
      </c>
      <c r="P2339" s="95" t="s">
        <v>2067</v>
      </c>
      <c r="Q2339" s="825" t="s">
        <v>2068</v>
      </c>
      <c r="R2339" s="826" t="s">
        <v>2069</v>
      </c>
      <c r="S2339" s="94" t="s">
        <v>2070</v>
      </c>
      <c r="T2339" s="94" t="s">
        <v>34</v>
      </c>
      <c r="U2339" s="95"/>
      <c r="V2339" s="95"/>
      <c r="W2339" s="95"/>
    </row>
    <row r="2340" spans="1:23" s="282" customFormat="1" ht="51" customHeight="1" outlineLevel="1" x14ac:dyDescent="0.25">
      <c r="A2340" s="2599"/>
      <c r="B2340" s="1536" t="s">
        <v>3702</v>
      </c>
      <c r="C2340" s="2511"/>
      <c r="D2340" s="2688"/>
      <c r="E2340" s="2508"/>
      <c r="F2340" s="124"/>
      <c r="G2340" s="2583"/>
      <c r="H2340" s="922" t="s">
        <v>954</v>
      </c>
      <c r="I2340" s="2443" t="s">
        <v>1589</v>
      </c>
      <c r="J2340" s="2500"/>
      <c r="K2340" s="2721"/>
      <c r="L2340" s="124"/>
      <c r="M2340" s="261"/>
      <c r="N2340" s="382">
        <v>30</v>
      </c>
      <c r="O2340" s="382">
        <v>26.7</v>
      </c>
      <c r="P2340" s="382">
        <v>27</v>
      </c>
      <c r="Q2340" s="380">
        <v>27.4</v>
      </c>
      <c r="R2340" s="380">
        <v>27.9</v>
      </c>
      <c r="S2340" s="382">
        <v>28.3</v>
      </c>
      <c r="T2340" s="382">
        <v>28.7</v>
      </c>
      <c r="U2340" s="1663"/>
      <c r="V2340" s="255"/>
      <c r="W2340" s="255"/>
    </row>
    <row r="2341" spans="1:23" s="282" customFormat="1" ht="30" customHeight="1" outlineLevel="1" x14ac:dyDescent="0.25">
      <c r="A2341" s="2599"/>
      <c r="B2341" s="1536" t="s">
        <v>539</v>
      </c>
      <c r="C2341" s="2511"/>
      <c r="D2341" s="2450"/>
      <c r="E2341" s="1046" t="s">
        <v>81</v>
      </c>
      <c r="F2341" s="124"/>
      <c r="G2341" s="256"/>
      <c r="H2341" s="922" t="s">
        <v>537</v>
      </c>
      <c r="I2341" s="2444"/>
      <c r="J2341" s="2355"/>
      <c r="K2341" s="261" t="s">
        <v>35</v>
      </c>
      <c r="L2341" s="124"/>
      <c r="M2341" s="261"/>
      <c r="N2341" s="50"/>
      <c r="O2341" s="456"/>
      <c r="P2341" s="28"/>
      <c r="Q2341" s="569"/>
      <c r="R2341" s="569"/>
      <c r="S2341" s="21"/>
      <c r="T2341" s="21"/>
      <c r="U2341" s="1667"/>
      <c r="V2341" s="255"/>
      <c r="W2341" s="255"/>
    </row>
    <row r="2342" spans="1:23" s="25" customFormat="1" ht="15" customHeight="1" outlineLevel="2" x14ac:dyDescent="0.25">
      <c r="A2342" s="1202"/>
      <c r="B2342" s="1561" t="s">
        <v>47</v>
      </c>
      <c r="C2342" s="22"/>
      <c r="D2342" s="67"/>
      <c r="E2342" s="22"/>
      <c r="F2342" s="127"/>
      <c r="G2342" s="67"/>
      <c r="H2342" s="922" t="s">
        <v>6</v>
      </c>
      <c r="I2342" s="23"/>
      <c r="J2342" s="23"/>
      <c r="K2342" s="23"/>
      <c r="L2342" s="127"/>
      <c r="M2342" s="23"/>
      <c r="N2342" s="50"/>
      <c r="O2342" s="456"/>
      <c r="P2342" s="29"/>
      <c r="Q2342" s="784"/>
      <c r="R2342" s="784"/>
      <c r="S2342" s="30"/>
      <c r="T2342" s="30"/>
      <c r="U2342" s="22"/>
      <c r="V2342" s="22"/>
      <c r="W2342" s="22"/>
    </row>
    <row r="2343" spans="1:23" s="25" customFormat="1" ht="15" customHeight="1" outlineLevel="2" x14ac:dyDescent="0.25">
      <c r="A2343" s="1202"/>
      <c r="B2343" s="1561" t="s">
        <v>48</v>
      </c>
      <c r="C2343" s="22"/>
      <c r="D2343" s="67"/>
      <c r="E2343" s="22"/>
      <c r="F2343" s="127"/>
      <c r="G2343" s="67"/>
      <c r="H2343" s="922" t="s">
        <v>11</v>
      </c>
      <c r="I2343" s="23"/>
      <c r="J2343" s="23"/>
      <c r="K2343" s="23"/>
      <c r="L2343" s="127"/>
      <c r="M2343" s="23"/>
      <c r="N2343" s="50"/>
      <c r="O2343" s="456"/>
      <c r="P2343" s="29"/>
      <c r="Q2343" s="784"/>
      <c r="R2343" s="784"/>
      <c r="S2343" s="30"/>
      <c r="T2343" s="30"/>
      <c r="U2343" s="22"/>
      <c r="V2343" s="22"/>
      <c r="W2343" s="22"/>
    </row>
    <row r="2344" spans="1:23" s="25" customFormat="1" ht="15" customHeight="1" outlineLevel="2" x14ac:dyDescent="0.25">
      <c r="A2344" s="1202"/>
      <c r="B2344" s="1561" t="s">
        <v>49</v>
      </c>
      <c r="C2344" s="22"/>
      <c r="D2344" s="67"/>
      <c r="E2344" s="22"/>
      <c r="F2344" s="127"/>
      <c r="G2344" s="67"/>
      <c r="H2344" s="922" t="s">
        <v>12</v>
      </c>
      <c r="I2344" s="23"/>
      <c r="J2344" s="23"/>
      <c r="K2344" s="23"/>
      <c r="L2344" s="127"/>
      <c r="M2344" s="23"/>
      <c r="N2344" s="50"/>
      <c r="O2344" s="456"/>
      <c r="P2344" s="29"/>
      <c r="Q2344" s="784"/>
      <c r="R2344" s="784"/>
      <c r="S2344" s="30"/>
      <c r="T2344" s="30"/>
      <c r="U2344" s="22"/>
      <c r="V2344" s="22"/>
      <c r="W2344" s="22"/>
    </row>
    <row r="2345" spans="1:23" s="25" customFormat="1" ht="15" customHeight="1" outlineLevel="2" x14ac:dyDescent="0.25">
      <c r="A2345" s="1202"/>
      <c r="B2345" s="1561" t="s">
        <v>50</v>
      </c>
      <c r="C2345" s="22"/>
      <c r="D2345" s="67"/>
      <c r="E2345" s="22"/>
      <c r="F2345" s="127"/>
      <c r="G2345" s="67"/>
      <c r="H2345" s="922" t="s">
        <v>13</v>
      </c>
      <c r="I2345" s="23"/>
      <c r="J2345" s="23"/>
      <c r="K2345" s="23"/>
      <c r="L2345" s="127"/>
      <c r="M2345" s="23"/>
      <c r="N2345" s="50"/>
      <c r="O2345" s="456"/>
      <c r="P2345" s="29"/>
      <c r="Q2345" s="784"/>
      <c r="R2345" s="784"/>
      <c r="S2345" s="30"/>
      <c r="T2345" s="30"/>
      <c r="U2345" s="22"/>
      <c r="V2345" s="22"/>
      <c r="W2345" s="22"/>
    </row>
    <row r="2346" spans="1:23" s="25" customFormat="1" ht="15" customHeight="1" outlineLevel="2" x14ac:dyDescent="0.25">
      <c r="A2346" s="1202"/>
      <c r="B2346" s="1561" t="s">
        <v>37</v>
      </c>
      <c r="C2346" s="22"/>
      <c r="D2346" s="67"/>
      <c r="E2346" s="22"/>
      <c r="F2346" s="127"/>
      <c r="G2346" s="67"/>
      <c r="H2346" s="922" t="s">
        <v>14</v>
      </c>
      <c r="I2346" s="242"/>
      <c r="J2346" s="242"/>
      <c r="K2346" s="242"/>
      <c r="L2346" s="127"/>
      <c r="M2346" s="242"/>
      <c r="N2346" s="50"/>
      <c r="O2346" s="456"/>
      <c r="P2346" s="29"/>
      <c r="Q2346" s="784"/>
      <c r="R2346" s="784"/>
      <c r="S2346" s="30"/>
      <c r="T2346" s="30"/>
      <c r="U2346" s="22"/>
      <c r="V2346" s="22"/>
      <c r="W2346" s="22"/>
    </row>
    <row r="2347" spans="1:23" s="25" customFormat="1" ht="15" customHeight="1" outlineLevel="2" x14ac:dyDescent="0.25">
      <c r="A2347" s="1202"/>
      <c r="B2347" s="1561" t="s">
        <v>38</v>
      </c>
      <c r="C2347" s="22"/>
      <c r="D2347" s="67"/>
      <c r="E2347" s="22"/>
      <c r="F2347" s="127"/>
      <c r="G2347" s="67"/>
      <c r="H2347" s="922" t="s">
        <v>15</v>
      </c>
      <c r="I2347" s="242"/>
      <c r="J2347" s="242"/>
      <c r="K2347" s="242"/>
      <c r="L2347" s="127"/>
      <c r="M2347" s="242"/>
      <c r="N2347" s="50"/>
      <c r="O2347" s="456"/>
      <c r="P2347" s="29"/>
      <c r="Q2347" s="784"/>
      <c r="R2347" s="784"/>
      <c r="S2347" s="30"/>
      <c r="T2347" s="30"/>
      <c r="U2347" s="22"/>
      <c r="V2347" s="22"/>
      <c r="W2347" s="22"/>
    </row>
    <row r="2348" spans="1:23" s="25" customFormat="1" ht="15" customHeight="1" outlineLevel="2" x14ac:dyDescent="0.25">
      <c r="A2348" s="1202"/>
      <c r="B2348" s="1561" t="s">
        <v>39</v>
      </c>
      <c r="C2348" s="22"/>
      <c r="D2348" s="67"/>
      <c r="E2348" s="22"/>
      <c r="F2348" s="127"/>
      <c r="G2348" s="67"/>
      <c r="H2348" s="922" t="s">
        <v>16</v>
      </c>
      <c r="I2348" s="242"/>
      <c r="J2348" s="242"/>
      <c r="K2348" s="242"/>
      <c r="L2348" s="127"/>
      <c r="M2348" s="242"/>
      <c r="N2348" s="50"/>
      <c r="O2348" s="456"/>
      <c r="P2348" s="29"/>
      <c r="Q2348" s="784"/>
      <c r="R2348" s="784"/>
      <c r="S2348" s="30"/>
      <c r="T2348" s="30"/>
      <c r="U2348" s="22"/>
      <c r="V2348" s="22"/>
      <c r="W2348" s="22"/>
    </row>
    <row r="2349" spans="1:23" s="25" customFormat="1" ht="15" customHeight="1" outlineLevel="2" x14ac:dyDescent="0.25">
      <c r="A2349" s="1202"/>
      <c r="B2349" s="1561" t="s">
        <v>40</v>
      </c>
      <c r="C2349" s="22"/>
      <c r="D2349" s="67"/>
      <c r="E2349" s="22"/>
      <c r="F2349" s="127"/>
      <c r="G2349" s="67"/>
      <c r="H2349" s="922" t="s">
        <v>17</v>
      </c>
      <c r="I2349" s="242"/>
      <c r="J2349" s="242"/>
      <c r="K2349" s="242"/>
      <c r="L2349" s="127"/>
      <c r="M2349" s="242"/>
      <c r="N2349" s="50"/>
      <c r="O2349" s="456"/>
      <c r="P2349" s="29"/>
      <c r="Q2349" s="784"/>
      <c r="R2349" s="784"/>
      <c r="S2349" s="30"/>
      <c r="T2349" s="30"/>
      <c r="U2349" s="22"/>
      <c r="V2349" s="22"/>
      <c r="W2349" s="22"/>
    </row>
    <row r="2350" spans="1:23" s="25" customFormat="1" ht="15" customHeight="1" outlineLevel="2" x14ac:dyDescent="0.25">
      <c r="A2350" s="1202"/>
      <c r="B2350" s="1561" t="s">
        <v>51</v>
      </c>
      <c r="C2350" s="22"/>
      <c r="D2350" s="67"/>
      <c r="E2350" s="22"/>
      <c r="F2350" s="127"/>
      <c r="G2350" s="67"/>
      <c r="H2350" s="922" t="s">
        <v>18</v>
      </c>
      <c r="I2350" s="242"/>
      <c r="J2350" s="242"/>
      <c r="K2350" s="242"/>
      <c r="L2350" s="127"/>
      <c r="M2350" s="242"/>
      <c r="N2350" s="50"/>
      <c r="O2350" s="456"/>
      <c r="P2350" s="29"/>
      <c r="Q2350" s="784"/>
      <c r="R2350" s="784"/>
      <c r="S2350" s="30"/>
      <c r="T2350" s="30"/>
      <c r="U2350" s="22"/>
      <c r="V2350" s="22"/>
      <c r="W2350" s="22"/>
    </row>
    <row r="2351" spans="1:23" s="25" customFormat="1" ht="15" customHeight="1" outlineLevel="2" x14ac:dyDescent="0.25">
      <c r="A2351" s="1202"/>
      <c r="B2351" s="1561" t="s">
        <v>41</v>
      </c>
      <c r="C2351" s="22"/>
      <c r="D2351" s="67"/>
      <c r="E2351" s="22"/>
      <c r="F2351" s="127"/>
      <c r="G2351" s="67"/>
      <c r="H2351" s="922" t="s">
        <v>19</v>
      </c>
      <c r="I2351" s="242"/>
      <c r="J2351" s="242"/>
      <c r="K2351" s="242"/>
      <c r="L2351" s="127"/>
      <c r="M2351" s="242"/>
      <c r="N2351" s="50"/>
      <c r="O2351" s="456"/>
      <c r="P2351" s="29"/>
      <c r="Q2351" s="784"/>
      <c r="R2351" s="784"/>
      <c r="S2351" s="30"/>
      <c r="T2351" s="30"/>
      <c r="U2351" s="22"/>
      <c r="V2351" s="22"/>
      <c r="W2351" s="22"/>
    </row>
    <row r="2352" spans="1:23" s="25" customFormat="1" ht="15" customHeight="1" outlineLevel="2" x14ac:dyDescent="0.25">
      <c r="A2352" s="1202"/>
      <c r="B2352" s="1561" t="s">
        <v>52</v>
      </c>
      <c r="C2352" s="22"/>
      <c r="D2352" s="67"/>
      <c r="E2352" s="22"/>
      <c r="F2352" s="127"/>
      <c r="G2352" s="67"/>
      <c r="H2352" s="922" t="s">
        <v>20</v>
      </c>
      <c r="I2352" s="242"/>
      <c r="J2352" s="242"/>
      <c r="K2352" s="242"/>
      <c r="L2352" s="127"/>
      <c r="M2352" s="242"/>
      <c r="N2352" s="50"/>
      <c r="O2352" s="456"/>
      <c r="P2352" s="29"/>
      <c r="Q2352" s="784"/>
      <c r="R2352" s="784"/>
      <c r="S2352" s="30"/>
      <c r="T2352" s="30"/>
      <c r="U2352" s="22"/>
      <c r="V2352" s="22"/>
      <c r="W2352" s="22"/>
    </row>
    <row r="2353" spans="1:23" s="25" customFormat="1" ht="15" customHeight="1" outlineLevel="2" x14ac:dyDescent="0.25">
      <c r="A2353" s="1202"/>
      <c r="B2353" s="1561" t="s">
        <v>42</v>
      </c>
      <c r="C2353" s="22"/>
      <c r="D2353" s="67"/>
      <c r="E2353" s="22"/>
      <c r="F2353" s="127"/>
      <c r="G2353" s="67"/>
      <c r="H2353" s="922" t="s">
        <v>21</v>
      </c>
      <c r="I2353" s="242"/>
      <c r="J2353" s="242"/>
      <c r="K2353" s="242"/>
      <c r="L2353" s="127"/>
      <c r="M2353" s="242"/>
      <c r="N2353" s="50"/>
      <c r="O2353" s="456"/>
      <c r="P2353" s="29"/>
      <c r="Q2353" s="784"/>
      <c r="R2353" s="784"/>
      <c r="S2353" s="30"/>
      <c r="T2353" s="30"/>
      <c r="U2353" s="22"/>
      <c r="V2353" s="22"/>
      <c r="W2353" s="22"/>
    </row>
    <row r="2354" spans="1:23" s="25" customFormat="1" ht="15" customHeight="1" outlineLevel="2" x14ac:dyDescent="0.25">
      <c r="A2354" s="1202"/>
      <c r="B2354" s="1561" t="s">
        <v>43</v>
      </c>
      <c r="C2354" s="22"/>
      <c r="D2354" s="67"/>
      <c r="E2354" s="22"/>
      <c r="F2354" s="127"/>
      <c r="G2354" s="67"/>
      <c r="H2354" s="922" t="s">
        <v>22</v>
      </c>
      <c r="I2354" s="242"/>
      <c r="J2354" s="242"/>
      <c r="K2354" s="242"/>
      <c r="L2354" s="127"/>
      <c r="M2354" s="242"/>
      <c r="N2354" s="50"/>
      <c r="O2354" s="456"/>
      <c r="P2354" s="29"/>
      <c r="Q2354" s="784"/>
      <c r="R2354" s="784"/>
      <c r="S2354" s="30"/>
      <c r="T2354" s="30"/>
      <c r="U2354" s="22"/>
      <c r="V2354" s="22"/>
      <c r="W2354" s="22"/>
    </row>
    <row r="2355" spans="1:23" s="25" customFormat="1" ht="15" customHeight="1" outlineLevel="2" x14ac:dyDescent="0.25">
      <c r="A2355" s="1202"/>
      <c r="B2355" s="1561" t="s">
        <v>53</v>
      </c>
      <c r="C2355" s="22"/>
      <c r="D2355" s="67"/>
      <c r="E2355" s="22"/>
      <c r="F2355" s="127"/>
      <c r="G2355" s="67"/>
      <c r="H2355" s="922" t="s">
        <v>23</v>
      </c>
      <c r="I2355" s="242"/>
      <c r="J2355" s="242"/>
      <c r="K2355" s="242"/>
      <c r="L2355" s="127"/>
      <c r="M2355" s="242"/>
      <c r="N2355" s="50"/>
      <c r="O2355" s="456"/>
      <c r="P2355" s="29"/>
      <c r="Q2355" s="784"/>
      <c r="R2355" s="784"/>
      <c r="S2355" s="30"/>
      <c r="T2355" s="30"/>
      <c r="U2355" s="22"/>
      <c r="V2355" s="22"/>
      <c r="W2355" s="22"/>
    </row>
    <row r="2356" spans="1:23" s="25" customFormat="1" ht="15" customHeight="1" outlineLevel="2" x14ac:dyDescent="0.25">
      <c r="A2356" s="1202"/>
      <c r="B2356" s="1561" t="s">
        <v>54</v>
      </c>
      <c r="C2356" s="22"/>
      <c r="D2356" s="67"/>
      <c r="E2356" s="22"/>
      <c r="F2356" s="127"/>
      <c r="G2356" s="67"/>
      <c r="H2356" s="922" t="s">
        <v>24</v>
      </c>
      <c r="I2356" s="242"/>
      <c r="J2356" s="242"/>
      <c r="K2356" s="242"/>
      <c r="L2356" s="127"/>
      <c r="M2356" s="242"/>
      <c r="N2356" s="50"/>
      <c r="O2356" s="456"/>
      <c r="P2356" s="29"/>
      <c r="Q2356" s="784"/>
      <c r="R2356" s="784"/>
      <c r="S2356" s="30"/>
      <c r="T2356" s="30"/>
      <c r="U2356" s="22"/>
      <c r="V2356" s="22"/>
      <c r="W2356" s="22"/>
    </row>
    <row r="2357" spans="1:23" s="25" customFormat="1" ht="15" customHeight="1" outlineLevel="2" x14ac:dyDescent="0.25">
      <c r="A2357" s="1202"/>
      <c r="B2357" s="1561" t="s">
        <v>44</v>
      </c>
      <c r="C2357" s="22"/>
      <c r="D2357" s="67"/>
      <c r="E2357" s="22"/>
      <c r="F2357" s="127"/>
      <c r="G2357" s="67"/>
      <c r="H2357" s="922" t="s">
        <v>25</v>
      </c>
      <c r="I2357" s="242"/>
      <c r="J2357" s="242"/>
      <c r="K2357" s="242"/>
      <c r="L2357" s="127"/>
      <c r="M2357" s="242"/>
      <c r="N2357" s="50"/>
      <c r="O2357" s="456"/>
      <c r="P2357" s="29"/>
      <c r="Q2357" s="784"/>
      <c r="R2357" s="784"/>
      <c r="S2357" s="30"/>
      <c r="T2357" s="30"/>
      <c r="U2357" s="22"/>
      <c r="V2357" s="22"/>
      <c r="W2357" s="22"/>
    </row>
    <row r="2358" spans="1:23" s="25" customFormat="1" ht="15" customHeight="1" outlineLevel="2" x14ac:dyDescent="0.25">
      <c r="A2358" s="1202"/>
      <c r="B2358" s="1561" t="s">
        <v>55</v>
      </c>
      <c r="C2358" s="22"/>
      <c r="D2358" s="67"/>
      <c r="E2358" s="22"/>
      <c r="F2358" s="127"/>
      <c r="G2358" s="67"/>
      <c r="H2358" s="922" t="s">
        <v>26</v>
      </c>
      <c r="I2358" s="242"/>
      <c r="J2358" s="242"/>
      <c r="K2358" s="242"/>
      <c r="L2358" s="127"/>
      <c r="M2358" s="242"/>
      <c r="N2358" s="50"/>
      <c r="O2358" s="456"/>
      <c r="P2358" s="29"/>
      <c r="Q2358" s="784"/>
      <c r="R2358" s="784"/>
      <c r="S2358" s="30"/>
      <c r="T2358" s="30"/>
      <c r="U2358" s="22"/>
      <c r="V2358" s="22"/>
      <c r="W2358" s="22"/>
    </row>
    <row r="2359" spans="1:23" s="25" customFormat="1" ht="15" customHeight="1" outlineLevel="2" x14ac:dyDescent="0.25">
      <c r="A2359" s="1202"/>
      <c r="B2359" s="1561" t="s">
        <v>56</v>
      </c>
      <c r="C2359" s="22"/>
      <c r="D2359" s="67"/>
      <c r="E2359" s="22"/>
      <c r="F2359" s="127"/>
      <c r="G2359" s="67"/>
      <c r="H2359" s="922" t="s">
        <v>27</v>
      </c>
      <c r="I2359" s="242"/>
      <c r="J2359" s="242"/>
      <c r="K2359" s="242"/>
      <c r="L2359" s="127"/>
      <c r="M2359" s="242"/>
      <c r="N2359" s="50"/>
      <c r="O2359" s="456"/>
      <c r="P2359" s="29"/>
      <c r="Q2359" s="784"/>
      <c r="R2359" s="784"/>
      <c r="S2359" s="30"/>
      <c r="T2359" s="30"/>
      <c r="U2359" s="22"/>
      <c r="V2359" s="22"/>
      <c r="W2359" s="22"/>
    </row>
    <row r="2360" spans="1:23" s="25" customFormat="1" ht="15" customHeight="1" outlineLevel="2" x14ac:dyDescent="0.25">
      <c r="A2360" s="1202"/>
      <c r="B2360" s="1561" t="s">
        <v>45</v>
      </c>
      <c r="C2360" s="22"/>
      <c r="D2360" s="67"/>
      <c r="E2360" s="22"/>
      <c r="F2360" s="127"/>
      <c r="G2360" s="67"/>
      <c r="H2360" s="922" t="s">
        <v>28</v>
      </c>
      <c r="I2360" s="242"/>
      <c r="J2360" s="242"/>
      <c r="K2360" s="242"/>
      <c r="L2360" s="127"/>
      <c r="M2360" s="242"/>
      <c r="N2360" s="50"/>
      <c r="O2360" s="456"/>
      <c r="P2360" s="29"/>
      <c r="Q2360" s="784"/>
      <c r="R2360" s="784"/>
      <c r="S2360" s="30"/>
      <c r="T2360" s="30"/>
      <c r="U2360" s="22"/>
      <c r="V2360" s="22"/>
      <c r="W2360" s="22"/>
    </row>
    <row r="2361" spans="1:23" s="25" customFormat="1" ht="15" customHeight="1" outlineLevel="2" x14ac:dyDescent="0.25">
      <c r="A2361" s="1202"/>
      <c r="B2361" s="1561" t="s">
        <v>46</v>
      </c>
      <c r="C2361" s="22"/>
      <c r="D2361" s="67"/>
      <c r="E2361" s="22"/>
      <c r="F2361" s="127"/>
      <c r="G2361" s="67"/>
      <c r="H2361" s="922" t="s">
        <v>29</v>
      </c>
      <c r="I2361" s="242"/>
      <c r="J2361" s="242"/>
      <c r="K2361" s="242"/>
      <c r="L2361" s="127"/>
      <c r="M2361" s="242"/>
      <c r="N2361" s="50"/>
      <c r="O2361" s="456"/>
      <c r="P2361" s="29"/>
      <c r="Q2361" s="784"/>
      <c r="R2361" s="784"/>
      <c r="S2361" s="30"/>
      <c r="T2361" s="30"/>
      <c r="U2361" s="22"/>
      <c r="V2361" s="22"/>
      <c r="W2361" s="22"/>
    </row>
    <row r="2362" spans="1:23" s="296" customFormat="1" outlineLevel="1" x14ac:dyDescent="0.25">
      <c r="A2362" s="2599">
        <v>82</v>
      </c>
      <c r="B2362" s="1559" t="s">
        <v>3134</v>
      </c>
      <c r="C2362" s="98" t="s">
        <v>249</v>
      </c>
      <c r="D2362" s="2449" t="s">
        <v>236</v>
      </c>
      <c r="E2362" s="2814" t="s">
        <v>3</v>
      </c>
      <c r="F2362" s="132"/>
      <c r="G2362" s="2788"/>
      <c r="H2362" s="980" t="s">
        <v>2960</v>
      </c>
      <c r="I2362" s="95" t="s">
        <v>167</v>
      </c>
      <c r="J2362" s="98" t="s">
        <v>101</v>
      </c>
      <c r="K2362" s="132"/>
      <c r="L2362" s="132"/>
      <c r="M2362" s="95"/>
      <c r="N2362" s="97" t="s">
        <v>2059</v>
      </c>
      <c r="O2362" s="97" t="s">
        <v>2060</v>
      </c>
      <c r="P2362" s="97" t="s">
        <v>2061</v>
      </c>
      <c r="Q2362" s="807" t="s">
        <v>2062</v>
      </c>
      <c r="R2362" s="807" t="s">
        <v>2063</v>
      </c>
      <c r="S2362" s="98" t="s">
        <v>2064</v>
      </c>
      <c r="T2362" s="98" t="s">
        <v>34</v>
      </c>
      <c r="U2362" s="95"/>
      <c r="V2362" s="95"/>
      <c r="W2362" s="95"/>
    </row>
    <row r="2363" spans="1:23" s="282" customFormat="1" ht="75" outlineLevel="1" x14ac:dyDescent="0.25">
      <c r="A2363" s="2599"/>
      <c r="B2363" s="1536" t="s">
        <v>3703</v>
      </c>
      <c r="C2363" s="2507" t="s">
        <v>2188</v>
      </c>
      <c r="D2363" s="2688"/>
      <c r="E2363" s="2815"/>
      <c r="F2363" s="124"/>
      <c r="G2363" s="2788"/>
      <c r="H2363" s="922" t="s">
        <v>955</v>
      </c>
      <c r="I2363" s="242" t="s">
        <v>1589</v>
      </c>
      <c r="J2363" s="242"/>
      <c r="K2363" s="356" t="s">
        <v>3</v>
      </c>
      <c r="L2363" s="124"/>
      <c r="M2363" s="242"/>
      <c r="N2363" s="382">
        <v>6.2</v>
      </c>
      <c r="O2363" s="382">
        <v>7.6</v>
      </c>
      <c r="P2363" s="382">
        <v>8.5</v>
      </c>
      <c r="Q2363" s="382">
        <v>10.1</v>
      </c>
      <c r="R2363" s="382">
        <v>10.6</v>
      </c>
      <c r="S2363" s="382">
        <v>11.1</v>
      </c>
      <c r="T2363" s="14">
        <v>11.2</v>
      </c>
      <c r="U2363" s="1667"/>
      <c r="V2363" s="255"/>
      <c r="W2363" s="255"/>
    </row>
    <row r="2364" spans="1:23" s="282" customFormat="1" ht="30" outlineLevel="1" x14ac:dyDescent="0.25">
      <c r="A2364" s="1187"/>
      <c r="B2364" s="1536" t="s">
        <v>540</v>
      </c>
      <c r="C2364" s="2508"/>
      <c r="D2364" s="2450"/>
      <c r="E2364" s="1046" t="s">
        <v>81</v>
      </c>
      <c r="F2364" s="124"/>
      <c r="G2364" s="256"/>
      <c r="H2364" s="922" t="s">
        <v>538</v>
      </c>
      <c r="I2364" s="242"/>
      <c r="J2364" s="242"/>
      <c r="K2364" s="242" t="s">
        <v>35</v>
      </c>
      <c r="L2364" s="124"/>
      <c r="M2364" s="242"/>
      <c r="N2364" s="438"/>
      <c r="O2364" s="464"/>
      <c r="P2364" s="569"/>
      <c r="Q2364" s="28"/>
      <c r="R2364" s="28"/>
      <c r="S2364" s="21"/>
      <c r="T2364" s="21"/>
      <c r="U2364" s="1667"/>
      <c r="V2364" s="255"/>
      <c r="W2364" s="255"/>
    </row>
    <row r="2365" spans="1:23" s="25" customFormat="1" ht="15" customHeight="1" outlineLevel="2" x14ac:dyDescent="0.25">
      <c r="A2365" s="1202"/>
      <c r="B2365" s="1561" t="s">
        <v>47</v>
      </c>
      <c r="C2365" s="22"/>
      <c r="D2365" s="67"/>
      <c r="E2365" s="22"/>
      <c r="F2365" s="127"/>
      <c r="G2365" s="67"/>
      <c r="H2365" s="922" t="s">
        <v>6</v>
      </c>
      <c r="I2365" s="242"/>
      <c r="J2365" s="242"/>
      <c r="K2365" s="242"/>
      <c r="L2365" s="127"/>
      <c r="M2365" s="242"/>
      <c r="N2365" s="50"/>
      <c r="O2365" s="456"/>
      <c r="P2365" s="29"/>
      <c r="Q2365" s="29"/>
      <c r="R2365" s="29"/>
      <c r="S2365" s="30"/>
      <c r="T2365" s="30"/>
      <c r="U2365" s="22"/>
      <c r="V2365" s="22"/>
      <c r="W2365" s="22"/>
    </row>
    <row r="2366" spans="1:23" s="25" customFormat="1" ht="15" customHeight="1" outlineLevel="2" x14ac:dyDescent="0.25">
      <c r="A2366" s="1202"/>
      <c r="B2366" s="1561" t="s">
        <v>48</v>
      </c>
      <c r="C2366" s="22"/>
      <c r="D2366" s="67"/>
      <c r="E2366" s="22"/>
      <c r="F2366" s="127"/>
      <c r="G2366" s="67"/>
      <c r="H2366" s="922" t="s">
        <v>11</v>
      </c>
      <c r="I2366" s="242"/>
      <c r="J2366" s="242"/>
      <c r="K2366" s="242"/>
      <c r="L2366" s="127"/>
      <c r="M2366" s="242"/>
      <c r="N2366" s="50"/>
      <c r="O2366" s="456"/>
      <c r="P2366" s="29"/>
      <c r="Q2366" s="29"/>
      <c r="R2366" s="29"/>
      <c r="S2366" s="30"/>
      <c r="T2366" s="30"/>
      <c r="U2366" s="22"/>
      <c r="V2366" s="22"/>
      <c r="W2366" s="22"/>
    </row>
    <row r="2367" spans="1:23" s="25" customFormat="1" ht="15" customHeight="1" outlineLevel="2" x14ac:dyDescent="0.25">
      <c r="A2367" s="1202"/>
      <c r="B2367" s="1561" t="s">
        <v>49</v>
      </c>
      <c r="C2367" s="22"/>
      <c r="D2367" s="67"/>
      <c r="E2367" s="22"/>
      <c r="F2367" s="127"/>
      <c r="G2367" s="67"/>
      <c r="H2367" s="922" t="s">
        <v>12</v>
      </c>
      <c r="I2367" s="242"/>
      <c r="J2367" s="242"/>
      <c r="K2367" s="242"/>
      <c r="L2367" s="127"/>
      <c r="M2367" s="242"/>
      <c r="N2367" s="50"/>
      <c r="O2367" s="456"/>
      <c r="P2367" s="29"/>
      <c r="Q2367" s="29"/>
      <c r="R2367" s="29"/>
      <c r="S2367" s="30"/>
      <c r="T2367" s="30"/>
      <c r="U2367" s="22"/>
      <c r="V2367" s="22"/>
      <c r="W2367" s="22"/>
    </row>
    <row r="2368" spans="1:23" s="25" customFormat="1" ht="15" customHeight="1" outlineLevel="2" x14ac:dyDescent="0.25">
      <c r="A2368" s="1202"/>
      <c r="B2368" s="1561" t="s">
        <v>50</v>
      </c>
      <c r="C2368" s="22"/>
      <c r="D2368" s="67"/>
      <c r="E2368" s="22"/>
      <c r="F2368" s="127"/>
      <c r="G2368" s="67"/>
      <c r="H2368" s="922" t="s">
        <v>13</v>
      </c>
      <c r="I2368" s="242"/>
      <c r="J2368" s="242"/>
      <c r="K2368" s="242"/>
      <c r="L2368" s="127"/>
      <c r="M2368" s="242"/>
      <c r="N2368" s="50"/>
      <c r="O2368" s="456"/>
      <c r="P2368" s="29"/>
      <c r="Q2368" s="29"/>
      <c r="R2368" s="29"/>
      <c r="S2368" s="30"/>
      <c r="T2368" s="30"/>
      <c r="U2368" s="22"/>
      <c r="V2368" s="22"/>
      <c r="W2368" s="22"/>
    </row>
    <row r="2369" spans="1:23" s="25" customFormat="1" ht="15" customHeight="1" outlineLevel="2" x14ac:dyDescent="0.25">
      <c r="A2369" s="1202"/>
      <c r="B2369" s="1561" t="s">
        <v>37</v>
      </c>
      <c r="C2369" s="22"/>
      <c r="D2369" s="67"/>
      <c r="E2369" s="22"/>
      <c r="F2369" s="127"/>
      <c r="G2369" s="67"/>
      <c r="H2369" s="922" t="s">
        <v>14</v>
      </c>
      <c r="I2369" s="242"/>
      <c r="J2369" s="242"/>
      <c r="K2369" s="242"/>
      <c r="L2369" s="127"/>
      <c r="M2369" s="242"/>
      <c r="N2369" s="50"/>
      <c r="O2369" s="456"/>
      <c r="P2369" s="29"/>
      <c r="Q2369" s="29"/>
      <c r="R2369" s="29"/>
      <c r="S2369" s="30"/>
      <c r="T2369" s="30"/>
      <c r="U2369" s="22"/>
      <c r="V2369" s="22"/>
      <c r="W2369" s="22"/>
    </row>
    <row r="2370" spans="1:23" s="25" customFormat="1" ht="15" customHeight="1" outlineLevel="2" x14ac:dyDescent="0.25">
      <c r="A2370" s="1202"/>
      <c r="B2370" s="1561" t="s">
        <v>38</v>
      </c>
      <c r="C2370" s="22"/>
      <c r="D2370" s="67"/>
      <c r="E2370" s="22"/>
      <c r="F2370" s="127"/>
      <c r="G2370" s="67"/>
      <c r="H2370" s="922" t="s">
        <v>15</v>
      </c>
      <c r="I2370" s="242"/>
      <c r="J2370" s="242"/>
      <c r="K2370" s="242"/>
      <c r="L2370" s="127"/>
      <c r="M2370" s="242"/>
      <c r="N2370" s="50"/>
      <c r="O2370" s="456"/>
      <c r="P2370" s="29"/>
      <c r="Q2370" s="29"/>
      <c r="R2370" s="29"/>
      <c r="S2370" s="30"/>
      <c r="T2370" s="30"/>
      <c r="U2370" s="22"/>
      <c r="V2370" s="22"/>
      <c r="W2370" s="22"/>
    </row>
    <row r="2371" spans="1:23" s="25" customFormat="1" ht="15" customHeight="1" outlineLevel="2" x14ac:dyDescent="0.25">
      <c r="A2371" s="1202"/>
      <c r="B2371" s="1561" t="s">
        <v>39</v>
      </c>
      <c r="C2371" s="22"/>
      <c r="D2371" s="67"/>
      <c r="E2371" s="22"/>
      <c r="F2371" s="127"/>
      <c r="G2371" s="67"/>
      <c r="H2371" s="922" t="s">
        <v>16</v>
      </c>
      <c r="I2371" s="242"/>
      <c r="J2371" s="242"/>
      <c r="K2371" s="242"/>
      <c r="L2371" s="127"/>
      <c r="M2371" s="242"/>
      <c r="N2371" s="50"/>
      <c r="O2371" s="456"/>
      <c r="P2371" s="29"/>
      <c r="Q2371" s="29"/>
      <c r="R2371" s="29"/>
      <c r="S2371" s="30"/>
      <c r="T2371" s="30"/>
      <c r="U2371" s="22"/>
      <c r="V2371" s="22"/>
      <c r="W2371" s="22"/>
    </row>
    <row r="2372" spans="1:23" s="25" customFormat="1" ht="15" customHeight="1" outlineLevel="2" x14ac:dyDescent="0.25">
      <c r="A2372" s="1202"/>
      <c r="B2372" s="1561" t="s">
        <v>40</v>
      </c>
      <c r="C2372" s="22"/>
      <c r="D2372" s="67"/>
      <c r="E2372" s="22"/>
      <c r="F2372" s="127"/>
      <c r="G2372" s="67"/>
      <c r="H2372" s="922" t="s">
        <v>17</v>
      </c>
      <c r="I2372" s="242"/>
      <c r="J2372" s="242"/>
      <c r="K2372" s="242"/>
      <c r="L2372" s="127"/>
      <c r="M2372" s="242"/>
      <c r="N2372" s="50"/>
      <c r="O2372" s="456"/>
      <c r="P2372" s="29"/>
      <c r="Q2372" s="29"/>
      <c r="R2372" s="29"/>
      <c r="S2372" s="30"/>
      <c r="T2372" s="30"/>
      <c r="U2372" s="22"/>
      <c r="V2372" s="22"/>
      <c r="W2372" s="22"/>
    </row>
    <row r="2373" spans="1:23" s="25" customFormat="1" ht="15" customHeight="1" outlineLevel="2" x14ac:dyDescent="0.25">
      <c r="A2373" s="1202"/>
      <c r="B2373" s="1561" t="s">
        <v>51</v>
      </c>
      <c r="C2373" s="22"/>
      <c r="D2373" s="67"/>
      <c r="E2373" s="22"/>
      <c r="F2373" s="127"/>
      <c r="G2373" s="67"/>
      <c r="H2373" s="922" t="s">
        <v>18</v>
      </c>
      <c r="I2373" s="242"/>
      <c r="J2373" s="242"/>
      <c r="K2373" s="242"/>
      <c r="L2373" s="127"/>
      <c r="M2373" s="242"/>
      <c r="N2373" s="50"/>
      <c r="O2373" s="456"/>
      <c r="P2373" s="29"/>
      <c r="Q2373" s="29"/>
      <c r="R2373" s="29"/>
      <c r="S2373" s="30"/>
      <c r="T2373" s="30"/>
      <c r="U2373" s="22"/>
      <c r="V2373" s="22"/>
      <c r="W2373" s="22"/>
    </row>
    <row r="2374" spans="1:23" s="25" customFormat="1" ht="15" customHeight="1" outlineLevel="2" x14ac:dyDescent="0.25">
      <c r="A2374" s="1202"/>
      <c r="B2374" s="1561" t="s">
        <v>41</v>
      </c>
      <c r="C2374" s="22"/>
      <c r="D2374" s="67"/>
      <c r="E2374" s="22"/>
      <c r="F2374" s="127"/>
      <c r="G2374" s="67"/>
      <c r="H2374" s="922" t="s">
        <v>19</v>
      </c>
      <c r="I2374" s="242"/>
      <c r="J2374" s="242"/>
      <c r="K2374" s="242"/>
      <c r="L2374" s="127"/>
      <c r="M2374" s="242"/>
      <c r="N2374" s="50"/>
      <c r="O2374" s="456"/>
      <c r="P2374" s="29"/>
      <c r="Q2374" s="29"/>
      <c r="R2374" s="29"/>
      <c r="S2374" s="30"/>
      <c r="T2374" s="30"/>
      <c r="U2374" s="22"/>
      <c r="V2374" s="22"/>
      <c r="W2374" s="22"/>
    </row>
    <row r="2375" spans="1:23" s="25" customFormat="1" ht="15" customHeight="1" outlineLevel="2" x14ac:dyDescent="0.25">
      <c r="A2375" s="1202"/>
      <c r="B2375" s="1561" t="s">
        <v>52</v>
      </c>
      <c r="C2375" s="22"/>
      <c r="D2375" s="67"/>
      <c r="E2375" s="22"/>
      <c r="F2375" s="127"/>
      <c r="G2375" s="67"/>
      <c r="H2375" s="922" t="s">
        <v>20</v>
      </c>
      <c r="I2375" s="242"/>
      <c r="J2375" s="242"/>
      <c r="K2375" s="242"/>
      <c r="L2375" s="127"/>
      <c r="M2375" s="242"/>
      <c r="N2375" s="50"/>
      <c r="O2375" s="456"/>
      <c r="P2375" s="29"/>
      <c r="Q2375" s="29"/>
      <c r="R2375" s="29"/>
      <c r="S2375" s="30"/>
      <c r="T2375" s="30"/>
      <c r="U2375" s="22"/>
      <c r="V2375" s="22"/>
      <c r="W2375" s="22"/>
    </row>
    <row r="2376" spans="1:23" s="25" customFormat="1" ht="15" customHeight="1" outlineLevel="2" x14ac:dyDescent="0.25">
      <c r="A2376" s="1202"/>
      <c r="B2376" s="1561" t="s">
        <v>42</v>
      </c>
      <c r="C2376" s="22"/>
      <c r="D2376" s="67"/>
      <c r="E2376" s="22"/>
      <c r="F2376" s="127"/>
      <c r="G2376" s="67"/>
      <c r="H2376" s="922" t="s">
        <v>21</v>
      </c>
      <c r="I2376" s="242"/>
      <c r="J2376" s="242"/>
      <c r="K2376" s="242"/>
      <c r="L2376" s="127"/>
      <c r="M2376" s="242"/>
      <c r="N2376" s="50"/>
      <c r="O2376" s="456"/>
      <c r="P2376" s="29"/>
      <c r="Q2376" s="29"/>
      <c r="R2376" s="29"/>
      <c r="S2376" s="30"/>
      <c r="T2376" s="30"/>
      <c r="U2376" s="22"/>
      <c r="V2376" s="22"/>
      <c r="W2376" s="22"/>
    </row>
    <row r="2377" spans="1:23" s="25" customFormat="1" ht="15" customHeight="1" outlineLevel="2" x14ac:dyDescent="0.25">
      <c r="A2377" s="1202"/>
      <c r="B2377" s="1561" t="s">
        <v>43</v>
      </c>
      <c r="C2377" s="22"/>
      <c r="D2377" s="67"/>
      <c r="E2377" s="22"/>
      <c r="F2377" s="127"/>
      <c r="G2377" s="67"/>
      <c r="H2377" s="922" t="s">
        <v>22</v>
      </c>
      <c r="I2377" s="242"/>
      <c r="J2377" s="242"/>
      <c r="K2377" s="242"/>
      <c r="L2377" s="127"/>
      <c r="M2377" s="242"/>
      <c r="N2377" s="50"/>
      <c r="O2377" s="456"/>
      <c r="P2377" s="29"/>
      <c r="Q2377" s="29"/>
      <c r="R2377" s="29"/>
      <c r="S2377" s="30"/>
      <c r="T2377" s="30"/>
      <c r="U2377" s="22"/>
      <c r="V2377" s="22"/>
      <c r="W2377" s="22"/>
    </row>
    <row r="2378" spans="1:23" s="25" customFormat="1" ht="15" customHeight="1" outlineLevel="2" x14ac:dyDescent="0.25">
      <c r="A2378" s="1202"/>
      <c r="B2378" s="1561" t="s">
        <v>53</v>
      </c>
      <c r="C2378" s="22"/>
      <c r="D2378" s="67"/>
      <c r="E2378" s="22"/>
      <c r="F2378" s="127"/>
      <c r="G2378" s="67"/>
      <c r="H2378" s="922" t="s">
        <v>23</v>
      </c>
      <c r="I2378" s="242"/>
      <c r="J2378" s="242"/>
      <c r="K2378" s="242"/>
      <c r="L2378" s="127"/>
      <c r="M2378" s="242"/>
      <c r="N2378" s="50"/>
      <c r="O2378" s="456"/>
      <c r="P2378" s="29"/>
      <c r="Q2378" s="29"/>
      <c r="R2378" s="29"/>
      <c r="S2378" s="30"/>
      <c r="T2378" s="30"/>
      <c r="U2378" s="22"/>
      <c r="V2378" s="22"/>
      <c r="W2378" s="22"/>
    </row>
    <row r="2379" spans="1:23" s="25" customFormat="1" ht="15" customHeight="1" outlineLevel="2" x14ac:dyDescent="0.25">
      <c r="A2379" s="1202"/>
      <c r="B2379" s="1561" t="s">
        <v>54</v>
      </c>
      <c r="C2379" s="22"/>
      <c r="D2379" s="67"/>
      <c r="E2379" s="22"/>
      <c r="F2379" s="127"/>
      <c r="G2379" s="67"/>
      <c r="H2379" s="922" t="s">
        <v>24</v>
      </c>
      <c r="I2379" s="242"/>
      <c r="J2379" s="242"/>
      <c r="K2379" s="242"/>
      <c r="L2379" s="127"/>
      <c r="M2379" s="242"/>
      <c r="N2379" s="50"/>
      <c r="O2379" s="456"/>
      <c r="P2379" s="29"/>
      <c r="Q2379" s="29"/>
      <c r="R2379" s="29"/>
      <c r="S2379" s="30"/>
      <c r="T2379" s="30"/>
      <c r="U2379" s="22"/>
      <c r="V2379" s="22"/>
      <c r="W2379" s="22"/>
    </row>
    <row r="2380" spans="1:23" s="25" customFormat="1" ht="15" customHeight="1" outlineLevel="2" x14ac:dyDescent="0.25">
      <c r="A2380" s="1202"/>
      <c r="B2380" s="1561" t="s">
        <v>44</v>
      </c>
      <c r="C2380" s="22"/>
      <c r="D2380" s="67"/>
      <c r="E2380" s="22"/>
      <c r="F2380" s="127"/>
      <c r="G2380" s="67"/>
      <c r="H2380" s="922" t="s">
        <v>25</v>
      </c>
      <c r="I2380" s="242"/>
      <c r="J2380" s="242"/>
      <c r="K2380" s="242"/>
      <c r="L2380" s="127"/>
      <c r="M2380" s="242"/>
      <c r="N2380" s="50"/>
      <c r="O2380" s="456"/>
      <c r="P2380" s="29"/>
      <c r="Q2380" s="29"/>
      <c r="R2380" s="29"/>
      <c r="S2380" s="30"/>
      <c r="T2380" s="30"/>
      <c r="U2380" s="22"/>
      <c r="V2380" s="22"/>
      <c r="W2380" s="22"/>
    </row>
    <row r="2381" spans="1:23" s="25" customFormat="1" ht="15" customHeight="1" outlineLevel="2" x14ac:dyDescent="0.25">
      <c r="A2381" s="1202"/>
      <c r="B2381" s="1561" t="s">
        <v>55</v>
      </c>
      <c r="C2381" s="22"/>
      <c r="D2381" s="67"/>
      <c r="E2381" s="22"/>
      <c r="F2381" s="127"/>
      <c r="G2381" s="67"/>
      <c r="H2381" s="922" t="s">
        <v>26</v>
      </c>
      <c r="I2381" s="242"/>
      <c r="J2381" s="242"/>
      <c r="K2381" s="242"/>
      <c r="L2381" s="127"/>
      <c r="M2381" s="242"/>
      <c r="N2381" s="50"/>
      <c r="O2381" s="456"/>
      <c r="P2381" s="29"/>
      <c r="Q2381" s="29"/>
      <c r="R2381" s="29"/>
      <c r="S2381" s="30"/>
      <c r="T2381" s="30"/>
      <c r="U2381" s="22"/>
      <c r="V2381" s="22"/>
      <c r="W2381" s="22"/>
    </row>
    <row r="2382" spans="1:23" s="25" customFormat="1" ht="15" customHeight="1" outlineLevel="2" x14ac:dyDescent="0.25">
      <c r="A2382" s="1202"/>
      <c r="B2382" s="1561" t="s">
        <v>56</v>
      </c>
      <c r="C2382" s="22"/>
      <c r="D2382" s="67"/>
      <c r="E2382" s="22"/>
      <c r="F2382" s="127"/>
      <c r="G2382" s="67"/>
      <c r="H2382" s="922" t="s">
        <v>27</v>
      </c>
      <c r="I2382" s="242"/>
      <c r="J2382" s="242"/>
      <c r="K2382" s="242"/>
      <c r="L2382" s="127"/>
      <c r="M2382" s="242"/>
      <c r="N2382" s="50"/>
      <c r="O2382" s="456"/>
      <c r="P2382" s="29"/>
      <c r="Q2382" s="29"/>
      <c r="R2382" s="29"/>
      <c r="S2382" s="30"/>
      <c r="T2382" s="30"/>
      <c r="U2382" s="22"/>
      <c r="V2382" s="22"/>
      <c r="W2382" s="22"/>
    </row>
    <row r="2383" spans="1:23" s="25" customFormat="1" ht="15" customHeight="1" outlineLevel="2" x14ac:dyDescent="0.25">
      <c r="A2383" s="1202"/>
      <c r="B2383" s="1561" t="s">
        <v>45</v>
      </c>
      <c r="C2383" s="22"/>
      <c r="D2383" s="67"/>
      <c r="E2383" s="22"/>
      <c r="F2383" s="127"/>
      <c r="G2383" s="67"/>
      <c r="H2383" s="922" t="s">
        <v>28</v>
      </c>
      <c r="I2383" s="242"/>
      <c r="J2383" s="242"/>
      <c r="K2383" s="242"/>
      <c r="L2383" s="127"/>
      <c r="M2383" s="242"/>
      <c r="N2383" s="50"/>
      <c r="O2383" s="456"/>
      <c r="P2383" s="29"/>
      <c r="Q2383" s="29"/>
      <c r="R2383" s="29"/>
      <c r="S2383" s="30"/>
      <c r="T2383" s="30"/>
      <c r="U2383" s="22"/>
      <c r="V2383" s="22"/>
      <c r="W2383" s="22"/>
    </row>
    <row r="2384" spans="1:23" s="25" customFormat="1" ht="15" customHeight="1" outlineLevel="2" x14ac:dyDescent="0.25">
      <c r="A2384" s="1202"/>
      <c r="B2384" s="1561" t="s">
        <v>46</v>
      </c>
      <c r="C2384" s="22"/>
      <c r="D2384" s="67"/>
      <c r="E2384" s="22"/>
      <c r="F2384" s="127"/>
      <c r="G2384" s="67"/>
      <c r="H2384" s="922" t="s">
        <v>29</v>
      </c>
      <c r="I2384" s="242"/>
      <c r="J2384" s="242"/>
      <c r="K2384" s="242"/>
      <c r="L2384" s="127"/>
      <c r="M2384" s="242"/>
      <c r="N2384" s="50"/>
      <c r="O2384" s="456"/>
      <c r="P2384" s="29"/>
      <c r="Q2384" s="29"/>
      <c r="R2384" s="29"/>
      <c r="S2384" s="30"/>
      <c r="T2384" s="30"/>
      <c r="U2384" s="22"/>
      <c r="V2384" s="22"/>
      <c r="W2384" s="22"/>
    </row>
    <row r="2385" spans="1:23" s="282" customFormat="1" ht="29.25" customHeight="1" outlineLevel="1" x14ac:dyDescent="0.25">
      <c r="A2385" s="1187"/>
      <c r="B2385" s="2322" t="s">
        <v>545</v>
      </c>
      <c r="C2385" s="2323"/>
      <c r="D2385" s="2323"/>
      <c r="E2385" s="2323"/>
      <c r="F2385" s="2323"/>
      <c r="G2385" s="2323"/>
      <c r="H2385" s="2296" t="s">
        <v>956</v>
      </c>
      <c r="I2385" s="2297"/>
      <c r="J2385" s="2297"/>
      <c r="K2385" s="2297"/>
      <c r="L2385" s="2297"/>
      <c r="M2385" s="2297"/>
      <c r="N2385" s="2298"/>
      <c r="O2385" s="453"/>
      <c r="P2385" s="13"/>
      <c r="Q2385" s="13"/>
      <c r="R2385" s="13"/>
      <c r="S2385" s="14"/>
      <c r="T2385" s="14"/>
      <c r="U2385" s="14"/>
      <c r="V2385" s="14"/>
      <c r="W2385" s="14"/>
    </row>
    <row r="2386" spans="1:23" s="298" customFormat="1" ht="16.5" customHeight="1" outlineLevel="1" x14ac:dyDescent="0.25">
      <c r="A2386" s="2356"/>
      <c r="B2386" s="2329" t="s">
        <v>3704</v>
      </c>
      <c r="C2386" s="2310" t="s">
        <v>544</v>
      </c>
      <c r="D2386" s="2238" t="s">
        <v>457</v>
      </c>
      <c r="E2386" s="1045" t="s">
        <v>332</v>
      </c>
      <c r="F2386" s="2330" t="s">
        <v>320</v>
      </c>
      <c r="G2386" s="2311" t="s">
        <v>542</v>
      </c>
      <c r="H2386" s="2368" t="s">
        <v>957</v>
      </c>
      <c r="I2386" s="2366" t="s">
        <v>543</v>
      </c>
      <c r="J2386" s="2238" t="s">
        <v>454</v>
      </c>
      <c r="K2386" s="364" t="s">
        <v>329</v>
      </c>
      <c r="L2386" s="2330" t="s">
        <v>320</v>
      </c>
      <c r="M2386" s="2366" t="s">
        <v>541</v>
      </c>
      <c r="N2386" s="561">
        <v>938</v>
      </c>
      <c r="O2386" s="561">
        <v>67</v>
      </c>
      <c r="P2386" s="561">
        <v>110</v>
      </c>
      <c r="Q2386" s="561">
        <v>110</v>
      </c>
      <c r="R2386" s="561">
        <v>110</v>
      </c>
      <c r="S2386" s="561"/>
      <c r="T2386" s="561"/>
      <c r="U2386" s="1666"/>
      <c r="V2386" s="376"/>
      <c r="W2386" s="376"/>
    </row>
    <row r="2387" spans="1:23" s="298" customFormat="1" ht="50.25" customHeight="1" outlineLevel="1" x14ac:dyDescent="0.25">
      <c r="A2387" s="2356"/>
      <c r="B2387" s="2329"/>
      <c r="C2387" s="2310"/>
      <c r="D2387" s="2239"/>
      <c r="E2387" s="1045" t="s">
        <v>458</v>
      </c>
      <c r="F2387" s="2331"/>
      <c r="G2387" s="2311"/>
      <c r="H2387" s="2369"/>
      <c r="I2387" s="2366"/>
      <c r="J2387" s="2239"/>
      <c r="K2387" s="364" t="s">
        <v>465</v>
      </c>
      <c r="L2387" s="2331"/>
      <c r="M2387" s="2366"/>
      <c r="N2387" s="44">
        <v>2937.73</v>
      </c>
      <c r="O2387" s="44">
        <v>2237.2310000000002</v>
      </c>
      <c r="P2387" s="44">
        <v>2122.4940000000001</v>
      </c>
      <c r="Q2387" s="44">
        <v>2122.4940000000001</v>
      </c>
      <c r="R2387" s="44">
        <v>2122.4940000000001</v>
      </c>
      <c r="S2387" s="41"/>
      <c r="T2387" s="41"/>
      <c r="U2387" s="1654" t="s">
        <v>3910</v>
      </c>
      <c r="V2387" s="376"/>
      <c r="W2387" s="376"/>
    </row>
    <row r="2388" spans="1:23" s="293" customFormat="1" ht="15" customHeight="1" outlineLevel="1" x14ac:dyDescent="0.25">
      <c r="A2388" s="2356"/>
      <c r="B2388" s="2329" t="s">
        <v>3705</v>
      </c>
      <c r="C2388" s="2310" t="s">
        <v>544</v>
      </c>
      <c r="D2388" s="2238" t="s">
        <v>457</v>
      </c>
      <c r="E2388" s="1045" t="s">
        <v>332</v>
      </c>
      <c r="F2388" s="2330" t="s">
        <v>320</v>
      </c>
      <c r="G2388" s="2311" t="s">
        <v>542</v>
      </c>
      <c r="H2388" s="2368" t="s">
        <v>958</v>
      </c>
      <c r="I2388" s="2366" t="s">
        <v>543</v>
      </c>
      <c r="J2388" s="2238" t="s">
        <v>454</v>
      </c>
      <c r="K2388" s="258" t="s">
        <v>329</v>
      </c>
      <c r="L2388" s="2330" t="s">
        <v>320</v>
      </c>
      <c r="M2388" s="2366" t="s">
        <v>541</v>
      </c>
      <c r="N2388" s="561">
        <v>4</v>
      </c>
      <c r="O2388" s="561">
        <v>4</v>
      </c>
      <c r="P2388" s="561">
        <v>1</v>
      </c>
      <c r="Q2388" s="40"/>
      <c r="R2388" s="40"/>
      <c r="S2388" s="41"/>
      <c r="T2388" s="41"/>
      <c r="U2388" s="1666"/>
      <c r="V2388" s="271"/>
      <c r="W2388" s="271"/>
    </row>
    <row r="2389" spans="1:23" s="293" customFormat="1" ht="36.75" customHeight="1" outlineLevel="1" x14ac:dyDescent="0.25">
      <c r="A2389" s="2356"/>
      <c r="B2389" s="2329"/>
      <c r="C2389" s="2310"/>
      <c r="D2389" s="2239"/>
      <c r="E2389" s="1045" t="s">
        <v>458</v>
      </c>
      <c r="F2389" s="2331"/>
      <c r="G2389" s="2311"/>
      <c r="H2389" s="2369"/>
      <c r="I2389" s="2366"/>
      <c r="J2389" s="2239"/>
      <c r="K2389" s="258" t="s">
        <v>465</v>
      </c>
      <c r="L2389" s="2331"/>
      <c r="M2389" s="2366"/>
      <c r="N2389" s="44">
        <f>526.056+4848</f>
        <v>5374.0560000000005</v>
      </c>
      <c r="O2389" s="44">
        <f>423.277+19500</f>
        <v>19923.276999999998</v>
      </c>
      <c r="P2389" s="44">
        <v>56810</v>
      </c>
      <c r="Q2389" s="40"/>
      <c r="R2389" s="40"/>
      <c r="S2389" s="41"/>
      <c r="T2389" s="41"/>
      <c r="U2389" s="1654" t="s">
        <v>3911</v>
      </c>
      <c r="V2389" s="271"/>
      <c r="W2389" s="271"/>
    </row>
    <row r="2390" spans="1:23" s="1489" customFormat="1" ht="24.75" customHeight="1" outlineLevel="1" x14ac:dyDescent="0.25">
      <c r="A2390" s="1355"/>
      <c r="B2390" s="1596"/>
      <c r="C2390" s="1485"/>
      <c r="D2390" s="1486"/>
      <c r="E2390" s="1485"/>
      <c r="F2390" s="1479"/>
      <c r="G2390" s="1488"/>
      <c r="H2390" s="1477" t="s">
        <v>3442</v>
      </c>
      <c r="I2390" s="609"/>
      <c r="J2390" s="644"/>
      <c r="K2390" s="609"/>
      <c r="L2390" s="1686"/>
      <c r="M2390" s="609"/>
      <c r="N2390" s="1484">
        <f t="shared" ref="N2390:O2390" si="146">N2392+N2394+N2396</f>
        <v>4848</v>
      </c>
      <c r="O2390" s="1484">
        <f t="shared" si="146"/>
        <v>19500</v>
      </c>
      <c r="P2390" s="1484">
        <f>P2392+P2394+P2396</f>
        <v>56810</v>
      </c>
      <c r="Q2390" s="1484">
        <f t="shared" ref="Q2390:T2390" si="147">Q2392+Q2394+Q2396</f>
        <v>0</v>
      </c>
      <c r="R2390" s="1484">
        <f t="shared" si="147"/>
        <v>0</v>
      </c>
      <c r="S2390" s="1484">
        <f t="shared" si="147"/>
        <v>0</v>
      </c>
      <c r="T2390" s="1484">
        <f t="shared" si="147"/>
        <v>0</v>
      </c>
      <c r="U2390" s="1485"/>
      <c r="V2390" s="1487"/>
      <c r="W2390" s="1487"/>
    </row>
    <row r="2391" spans="1:23" s="611" customFormat="1" ht="29.25" customHeight="1" x14ac:dyDescent="0.25">
      <c r="A2391" s="2706"/>
      <c r="B2391" s="2290" t="s">
        <v>3507</v>
      </c>
      <c r="C2391" s="2251" t="s">
        <v>2880</v>
      </c>
      <c r="D2391" s="2251" t="s">
        <v>2880</v>
      </c>
      <c r="E2391" s="1168" t="s">
        <v>332</v>
      </c>
      <c r="F2391" s="2452" t="s">
        <v>320</v>
      </c>
      <c r="G2391" s="2286" t="s">
        <v>542</v>
      </c>
      <c r="H2391" s="2247" t="s">
        <v>3876</v>
      </c>
      <c r="I2391" s="2249" t="s">
        <v>95</v>
      </c>
      <c r="J2391" s="2249" t="s">
        <v>95</v>
      </c>
      <c r="K2391" s="1054" t="s">
        <v>329</v>
      </c>
      <c r="L2391" s="2717" t="s">
        <v>2958</v>
      </c>
      <c r="M2391" s="2245" t="s">
        <v>541</v>
      </c>
      <c r="N2391" s="1054"/>
      <c r="O2391" s="1054"/>
      <c r="P2391" s="1368"/>
      <c r="Q2391" s="1054"/>
      <c r="R2391" s="1054"/>
      <c r="S2391" s="1248"/>
      <c r="T2391" s="1248"/>
      <c r="U2391" s="1726"/>
      <c r="V2391" s="1248"/>
      <c r="W2391" s="1248"/>
    </row>
    <row r="2392" spans="1:23" s="611" customFormat="1" ht="108" customHeight="1" outlineLevel="1" x14ac:dyDescent="0.25">
      <c r="A2392" s="2707"/>
      <c r="B2392" s="2291"/>
      <c r="C2392" s="2252"/>
      <c r="D2392" s="2252"/>
      <c r="E2392" s="1168" t="s">
        <v>458</v>
      </c>
      <c r="F2392" s="2453"/>
      <c r="G2392" s="2286"/>
      <c r="H2392" s="2248"/>
      <c r="I2392" s="2250"/>
      <c r="J2392" s="2250"/>
      <c r="K2392" s="1054" t="s">
        <v>465</v>
      </c>
      <c r="L2392" s="2718"/>
      <c r="M2392" s="2245"/>
      <c r="N2392" s="1250"/>
      <c r="O2392" s="674"/>
      <c r="P2392" s="1054">
        <v>39410</v>
      </c>
      <c r="Q2392" s="674"/>
      <c r="R2392" s="674"/>
      <c r="S2392" s="1251"/>
      <c r="T2392" s="1251"/>
      <c r="U2392" s="1249"/>
      <c r="V2392" s="252" t="s">
        <v>3442</v>
      </c>
      <c r="W2392" s="252" t="s">
        <v>2959</v>
      </c>
    </row>
    <row r="2393" spans="1:23" s="611" customFormat="1" outlineLevel="1" x14ac:dyDescent="0.25">
      <c r="A2393" s="2706"/>
      <c r="B2393" s="2690" t="s">
        <v>3494</v>
      </c>
      <c r="C2393" s="2251" t="s">
        <v>3496</v>
      </c>
      <c r="D2393" s="2251" t="s">
        <v>3496</v>
      </c>
      <c r="E2393" s="1510" t="s">
        <v>332</v>
      </c>
      <c r="F2393" s="2452" t="s">
        <v>3480</v>
      </c>
      <c r="G2393" s="2286" t="s">
        <v>542</v>
      </c>
      <c r="H2393" s="2690" t="s">
        <v>3489</v>
      </c>
      <c r="I2393" s="2249" t="s">
        <v>3492</v>
      </c>
      <c r="J2393" s="2249" t="s">
        <v>3492</v>
      </c>
      <c r="K2393" s="1515" t="s">
        <v>329</v>
      </c>
      <c r="L2393" s="2249" t="s">
        <v>3478</v>
      </c>
      <c r="M2393" s="2249" t="s">
        <v>3493</v>
      </c>
      <c r="N2393" s="1250"/>
      <c r="O2393" s="674"/>
      <c r="P2393" s="1515"/>
      <c r="Q2393" s="674"/>
      <c r="R2393" s="674"/>
      <c r="S2393" s="1251"/>
      <c r="T2393" s="1251"/>
      <c r="U2393" s="1249"/>
      <c r="V2393" s="1249"/>
      <c r="W2393" s="1249"/>
    </row>
    <row r="2394" spans="1:23" s="611" customFormat="1" ht="27.75" customHeight="1" outlineLevel="1" x14ac:dyDescent="0.25">
      <c r="A2394" s="2707"/>
      <c r="B2394" s="2691"/>
      <c r="C2394" s="2252"/>
      <c r="D2394" s="2252"/>
      <c r="E2394" s="1510" t="s">
        <v>458</v>
      </c>
      <c r="F2394" s="2453"/>
      <c r="G2394" s="2286"/>
      <c r="H2394" s="2691"/>
      <c r="I2394" s="2250"/>
      <c r="J2394" s="2250"/>
      <c r="K2394" s="1515" t="s">
        <v>465</v>
      </c>
      <c r="L2394" s="2250"/>
      <c r="M2394" s="2250"/>
      <c r="N2394" s="1250">
        <v>1848</v>
      </c>
      <c r="O2394" s="56">
        <v>2500</v>
      </c>
      <c r="P2394" s="1515">
        <v>8400</v>
      </c>
      <c r="Q2394" s="674"/>
      <c r="R2394" s="674"/>
      <c r="S2394" s="1251"/>
      <c r="T2394" s="1251"/>
      <c r="U2394" s="252" t="s">
        <v>3911</v>
      </c>
      <c r="V2394" s="1249"/>
      <c r="W2394" s="1249"/>
    </row>
    <row r="2395" spans="1:23" s="611" customFormat="1" outlineLevel="1" x14ac:dyDescent="0.25">
      <c r="A2395" s="2706"/>
      <c r="B2395" s="2690" t="s">
        <v>3495</v>
      </c>
      <c r="C2395" s="2251" t="s">
        <v>3496</v>
      </c>
      <c r="D2395" s="2251" t="s">
        <v>3496</v>
      </c>
      <c r="E2395" s="1510" t="s">
        <v>332</v>
      </c>
      <c r="F2395" s="2452" t="s">
        <v>3481</v>
      </c>
      <c r="G2395" s="2286" t="s">
        <v>542</v>
      </c>
      <c r="H2395" s="2690" t="s">
        <v>3490</v>
      </c>
      <c r="I2395" s="2249" t="s">
        <v>3492</v>
      </c>
      <c r="J2395" s="2249" t="s">
        <v>3492</v>
      </c>
      <c r="K2395" s="1515" t="s">
        <v>329</v>
      </c>
      <c r="L2395" s="2249" t="s">
        <v>3480</v>
      </c>
      <c r="M2395" s="2249" t="s">
        <v>3493</v>
      </c>
      <c r="N2395" s="1250"/>
      <c r="O2395" s="56"/>
      <c r="P2395" s="1515"/>
      <c r="Q2395" s="674"/>
      <c r="R2395" s="674"/>
      <c r="S2395" s="1251"/>
      <c r="T2395" s="1251"/>
      <c r="U2395" s="252"/>
      <c r="V2395" s="1249"/>
      <c r="W2395" s="1249"/>
    </row>
    <row r="2396" spans="1:23" s="611" customFormat="1" ht="24" customHeight="1" outlineLevel="1" x14ac:dyDescent="0.25">
      <c r="A2396" s="2707"/>
      <c r="B2396" s="2691"/>
      <c r="C2396" s="2252"/>
      <c r="D2396" s="2252"/>
      <c r="E2396" s="1510" t="s">
        <v>458</v>
      </c>
      <c r="F2396" s="2453"/>
      <c r="G2396" s="2286"/>
      <c r="H2396" s="2691"/>
      <c r="I2396" s="2250"/>
      <c r="J2396" s="2250"/>
      <c r="K2396" s="1515" t="s">
        <v>465</v>
      </c>
      <c r="L2396" s="2250"/>
      <c r="M2396" s="2250"/>
      <c r="N2396" s="1250">
        <v>3000</v>
      </c>
      <c r="O2396" s="56">
        <v>17000</v>
      </c>
      <c r="P2396" s="1515">
        <v>9000</v>
      </c>
      <c r="Q2396" s="674"/>
      <c r="R2396" s="674"/>
      <c r="S2396" s="1251"/>
      <c r="T2396" s="1251"/>
      <c r="U2396" s="252" t="s">
        <v>3911</v>
      </c>
      <c r="V2396" s="1249"/>
      <c r="W2396" s="1249"/>
    </row>
    <row r="2397" spans="1:23" s="288" customFormat="1" x14ac:dyDescent="0.25">
      <c r="A2397" s="1188"/>
      <c r="B2397" s="1101" t="s">
        <v>297</v>
      </c>
      <c r="C2397" s="260"/>
      <c r="D2397" s="4"/>
      <c r="E2397" s="386"/>
      <c r="F2397" s="126"/>
      <c r="G2397" s="4"/>
      <c r="H2397" s="970" t="s">
        <v>298</v>
      </c>
      <c r="I2397" s="117"/>
      <c r="J2397" s="58"/>
      <c r="K2397" s="117"/>
      <c r="L2397" s="126"/>
      <c r="M2397" s="117"/>
      <c r="N2397" s="37"/>
      <c r="O2397" s="485"/>
      <c r="P2397" s="117"/>
      <c r="Q2397" s="117"/>
      <c r="R2397" s="117"/>
      <c r="S2397" s="260"/>
      <c r="T2397" s="260"/>
      <c r="U2397" s="20"/>
      <c r="V2397" s="20"/>
      <c r="W2397" s="20"/>
    </row>
    <row r="2398" spans="1:23" s="296" customFormat="1" outlineLevel="1" x14ac:dyDescent="0.25">
      <c r="A2398" s="132"/>
      <c r="B2398" s="1559" t="s">
        <v>3135</v>
      </c>
      <c r="C2398" s="2511" t="s">
        <v>253</v>
      </c>
      <c r="D2398" s="2449" t="s">
        <v>236</v>
      </c>
      <c r="E2398" s="98" t="s">
        <v>3</v>
      </c>
      <c r="F2398" s="132"/>
      <c r="G2398" s="96"/>
      <c r="H2398" s="980" t="s">
        <v>2954</v>
      </c>
      <c r="I2398" s="2425" t="s">
        <v>201</v>
      </c>
      <c r="J2398" s="2425" t="s">
        <v>101</v>
      </c>
      <c r="K2398" s="97" t="s">
        <v>3</v>
      </c>
      <c r="L2398" s="132"/>
      <c r="M2398" s="132"/>
      <c r="N2398" s="97" t="s">
        <v>2064</v>
      </c>
      <c r="O2398" s="97" t="s">
        <v>2071</v>
      </c>
      <c r="P2398" s="97" t="s">
        <v>2072</v>
      </c>
      <c r="Q2398" s="97" t="s">
        <v>2073</v>
      </c>
      <c r="R2398" s="97" t="s">
        <v>2074</v>
      </c>
      <c r="S2398" s="98" t="s">
        <v>2075</v>
      </c>
      <c r="T2398" s="98" t="s">
        <v>34</v>
      </c>
      <c r="U2398" s="95"/>
      <c r="V2398" s="95"/>
      <c r="W2398" s="95"/>
    </row>
    <row r="2399" spans="1:23" s="282" customFormat="1" ht="45" outlineLevel="1" x14ac:dyDescent="0.25">
      <c r="A2399" s="1687"/>
      <c r="B2399" s="1536" t="s">
        <v>2189</v>
      </c>
      <c r="C2399" s="2511"/>
      <c r="D2399" s="2450"/>
      <c r="E2399" s="1046"/>
      <c r="F2399" s="124"/>
      <c r="G2399" s="256"/>
      <c r="H2399" s="922" t="s">
        <v>202</v>
      </c>
      <c r="I2399" s="2425"/>
      <c r="J2399" s="2425"/>
      <c r="K2399" s="242"/>
      <c r="L2399" s="124"/>
      <c r="M2399" s="108"/>
      <c r="N2399" s="743"/>
      <c r="O2399" s="743"/>
      <c r="P2399" s="332"/>
      <c r="Q2399" s="588"/>
      <c r="R2399" s="588"/>
      <c r="S2399" s="255"/>
      <c r="T2399" s="255"/>
      <c r="U2399" s="1667"/>
      <c r="V2399" s="255"/>
      <c r="W2399" s="255"/>
    </row>
    <row r="2400" spans="1:23" s="282" customFormat="1" ht="105" outlineLevel="1" x14ac:dyDescent="0.25">
      <c r="A2400" s="1187">
        <v>83</v>
      </c>
      <c r="B2400" s="1530" t="s">
        <v>3706</v>
      </c>
      <c r="C2400" s="255" t="s">
        <v>2188</v>
      </c>
      <c r="D2400" s="1037" t="s">
        <v>236</v>
      </c>
      <c r="E2400" s="1046" t="s">
        <v>81</v>
      </c>
      <c r="F2400" s="125"/>
      <c r="G2400" s="256"/>
      <c r="H2400" s="910" t="s">
        <v>959</v>
      </c>
      <c r="I2400" s="356" t="s">
        <v>1589</v>
      </c>
      <c r="J2400" s="242" t="s">
        <v>101</v>
      </c>
      <c r="K2400" s="242" t="s">
        <v>35</v>
      </c>
      <c r="L2400" s="125"/>
      <c r="M2400" s="1642"/>
      <c r="N2400" s="440">
        <v>585.5</v>
      </c>
      <c r="O2400" s="440">
        <v>1013</v>
      </c>
      <c r="P2400" s="440">
        <v>1200</v>
      </c>
      <c r="Q2400" s="415">
        <v>1472.9</v>
      </c>
      <c r="R2400" s="415">
        <v>1816.2</v>
      </c>
      <c r="S2400" s="440">
        <v>2228.4</v>
      </c>
      <c r="T2400" s="440">
        <v>2428.4</v>
      </c>
      <c r="U2400" s="14"/>
      <c r="V2400" s="14"/>
      <c r="W2400" s="14"/>
    </row>
    <row r="2401" spans="1:23" s="25" customFormat="1" ht="15" customHeight="1" outlineLevel="2" x14ac:dyDescent="0.25">
      <c r="A2401" s="1202"/>
      <c r="B2401" s="1561" t="s">
        <v>47</v>
      </c>
      <c r="C2401" s="22"/>
      <c r="D2401" s="67"/>
      <c r="E2401" s="22"/>
      <c r="F2401" s="127"/>
      <c r="G2401" s="67"/>
      <c r="H2401" s="922" t="s">
        <v>6</v>
      </c>
      <c r="I2401" s="242"/>
      <c r="J2401" s="242"/>
      <c r="K2401" s="242"/>
      <c r="L2401" s="127"/>
      <c r="M2401" s="1642"/>
      <c r="N2401" s="330"/>
      <c r="O2401" s="447"/>
      <c r="P2401" s="23"/>
      <c r="Q2401" s="23"/>
      <c r="R2401" s="23"/>
      <c r="S2401" s="24"/>
      <c r="T2401" s="24"/>
      <c r="U2401" s="22"/>
      <c r="V2401" s="22"/>
      <c r="W2401" s="22"/>
    </row>
    <row r="2402" spans="1:23" s="25" customFormat="1" ht="15" customHeight="1" outlineLevel="2" x14ac:dyDescent="0.25">
      <c r="A2402" s="1202"/>
      <c r="B2402" s="1561" t="s">
        <v>48</v>
      </c>
      <c r="C2402" s="22"/>
      <c r="D2402" s="67"/>
      <c r="E2402" s="22"/>
      <c r="F2402" s="127"/>
      <c r="G2402" s="67"/>
      <c r="H2402" s="922" t="s">
        <v>11</v>
      </c>
      <c r="I2402" s="242"/>
      <c r="J2402" s="242"/>
      <c r="K2402" s="242"/>
      <c r="L2402" s="127"/>
      <c r="M2402" s="1642"/>
      <c r="N2402" s="330"/>
      <c r="O2402" s="447"/>
      <c r="P2402" s="23"/>
      <c r="Q2402" s="23"/>
      <c r="R2402" s="23"/>
      <c r="S2402" s="24"/>
      <c r="T2402" s="24"/>
      <c r="U2402" s="22"/>
      <c r="V2402" s="22"/>
      <c r="W2402" s="22"/>
    </row>
    <row r="2403" spans="1:23" s="25" customFormat="1" ht="15" customHeight="1" outlineLevel="2" x14ac:dyDescent="0.25">
      <c r="A2403" s="1202"/>
      <c r="B2403" s="1561" t="s">
        <v>49</v>
      </c>
      <c r="C2403" s="22"/>
      <c r="D2403" s="67"/>
      <c r="E2403" s="22"/>
      <c r="F2403" s="127"/>
      <c r="G2403" s="67"/>
      <c r="H2403" s="922" t="s">
        <v>12</v>
      </c>
      <c r="I2403" s="242"/>
      <c r="J2403" s="242"/>
      <c r="K2403" s="242"/>
      <c r="L2403" s="127"/>
      <c r="M2403" s="1642"/>
      <c r="N2403" s="330"/>
      <c r="O2403" s="447"/>
      <c r="P2403" s="23"/>
      <c r="Q2403" s="23"/>
      <c r="R2403" s="23"/>
      <c r="S2403" s="24"/>
      <c r="T2403" s="24"/>
      <c r="U2403" s="22"/>
      <c r="V2403" s="22"/>
      <c r="W2403" s="22"/>
    </row>
    <row r="2404" spans="1:23" s="25" customFormat="1" ht="15" customHeight="1" outlineLevel="2" x14ac:dyDescent="0.25">
      <c r="A2404" s="1202"/>
      <c r="B2404" s="1561" t="s">
        <v>50</v>
      </c>
      <c r="C2404" s="22"/>
      <c r="D2404" s="67"/>
      <c r="E2404" s="22"/>
      <c r="F2404" s="127"/>
      <c r="G2404" s="67"/>
      <c r="H2404" s="922" t="s">
        <v>13</v>
      </c>
      <c r="I2404" s="242"/>
      <c r="J2404" s="242"/>
      <c r="K2404" s="242"/>
      <c r="L2404" s="127"/>
      <c r="M2404" s="1642"/>
      <c r="N2404" s="330"/>
      <c r="O2404" s="447"/>
      <c r="P2404" s="23"/>
      <c r="Q2404" s="23"/>
      <c r="R2404" s="23"/>
      <c r="S2404" s="24"/>
      <c r="T2404" s="24"/>
      <c r="U2404" s="22"/>
      <c r="V2404" s="22"/>
      <c r="W2404" s="22"/>
    </row>
    <row r="2405" spans="1:23" s="25" customFormat="1" ht="15" customHeight="1" outlineLevel="2" x14ac:dyDescent="0.25">
      <c r="A2405" s="1202"/>
      <c r="B2405" s="1561" t="s">
        <v>37</v>
      </c>
      <c r="C2405" s="22"/>
      <c r="D2405" s="67"/>
      <c r="E2405" s="22"/>
      <c r="F2405" s="127"/>
      <c r="G2405" s="67"/>
      <c r="H2405" s="922" t="s">
        <v>14</v>
      </c>
      <c r="I2405" s="242"/>
      <c r="J2405" s="242"/>
      <c r="K2405" s="242"/>
      <c r="L2405" s="127"/>
      <c r="M2405" s="1642"/>
      <c r="N2405" s="330"/>
      <c r="O2405" s="447"/>
      <c r="P2405" s="23"/>
      <c r="Q2405" s="23"/>
      <c r="R2405" s="23"/>
      <c r="S2405" s="24"/>
      <c r="T2405" s="24"/>
      <c r="U2405" s="22"/>
      <c r="V2405" s="22"/>
      <c r="W2405" s="22"/>
    </row>
    <row r="2406" spans="1:23" s="25" customFormat="1" ht="15" customHeight="1" outlineLevel="2" x14ac:dyDescent="0.25">
      <c r="A2406" s="1202"/>
      <c r="B2406" s="1561" t="s">
        <v>38</v>
      </c>
      <c r="C2406" s="22"/>
      <c r="D2406" s="67"/>
      <c r="E2406" s="22"/>
      <c r="F2406" s="127"/>
      <c r="G2406" s="67"/>
      <c r="H2406" s="922" t="s">
        <v>15</v>
      </c>
      <c r="I2406" s="242"/>
      <c r="J2406" s="242"/>
      <c r="K2406" s="242"/>
      <c r="L2406" s="127"/>
      <c r="M2406" s="1642"/>
      <c r="N2406" s="330"/>
      <c r="O2406" s="447"/>
      <c r="P2406" s="23"/>
      <c r="Q2406" s="23"/>
      <c r="R2406" s="23"/>
      <c r="S2406" s="24"/>
      <c r="T2406" s="24"/>
      <c r="U2406" s="22"/>
      <c r="V2406" s="22"/>
      <c r="W2406" s="22"/>
    </row>
    <row r="2407" spans="1:23" s="25" customFormat="1" ht="15" customHeight="1" outlineLevel="2" x14ac:dyDescent="0.25">
      <c r="A2407" s="1202"/>
      <c r="B2407" s="1561" t="s">
        <v>39</v>
      </c>
      <c r="C2407" s="22"/>
      <c r="D2407" s="67"/>
      <c r="E2407" s="22"/>
      <c r="F2407" s="127"/>
      <c r="G2407" s="67"/>
      <c r="H2407" s="922" t="s">
        <v>16</v>
      </c>
      <c r="I2407" s="242"/>
      <c r="J2407" s="242"/>
      <c r="K2407" s="242"/>
      <c r="L2407" s="127"/>
      <c r="M2407" s="1642"/>
      <c r="N2407" s="330"/>
      <c r="O2407" s="447"/>
      <c r="P2407" s="23"/>
      <c r="Q2407" s="23"/>
      <c r="R2407" s="23"/>
      <c r="S2407" s="24"/>
      <c r="T2407" s="24"/>
      <c r="U2407" s="22"/>
      <c r="V2407" s="22"/>
      <c r="W2407" s="22"/>
    </row>
    <row r="2408" spans="1:23" s="25" customFormat="1" ht="15" customHeight="1" outlineLevel="2" x14ac:dyDescent="0.25">
      <c r="A2408" s="1202"/>
      <c r="B2408" s="1561" t="s">
        <v>40</v>
      </c>
      <c r="C2408" s="22"/>
      <c r="D2408" s="67"/>
      <c r="E2408" s="22"/>
      <c r="F2408" s="127"/>
      <c r="G2408" s="67"/>
      <c r="H2408" s="922" t="s">
        <v>17</v>
      </c>
      <c r="I2408" s="242"/>
      <c r="J2408" s="242"/>
      <c r="K2408" s="242"/>
      <c r="L2408" s="127"/>
      <c r="M2408" s="1642"/>
      <c r="N2408" s="330"/>
      <c r="O2408" s="447"/>
      <c r="P2408" s="23"/>
      <c r="Q2408" s="23"/>
      <c r="R2408" s="23"/>
      <c r="S2408" s="24"/>
      <c r="T2408" s="24"/>
      <c r="U2408" s="22"/>
      <c r="V2408" s="22"/>
      <c r="W2408" s="22"/>
    </row>
    <row r="2409" spans="1:23" s="25" customFormat="1" ht="15" customHeight="1" outlineLevel="2" x14ac:dyDescent="0.25">
      <c r="A2409" s="1202"/>
      <c r="B2409" s="1561" t="s">
        <v>51</v>
      </c>
      <c r="C2409" s="22"/>
      <c r="D2409" s="67"/>
      <c r="E2409" s="22"/>
      <c r="F2409" s="127"/>
      <c r="G2409" s="67"/>
      <c r="H2409" s="922" t="s">
        <v>18</v>
      </c>
      <c r="I2409" s="242"/>
      <c r="J2409" s="242"/>
      <c r="K2409" s="242"/>
      <c r="L2409" s="127"/>
      <c r="M2409" s="1642"/>
      <c r="N2409" s="330"/>
      <c r="O2409" s="447"/>
      <c r="P2409" s="23"/>
      <c r="Q2409" s="23"/>
      <c r="R2409" s="23"/>
      <c r="S2409" s="24"/>
      <c r="T2409" s="24"/>
      <c r="U2409" s="22"/>
      <c r="V2409" s="22"/>
      <c r="W2409" s="22"/>
    </row>
    <row r="2410" spans="1:23" s="25" customFormat="1" ht="15" customHeight="1" outlineLevel="2" x14ac:dyDescent="0.25">
      <c r="A2410" s="1202"/>
      <c r="B2410" s="1561" t="s">
        <v>41</v>
      </c>
      <c r="C2410" s="22"/>
      <c r="D2410" s="67"/>
      <c r="E2410" s="22"/>
      <c r="F2410" s="127"/>
      <c r="G2410" s="67"/>
      <c r="H2410" s="922" t="s">
        <v>19</v>
      </c>
      <c r="I2410" s="242"/>
      <c r="J2410" s="242"/>
      <c r="K2410" s="242"/>
      <c r="L2410" s="127"/>
      <c r="M2410" s="1642"/>
      <c r="N2410" s="330"/>
      <c r="O2410" s="447"/>
      <c r="P2410" s="23"/>
      <c r="Q2410" s="23"/>
      <c r="R2410" s="23"/>
      <c r="S2410" s="24"/>
      <c r="T2410" s="24"/>
      <c r="U2410" s="22"/>
      <c r="V2410" s="22"/>
      <c r="W2410" s="22"/>
    </row>
    <row r="2411" spans="1:23" s="25" customFormat="1" ht="15" customHeight="1" outlineLevel="2" x14ac:dyDescent="0.25">
      <c r="A2411" s="1202"/>
      <c r="B2411" s="1561" t="s">
        <v>52</v>
      </c>
      <c r="C2411" s="22"/>
      <c r="D2411" s="67"/>
      <c r="E2411" s="22"/>
      <c r="F2411" s="127"/>
      <c r="G2411" s="67"/>
      <c r="H2411" s="922" t="s">
        <v>20</v>
      </c>
      <c r="I2411" s="242"/>
      <c r="J2411" s="242"/>
      <c r="K2411" s="242"/>
      <c r="L2411" s="127"/>
      <c r="M2411" s="1642"/>
      <c r="N2411" s="330"/>
      <c r="O2411" s="447"/>
      <c r="P2411" s="23"/>
      <c r="Q2411" s="23"/>
      <c r="R2411" s="23"/>
      <c r="S2411" s="24"/>
      <c r="T2411" s="24"/>
      <c r="U2411" s="22"/>
      <c r="V2411" s="22"/>
      <c r="W2411" s="22"/>
    </row>
    <row r="2412" spans="1:23" s="25" customFormat="1" ht="15" customHeight="1" outlineLevel="2" x14ac:dyDescent="0.25">
      <c r="A2412" s="1202"/>
      <c r="B2412" s="1561" t="s">
        <v>42</v>
      </c>
      <c r="C2412" s="22"/>
      <c r="D2412" s="67"/>
      <c r="E2412" s="22"/>
      <c r="F2412" s="127"/>
      <c r="G2412" s="67"/>
      <c r="H2412" s="922" t="s">
        <v>21</v>
      </c>
      <c r="I2412" s="242"/>
      <c r="J2412" s="242"/>
      <c r="K2412" s="242"/>
      <c r="L2412" s="127"/>
      <c r="M2412" s="1642"/>
      <c r="N2412" s="330"/>
      <c r="O2412" s="447"/>
      <c r="P2412" s="23"/>
      <c r="Q2412" s="23"/>
      <c r="R2412" s="23"/>
      <c r="S2412" s="24"/>
      <c r="T2412" s="24"/>
      <c r="U2412" s="22"/>
      <c r="V2412" s="22"/>
      <c r="W2412" s="22"/>
    </row>
    <row r="2413" spans="1:23" s="25" customFormat="1" ht="15" customHeight="1" outlineLevel="2" x14ac:dyDescent="0.25">
      <c r="A2413" s="1202"/>
      <c r="B2413" s="1561" t="s">
        <v>43</v>
      </c>
      <c r="C2413" s="22"/>
      <c r="D2413" s="67"/>
      <c r="E2413" s="22"/>
      <c r="F2413" s="127"/>
      <c r="G2413" s="67"/>
      <c r="H2413" s="922" t="s">
        <v>22</v>
      </c>
      <c r="I2413" s="242"/>
      <c r="J2413" s="242"/>
      <c r="K2413" s="242"/>
      <c r="L2413" s="127"/>
      <c r="M2413" s="1642"/>
      <c r="N2413" s="330"/>
      <c r="O2413" s="447"/>
      <c r="P2413" s="23"/>
      <c r="Q2413" s="23"/>
      <c r="R2413" s="23"/>
      <c r="S2413" s="24"/>
      <c r="T2413" s="24"/>
      <c r="U2413" s="22"/>
      <c r="V2413" s="22"/>
      <c r="W2413" s="22"/>
    </row>
    <row r="2414" spans="1:23" s="25" customFormat="1" ht="15" customHeight="1" outlineLevel="2" x14ac:dyDescent="0.25">
      <c r="A2414" s="1202"/>
      <c r="B2414" s="1561" t="s">
        <v>53</v>
      </c>
      <c r="C2414" s="22"/>
      <c r="D2414" s="67"/>
      <c r="E2414" s="22"/>
      <c r="F2414" s="127"/>
      <c r="G2414" s="67"/>
      <c r="H2414" s="922" t="s">
        <v>23</v>
      </c>
      <c r="I2414" s="242"/>
      <c r="J2414" s="242"/>
      <c r="K2414" s="242"/>
      <c r="L2414" s="127"/>
      <c r="M2414" s="1642"/>
      <c r="N2414" s="330"/>
      <c r="O2414" s="447"/>
      <c r="P2414" s="23"/>
      <c r="Q2414" s="23"/>
      <c r="R2414" s="23"/>
      <c r="S2414" s="24"/>
      <c r="T2414" s="24"/>
      <c r="U2414" s="22"/>
      <c r="V2414" s="22"/>
      <c r="W2414" s="22"/>
    </row>
    <row r="2415" spans="1:23" s="25" customFormat="1" ht="15" customHeight="1" outlineLevel="2" x14ac:dyDescent="0.25">
      <c r="A2415" s="1202"/>
      <c r="B2415" s="1561" t="s">
        <v>54</v>
      </c>
      <c r="C2415" s="22"/>
      <c r="D2415" s="67"/>
      <c r="E2415" s="22"/>
      <c r="F2415" s="127"/>
      <c r="G2415" s="67"/>
      <c r="H2415" s="922" t="s">
        <v>24</v>
      </c>
      <c r="I2415" s="242"/>
      <c r="J2415" s="242"/>
      <c r="K2415" s="242"/>
      <c r="L2415" s="127"/>
      <c r="M2415" s="1642"/>
      <c r="N2415" s="330"/>
      <c r="O2415" s="447"/>
      <c r="P2415" s="23"/>
      <c r="Q2415" s="23"/>
      <c r="R2415" s="23"/>
      <c r="S2415" s="24"/>
      <c r="T2415" s="24"/>
      <c r="U2415" s="22"/>
      <c r="V2415" s="22"/>
      <c r="W2415" s="22"/>
    </row>
    <row r="2416" spans="1:23" s="25" customFormat="1" ht="15" customHeight="1" outlineLevel="2" x14ac:dyDescent="0.25">
      <c r="A2416" s="1202"/>
      <c r="B2416" s="1561" t="s">
        <v>44</v>
      </c>
      <c r="C2416" s="22"/>
      <c r="D2416" s="67"/>
      <c r="E2416" s="22"/>
      <c r="F2416" s="127"/>
      <c r="G2416" s="67"/>
      <c r="H2416" s="922" t="s">
        <v>25</v>
      </c>
      <c r="I2416" s="242"/>
      <c r="J2416" s="242"/>
      <c r="K2416" s="242"/>
      <c r="L2416" s="127"/>
      <c r="M2416" s="1642"/>
      <c r="N2416" s="330"/>
      <c r="O2416" s="447"/>
      <c r="P2416" s="23"/>
      <c r="Q2416" s="23"/>
      <c r="R2416" s="23"/>
      <c r="S2416" s="24"/>
      <c r="T2416" s="24"/>
      <c r="U2416" s="22"/>
      <c r="V2416" s="22"/>
      <c r="W2416" s="22"/>
    </row>
    <row r="2417" spans="1:23" s="25" customFormat="1" ht="15" customHeight="1" outlineLevel="2" x14ac:dyDescent="0.25">
      <c r="A2417" s="1202"/>
      <c r="B2417" s="1561" t="s">
        <v>55</v>
      </c>
      <c r="C2417" s="22"/>
      <c r="D2417" s="67"/>
      <c r="E2417" s="22"/>
      <c r="F2417" s="127"/>
      <c r="G2417" s="67"/>
      <c r="H2417" s="922" t="s">
        <v>26</v>
      </c>
      <c r="I2417" s="242"/>
      <c r="J2417" s="242"/>
      <c r="K2417" s="242"/>
      <c r="L2417" s="127"/>
      <c r="M2417" s="1642"/>
      <c r="N2417" s="330"/>
      <c r="O2417" s="447"/>
      <c r="P2417" s="23"/>
      <c r="Q2417" s="23"/>
      <c r="R2417" s="23"/>
      <c r="S2417" s="24"/>
      <c r="T2417" s="24"/>
      <c r="U2417" s="22"/>
      <c r="V2417" s="22"/>
      <c r="W2417" s="22"/>
    </row>
    <row r="2418" spans="1:23" s="25" customFormat="1" ht="15" customHeight="1" outlineLevel="2" x14ac:dyDescent="0.25">
      <c r="A2418" s="1202"/>
      <c r="B2418" s="1561" t="s">
        <v>56</v>
      </c>
      <c r="C2418" s="22"/>
      <c r="D2418" s="67"/>
      <c r="E2418" s="22"/>
      <c r="F2418" s="127"/>
      <c r="G2418" s="67"/>
      <c r="H2418" s="922" t="s">
        <v>27</v>
      </c>
      <c r="I2418" s="242"/>
      <c r="J2418" s="242"/>
      <c r="K2418" s="242"/>
      <c r="L2418" s="127"/>
      <c r="M2418" s="1642"/>
      <c r="N2418" s="330"/>
      <c r="O2418" s="447"/>
      <c r="P2418" s="23"/>
      <c r="Q2418" s="23"/>
      <c r="R2418" s="23"/>
      <c r="S2418" s="24"/>
      <c r="T2418" s="24"/>
      <c r="U2418" s="22"/>
      <c r="V2418" s="22"/>
      <c r="W2418" s="22"/>
    </row>
    <row r="2419" spans="1:23" s="25" customFormat="1" ht="15" customHeight="1" outlineLevel="2" x14ac:dyDescent="0.25">
      <c r="A2419" s="1202"/>
      <c r="B2419" s="1561" t="s">
        <v>45</v>
      </c>
      <c r="C2419" s="22"/>
      <c r="D2419" s="67"/>
      <c r="E2419" s="22"/>
      <c r="F2419" s="127"/>
      <c r="G2419" s="67"/>
      <c r="H2419" s="922" t="s">
        <v>28</v>
      </c>
      <c r="I2419" s="242"/>
      <c r="J2419" s="242"/>
      <c r="K2419" s="242"/>
      <c r="L2419" s="127"/>
      <c r="M2419" s="1642"/>
      <c r="N2419" s="330"/>
      <c r="O2419" s="447"/>
      <c r="P2419" s="23"/>
      <c r="Q2419" s="23"/>
      <c r="R2419" s="23"/>
      <c r="S2419" s="24"/>
      <c r="T2419" s="24"/>
      <c r="U2419" s="22"/>
      <c r="V2419" s="22"/>
      <c r="W2419" s="22"/>
    </row>
    <row r="2420" spans="1:23" s="25" customFormat="1" ht="15" customHeight="1" outlineLevel="2" x14ac:dyDescent="0.25">
      <c r="A2420" s="1202"/>
      <c r="B2420" s="1561" t="s">
        <v>46</v>
      </c>
      <c r="C2420" s="22"/>
      <c r="D2420" s="67"/>
      <c r="E2420" s="22"/>
      <c r="F2420" s="127"/>
      <c r="G2420" s="67"/>
      <c r="H2420" s="922" t="s">
        <v>29</v>
      </c>
      <c r="I2420" s="242"/>
      <c r="J2420" s="242"/>
      <c r="K2420" s="242"/>
      <c r="L2420" s="127"/>
      <c r="M2420" s="1642"/>
      <c r="N2420" s="330"/>
      <c r="O2420" s="447"/>
      <c r="P2420" s="23"/>
      <c r="Q2420" s="23"/>
      <c r="R2420" s="23"/>
      <c r="S2420" s="24"/>
      <c r="T2420" s="24"/>
      <c r="U2420" s="22"/>
      <c r="V2420" s="22"/>
      <c r="W2420" s="22"/>
    </row>
    <row r="2421" spans="1:23" s="296" customFormat="1" outlineLevel="1" x14ac:dyDescent="0.25">
      <c r="A2421" s="1231"/>
      <c r="B2421" s="1559" t="s">
        <v>3136</v>
      </c>
      <c r="C2421" s="2511" t="s">
        <v>2191</v>
      </c>
      <c r="D2421" s="2449" t="s">
        <v>236</v>
      </c>
      <c r="E2421" s="98" t="s">
        <v>3</v>
      </c>
      <c r="F2421" s="132"/>
      <c r="G2421" s="96"/>
      <c r="H2421" s="980" t="s">
        <v>2955</v>
      </c>
      <c r="I2421" s="2425" t="s">
        <v>2087</v>
      </c>
      <c r="J2421" s="2425" t="s">
        <v>101</v>
      </c>
      <c r="K2421" s="97" t="s">
        <v>3</v>
      </c>
      <c r="L2421" s="132"/>
      <c r="M2421" s="132"/>
      <c r="N2421" s="97" t="s">
        <v>2076</v>
      </c>
      <c r="O2421" s="97" t="s">
        <v>2077</v>
      </c>
      <c r="P2421" s="97" t="s">
        <v>2075</v>
      </c>
      <c r="Q2421" s="97" t="s">
        <v>2078</v>
      </c>
      <c r="R2421" s="97" t="s">
        <v>2079</v>
      </c>
      <c r="S2421" s="98" t="s">
        <v>2080</v>
      </c>
      <c r="T2421" s="98" t="s">
        <v>34</v>
      </c>
      <c r="U2421" s="95"/>
      <c r="V2421" s="95"/>
      <c r="W2421" s="95"/>
    </row>
    <row r="2422" spans="1:23" s="282" customFormat="1" ht="84.75" customHeight="1" outlineLevel="1" x14ac:dyDescent="0.25">
      <c r="A2422" s="1187"/>
      <c r="B2422" s="1536" t="s">
        <v>2190</v>
      </c>
      <c r="C2422" s="2511"/>
      <c r="D2422" s="2450"/>
      <c r="E2422" s="1046"/>
      <c r="F2422" s="124"/>
      <c r="G2422" s="256"/>
      <c r="H2422" s="922" t="s">
        <v>203</v>
      </c>
      <c r="I2422" s="2425"/>
      <c r="J2422" s="2425"/>
      <c r="K2422" s="242"/>
      <c r="L2422" s="124"/>
      <c r="M2422" s="108"/>
      <c r="N2422" s="330"/>
      <c r="O2422" s="447"/>
      <c r="P2422" s="23"/>
      <c r="Q2422" s="23"/>
      <c r="R2422" s="23"/>
      <c r="S2422" s="22"/>
      <c r="T2422" s="255"/>
      <c r="U2422" s="1667"/>
      <c r="V2422" s="255"/>
      <c r="W2422" s="255"/>
    </row>
    <row r="2423" spans="1:23" s="282" customFormat="1" ht="105" outlineLevel="1" x14ac:dyDescent="0.25">
      <c r="A2423" s="1187">
        <v>84</v>
      </c>
      <c r="B2423" s="1530" t="s">
        <v>3707</v>
      </c>
      <c r="C2423" s="255" t="s">
        <v>2192</v>
      </c>
      <c r="D2423" s="1037" t="s">
        <v>236</v>
      </c>
      <c r="E2423" s="1046" t="s">
        <v>81</v>
      </c>
      <c r="F2423" s="125"/>
      <c r="G2423" s="256"/>
      <c r="H2423" s="910" t="s">
        <v>960</v>
      </c>
      <c r="I2423" s="356" t="s">
        <v>1589</v>
      </c>
      <c r="J2423" s="242" t="s">
        <v>101</v>
      </c>
      <c r="K2423" s="242" t="s">
        <v>35</v>
      </c>
      <c r="L2423" s="125"/>
      <c r="M2423" s="242"/>
      <c r="N2423" s="382">
        <v>35.700000000000003</v>
      </c>
      <c r="O2423" s="382">
        <v>222.9</v>
      </c>
      <c r="P2423" s="382">
        <v>276</v>
      </c>
      <c r="Q2423" s="380">
        <v>368.2</v>
      </c>
      <c r="R2423" s="380">
        <v>490.4</v>
      </c>
      <c r="S2423" s="382">
        <v>668.5</v>
      </c>
      <c r="T2423" s="1856">
        <v>777.1</v>
      </c>
      <c r="U2423" s="14"/>
      <c r="V2423" s="14"/>
      <c r="W2423" s="14"/>
    </row>
    <row r="2424" spans="1:23" s="25" customFormat="1" ht="15" customHeight="1" outlineLevel="2" x14ac:dyDescent="0.25">
      <c r="A2424" s="1202"/>
      <c r="B2424" s="1561" t="s">
        <v>47</v>
      </c>
      <c r="C2424" s="22"/>
      <c r="D2424" s="67"/>
      <c r="E2424" s="22"/>
      <c r="F2424" s="127"/>
      <c r="G2424" s="67"/>
      <c r="H2424" s="922" t="s">
        <v>6</v>
      </c>
      <c r="I2424" s="242"/>
      <c r="J2424" s="242"/>
      <c r="K2424" s="242"/>
      <c r="L2424" s="127"/>
      <c r="M2424" s="242"/>
      <c r="N2424" s="50"/>
      <c r="O2424" s="456"/>
      <c r="P2424" s="29"/>
      <c r="Q2424" s="29"/>
      <c r="R2424" s="29"/>
      <c r="S2424" s="30"/>
      <c r="T2424" s="30"/>
      <c r="U2424" s="22"/>
      <c r="V2424" s="22"/>
      <c r="W2424" s="22"/>
    </row>
    <row r="2425" spans="1:23" s="25" customFormat="1" ht="15" customHeight="1" outlineLevel="2" x14ac:dyDescent="0.25">
      <c r="A2425" s="1202"/>
      <c r="B2425" s="1561" t="s">
        <v>48</v>
      </c>
      <c r="C2425" s="22"/>
      <c r="D2425" s="67"/>
      <c r="E2425" s="22"/>
      <c r="F2425" s="127"/>
      <c r="G2425" s="67"/>
      <c r="H2425" s="922" t="s">
        <v>11</v>
      </c>
      <c r="I2425" s="242"/>
      <c r="J2425" s="242"/>
      <c r="K2425" s="242"/>
      <c r="L2425" s="127"/>
      <c r="M2425" s="242"/>
      <c r="N2425" s="50"/>
      <c r="O2425" s="456"/>
      <c r="P2425" s="29"/>
      <c r="Q2425" s="29"/>
      <c r="R2425" s="29"/>
      <c r="S2425" s="30"/>
      <c r="T2425" s="30"/>
      <c r="U2425" s="22"/>
      <c r="V2425" s="22"/>
      <c r="W2425" s="22"/>
    </row>
    <row r="2426" spans="1:23" s="25" customFormat="1" ht="15" customHeight="1" outlineLevel="2" x14ac:dyDescent="0.25">
      <c r="A2426" s="1202"/>
      <c r="B2426" s="1561" t="s">
        <v>49</v>
      </c>
      <c r="C2426" s="22"/>
      <c r="D2426" s="67"/>
      <c r="E2426" s="22"/>
      <c r="F2426" s="127"/>
      <c r="G2426" s="67"/>
      <c r="H2426" s="922" t="s">
        <v>12</v>
      </c>
      <c r="I2426" s="242"/>
      <c r="J2426" s="242"/>
      <c r="K2426" s="242"/>
      <c r="L2426" s="127"/>
      <c r="M2426" s="242"/>
      <c r="N2426" s="50"/>
      <c r="O2426" s="456"/>
      <c r="P2426" s="29"/>
      <c r="Q2426" s="29"/>
      <c r="R2426" s="29"/>
      <c r="S2426" s="30"/>
      <c r="T2426" s="30"/>
      <c r="U2426" s="22"/>
      <c r="V2426" s="22"/>
      <c r="W2426" s="22"/>
    </row>
    <row r="2427" spans="1:23" s="25" customFormat="1" ht="15" customHeight="1" outlineLevel="2" x14ac:dyDescent="0.25">
      <c r="A2427" s="1202"/>
      <c r="B2427" s="1561" t="s">
        <v>50</v>
      </c>
      <c r="C2427" s="22"/>
      <c r="D2427" s="67"/>
      <c r="E2427" s="22"/>
      <c r="F2427" s="127"/>
      <c r="G2427" s="67"/>
      <c r="H2427" s="922" t="s">
        <v>13</v>
      </c>
      <c r="I2427" s="242"/>
      <c r="J2427" s="242"/>
      <c r="K2427" s="242"/>
      <c r="L2427" s="127"/>
      <c r="M2427" s="242"/>
      <c r="N2427" s="50"/>
      <c r="O2427" s="456"/>
      <c r="P2427" s="29"/>
      <c r="Q2427" s="29"/>
      <c r="R2427" s="29"/>
      <c r="S2427" s="30"/>
      <c r="T2427" s="30"/>
      <c r="U2427" s="22"/>
      <c r="V2427" s="22"/>
      <c r="W2427" s="22"/>
    </row>
    <row r="2428" spans="1:23" s="25" customFormat="1" ht="15" customHeight="1" outlineLevel="2" x14ac:dyDescent="0.25">
      <c r="A2428" s="1202"/>
      <c r="B2428" s="1561" t="s">
        <v>37</v>
      </c>
      <c r="C2428" s="22"/>
      <c r="D2428" s="67"/>
      <c r="E2428" s="22"/>
      <c r="F2428" s="127"/>
      <c r="G2428" s="67"/>
      <c r="H2428" s="922" t="s">
        <v>14</v>
      </c>
      <c r="I2428" s="242"/>
      <c r="J2428" s="242"/>
      <c r="K2428" s="242"/>
      <c r="L2428" s="127"/>
      <c r="M2428" s="242"/>
      <c r="N2428" s="50"/>
      <c r="O2428" s="456"/>
      <c r="P2428" s="29"/>
      <c r="Q2428" s="29"/>
      <c r="R2428" s="29"/>
      <c r="S2428" s="30"/>
      <c r="T2428" s="30"/>
      <c r="U2428" s="22"/>
      <c r="V2428" s="22"/>
      <c r="W2428" s="22"/>
    </row>
    <row r="2429" spans="1:23" s="25" customFormat="1" ht="15" customHeight="1" outlineLevel="2" x14ac:dyDescent="0.25">
      <c r="A2429" s="1202"/>
      <c r="B2429" s="1561" t="s">
        <v>38</v>
      </c>
      <c r="C2429" s="22"/>
      <c r="D2429" s="67"/>
      <c r="E2429" s="22"/>
      <c r="F2429" s="127"/>
      <c r="G2429" s="67"/>
      <c r="H2429" s="922" t="s">
        <v>15</v>
      </c>
      <c r="I2429" s="242"/>
      <c r="J2429" s="242"/>
      <c r="K2429" s="242"/>
      <c r="L2429" s="127"/>
      <c r="M2429" s="242"/>
      <c r="N2429" s="50"/>
      <c r="O2429" s="456"/>
      <c r="P2429" s="29"/>
      <c r="Q2429" s="29"/>
      <c r="R2429" s="29"/>
      <c r="S2429" s="30"/>
      <c r="T2429" s="30"/>
      <c r="U2429" s="22"/>
      <c r="V2429" s="22"/>
      <c r="W2429" s="22"/>
    </row>
    <row r="2430" spans="1:23" s="25" customFormat="1" ht="15" customHeight="1" outlineLevel="2" x14ac:dyDescent="0.25">
      <c r="A2430" s="1202"/>
      <c r="B2430" s="1561" t="s">
        <v>39</v>
      </c>
      <c r="C2430" s="22"/>
      <c r="D2430" s="67"/>
      <c r="E2430" s="22"/>
      <c r="F2430" s="127"/>
      <c r="G2430" s="67"/>
      <c r="H2430" s="922" t="s">
        <v>16</v>
      </c>
      <c r="I2430" s="242"/>
      <c r="J2430" s="242"/>
      <c r="K2430" s="242"/>
      <c r="L2430" s="127"/>
      <c r="M2430" s="242"/>
      <c r="N2430" s="50"/>
      <c r="O2430" s="456"/>
      <c r="P2430" s="29"/>
      <c r="Q2430" s="29"/>
      <c r="R2430" s="29"/>
      <c r="S2430" s="30"/>
      <c r="T2430" s="30"/>
      <c r="U2430" s="22"/>
      <c r="V2430" s="22"/>
      <c r="W2430" s="22"/>
    </row>
    <row r="2431" spans="1:23" s="25" customFormat="1" ht="15" customHeight="1" outlineLevel="2" x14ac:dyDescent="0.25">
      <c r="A2431" s="1202"/>
      <c r="B2431" s="1561" t="s">
        <v>40</v>
      </c>
      <c r="C2431" s="22"/>
      <c r="D2431" s="67"/>
      <c r="E2431" s="22"/>
      <c r="F2431" s="127"/>
      <c r="G2431" s="67"/>
      <c r="H2431" s="922" t="s">
        <v>17</v>
      </c>
      <c r="I2431" s="242"/>
      <c r="J2431" s="242"/>
      <c r="K2431" s="242"/>
      <c r="L2431" s="127"/>
      <c r="M2431" s="242"/>
      <c r="N2431" s="50"/>
      <c r="O2431" s="456"/>
      <c r="P2431" s="29"/>
      <c r="Q2431" s="29"/>
      <c r="R2431" s="29"/>
      <c r="S2431" s="30"/>
      <c r="T2431" s="30"/>
      <c r="U2431" s="22"/>
      <c r="V2431" s="22"/>
      <c r="W2431" s="22"/>
    </row>
    <row r="2432" spans="1:23" s="25" customFormat="1" ht="15" customHeight="1" outlineLevel="2" x14ac:dyDescent="0.25">
      <c r="A2432" s="1202"/>
      <c r="B2432" s="1561" t="s">
        <v>51</v>
      </c>
      <c r="C2432" s="22"/>
      <c r="D2432" s="67"/>
      <c r="E2432" s="22"/>
      <c r="F2432" s="127"/>
      <c r="G2432" s="67"/>
      <c r="H2432" s="922" t="s">
        <v>18</v>
      </c>
      <c r="I2432" s="242"/>
      <c r="J2432" s="242"/>
      <c r="K2432" s="242"/>
      <c r="L2432" s="127"/>
      <c r="M2432" s="242"/>
      <c r="N2432" s="50"/>
      <c r="O2432" s="456"/>
      <c r="P2432" s="29"/>
      <c r="Q2432" s="29"/>
      <c r="R2432" s="29"/>
      <c r="S2432" s="30"/>
      <c r="T2432" s="30"/>
      <c r="U2432" s="22"/>
      <c r="V2432" s="22"/>
      <c r="W2432" s="22"/>
    </row>
    <row r="2433" spans="1:23" s="25" customFormat="1" ht="15" customHeight="1" outlineLevel="2" x14ac:dyDescent="0.25">
      <c r="A2433" s="1202"/>
      <c r="B2433" s="1561" t="s">
        <v>41</v>
      </c>
      <c r="C2433" s="22"/>
      <c r="D2433" s="67"/>
      <c r="E2433" s="22"/>
      <c r="F2433" s="127"/>
      <c r="G2433" s="67"/>
      <c r="H2433" s="922" t="s">
        <v>19</v>
      </c>
      <c r="I2433" s="242"/>
      <c r="J2433" s="242"/>
      <c r="K2433" s="242"/>
      <c r="L2433" s="127"/>
      <c r="M2433" s="242"/>
      <c r="N2433" s="50"/>
      <c r="O2433" s="456"/>
      <c r="P2433" s="29"/>
      <c r="Q2433" s="29"/>
      <c r="R2433" s="29"/>
      <c r="S2433" s="30"/>
      <c r="T2433" s="30"/>
      <c r="U2433" s="22"/>
      <c r="V2433" s="22"/>
      <c r="W2433" s="22"/>
    </row>
    <row r="2434" spans="1:23" s="25" customFormat="1" ht="15" customHeight="1" outlineLevel="2" x14ac:dyDescent="0.25">
      <c r="A2434" s="1202"/>
      <c r="B2434" s="1561" t="s">
        <v>52</v>
      </c>
      <c r="C2434" s="22"/>
      <c r="D2434" s="67"/>
      <c r="E2434" s="22"/>
      <c r="F2434" s="127"/>
      <c r="G2434" s="67"/>
      <c r="H2434" s="922" t="s">
        <v>20</v>
      </c>
      <c r="I2434" s="242"/>
      <c r="J2434" s="242"/>
      <c r="K2434" s="242"/>
      <c r="L2434" s="127"/>
      <c r="M2434" s="242"/>
      <c r="N2434" s="50"/>
      <c r="O2434" s="456"/>
      <c r="P2434" s="29"/>
      <c r="Q2434" s="29"/>
      <c r="R2434" s="29"/>
      <c r="S2434" s="30"/>
      <c r="T2434" s="30"/>
      <c r="U2434" s="22"/>
      <c r="V2434" s="22"/>
      <c r="W2434" s="22"/>
    </row>
    <row r="2435" spans="1:23" s="25" customFormat="1" ht="15" customHeight="1" outlineLevel="2" x14ac:dyDescent="0.25">
      <c r="A2435" s="1202"/>
      <c r="B2435" s="1561" t="s">
        <v>42</v>
      </c>
      <c r="C2435" s="22"/>
      <c r="D2435" s="67"/>
      <c r="E2435" s="22"/>
      <c r="F2435" s="127"/>
      <c r="G2435" s="67"/>
      <c r="H2435" s="922" t="s">
        <v>21</v>
      </c>
      <c r="I2435" s="242"/>
      <c r="J2435" s="242"/>
      <c r="K2435" s="242"/>
      <c r="L2435" s="127"/>
      <c r="M2435" s="242"/>
      <c r="N2435" s="50"/>
      <c r="O2435" s="456"/>
      <c r="P2435" s="29"/>
      <c r="Q2435" s="29"/>
      <c r="R2435" s="29"/>
      <c r="S2435" s="30"/>
      <c r="T2435" s="30"/>
      <c r="U2435" s="22"/>
      <c r="V2435" s="22"/>
      <c r="W2435" s="22"/>
    </row>
    <row r="2436" spans="1:23" s="25" customFormat="1" ht="15" customHeight="1" outlineLevel="2" x14ac:dyDescent="0.25">
      <c r="A2436" s="1202"/>
      <c r="B2436" s="1561" t="s">
        <v>43</v>
      </c>
      <c r="C2436" s="22"/>
      <c r="D2436" s="67"/>
      <c r="E2436" s="22"/>
      <c r="F2436" s="127"/>
      <c r="G2436" s="67"/>
      <c r="H2436" s="922" t="s">
        <v>22</v>
      </c>
      <c r="I2436" s="242"/>
      <c r="J2436" s="242"/>
      <c r="K2436" s="242"/>
      <c r="L2436" s="127"/>
      <c r="M2436" s="242"/>
      <c r="N2436" s="50"/>
      <c r="O2436" s="456"/>
      <c r="P2436" s="29"/>
      <c r="Q2436" s="29"/>
      <c r="R2436" s="29"/>
      <c r="S2436" s="30"/>
      <c r="T2436" s="30"/>
      <c r="U2436" s="22"/>
      <c r="V2436" s="22"/>
      <c r="W2436" s="22"/>
    </row>
    <row r="2437" spans="1:23" s="25" customFormat="1" ht="15" customHeight="1" outlineLevel="2" x14ac:dyDescent="0.25">
      <c r="A2437" s="1202"/>
      <c r="B2437" s="1561" t="s">
        <v>53</v>
      </c>
      <c r="C2437" s="22"/>
      <c r="D2437" s="67"/>
      <c r="E2437" s="22"/>
      <c r="F2437" s="127"/>
      <c r="G2437" s="67"/>
      <c r="H2437" s="922" t="s">
        <v>23</v>
      </c>
      <c r="I2437" s="242"/>
      <c r="J2437" s="242"/>
      <c r="K2437" s="242"/>
      <c r="L2437" s="127"/>
      <c r="M2437" s="242"/>
      <c r="N2437" s="50"/>
      <c r="O2437" s="456"/>
      <c r="P2437" s="29"/>
      <c r="Q2437" s="29"/>
      <c r="R2437" s="29"/>
      <c r="S2437" s="30"/>
      <c r="T2437" s="30"/>
      <c r="U2437" s="22"/>
      <c r="V2437" s="22"/>
      <c r="W2437" s="22"/>
    </row>
    <row r="2438" spans="1:23" s="25" customFormat="1" ht="15" customHeight="1" outlineLevel="2" x14ac:dyDescent="0.25">
      <c r="A2438" s="1202"/>
      <c r="B2438" s="1561" t="s">
        <v>54</v>
      </c>
      <c r="C2438" s="22"/>
      <c r="D2438" s="67"/>
      <c r="E2438" s="22"/>
      <c r="F2438" s="127"/>
      <c r="G2438" s="67"/>
      <c r="H2438" s="922" t="s">
        <v>24</v>
      </c>
      <c r="I2438" s="242"/>
      <c r="J2438" s="242"/>
      <c r="K2438" s="242"/>
      <c r="L2438" s="127"/>
      <c r="M2438" s="242"/>
      <c r="N2438" s="50"/>
      <c r="O2438" s="456"/>
      <c r="P2438" s="29"/>
      <c r="Q2438" s="29"/>
      <c r="R2438" s="29"/>
      <c r="S2438" s="30"/>
      <c r="T2438" s="30"/>
      <c r="U2438" s="22"/>
      <c r="V2438" s="22"/>
      <c r="W2438" s="22"/>
    </row>
    <row r="2439" spans="1:23" s="25" customFormat="1" ht="15" customHeight="1" outlineLevel="2" x14ac:dyDescent="0.25">
      <c r="A2439" s="1202"/>
      <c r="B2439" s="1561" t="s">
        <v>44</v>
      </c>
      <c r="C2439" s="22"/>
      <c r="D2439" s="67"/>
      <c r="E2439" s="22"/>
      <c r="F2439" s="127"/>
      <c r="G2439" s="67"/>
      <c r="H2439" s="922" t="s">
        <v>25</v>
      </c>
      <c r="I2439" s="242"/>
      <c r="J2439" s="242"/>
      <c r="K2439" s="242"/>
      <c r="L2439" s="127"/>
      <c r="M2439" s="242"/>
      <c r="N2439" s="50"/>
      <c r="O2439" s="456"/>
      <c r="P2439" s="29"/>
      <c r="Q2439" s="29"/>
      <c r="R2439" s="29"/>
      <c r="S2439" s="30"/>
      <c r="T2439" s="30"/>
      <c r="U2439" s="22"/>
      <c r="V2439" s="22"/>
      <c r="W2439" s="22"/>
    </row>
    <row r="2440" spans="1:23" s="25" customFormat="1" ht="15" customHeight="1" outlineLevel="2" x14ac:dyDescent="0.25">
      <c r="A2440" s="1202"/>
      <c r="B2440" s="1561" t="s">
        <v>55</v>
      </c>
      <c r="C2440" s="22"/>
      <c r="D2440" s="67"/>
      <c r="E2440" s="22"/>
      <c r="F2440" s="127"/>
      <c r="G2440" s="67"/>
      <c r="H2440" s="922" t="s">
        <v>26</v>
      </c>
      <c r="I2440" s="242"/>
      <c r="J2440" s="242"/>
      <c r="K2440" s="242"/>
      <c r="L2440" s="127"/>
      <c r="M2440" s="242"/>
      <c r="N2440" s="50"/>
      <c r="O2440" s="456"/>
      <c r="P2440" s="29"/>
      <c r="Q2440" s="29"/>
      <c r="R2440" s="29"/>
      <c r="S2440" s="30"/>
      <c r="T2440" s="30"/>
      <c r="U2440" s="22"/>
      <c r="V2440" s="22"/>
      <c r="W2440" s="22"/>
    </row>
    <row r="2441" spans="1:23" s="25" customFormat="1" ht="15" customHeight="1" outlineLevel="2" x14ac:dyDescent="0.25">
      <c r="A2441" s="1202"/>
      <c r="B2441" s="1561" t="s">
        <v>56</v>
      </c>
      <c r="C2441" s="22"/>
      <c r="D2441" s="67"/>
      <c r="E2441" s="22"/>
      <c r="F2441" s="127"/>
      <c r="G2441" s="67"/>
      <c r="H2441" s="922" t="s">
        <v>27</v>
      </c>
      <c r="I2441" s="242"/>
      <c r="J2441" s="242"/>
      <c r="K2441" s="242"/>
      <c r="L2441" s="127"/>
      <c r="M2441" s="242"/>
      <c r="N2441" s="50"/>
      <c r="O2441" s="456"/>
      <c r="P2441" s="29"/>
      <c r="Q2441" s="29"/>
      <c r="R2441" s="29"/>
      <c r="S2441" s="30"/>
      <c r="T2441" s="30"/>
      <c r="U2441" s="22"/>
      <c r="V2441" s="22"/>
      <c r="W2441" s="22"/>
    </row>
    <row r="2442" spans="1:23" s="25" customFormat="1" ht="15" customHeight="1" outlineLevel="2" x14ac:dyDescent="0.25">
      <c r="A2442" s="1202"/>
      <c r="B2442" s="1561" t="s">
        <v>45</v>
      </c>
      <c r="C2442" s="22"/>
      <c r="D2442" s="67"/>
      <c r="E2442" s="22"/>
      <c r="F2442" s="127"/>
      <c r="G2442" s="67"/>
      <c r="H2442" s="922" t="s">
        <v>28</v>
      </c>
      <c r="I2442" s="242"/>
      <c r="J2442" s="242"/>
      <c r="K2442" s="242"/>
      <c r="L2442" s="127"/>
      <c r="M2442" s="242"/>
      <c r="N2442" s="50"/>
      <c r="O2442" s="456"/>
      <c r="P2442" s="29"/>
      <c r="Q2442" s="29"/>
      <c r="R2442" s="29"/>
      <c r="S2442" s="30"/>
      <c r="T2442" s="30"/>
      <c r="U2442" s="22"/>
      <c r="V2442" s="22"/>
      <c r="W2442" s="22"/>
    </row>
    <row r="2443" spans="1:23" s="25" customFormat="1" ht="15" customHeight="1" outlineLevel="2" x14ac:dyDescent="0.25">
      <c r="A2443" s="1202"/>
      <c r="B2443" s="1561" t="s">
        <v>46</v>
      </c>
      <c r="C2443" s="22"/>
      <c r="D2443" s="67"/>
      <c r="E2443" s="22"/>
      <c r="F2443" s="127"/>
      <c r="G2443" s="67"/>
      <c r="H2443" s="922" t="s">
        <v>29</v>
      </c>
      <c r="I2443" s="242"/>
      <c r="J2443" s="242"/>
      <c r="K2443" s="242"/>
      <c r="L2443" s="127"/>
      <c r="M2443" s="242"/>
      <c r="N2443" s="50"/>
      <c r="O2443" s="456"/>
      <c r="P2443" s="29"/>
      <c r="Q2443" s="29"/>
      <c r="R2443" s="29"/>
      <c r="S2443" s="30"/>
      <c r="T2443" s="30"/>
      <c r="U2443" s="22"/>
      <c r="V2443" s="22"/>
      <c r="W2443" s="22"/>
    </row>
    <row r="2444" spans="1:23" s="296" customFormat="1" ht="108" customHeight="1" outlineLevel="1" x14ac:dyDescent="0.25">
      <c r="A2444" s="1231"/>
      <c r="B2444" s="1559" t="s">
        <v>2193</v>
      </c>
      <c r="C2444" s="98" t="s">
        <v>2194</v>
      </c>
      <c r="D2444" s="2449" t="s">
        <v>236</v>
      </c>
      <c r="E2444" s="98"/>
      <c r="F2444" s="144"/>
      <c r="G2444" s="96"/>
      <c r="H2444" s="1324" t="s">
        <v>2956</v>
      </c>
      <c r="I2444" s="1857" t="s">
        <v>2088</v>
      </c>
      <c r="J2444" s="2425" t="s">
        <v>101</v>
      </c>
      <c r="K2444" s="2276" t="s">
        <v>36</v>
      </c>
      <c r="L2444" s="144"/>
      <c r="M2444" s="97"/>
      <c r="N2444" s="97" t="s">
        <v>2081</v>
      </c>
      <c r="O2444" s="474" t="s">
        <v>2082</v>
      </c>
      <c r="P2444" s="97" t="s">
        <v>2083</v>
      </c>
      <c r="Q2444" s="97" t="s">
        <v>2084</v>
      </c>
      <c r="R2444" s="97" t="s">
        <v>2085</v>
      </c>
      <c r="S2444" s="98" t="s">
        <v>2086</v>
      </c>
      <c r="T2444" s="98" t="s">
        <v>34</v>
      </c>
      <c r="U2444" s="97"/>
      <c r="V2444" s="97"/>
      <c r="W2444" s="97"/>
    </row>
    <row r="2445" spans="1:23" s="282" customFormat="1" ht="80.25" customHeight="1" outlineLevel="1" x14ac:dyDescent="0.25">
      <c r="A2445" s="1187">
        <v>85</v>
      </c>
      <c r="B2445" s="1536" t="s">
        <v>3708</v>
      </c>
      <c r="C2445" s="255" t="s">
        <v>2188</v>
      </c>
      <c r="D2445" s="2450"/>
      <c r="E2445" s="1046" t="s">
        <v>83</v>
      </c>
      <c r="F2445" s="124"/>
      <c r="G2445" s="256"/>
      <c r="H2445" s="922" t="s">
        <v>961</v>
      </c>
      <c r="I2445" s="356" t="s">
        <v>1589</v>
      </c>
      <c r="J2445" s="2425"/>
      <c r="K2445" s="2277"/>
      <c r="L2445" s="124"/>
      <c r="M2445" s="242"/>
      <c r="N2445" s="570">
        <v>501</v>
      </c>
      <c r="O2445" s="571">
        <v>161</v>
      </c>
      <c r="P2445" s="570">
        <v>166</v>
      </c>
      <c r="Q2445" s="570">
        <v>168</v>
      </c>
      <c r="R2445" s="570">
        <v>170</v>
      </c>
      <c r="S2445" s="572">
        <v>172</v>
      </c>
      <c r="T2445" s="573">
        <v>174</v>
      </c>
      <c r="U2445" s="1667"/>
      <c r="V2445" s="255"/>
      <c r="W2445" s="255"/>
    </row>
    <row r="2446" spans="1:23" s="305" customFormat="1" collapsed="1" x14ac:dyDescent="0.25">
      <c r="A2446" s="1232"/>
      <c r="B2446" s="1597" t="s">
        <v>294</v>
      </c>
      <c r="C2446" s="102"/>
      <c r="D2446" s="103"/>
      <c r="E2446" s="102"/>
      <c r="F2446" s="145"/>
      <c r="G2446" s="103"/>
      <c r="H2446" s="1008" t="s">
        <v>293</v>
      </c>
      <c r="I2446" s="104"/>
      <c r="J2446" s="121"/>
      <c r="K2446" s="104"/>
      <c r="L2446" s="145"/>
      <c r="M2446" s="104"/>
      <c r="N2446" s="342"/>
      <c r="O2446" s="342"/>
      <c r="P2446" s="117"/>
      <c r="Q2446" s="640"/>
      <c r="R2446" s="640"/>
      <c r="S2446" s="102"/>
      <c r="T2446" s="102"/>
      <c r="U2446" s="104"/>
      <c r="V2446" s="104"/>
      <c r="W2446" s="104"/>
    </row>
    <row r="2447" spans="1:23" s="296" customFormat="1" hidden="1" outlineLevel="1" x14ac:dyDescent="0.25">
      <c r="A2447" s="1231"/>
      <c r="B2447" s="1559" t="s">
        <v>3137</v>
      </c>
      <c r="C2447" s="2511" t="s">
        <v>237</v>
      </c>
      <c r="D2447" s="2449" t="s">
        <v>237</v>
      </c>
      <c r="E2447" s="98" t="s">
        <v>3</v>
      </c>
      <c r="F2447" s="132"/>
      <c r="G2447" s="96"/>
      <c r="H2447" s="980" t="s">
        <v>2957</v>
      </c>
      <c r="I2447" s="2425" t="s">
        <v>198</v>
      </c>
      <c r="J2447" s="2425" t="s">
        <v>198</v>
      </c>
      <c r="K2447" s="97" t="s">
        <v>3</v>
      </c>
      <c r="L2447" s="132"/>
      <c r="M2447" s="97"/>
      <c r="N2447" s="97" t="s">
        <v>2089</v>
      </c>
      <c r="O2447" s="97" t="s">
        <v>2090</v>
      </c>
      <c r="P2447" s="97" t="s">
        <v>2091</v>
      </c>
      <c r="Q2447" s="97" t="s">
        <v>2092</v>
      </c>
      <c r="R2447" s="97" t="s">
        <v>2093</v>
      </c>
      <c r="S2447" s="98" t="s">
        <v>2094</v>
      </c>
      <c r="T2447" s="98" t="s">
        <v>34</v>
      </c>
      <c r="U2447" s="95"/>
      <c r="V2447" s="95"/>
      <c r="W2447" s="95"/>
    </row>
    <row r="2448" spans="1:23" s="282" customFormat="1" ht="60" hidden="1" outlineLevel="1" x14ac:dyDescent="0.25">
      <c r="A2448" s="1187"/>
      <c r="B2448" s="1536" t="s">
        <v>2195</v>
      </c>
      <c r="C2448" s="2511"/>
      <c r="D2448" s="2450"/>
      <c r="E2448" s="1046"/>
      <c r="F2448" s="124"/>
      <c r="G2448" s="256"/>
      <c r="H2448" s="922" t="s">
        <v>2095</v>
      </c>
      <c r="I2448" s="2425"/>
      <c r="J2448" s="2425"/>
      <c r="K2448" s="242"/>
      <c r="L2448" s="124"/>
      <c r="M2448" s="97"/>
      <c r="N2448" s="330"/>
      <c r="O2448" s="447"/>
      <c r="P2448" s="332"/>
      <c r="Q2448" s="588"/>
      <c r="R2448" s="588"/>
      <c r="S2448" s="255"/>
      <c r="T2448" s="255"/>
      <c r="U2448" s="1667"/>
      <c r="V2448" s="255"/>
      <c r="W2448" s="255"/>
    </row>
    <row r="2449" spans="1:26" s="282" customFormat="1" ht="28.5" hidden="1" customHeight="1" outlineLevel="1" x14ac:dyDescent="0.25">
      <c r="A2449" s="1187"/>
      <c r="B2449" s="2322" t="s">
        <v>204</v>
      </c>
      <c r="C2449" s="2323"/>
      <c r="D2449" s="2323"/>
      <c r="E2449" s="2323"/>
      <c r="F2449" s="2323"/>
      <c r="G2449" s="2323"/>
      <c r="H2449" s="2296" t="s">
        <v>205</v>
      </c>
      <c r="I2449" s="2297"/>
      <c r="J2449" s="2297"/>
      <c r="K2449" s="2297"/>
      <c r="L2449" s="2297"/>
      <c r="M2449" s="2298"/>
      <c r="N2449" s="330"/>
      <c r="O2449" s="453"/>
      <c r="P2449" s="13"/>
      <c r="Q2449" s="13"/>
      <c r="R2449" s="13"/>
      <c r="S2449" s="14"/>
      <c r="T2449" s="14"/>
      <c r="U2449" s="14"/>
      <c r="V2449" s="14"/>
      <c r="W2449" s="14"/>
    </row>
    <row r="2450" spans="1:26" s="282" customFormat="1" ht="28.5" hidden="1" customHeight="1" outlineLevel="1" x14ac:dyDescent="0.25">
      <c r="A2450" s="1187"/>
      <c r="B2450" s="2322" t="s">
        <v>206</v>
      </c>
      <c r="C2450" s="2323"/>
      <c r="D2450" s="2323"/>
      <c r="E2450" s="2323"/>
      <c r="F2450" s="2323"/>
      <c r="G2450" s="2323"/>
      <c r="H2450" s="2296" t="s">
        <v>207</v>
      </c>
      <c r="I2450" s="2297"/>
      <c r="J2450" s="2297"/>
      <c r="K2450" s="2297"/>
      <c r="L2450" s="2297"/>
      <c r="M2450" s="2298"/>
      <c r="N2450" s="330"/>
      <c r="O2450" s="453"/>
      <c r="P2450" s="13"/>
      <c r="Q2450" s="13"/>
      <c r="R2450" s="13"/>
      <c r="S2450" s="14"/>
      <c r="T2450" s="14"/>
      <c r="U2450" s="14"/>
      <c r="V2450" s="14"/>
      <c r="W2450" s="14"/>
    </row>
    <row r="2451" spans="1:26" s="282" customFormat="1" ht="114" hidden="1" customHeight="1" outlineLevel="1" x14ac:dyDescent="0.25">
      <c r="A2451" s="1187">
        <v>86</v>
      </c>
      <c r="B2451" s="1530" t="s">
        <v>3709</v>
      </c>
      <c r="C2451" s="255" t="s">
        <v>2181</v>
      </c>
      <c r="D2451" s="1037" t="s">
        <v>237</v>
      </c>
      <c r="E2451" s="1046" t="s">
        <v>3</v>
      </c>
      <c r="F2451" s="125"/>
      <c r="G2451" s="256"/>
      <c r="H2451" s="910" t="s">
        <v>962</v>
      </c>
      <c r="I2451" s="242" t="s">
        <v>1615</v>
      </c>
      <c r="J2451" s="242" t="s">
        <v>198</v>
      </c>
      <c r="K2451" s="242" t="s">
        <v>3</v>
      </c>
      <c r="L2451" s="125"/>
      <c r="M2451" s="242"/>
      <c r="N2451" s="36">
        <v>19.2</v>
      </c>
      <c r="O2451" s="36">
        <v>24</v>
      </c>
      <c r="P2451" s="36">
        <v>25</v>
      </c>
      <c r="Q2451" s="36">
        <v>26</v>
      </c>
      <c r="R2451" s="36">
        <v>27</v>
      </c>
      <c r="S2451" s="36">
        <v>28</v>
      </c>
      <c r="T2451" s="36">
        <v>29</v>
      </c>
      <c r="U2451" s="14"/>
      <c r="V2451" s="14"/>
      <c r="W2451" s="14"/>
    </row>
    <row r="2452" spans="1:26" s="1862" customFormat="1" hidden="1" outlineLevel="1" x14ac:dyDescent="0.25">
      <c r="A2452" s="1858"/>
      <c r="B2452" s="1859" t="s">
        <v>3799</v>
      </c>
      <c r="C2452" s="2696" t="s">
        <v>242</v>
      </c>
      <c r="D2452" s="2689" t="s">
        <v>2140</v>
      </c>
      <c r="E2452" s="2689" t="s">
        <v>3</v>
      </c>
      <c r="F2452" s="2689"/>
      <c r="G2452" s="2689"/>
      <c r="H2452" s="1858" t="s">
        <v>3734</v>
      </c>
      <c r="I2452" s="2696" t="s">
        <v>2042</v>
      </c>
      <c r="J2452" s="2689" t="s">
        <v>3800</v>
      </c>
      <c r="K2452" s="2689" t="s">
        <v>3</v>
      </c>
      <c r="L2452" s="1858"/>
      <c r="M2452" s="1858"/>
      <c r="N2452" s="1858"/>
      <c r="O2452" s="1858"/>
      <c r="P2452" s="1858"/>
      <c r="Q2452" s="1858"/>
      <c r="R2452" s="1858"/>
      <c r="S2452" s="1858"/>
      <c r="T2452" s="1858"/>
      <c r="U2452" s="1860"/>
      <c r="V2452" s="60"/>
      <c r="W2452" s="60"/>
      <c r="X2452" s="60"/>
      <c r="Y2452" s="60"/>
      <c r="Z2452" s="1861"/>
    </row>
    <row r="2453" spans="1:26" s="1862" customFormat="1" ht="45" hidden="1" outlineLevel="1" x14ac:dyDescent="0.25">
      <c r="A2453" s="1858"/>
      <c r="B2453" s="1863" t="s">
        <v>3801</v>
      </c>
      <c r="C2453" s="2696"/>
      <c r="D2453" s="2689"/>
      <c r="E2453" s="2689"/>
      <c r="F2453" s="2689"/>
      <c r="G2453" s="2689"/>
      <c r="H2453" s="1864" t="s">
        <v>3875</v>
      </c>
      <c r="I2453" s="2696"/>
      <c r="J2453" s="2689"/>
      <c r="K2453" s="2689"/>
      <c r="L2453" s="1858"/>
      <c r="M2453" s="1858"/>
      <c r="N2453" s="1864" t="s">
        <v>3802</v>
      </c>
      <c r="O2453" s="1864" t="s">
        <v>3802</v>
      </c>
      <c r="P2453" s="1864" t="s">
        <v>3294</v>
      </c>
      <c r="Q2453" s="1864" t="s">
        <v>3803</v>
      </c>
      <c r="R2453" s="1864" t="s">
        <v>3804</v>
      </c>
      <c r="S2453" s="1864" t="s">
        <v>3805</v>
      </c>
      <c r="T2453" s="1864" t="s">
        <v>3806</v>
      </c>
      <c r="U2453" s="1865"/>
      <c r="V2453" s="1861"/>
      <c r="W2453" s="1861"/>
      <c r="Y2453" s="60"/>
      <c r="Z2453" s="1861"/>
    </row>
    <row r="2454" spans="1:26" s="1648" customFormat="1" ht="42.75" hidden="1" outlineLevel="1" x14ac:dyDescent="0.25">
      <c r="A2454" s="1633"/>
      <c r="B2454" s="273" t="s">
        <v>3807</v>
      </c>
      <c r="C2454" s="1649"/>
      <c r="D2454" s="273"/>
      <c r="E2454" s="273"/>
      <c r="F2454" s="273"/>
      <c r="G2454" s="273"/>
      <c r="H2454" s="273" t="s">
        <v>3735</v>
      </c>
      <c r="I2454" s="1649"/>
      <c r="J2454" s="273"/>
      <c r="K2454" s="273"/>
      <c r="L2454" s="1649"/>
      <c r="M2454" s="1649"/>
      <c r="N2454" s="273"/>
      <c r="O2454" s="273"/>
      <c r="P2454" s="273"/>
      <c r="Q2454" s="273"/>
      <c r="R2454" s="273"/>
      <c r="S2454" s="273"/>
      <c r="T2454" s="273"/>
      <c r="U2454" s="382"/>
      <c r="V2454" s="1647"/>
      <c r="W2454" s="1647"/>
      <c r="Y2454" s="273"/>
      <c r="Z2454" s="1647"/>
    </row>
    <row r="2455" spans="1:26" s="1683" customFormat="1" hidden="1" outlineLevel="1" x14ac:dyDescent="0.25">
      <c r="A2455" s="2238"/>
      <c r="B2455" s="2368" t="s">
        <v>3873</v>
      </c>
      <c r="C2455" s="2240" t="s">
        <v>3808</v>
      </c>
      <c r="D2455" s="2238" t="s">
        <v>2140</v>
      </c>
      <c r="E2455" s="1640" t="s">
        <v>2686</v>
      </c>
      <c r="F2455" s="2240" t="s">
        <v>3809</v>
      </c>
      <c r="G2455" s="2240" t="s">
        <v>549</v>
      </c>
      <c r="H2455" s="2368" t="s">
        <v>3874</v>
      </c>
      <c r="I2455" s="2240" t="s">
        <v>3810</v>
      </c>
      <c r="J2455" s="2238" t="s">
        <v>3800</v>
      </c>
      <c r="K2455" s="1640" t="s">
        <v>3811</v>
      </c>
      <c r="L2455" s="2240" t="s">
        <v>3812</v>
      </c>
      <c r="M2455" s="2240" t="s">
        <v>548</v>
      </c>
      <c r="N2455" s="560"/>
      <c r="O2455" s="561"/>
      <c r="P2455" s="561">
        <f>SUMIFS(P2457:P2582,K2457:K2582,"единиц")</f>
        <v>4</v>
      </c>
      <c r="Q2455" s="561">
        <f>SUMIFS(Q2457:Q2582,K2457:K2582,"единиц")</f>
        <v>21</v>
      </c>
      <c r="R2455" s="561">
        <f>SUMIFS(R2457:R2582,K2457:K2582,"единиц")</f>
        <v>17</v>
      </c>
      <c r="S2455" s="561">
        <f>SUMIFS(S2457:S2582,K2457:K2582,"единиц")</f>
        <v>19</v>
      </c>
      <c r="T2455" s="561"/>
      <c r="U2455" s="42"/>
      <c r="V2455" s="1682"/>
      <c r="W2455" s="1682"/>
      <c r="Y2455" s="560"/>
      <c r="Z2455" s="1640"/>
    </row>
    <row r="2456" spans="1:26" s="1683" customFormat="1" hidden="1" outlineLevel="1" x14ac:dyDescent="0.25">
      <c r="A2456" s="2239"/>
      <c r="B2456" s="2369"/>
      <c r="C2456" s="2241"/>
      <c r="D2456" s="2239"/>
      <c r="E2456" s="1684" t="s">
        <v>458</v>
      </c>
      <c r="F2456" s="2241"/>
      <c r="G2456" s="2241"/>
      <c r="H2456" s="2369"/>
      <c r="I2456" s="2241"/>
      <c r="J2456" s="2239"/>
      <c r="K2456" s="1640" t="s">
        <v>465</v>
      </c>
      <c r="L2456" s="2241"/>
      <c r="M2456" s="2241"/>
      <c r="N2456" s="560"/>
      <c r="O2456" s="561"/>
      <c r="P2456" s="561">
        <f>SUMIFS(P2457:P2582,K2457:K2582,"млн. тенге")</f>
        <v>50.865099999999998</v>
      </c>
      <c r="Q2456" s="561">
        <f>SUMIFS(Q2457:Q2582,K2457:K2582,"млн. тенге")</f>
        <v>313.63409999999999</v>
      </c>
      <c r="R2456" s="561">
        <f>SUMIFS(R2457:R2582,K2457:K2582,"млн. тенге")</f>
        <v>278.89859999999999</v>
      </c>
      <c r="S2456" s="1685">
        <f>SUMIFS(S2457:S2582,K2457:K2582,"млн. тенге")</f>
        <v>285</v>
      </c>
      <c r="T2456" s="561">
        <f>SUMIFS(T2457:T2582,L2457:L2582,"млн. тенге")</f>
        <v>0</v>
      </c>
      <c r="U2456" s="42" t="s">
        <v>3912</v>
      </c>
      <c r="V2456" s="1682"/>
      <c r="W2456" s="1682"/>
      <c r="Y2456" s="560"/>
      <c r="Z2456" s="1640"/>
    </row>
    <row r="2457" spans="1:26" s="1648" customFormat="1" hidden="1" outlineLevel="1" x14ac:dyDescent="0.25">
      <c r="A2457" s="2234">
        <v>1</v>
      </c>
      <c r="B2457" s="2236" t="s">
        <v>3813</v>
      </c>
      <c r="C2457" s="2232" t="s">
        <v>3814</v>
      </c>
      <c r="D2457" s="2234" t="s">
        <v>2140</v>
      </c>
      <c r="E2457" s="1633" t="s">
        <v>2686</v>
      </c>
      <c r="F2457" s="2232">
        <v>2026</v>
      </c>
      <c r="G2457" s="2232" t="s">
        <v>549</v>
      </c>
      <c r="H2457" s="2236" t="s">
        <v>3736</v>
      </c>
      <c r="I2457" s="2232" t="s">
        <v>3815</v>
      </c>
      <c r="J2457" s="2234" t="s">
        <v>3800</v>
      </c>
      <c r="K2457" s="1633" t="s">
        <v>3811</v>
      </c>
      <c r="L2457" s="2232">
        <v>2026</v>
      </c>
      <c r="M2457" s="2232" t="s">
        <v>548</v>
      </c>
      <c r="N2457" s="1650"/>
      <c r="O2457" s="562"/>
      <c r="P2457" s="562"/>
      <c r="Q2457" s="562"/>
      <c r="R2457" s="562">
        <v>1</v>
      </c>
      <c r="S2457" s="562"/>
      <c r="T2457" s="562"/>
      <c r="U2457" s="52"/>
      <c r="V2457" s="1647"/>
      <c r="W2457" s="1647"/>
      <c r="Y2457" s="1650"/>
      <c r="Z2457" s="1633"/>
    </row>
    <row r="2458" spans="1:26" s="1648" customFormat="1" hidden="1" outlineLevel="1" x14ac:dyDescent="0.25">
      <c r="A2458" s="2235"/>
      <c r="B2458" s="2237"/>
      <c r="C2458" s="2233"/>
      <c r="D2458" s="2235"/>
      <c r="E2458" s="1651" t="s">
        <v>458</v>
      </c>
      <c r="F2458" s="2233"/>
      <c r="G2458" s="2233"/>
      <c r="H2458" s="2237"/>
      <c r="I2458" s="2233"/>
      <c r="J2458" s="2235"/>
      <c r="K2458" s="1633" t="s">
        <v>465</v>
      </c>
      <c r="L2458" s="2233"/>
      <c r="M2458" s="2233"/>
      <c r="N2458" s="1650"/>
      <c r="O2458" s="562"/>
      <c r="P2458" s="562"/>
      <c r="Q2458" s="562"/>
      <c r="R2458" s="1652">
        <v>15</v>
      </c>
      <c r="S2458" s="562"/>
      <c r="T2458" s="562"/>
      <c r="U2458" s="52" t="s">
        <v>3912</v>
      </c>
      <c r="V2458" s="1647"/>
      <c r="W2458" s="1647"/>
      <c r="Y2458" s="1650"/>
      <c r="Z2458" s="1633"/>
    </row>
    <row r="2459" spans="1:26" s="1648" customFormat="1" hidden="1" outlineLevel="1" x14ac:dyDescent="0.25">
      <c r="A2459" s="2234">
        <f>A2457+1</f>
        <v>2</v>
      </c>
      <c r="B2459" s="2236" t="s">
        <v>3816</v>
      </c>
      <c r="C2459" s="2232" t="s">
        <v>3814</v>
      </c>
      <c r="D2459" s="2234" t="s">
        <v>2140</v>
      </c>
      <c r="E2459" s="1633" t="s">
        <v>2686</v>
      </c>
      <c r="F2459" s="2232">
        <v>2025</v>
      </c>
      <c r="G2459" s="2232" t="s">
        <v>549</v>
      </c>
      <c r="H2459" s="2236" t="s">
        <v>3737</v>
      </c>
      <c r="I2459" s="2232" t="s">
        <v>3815</v>
      </c>
      <c r="J2459" s="2234" t="s">
        <v>3800</v>
      </c>
      <c r="K2459" s="1633" t="s">
        <v>3811</v>
      </c>
      <c r="L2459" s="2232">
        <v>2025</v>
      </c>
      <c r="M2459" s="2232" t="s">
        <v>548</v>
      </c>
      <c r="N2459" s="1650"/>
      <c r="O2459" s="562"/>
      <c r="P2459" s="562"/>
      <c r="Q2459" s="562">
        <v>1</v>
      </c>
      <c r="R2459" s="562"/>
      <c r="S2459" s="562"/>
      <c r="T2459" s="562"/>
      <c r="U2459" s="52"/>
      <c r="V2459" s="1647"/>
      <c r="W2459" s="1647"/>
      <c r="Y2459" s="1650"/>
      <c r="Z2459" s="1633"/>
    </row>
    <row r="2460" spans="1:26" s="1648" customFormat="1" hidden="1" outlineLevel="1" x14ac:dyDescent="0.25">
      <c r="A2460" s="2235"/>
      <c r="B2460" s="2237"/>
      <c r="C2460" s="2233"/>
      <c r="D2460" s="2235"/>
      <c r="E2460" s="1651" t="s">
        <v>458</v>
      </c>
      <c r="F2460" s="2233"/>
      <c r="G2460" s="2233"/>
      <c r="H2460" s="2237"/>
      <c r="I2460" s="2233"/>
      <c r="J2460" s="2235"/>
      <c r="K2460" s="1633" t="s">
        <v>465</v>
      </c>
      <c r="L2460" s="2233"/>
      <c r="M2460" s="2233"/>
      <c r="N2460" s="1650"/>
      <c r="O2460" s="562"/>
      <c r="P2460" s="562"/>
      <c r="Q2460" s="562"/>
      <c r="R2460" s="562">
        <v>23.898599999999998</v>
      </c>
      <c r="S2460" s="562"/>
      <c r="T2460" s="562"/>
      <c r="U2460" s="52" t="s">
        <v>3912</v>
      </c>
      <c r="V2460" s="1647"/>
      <c r="W2460" s="1647"/>
      <c r="Y2460" s="1650"/>
      <c r="Z2460" s="1633"/>
    </row>
    <row r="2461" spans="1:26" s="1648" customFormat="1" hidden="1" outlineLevel="1" x14ac:dyDescent="0.25">
      <c r="A2461" s="2234">
        <v>3</v>
      </c>
      <c r="B2461" s="2236" t="s">
        <v>3817</v>
      </c>
      <c r="C2461" s="2232" t="s">
        <v>3814</v>
      </c>
      <c r="D2461" s="2234" t="s">
        <v>2140</v>
      </c>
      <c r="E2461" s="1633" t="s">
        <v>2686</v>
      </c>
      <c r="F2461" s="2232">
        <v>2026</v>
      </c>
      <c r="G2461" s="2232" t="s">
        <v>549</v>
      </c>
      <c r="H2461" s="2236" t="s">
        <v>3738</v>
      </c>
      <c r="I2461" s="2232" t="s">
        <v>3815</v>
      </c>
      <c r="J2461" s="2234" t="s">
        <v>3800</v>
      </c>
      <c r="K2461" s="1633" t="s">
        <v>3811</v>
      </c>
      <c r="L2461" s="2232">
        <v>2026</v>
      </c>
      <c r="M2461" s="2232" t="s">
        <v>548</v>
      </c>
      <c r="N2461" s="1650"/>
      <c r="O2461" s="562"/>
      <c r="P2461" s="562"/>
      <c r="Q2461" s="562"/>
      <c r="R2461" s="562">
        <v>1</v>
      </c>
      <c r="S2461" s="562"/>
      <c r="T2461" s="562"/>
      <c r="U2461" s="52"/>
      <c r="V2461" s="1647"/>
      <c r="W2461" s="1647"/>
      <c r="Y2461" s="1650"/>
      <c r="Z2461" s="1633"/>
    </row>
    <row r="2462" spans="1:26" s="1648" customFormat="1" hidden="1" outlineLevel="1" x14ac:dyDescent="0.25">
      <c r="A2462" s="2235"/>
      <c r="B2462" s="2237"/>
      <c r="C2462" s="2233"/>
      <c r="D2462" s="2235"/>
      <c r="E2462" s="1651" t="s">
        <v>458</v>
      </c>
      <c r="F2462" s="2233"/>
      <c r="G2462" s="2233"/>
      <c r="H2462" s="2237"/>
      <c r="I2462" s="2233"/>
      <c r="J2462" s="2235"/>
      <c r="K2462" s="1633" t="s">
        <v>465</v>
      </c>
      <c r="L2462" s="2233"/>
      <c r="M2462" s="2233"/>
      <c r="N2462" s="1650"/>
      <c r="O2462" s="562"/>
      <c r="P2462" s="562"/>
      <c r="Q2462" s="562"/>
      <c r="R2462" s="1652">
        <v>15</v>
      </c>
      <c r="S2462" s="562"/>
      <c r="T2462" s="562"/>
      <c r="U2462" s="52" t="s">
        <v>3912</v>
      </c>
      <c r="V2462" s="1647"/>
      <c r="W2462" s="1647"/>
      <c r="Y2462" s="1650"/>
      <c r="Z2462" s="1633"/>
    </row>
    <row r="2463" spans="1:26" s="1648" customFormat="1" hidden="1" outlineLevel="1" x14ac:dyDescent="0.25">
      <c r="A2463" s="2234">
        <f t="shared" ref="A2463" si="148">A2461+1</f>
        <v>4</v>
      </c>
      <c r="B2463" s="2236" t="s">
        <v>3818</v>
      </c>
      <c r="C2463" s="2232" t="s">
        <v>3814</v>
      </c>
      <c r="D2463" s="2234" t="s">
        <v>2140</v>
      </c>
      <c r="E2463" s="1633" t="s">
        <v>2686</v>
      </c>
      <c r="F2463" s="2232">
        <v>2025</v>
      </c>
      <c r="G2463" s="2232" t="s">
        <v>549</v>
      </c>
      <c r="H2463" s="2236" t="s">
        <v>3739</v>
      </c>
      <c r="I2463" s="2232" t="s">
        <v>3815</v>
      </c>
      <c r="J2463" s="2234" t="s">
        <v>3800</v>
      </c>
      <c r="K2463" s="1633" t="s">
        <v>3811</v>
      </c>
      <c r="L2463" s="2232">
        <v>2025</v>
      </c>
      <c r="M2463" s="2232" t="s">
        <v>548</v>
      </c>
      <c r="N2463" s="1650"/>
      <c r="O2463" s="562"/>
      <c r="P2463" s="562"/>
      <c r="Q2463" s="562">
        <v>1</v>
      </c>
      <c r="R2463" s="562"/>
      <c r="S2463" s="562"/>
      <c r="T2463" s="562"/>
      <c r="U2463" s="52"/>
      <c r="V2463" s="1647"/>
      <c r="W2463" s="1647"/>
      <c r="Y2463" s="1650"/>
      <c r="Z2463" s="1633"/>
    </row>
    <row r="2464" spans="1:26" s="1648" customFormat="1" hidden="1" outlineLevel="1" x14ac:dyDescent="0.25">
      <c r="A2464" s="2235"/>
      <c r="B2464" s="2237"/>
      <c r="C2464" s="2233"/>
      <c r="D2464" s="2235"/>
      <c r="E2464" s="1651" t="s">
        <v>458</v>
      </c>
      <c r="F2464" s="2233"/>
      <c r="G2464" s="2233"/>
      <c r="H2464" s="2237"/>
      <c r="I2464" s="2233"/>
      <c r="J2464" s="2235"/>
      <c r="K2464" s="1633" t="s">
        <v>465</v>
      </c>
      <c r="L2464" s="2233"/>
      <c r="M2464" s="2233"/>
      <c r="N2464" s="1650"/>
      <c r="O2464" s="562"/>
      <c r="P2464" s="562"/>
      <c r="Q2464" s="1652">
        <v>15</v>
      </c>
      <c r="R2464" s="562"/>
      <c r="S2464" s="562"/>
      <c r="T2464" s="562"/>
      <c r="U2464" s="52" t="s">
        <v>3912</v>
      </c>
      <c r="V2464" s="1647"/>
      <c r="W2464" s="1647"/>
      <c r="Y2464" s="1650"/>
      <c r="Z2464" s="1633"/>
    </row>
    <row r="2465" spans="1:26" s="1648" customFormat="1" hidden="1" outlineLevel="1" x14ac:dyDescent="0.25">
      <c r="A2465" s="2234">
        <v>5</v>
      </c>
      <c r="B2465" s="2236" t="s">
        <v>3819</v>
      </c>
      <c r="C2465" s="2232" t="s">
        <v>3814</v>
      </c>
      <c r="D2465" s="2234" t="s">
        <v>2140</v>
      </c>
      <c r="E2465" s="1633" t="s">
        <v>2686</v>
      </c>
      <c r="F2465" s="2232">
        <v>2026</v>
      </c>
      <c r="G2465" s="2232" t="s">
        <v>549</v>
      </c>
      <c r="H2465" s="2236" t="s">
        <v>3740</v>
      </c>
      <c r="I2465" s="2232" t="s">
        <v>3815</v>
      </c>
      <c r="J2465" s="2234" t="s">
        <v>3800</v>
      </c>
      <c r="K2465" s="1633" t="s">
        <v>3811</v>
      </c>
      <c r="L2465" s="2232">
        <v>2026</v>
      </c>
      <c r="M2465" s="2232" t="s">
        <v>548</v>
      </c>
      <c r="N2465" s="1650"/>
      <c r="O2465" s="562"/>
      <c r="P2465" s="562"/>
      <c r="Q2465" s="562"/>
      <c r="R2465" s="562">
        <v>1</v>
      </c>
      <c r="S2465" s="562"/>
      <c r="T2465" s="562"/>
      <c r="U2465" s="52"/>
      <c r="V2465" s="1647"/>
      <c r="W2465" s="1647"/>
      <c r="Y2465" s="1650"/>
      <c r="Z2465" s="1633"/>
    </row>
    <row r="2466" spans="1:26" s="1648" customFormat="1" hidden="1" outlineLevel="1" x14ac:dyDescent="0.25">
      <c r="A2466" s="2235"/>
      <c r="B2466" s="2237"/>
      <c r="C2466" s="2233"/>
      <c r="D2466" s="2235"/>
      <c r="E2466" s="1651" t="s">
        <v>458</v>
      </c>
      <c r="F2466" s="2233"/>
      <c r="G2466" s="2233"/>
      <c r="H2466" s="2237"/>
      <c r="I2466" s="2233"/>
      <c r="J2466" s="2235"/>
      <c r="K2466" s="1633" t="s">
        <v>465</v>
      </c>
      <c r="L2466" s="2233"/>
      <c r="M2466" s="2233"/>
      <c r="N2466" s="1650"/>
      <c r="O2466" s="562"/>
      <c r="P2466" s="562"/>
      <c r="Q2466" s="562"/>
      <c r="R2466" s="1652">
        <v>15</v>
      </c>
      <c r="S2466" s="562"/>
      <c r="T2466" s="562"/>
      <c r="U2466" s="52" t="s">
        <v>3912</v>
      </c>
      <c r="V2466" s="1647"/>
      <c r="W2466" s="1647"/>
      <c r="Y2466" s="1650"/>
      <c r="Z2466" s="1633"/>
    </row>
    <row r="2467" spans="1:26" s="1648" customFormat="1" hidden="1" outlineLevel="1" x14ac:dyDescent="0.25">
      <c r="A2467" s="2234">
        <f t="shared" ref="A2467" si="149">A2465+1</f>
        <v>6</v>
      </c>
      <c r="B2467" s="2236" t="s">
        <v>3820</v>
      </c>
      <c r="C2467" s="2232" t="s">
        <v>3814</v>
      </c>
      <c r="D2467" s="2234" t="s">
        <v>2140</v>
      </c>
      <c r="E2467" s="1633" t="s">
        <v>2686</v>
      </c>
      <c r="F2467" s="2232">
        <v>2025</v>
      </c>
      <c r="G2467" s="2232" t="s">
        <v>549</v>
      </c>
      <c r="H2467" s="2236" t="s">
        <v>3741</v>
      </c>
      <c r="I2467" s="2232" t="s">
        <v>3815</v>
      </c>
      <c r="J2467" s="2234" t="s">
        <v>3800</v>
      </c>
      <c r="K2467" s="1633" t="s">
        <v>3811</v>
      </c>
      <c r="L2467" s="2232">
        <v>2025</v>
      </c>
      <c r="M2467" s="2232" t="s">
        <v>548</v>
      </c>
      <c r="N2467" s="1650"/>
      <c r="O2467" s="562"/>
      <c r="P2467" s="562"/>
      <c r="Q2467" s="562">
        <v>1</v>
      </c>
      <c r="R2467" s="562"/>
      <c r="S2467" s="562"/>
      <c r="T2467" s="562"/>
      <c r="U2467" s="52"/>
      <c r="V2467" s="1647"/>
      <c r="W2467" s="1647"/>
      <c r="Y2467" s="1650"/>
      <c r="Z2467" s="1633"/>
    </row>
    <row r="2468" spans="1:26" s="1648" customFormat="1" hidden="1" outlineLevel="1" x14ac:dyDescent="0.25">
      <c r="A2468" s="2235"/>
      <c r="B2468" s="2237"/>
      <c r="C2468" s="2233"/>
      <c r="D2468" s="2235"/>
      <c r="E2468" s="1651" t="s">
        <v>458</v>
      </c>
      <c r="F2468" s="2233"/>
      <c r="G2468" s="2233"/>
      <c r="H2468" s="2237"/>
      <c r="I2468" s="2233"/>
      <c r="J2468" s="2235"/>
      <c r="K2468" s="1633" t="s">
        <v>465</v>
      </c>
      <c r="L2468" s="2233"/>
      <c r="M2468" s="2233"/>
      <c r="N2468" s="1650"/>
      <c r="O2468" s="562"/>
      <c r="P2468" s="562"/>
      <c r="Q2468" s="1652">
        <v>15</v>
      </c>
      <c r="R2468" s="562"/>
      <c r="S2468" s="562"/>
      <c r="T2468" s="562"/>
      <c r="U2468" s="52" t="s">
        <v>3912</v>
      </c>
      <c r="V2468" s="1647"/>
      <c r="W2468" s="1647"/>
      <c r="Y2468" s="1650"/>
      <c r="Z2468" s="1633"/>
    </row>
    <row r="2469" spans="1:26" s="1648" customFormat="1" hidden="1" outlineLevel="1" x14ac:dyDescent="0.25">
      <c r="A2469" s="2234">
        <v>7</v>
      </c>
      <c r="B2469" s="2236" t="s">
        <v>3821</v>
      </c>
      <c r="C2469" s="2232" t="s">
        <v>3814</v>
      </c>
      <c r="D2469" s="2234" t="s">
        <v>2140</v>
      </c>
      <c r="E2469" s="1633" t="s">
        <v>2686</v>
      </c>
      <c r="F2469" s="2232">
        <v>2024</v>
      </c>
      <c r="G2469" s="2232" t="s">
        <v>549</v>
      </c>
      <c r="H2469" s="2236" t="s">
        <v>3742</v>
      </c>
      <c r="I2469" s="2232" t="s">
        <v>3815</v>
      </c>
      <c r="J2469" s="2234" t="s">
        <v>3800</v>
      </c>
      <c r="K2469" s="1633" t="s">
        <v>3811</v>
      </c>
      <c r="L2469" s="2232">
        <v>2024</v>
      </c>
      <c r="M2469" s="2232" t="s">
        <v>548</v>
      </c>
      <c r="N2469" s="1650"/>
      <c r="O2469" s="562"/>
      <c r="P2469" s="562">
        <v>1</v>
      </c>
      <c r="Q2469" s="562"/>
      <c r="R2469" s="562"/>
      <c r="S2469" s="562"/>
      <c r="T2469" s="562"/>
      <c r="U2469" s="52"/>
      <c r="V2469" s="1647"/>
      <c r="W2469" s="1647"/>
      <c r="Y2469" s="1650"/>
      <c r="Z2469" s="1633"/>
    </row>
    <row r="2470" spans="1:26" s="1648" customFormat="1" hidden="1" outlineLevel="1" x14ac:dyDescent="0.25">
      <c r="A2470" s="2235"/>
      <c r="B2470" s="2237"/>
      <c r="C2470" s="2233"/>
      <c r="D2470" s="2235"/>
      <c r="E2470" s="1651" t="s">
        <v>458</v>
      </c>
      <c r="F2470" s="2233"/>
      <c r="G2470" s="2233"/>
      <c r="H2470" s="2237"/>
      <c r="I2470" s="2233"/>
      <c r="J2470" s="2235"/>
      <c r="K2470" s="1633" t="s">
        <v>465</v>
      </c>
      <c r="L2470" s="2233"/>
      <c r="M2470" s="2233"/>
      <c r="N2470" s="1650"/>
      <c r="O2470" s="562"/>
      <c r="P2470" s="562">
        <v>43.592700000000001</v>
      </c>
      <c r="Q2470" s="562"/>
      <c r="R2470" s="562"/>
      <c r="S2470" s="562"/>
      <c r="T2470" s="562"/>
      <c r="U2470" s="52" t="s">
        <v>3912</v>
      </c>
      <c r="V2470" s="1647"/>
      <c r="W2470" s="1647"/>
      <c r="Y2470" s="1650"/>
      <c r="Z2470" s="1633"/>
    </row>
    <row r="2471" spans="1:26" s="1648" customFormat="1" hidden="1" outlineLevel="1" x14ac:dyDescent="0.25">
      <c r="A2471" s="2234">
        <f t="shared" ref="A2471" si="150">A2469+1</f>
        <v>8</v>
      </c>
      <c r="B2471" s="2236" t="s">
        <v>3822</v>
      </c>
      <c r="C2471" s="2232" t="s">
        <v>3814</v>
      </c>
      <c r="D2471" s="2234" t="s">
        <v>2140</v>
      </c>
      <c r="E2471" s="1633" t="s">
        <v>2686</v>
      </c>
      <c r="F2471" s="2232">
        <v>2024</v>
      </c>
      <c r="G2471" s="2232" t="s">
        <v>549</v>
      </c>
      <c r="H2471" s="2236" t="s">
        <v>3743</v>
      </c>
      <c r="I2471" s="2232" t="s">
        <v>3815</v>
      </c>
      <c r="J2471" s="2234" t="s">
        <v>3800</v>
      </c>
      <c r="K2471" s="1633" t="s">
        <v>3811</v>
      </c>
      <c r="L2471" s="2232">
        <v>2024</v>
      </c>
      <c r="M2471" s="2232" t="s">
        <v>548</v>
      </c>
      <c r="N2471" s="1650"/>
      <c r="O2471" s="562"/>
      <c r="P2471" s="562">
        <v>1</v>
      </c>
      <c r="Q2471" s="562"/>
      <c r="R2471" s="562"/>
      <c r="S2471" s="562"/>
      <c r="T2471" s="562"/>
      <c r="U2471" s="52"/>
      <c r="V2471" s="1647"/>
      <c r="W2471" s="1647"/>
      <c r="Y2471" s="1650"/>
      <c r="Z2471" s="1633"/>
    </row>
    <row r="2472" spans="1:26" s="1648" customFormat="1" hidden="1" outlineLevel="1" x14ac:dyDescent="0.25">
      <c r="A2472" s="2235"/>
      <c r="B2472" s="2237"/>
      <c r="C2472" s="2233"/>
      <c r="D2472" s="2235"/>
      <c r="E2472" s="1651" t="s">
        <v>458</v>
      </c>
      <c r="F2472" s="2233"/>
      <c r="G2472" s="2233"/>
      <c r="H2472" s="2237"/>
      <c r="I2472" s="2233"/>
      <c r="J2472" s="2235"/>
      <c r="K2472" s="1633" t="s">
        <v>465</v>
      </c>
      <c r="L2472" s="2233"/>
      <c r="M2472" s="2233"/>
      <c r="N2472" s="1650"/>
      <c r="O2472" s="562"/>
      <c r="P2472" s="562"/>
      <c r="Q2472" s="562"/>
      <c r="R2472" s="562"/>
      <c r="S2472" s="562"/>
      <c r="T2472" s="562"/>
      <c r="U2472" s="52" t="s">
        <v>3912</v>
      </c>
      <c r="V2472" s="1647"/>
      <c r="W2472" s="1647"/>
      <c r="Y2472" s="1650"/>
      <c r="Z2472" s="1633"/>
    </row>
    <row r="2473" spans="1:26" s="1648" customFormat="1" hidden="1" outlineLevel="1" x14ac:dyDescent="0.25">
      <c r="A2473" s="2234">
        <v>9</v>
      </c>
      <c r="B2473" s="2236" t="s">
        <v>3823</v>
      </c>
      <c r="C2473" s="2232" t="s">
        <v>3814</v>
      </c>
      <c r="D2473" s="2234" t="s">
        <v>2140</v>
      </c>
      <c r="E2473" s="1633" t="s">
        <v>2686</v>
      </c>
      <c r="F2473" s="2232">
        <v>2025</v>
      </c>
      <c r="G2473" s="2232" t="s">
        <v>549</v>
      </c>
      <c r="H2473" s="2236" t="s">
        <v>3744</v>
      </c>
      <c r="I2473" s="2232" t="s">
        <v>3815</v>
      </c>
      <c r="J2473" s="2234" t="s">
        <v>3800</v>
      </c>
      <c r="K2473" s="1633" t="s">
        <v>3811</v>
      </c>
      <c r="L2473" s="2232">
        <v>2025</v>
      </c>
      <c r="M2473" s="2232" t="s">
        <v>548</v>
      </c>
      <c r="N2473" s="1650"/>
      <c r="O2473" s="562"/>
      <c r="P2473" s="562"/>
      <c r="Q2473" s="562">
        <v>1</v>
      </c>
      <c r="R2473" s="562"/>
      <c r="S2473" s="562"/>
      <c r="T2473" s="562"/>
      <c r="U2473" s="52"/>
      <c r="V2473" s="1647"/>
      <c r="W2473" s="1647"/>
      <c r="Y2473" s="1650"/>
      <c r="Z2473" s="1633"/>
    </row>
    <row r="2474" spans="1:26" s="1648" customFormat="1" hidden="1" outlineLevel="1" x14ac:dyDescent="0.25">
      <c r="A2474" s="2235"/>
      <c r="B2474" s="2237"/>
      <c r="C2474" s="2233"/>
      <c r="D2474" s="2235"/>
      <c r="E2474" s="1651" t="s">
        <v>458</v>
      </c>
      <c r="F2474" s="2233"/>
      <c r="G2474" s="2233"/>
      <c r="H2474" s="2237"/>
      <c r="I2474" s="2233"/>
      <c r="J2474" s="2235"/>
      <c r="K2474" s="1633" t="s">
        <v>465</v>
      </c>
      <c r="L2474" s="2233"/>
      <c r="M2474" s="2233"/>
      <c r="N2474" s="1650"/>
      <c r="O2474" s="562"/>
      <c r="P2474" s="562"/>
      <c r="Q2474" s="1652">
        <v>15</v>
      </c>
      <c r="R2474" s="562"/>
      <c r="S2474" s="562"/>
      <c r="T2474" s="562"/>
      <c r="U2474" s="52" t="s">
        <v>3912</v>
      </c>
      <c r="V2474" s="1647"/>
      <c r="W2474" s="1647"/>
      <c r="Y2474" s="1650"/>
      <c r="Z2474" s="1633"/>
    </row>
    <row r="2475" spans="1:26" s="1648" customFormat="1" hidden="1" outlineLevel="1" x14ac:dyDescent="0.25">
      <c r="A2475" s="2234">
        <v>10</v>
      </c>
      <c r="B2475" s="2236" t="s">
        <v>3824</v>
      </c>
      <c r="C2475" s="2232" t="s">
        <v>3814</v>
      </c>
      <c r="D2475" s="2234" t="s">
        <v>2140</v>
      </c>
      <c r="E2475" s="1633" t="s">
        <v>2686</v>
      </c>
      <c r="F2475" s="2232" t="s">
        <v>3825</v>
      </c>
      <c r="G2475" s="2232" t="s">
        <v>549</v>
      </c>
      <c r="H2475" s="2236" t="s">
        <v>3745</v>
      </c>
      <c r="I2475" s="2232" t="s">
        <v>3815</v>
      </c>
      <c r="J2475" s="2234" t="s">
        <v>3800</v>
      </c>
      <c r="K2475" s="1633" t="s">
        <v>3811</v>
      </c>
      <c r="L2475" s="2232" t="s">
        <v>3826</v>
      </c>
      <c r="M2475" s="2232" t="s">
        <v>548</v>
      </c>
      <c r="N2475" s="1650"/>
      <c r="O2475" s="562"/>
      <c r="P2475" s="562"/>
      <c r="Q2475" s="562"/>
      <c r="R2475" s="562"/>
      <c r="S2475" s="562"/>
      <c r="T2475" s="562"/>
      <c r="U2475" s="52"/>
      <c r="V2475" s="1647"/>
      <c r="W2475" s="1647"/>
      <c r="Y2475" s="1650"/>
      <c r="Z2475" s="1633"/>
    </row>
    <row r="2476" spans="1:26" s="1648" customFormat="1" hidden="1" outlineLevel="1" x14ac:dyDescent="0.25">
      <c r="A2476" s="2235"/>
      <c r="B2476" s="2237"/>
      <c r="C2476" s="2233"/>
      <c r="D2476" s="2235"/>
      <c r="E2476" s="1651" t="s">
        <v>458</v>
      </c>
      <c r="F2476" s="2233"/>
      <c r="G2476" s="2233"/>
      <c r="H2476" s="2237"/>
      <c r="I2476" s="2233"/>
      <c r="J2476" s="2235"/>
      <c r="K2476" s="1633" t="s">
        <v>465</v>
      </c>
      <c r="L2476" s="2233"/>
      <c r="M2476" s="2233"/>
      <c r="N2476" s="1650"/>
      <c r="O2476" s="562"/>
      <c r="P2476" s="562"/>
      <c r="Q2476" s="562"/>
      <c r="R2476" s="562"/>
      <c r="S2476" s="562"/>
      <c r="T2476" s="562"/>
      <c r="U2476" s="52" t="s">
        <v>3912</v>
      </c>
      <c r="V2476" s="1647"/>
      <c r="W2476" s="1647"/>
      <c r="Y2476" s="1650"/>
      <c r="Z2476" s="1633"/>
    </row>
    <row r="2477" spans="1:26" s="1648" customFormat="1" hidden="1" outlineLevel="1" x14ac:dyDescent="0.25">
      <c r="A2477" s="2234">
        <v>11</v>
      </c>
      <c r="B2477" s="2236" t="s">
        <v>3827</v>
      </c>
      <c r="C2477" s="2232" t="s">
        <v>3814</v>
      </c>
      <c r="D2477" s="2234" t="s">
        <v>2140</v>
      </c>
      <c r="E2477" s="1633" t="s">
        <v>2686</v>
      </c>
      <c r="F2477" s="2232" t="s">
        <v>3825</v>
      </c>
      <c r="G2477" s="2232" t="s">
        <v>549</v>
      </c>
      <c r="H2477" s="2236" t="s">
        <v>3746</v>
      </c>
      <c r="I2477" s="2232" t="s">
        <v>3815</v>
      </c>
      <c r="J2477" s="2234" t="s">
        <v>3800</v>
      </c>
      <c r="K2477" s="1633" t="s">
        <v>3811</v>
      </c>
      <c r="L2477" s="2232" t="s">
        <v>3826</v>
      </c>
      <c r="M2477" s="2232" t="s">
        <v>548</v>
      </c>
      <c r="N2477" s="1650"/>
      <c r="O2477" s="562"/>
      <c r="P2477" s="562"/>
      <c r="Q2477" s="562"/>
      <c r="R2477" s="562"/>
      <c r="S2477" s="562"/>
      <c r="T2477" s="562"/>
      <c r="U2477" s="52"/>
      <c r="V2477" s="1647"/>
      <c r="W2477" s="1647"/>
      <c r="Y2477" s="1650"/>
      <c r="Z2477" s="1633"/>
    </row>
    <row r="2478" spans="1:26" s="1648" customFormat="1" hidden="1" outlineLevel="1" x14ac:dyDescent="0.25">
      <c r="A2478" s="2235"/>
      <c r="B2478" s="2237"/>
      <c r="C2478" s="2233"/>
      <c r="D2478" s="2235"/>
      <c r="E2478" s="1651" t="s">
        <v>458</v>
      </c>
      <c r="F2478" s="2233"/>
      <c r="G2478" s="2233"/>
      <c r="H2478" s="2237"/>
      <c r="I2478" s="2233"/>
      <c r="J2478" s="2235"/>
      <c r="K2478" s="1633" t="s">
        <v>465</v>
      </c>
      <c r="L2478" s="2233"/>
      <c r="M2478" s="2233"/>
      <c r="N2478" s="1650"/>
      <c r="O2478" s="562"/>
      <c r="P2478" s="562"/>
      <c r="Q2478" s="562"/>
      <c r="R2478" s="562"/>
      <c r="S2478" s="562"/>
      <c r="T2478" s="562"/>
      <c r="U2478" s="52" t="s">
        <v>3912</v>
      </c>
      <c r="V2478" s="1647"/>
      <c r="W2478" s="1647"/>
      <c r="Y2478" s="1650"/>
      <c r="Z2478" s="1633"/>
    </row>
    <row r="2479" spans="1:26" s="1648" customFormat="1" hidden="1" outlineLevel="1" x14ac:dyDescent="0.25">
      <c r="A2479" s="2234">
        <f t="shared" ref="A2479" si="151">A2477+1</f>
        <v>12</v>
      </c>
      <c r="B2479" s="2236" t="s">
        <v>3828</v>
      </c>
      <c r="C2479" s="2232" t="s">
        <v>3814</v>
      </c>
      <c r="D2479" s="2234" t="s">
        <v>2140</v>
      </c>
      <c r="E2479" s="1633" t="s">
        <v>2686</v>
      </c>
      <c r="F2479" s="2232">
        <v>2025</v>
      </c>
      <c r="G2479" s="2232" t="s">
        <v>549</v>
      </c>
      <c r="H2479" s="2236" t="s">
        <v>3747</v>
      </c>
      <c r="I2479" s="2232" t="s">
        <v>3815</v>
      </c>
      <c r="J2479" s="2234" t="s">
        <v>3800</v>
      </c>
      <c r="K2479" s="1633" t="s">
        <v>3811</v>
      </c>
      <c r="L2479" s="2232">
        <v>2025</v>
      </c>
      <c r="M2479" s="2232" t="s">
        <v>548</v>
      </c>
      <c r="N2479" s="1650"/>
      <c r="O2479" s="562"/>
      <c r="P2479" s="562"/>
      <c r="Q2479" s="562">
        <v>1</v>
      </c>
      <c r="R2479" s="562"/>
      <c r="S2479" s="562"/>
      <c r="T2479" s="562"/>
      <c r="U2479" s="52"/>
      <c r="V2479" s="1647"/>
      <c r="W2479" s="1647"/>
      <c r="Y2479" s="1650"/>
      <c r="Z2479" s="1633"/>
    </row>
    <row r="2480" spans="1:26" s="1648" customFormat="1" hidden="1" outlineLevel="1" x14ac:dyDescent="0.25">
      <c r="A2480" s="2235"/>
      <c r="B2480" s="2237"/>
      <c r="C2480" s="2233"/>
      <c r="D2480" s="2235"/>
      <c r="E2480" s="1651" t="s">
        <v>458</v>
      </c>
      <c r="F2480" s="2233"/>
      <c r="G2480" s="2233"/>
      <c r="H2480" s="2237"/>
      <c r="I2480" s="2233"/>
      <c r="J2480" s="2235"/>
      <c r="K2480" s="1633" t="s">
        <v>465</v>
      </c>
      <c r="L2480" s="2233"/>
      <c r="M2480" s="2233"/>
      <c r="N2480" s="1650"/>
      <c r="O2480" s="562"/>
      <c r="P2480" s="562"/>
      <c r="Q2480" s="1652">
        <v>24.7576</v>
      </c>
      <c r="R2480" s="562"/>
      <c r="S2480" s="562"/>
      <c r="T2480" s="562"/>
      <c r="U2480" s="52" t="s">
        <v>3912</v>
      </c>
      <c r="V2480" s="1647"/>
      <c r="W2480" s="1647"/>
      <c r="Y2480" s="1650"/>
      <c r="Z2480" s="1633"/>
    </row>
    <row r="2481" spans="1:26" s="1648" customFormat="1" hidden="1" outlineLevel="1" x14ac:dyDescent="0.25">
      <c r="A2481" s="2234">
        <v>13</v>
      </c>
      <c r="B2481" s="2236" t="s">
        <v>3829</v>
      </c>
      <c r="C2481" s="2232" t="s">
        <v>3814</v>
      </c>
      <c r="D2481" s="2234" t="s">
        <v>2140</v>
      </c>
      <c r="E2481" s="1633" t="s">
        <v>2686</v>
      </c>
      <c r="F2481" s="2232">
        <v>2024</v>
      </c>
      <c r="G2481" s="2232" t="s">
        <v>549</v>
      </c>
      <c r="H2481" s="2236" t="s">
        <v>3748</v>
      </c>
      <c r="I2481" s="2232" t="s">
        <v>3815</v>
      </c>
      <c r="J2481" s="2234" t="s">
        <v>3800</v>
      </c>
      <c r="K2481" s="1633" t="s">
        <v>3811</v>
      </c>
      <c r="L2481" s="2232">
        <v>2024</v>
      </c>
      <c r="M2481" s="2232" t="s">
        <v>548</v>
      </c>
      <c r="N2481" s="1650"/>
      <c r="O2481" s="562"/>
      <c r="P2481" s="562">
        <v>1</v>
      </c>
      <c r="Q2481" s="562"/>
      <c r="R2481" s="562"/>
      <c r="S2481" s="562"/>
      <c r="T2481" s="562"/>
      <c r="U2481" s="52"/>
      <c r="V2481" s="1647"/>
      <c r="W2481" s="1647"/>
      <c r="Y2481" s="1650"/>
      <c r="Z2481" s="1633"/>
    </row>
    <row r="2482" spans="1:26" s="1648" customFormat="1" hidden="1" outlineLevel="1" x14ac:dyDescent="0.25">
      <c r="A2482" s="2235"/>
      <c r="B2482" s="2237"/>
      <c r="C2482" s="2233"/>
      <c r="D2482" s="2235"/>
      <c r="E2482" s="1651" t="s">
        <v>458</v>
      </c>
      <c r="F2482" s="2233"/>
      <c r="G2482" s="2233"/>
      <c r="H2482" s="2237"/>
      <c r="I2482" s="2233"/>
      <c r="J2482" s="2235"/>
      <c r="K2482" s="1633" t="s">
        <v>465</v>
      </c>
      <c r="L2482" s="2233"/>
      <c r="M2482" s="2233"/>
      <c r="N2482" s="1650"/>
      <c r="O2482" s="562"/>
      <c r="P2482" s="1652">
        <v>5.6779999999999999</v>
      </c>
      <c r="Q2482" s="562"/>
      <c r="R2482" s="562"/>
      <c r="S2482" s="562"/>
      <c r="T2482" s="562"/>
      <c r="U2482" s="52" t="s">
        <v>3912</v>
      </c>
      <c r="V2482" s="1647"/>
      <c r="W2482" s="1647"/>
      <c r="Y2482" s="1650"/>
      <c r="Z2482" s="1633"/>
    </row>
    <row r="2483" spans="1:26" s="1648" customFormat="1" hidden="1" outlineLevel="1" x14ac:dyDescent="0.25">
      <c r="A2483" s="2234">
        <f t="shared" ref="A2483" si="152">A2481+1</f>
        <v>14</v>
      </c>
      <c r="B2483" s="2236" t="s">
        <v>3830</v>
      </c>
      <c r="C2483" s="2232" t="s">
        <v>3814</v>
      </c>
      <c r="D2483" s="2234" t="s">
        <v>2140</v>
      </c>
      <c r="E2483" s="1633" t="s">
        <v>2686</v>
      </c>
      <c r="F2483" s="2232">
        <v>2026</v>
      </c>
      <c r="G2483" s="2232" t="s">
        <v>549</v>
      </c>
      <c r="H2483" s="2236" t="s">
        <v>3749</v>
      </c>
      <c r="I2483" s="2232" t="s">
        <v>3815</v>
      </c>
      <c r="J2483" s="2234" t="s">
        <v>3800</v>
      </c>
      <c r="K2483" s="1633" t="s">
        <v>3811</v>
      </c>
      <c r="L2483" s="2232">
        <v>2026</v>
      </c>
      <c r="M2483" s="2232" t="s">
        <v>548</v>
      </c>
      <c r="N2483" s="1650"/>
      <c r="O2483" s="562"/>
      <c r="P2483" s="562"/>
      <c r="Q2483" s="562"/>
      <c r="R2483" s="562">
        <v>1</v>
      </c>
      <c r="S2483" s="562"/>
      <c r="T2483" s="562"/>
      <c r="U2483" s="52"/>
      <c r="V2483" s="1647"/>
      <c r="W2483" s="1647"/>
      <c r="Y2483" s="1650"/>
      <c r="Z2483" s="1633"/>
    </row>
    <row r="2484" spans="1:26" s="1648" customFormat="1" hidden="1" outlineLevel="1" x14ac:dyDescent="0.25">
      <c r="A2484" s="2235"/>
      <c r="B2484" s="2237"/>
      <c r="C2484" s="2233"/>
      <c r="D2484" s="2235"/>
      <c r="E2484" s="1651" t="s">
        <v>458</v>
      </c>
      <c r="F2484" s="2233"/>
      <c r="G2484" s="2233"/>
      <c r="H2484" s="2237"/>
      <c r="I2484" s="2233"/>
      <c r="J2484" s="2235"/>
      <c r="K2484" s="1633" t="s">
        <v>465</v>
      </c>
      <c r="L2484" s="2233"/>
      <c r="M2484" s="2233"/>
      <c r="N2484" s="1650"/>
      <c r="O2484" s="562"/>
      <c r="P2484" s="562"/>
      <c r="Q2484" s="562"/>
      <c r="R2484" s="1652">
        <v>15</v>
      </c>
      <c r="S2484" s="562"/>
      <c r="T2484" s="562"/>
      <c r="U2484" s="52" t="s">
        <v>3912</v>
      </c>
      <c r="V2484" s="1647"/>
      <c r="W2484" s="1647"/>
      <c r="Y2484" s="1650"/>
      <c r="Z2484" s="1633"/>
    </row>
    <row r="2485" spans="1:26" s="1648" customFormat="1" hidden="1" outlineLevel="1" x14ac:dyDescent="0.25">
      <c r="A2485" s="2234">
        <v>15</v>
      </c>
      <c r="B2485" s="2236" t="s">
        <v>3831</v>
      </c>
      <c r="C2485" s="2232" t="s">
        <v>3814</v>
      </c>
      <c r="D2485" s="2234" t="s">
        <v>2140</v>
      </c>
      <c r="E2485" s="1633" t="s">
        <v>2686</v>
      </c>
      <c r="F2485" s="2232">
        <v>2026</v>
      </c>
      <c r="G2485" s="2232" t="s">
        <v>549</v>
      </c>
      <c r="H2485" s="2236" t="s">
        <v>3750</v>
      </c>
      <c r="I2485" s="2232" t="s">
        <v>3815</v>
      </c>
      <c r="J2485" s="2234" t="s">
        <v>3800</v>
      </c>
      <c r="K2485" s="1633" t="s">
        <v>3811</v>
      </c>
      <c r="L2485" s="2232">
        <v>2026</v>
      </c>
      <c r="M2485" s="2232" t="s">
        <v>548</v>
      </c>
      <c r="N2485" s="1650"/>
      <c r="O2485" s="562"/>
      <c r="P2485" s="562"/>
      <c r="Q2485" s="562"/>
      <c r="R2485" s="562">
        <v>1</v>
      </c>
      <c r="S2485" s="562"/>
      <c r="T2485" s="562"/>
      <c r="U2485" s="52"/>
      <c r="V2485" s="1647"/>
      <c r="W2485" s="1647"/>
      <c r="Y2485" s="1650"/>
      <c r="Z2485" s="1633"/>
    </row>
    <row r="2486" spans="1:26" s="1648" customFormat="1" hidden="1" outlineLevel="1" x14ac:dyDescent="0.25">
      <c r="A2486" s="2235"/>
      <c r="B2486" s="2237"/>
      <c r="C2486" s="2233"/>
      <c r="D2486" s="2235"/>
      <c r="E2486" s="1651" t="s">
        <v>458</v>
      </c>
      <c r="F2486" s="2233"/>
      <c r="G2486" s="2233"/>
      <c r="H2486" s="2237"/>
      <c r="I2486" s="2233"/>
      <c r="J2486" s="2235"/>
      <c r="K2486" s="1633" t="s">
        <v>465</v>
      </c>
      <c r="L2486" s="2233"/>
      <c r="M2486" s="2233"/>
      <c r="N2486" s="1650"/>
      <c r="O2486" s="562"/>
      <c r="P2486" s="562"/>
      <c r="Q2486" s="562"/>
      <c r="R2486" s="1652">
        <v>15</v>
      </c>
      <c r="S2486" s="562"/>
      <c r="T2486" s="562"/>
      <c r="U2486" s="52" t="s">
        <v>3912</v>
      </c>
      <c r="V2486" s="1647"/>
      <c r="W2486" s="1647"/>
      <c r="Y2486" s="1650"/>
      <c r="Z2486" s="1633"/>
    </row>
    <row r="2487" spans="1:26" s="1648" customFormat="1" hidden="1" outlineLevel="1" x14ac:dyDescent="0.25">
      <c r="A2487" s="2234">
        <f t="shared" ref="A2487" si="153">A2485+1</f>
        <v>16</v>
      </c>
      <c r="B2487" s="2236" t="s">
        <v>3832</v>
      </c>
      <c r="C2487" s="2232" t="s">
        <v>3814</v>
      </c>
      <c r="D2487" s="2234" t="s">
        <v>2140</v>
      </c>
      <c r="E2487" s="1633" t="s">
        <v>2686</v>
      </c>
      <c r="F2487" s="2232">
        <v>2026</v>
      </c>
      <c r="G2487" s="2232" t="s">
        <v>549</v>
      </c>
      <c r="H2487" s="2236" t="s">
        <v>3751</v>
      </c>
      <c r="I2487" s="2232" t="s">
        <v>3815</v>
      </c>
      <c r="J2487" s="2234" t="s">
        <v>3800</v>
      </c>
      <c r="K2487" s="1633" t="s">
        <v>3811</v>
      </c>
      <c r="L2487" s="2232">
        <v>2026</v>
      </c>
      <c r="M2487" s="2232" t="s">
        <v>548</v>
      </c>
      <c r="N2487" s="1650"/>
      <c r="O2487" s="562"/>
      <c r="P2487" s="562"/>
      <c r="Q2487" s="562"/>
      <c r="R2487" s="562">
        <v>1</v>
      </c>
      <c r="S2487" s="562"/>
      <c r="T2487" s="562"/>
      <c r="U2487" s="52"/>
      <c r="V2487" s="1647"/>
      <c r="W2487" s="1647"/>
      <c r="Y2487" s="1650"/>
      <c r="Z2487" s="1633"/>
    </row>
    <row r="2488" spans="1:26" s="1648" customFormat="1" hidden="1" outlineLevel="1" x14ac:dyDescent="0.25">
      <c r="A2488" s="2235"/>
      <c r="B2488" s="2237"/>
      <c r="C2488" s="2233"/>
      <c r="D2488" s="2235"/>
      <c r="E2488" s="1651" t="s">
        <v>458</v>
      </c>
      <c r="F2488" s="2233"/>
      <c r="G2488" s="2233"/>
      <c r="H2488" s="2237"/>
      <c r="I2488" s="2233"/>
      <c r="J2488" s="2235"/>
      <c r="K2488" s="1633" t="s">
        <v>465</v>
      </c>
      <c r="L2488" s="2233"/>
      <c r="M2488" s="2233"/>
      <c r="N2488" s="1650"/>
      <c r="O2488" s="562"/>
      <c r="P2488" s="562"/>
      <c r="Q2488" s="562"/>
      <c r="R2488" s="1652">
        <v>15</v>
      </c>
      <c r="S2488" s="562"/>
      <c r="T2488" s="562"/>
      <c r="U2488" s="52" t="s">
        <v>3912</v>
      </c>
      <c r="V2488" s="1647"/>
      <c r="W2488" s="1647"/>
      <c r="Y2488" s="1650"/>
      <c r="Z2488" s="1633"/>
    </row>
    <row r="2489" spans="1:26" s="1648" customFormat="1" hidden="1" outlineLevel="1" x14ac:dyDescent="0.25">
      <c r="A2489" s="2234">
        <v>17</v>
      </c>
      <c r="B2489" s="2236" t="s">
        <v>3833</v>
      </c>
      <c r="C2489" s="2232" t="s">
        <v>3814</v>
      </c>
      <c r="D2489" s="2234" t="s">
        <v>2140</v>
      </c>
      <c r="E2489" s="1633" t="s">
        <v>2686</v>
      </c>
      <c r="F2489" s="2232">
        <v>2026</v>
      </c>
      <c r="G2489" s="2232" t="s">
        <v>549</v>
      </c>
      <c r="H2489" s="2236" t="s">
        <v>3752</v>
      </c>
      <c r="I2489" s="2232" t="s">
        <v>3815</v>
      </c>
      <c r="J2489" s="2234" t="s">
        <v>3800</v>
      </c>
      <c r="K2489" s="1633" t="s">
        <v>3811</v>
      </c>
      <c r="L2489" s="2232">
        <v>2026</v>
      </c>
      <c r="M2489" s="2232" t="s">
        <v>548</v>
      </c>
      <c r="N2489" s="1650"/>
      <c r="O2489" s="562"/>
      <c r="P2489" s="562"/>
      <c r="Q2489" s="562"/>
      <c r="R2489" s="562">
        <v>1</v>
      </c>
      <c r="S2489" s="562"/>
      <c r="T2489" s="562"/>
      <c r="U2489" s="52"/>
      <c r="V2489" s="1647"/>
      <c r="W2489" s="1647"/>
      <c r="Y2489" s="1650"/>
      <c r="Z2489" s="1633"/>
    </row>
    <row r="2490" spans="1:26" s="1648" customFormat="1" hidden="1" outlineLevel="1" x14ac:dyDescent="0.25">
      <c r="A2490" s="2235"/>
      <c r="B2490" s="2237"/>
      <c r="C2490" s="2233"/>
      <c r="D2490" s="2235"/>
      <c r="E2490" s="1651" t="s">
        <v>458</v>
      </c>
      <c r="F2490" s="2233"/>
      <c r="G2490" s="2233"/>
      <c r="H2490" s="2237"/>
      <c r="I2490" s="2233"/>
      <c r="J2490" s="2235"/>
      <c r="K2490" s="1633" t="s">
        <v>465</v>
      </c>
      <c r="L2490" s="2233"/>
      <c r="M2490" s="2233"/>
      <c r="N2490" s="1650"/>
      <c r="O2490" s="562"/>
      <c r="P2490" s="562"/>
      <c r="Q2490" s="562"/>
      <c r="R2490" s="1652">
        <v>15</v>
      </c>
      <c r="S2490" s="562"/>
      <c r="T2490" s="562"/>
      <c r="U2490" s="52" t="s">
        <v>3912</v>
      </c>
      <c r="V2490" s="1647"/>
      <c r="W2490" s="1647"/>
      <c r="Y2490" s="1650"/>
      <c r="Z2490" s="1633"/>
    </row>
    <row r="2491" spans="1:26" s="1648" customFormat="1" hidden="1" outlineLevel="1" x14ac:dyDescent="0.25">
      <c r="A2491" s="2234">
        <f t="shared" ref="A2491" si="154">A2489+1</f>
        <v>18</v>
      </c>
      <c r="B2491" s="2236" t="s">
        <v>3834</v>
      </c>
      <c r="C2491" s="2232" t="s">
        <v>3814</v>
      </c>
      <c r="D2491" s="2234" t="s">
        <v>2140</v>
      </c>
      <c r="E2491" s="1633" t="s">
        <v>2686</v>
      </c>
      <c r="F2491" s="2232">
        <v>2026</v>
      </c>
      <c r="G2491" s="2232" t="s">
        <v>549</v>
      </c>
      <c r="H2491" s="2236" t="s">
        <v>3753</v>
      </c>
      <c r="I2491" s="2232" t="s">
        <v>3815</v>
      </c>
      <c r="J2491" s="2234" t="s">
        <v>3800</v>
      </c>
      <c r="K2491" s="1633" t="s">
        <v>3811</v>
      </c>
      <c r="L2491" s="2232">
        <v>2026</v>
      </c>
      <c r="M2491" s="2232" t="s">
        <v>548</v>
      </c>
      <c r="N2491" s="1650"/>
      <c r="O2491" s="562"/>
      <c r="P2491" s="562"/>
      <c r="Q2491" s="562"/>
      <c r="R2491" s="562">
        <v>1</v>
      </c>
      <c r="S2491" s="562"/>
      <c r="T2491" s="562"/>
      <c r="U2491" s="52"/>
      <c r="V2491" s="1647"/>
      <c r="W2491" s="1647"/>
      <c r="Y2491" s="1650"/>
      <c r="Z2491" s="1633"/>
    </row>
    <row r="2492" spans="1:26" s="1648" customFormat="1" hidden="1" outlineLevel="1" x14ac:dyDescent="0.25">
      <c r="A2492" s="2235"/>
      <c r="B2492" s="2237"/>
      <c r="C2492" s="2233"/>
      <c r="D2492" s="2235"/>
      <c r="E2492" s="1651" t="s">
        <v>458</v>
      </c>
      <c r="F2492" s="2233"/>
      <c r="G2492" s="2233"/>
      <c r="H2492" s="2237"/>
      <c r="I2492" s="2233"/>
      <c r="J2492" s="2235"/>
      <c r="K2492" s="1633" t="s">
        <v>465</v>
      </c>
      <c r="L2492" s="2233"/>
      <c r="M2492" s="2233"/>
      <c r="N2492" s="1650"/>
      <c r="O2492" s="562"/>
      <c r="P2492" s="562"/>
      <c r="Q2492" s="562"/>
      <c r="R2492" s="1652">
        <v>15</v>
      </c>
      <c r="S2492" s="562"/>
      <c r="T2492" s="562"/>
      <c r="U2492" s="52" t="s">
        <v>3912</v>
      </c>
      <c r="V2492" s="1647"/>
      <c r="W2492" s="1647"/>
      <c r="Y2492" s="1650"/>
      <c r="Z2492" s="1633"/>
    </row>
    <row r="2493" spans="1:26" s="1648" customFormat="1" hidden="1" outlineLevel="1" x14ac:dyDescent="0.25">
      <c r="A2493" s="2234">
        <v>19</v>
      </c>
      <c r="B2493" s="2236" t="s">
        <v>3835</v>
      </c>
      <c r="C2493" s="2232" t="s">
        <v>3814</v>
      </c>
      <c r="D2493" s="2234" t="s">
        <v>2140</v>
      </c>
      <c r="E2493" s="1633" t="s">
        <v>2686</v>
      </c>
      <c r="F2493" s="2232">
        <v>2024</v>
      </c>
      <c r="G2493" s="2232" t="s">
        <v>549</v>
      </c>
      <c r="H2493" s="2236" t="s">
        <v>3754</v>
      </c>
      <c r="I2493" s="2232" t="s">
        <v>3815</v>
      </c>
      <c r="J2493" s="2234" t="s">
        <v>3800</v>
      </c>
      <c r="K2493" s="1633" t="s">
        <v>3811</v>
      </c>
      <c r="L2493" s="2232">
        <v>2024</v>
      </c>
      <c r="M2493" s="2232" t="s">
        <v>548</v>
      </c>
      <c r="N2493" s="1650"/>
      <c r="O2493" s="562"/>
      <c r="P2493" s="562">
        <v>1</v>
      </c>
      <c r="Q2493" s="562"/>
      <c r="R2493" s="562"/>
      <c r="S2493" s="562"/>
      <c r="T2493" s="562"/>
      <c r="U2493" s="52"/>
      <c r="V2493" s="1647"/>
      <c r="W2493" s="1647"/>
      <c r="Y2493" s="1650"/>
      <c r="Z2493" s="1633"/>
    </row>
    <row r="2494" spans="1:26" s="1648" customFormat="1" hidden="1" outlineLevel="1" x14ac:dyDescent="0.25">
      <c r="A2494" s="2235"/>
      <c r="B2494" s="2237"/>
      <c r="C2494" s="2233"/>
      <c r="D2494" s="2235"/>
      <c r="E2494" s="1651" t="s">
        <v>458</v>
      </c>
      <c r="F2494" s="2233"/>
      <c r="G2494" s="2233"/>
      <c r="H2494" s="2237"/>
      <c r="I2494" s="2233"/>
      <c r="J2494" s="2235"/>
      <c r="K2494" s="1633" t="s">
        <v>465</v>
      </c>
      <c r="L2494" s="2233"/>
      <c r="M2494" s="2233"/>
      <c r="N2494" s="1650"/>
      <c r="O2494" s="562"/>
      <c r="P2494" s="1652">
        <v>1.5944</v>
      </c>
      <c r="Q2494" s="562"/>
      <c r="R2494" s="562"/>
      <c r="S2494" s="562"/>
      <c r="T2494" s="562"/>
      <c r="U2494" s="52" t="s">
        <v>3912</v>
      </c>
      <c r="V2494" s="1647"/>
      <c r="W2494" s="1647"/>
      <c r="Y2494" s="1650"/>
      <c r="Z2494" s="1633"/>
    </row>
    <row r="2495" spans="1:26" s="1648" customFormat="1" hidden="1" outlineLevel="1" x14ac:dyDescent="0.25">
      <c r="A2495" s="2234">
        <f t="shared" ref="A2495" si="155">A2493+1</f>
        <v>20</v>
      </c>
      <c r="B2495" s="2236" t="s">
        <v>3836</v>
      </c>
      <c r="C2495" s="2232" t="s">
        <v>3814</v>
      </c>
      <c r="D2495" s="2234" t="s">
        <v>2140</v>
      </c>
      <c r="E2495" s="1633" t="s">
        <v>2686</v>
      </c>
      <c r="F2495" s="2232">
        <v>2025</v>
      </c>
      <c r="G2495" s="2232" t="s">
        <v>549</v>
      </c>
      <c r="H2495" s="2236" t="s">
        <v>3755</v>
      </c>
      <c r="I2495" s="2232" t="s">
        <v>3815</v>
      </c>
      <c r="J2495" s="2234" t="s">
        <v>3800</v>
      </c>
      <c r="K2495" s="1633" t="s">
        <v>3811</v>
      </c>
      <c r="L2495" s="2232">
        <v>2025</v>
      </c>
      <c r="M2495" s="2232" t="s">
        <v>548</v>
      </c>
      <c r="N2495" s="1650"/>
      <c r="O2495" s="562"/>
      <c r="P2495" s="562"/>
      <c r="Q2495" s="562">
        <v>1</v>
      </c>
      <c r="R2495" s="562"/>
      <c r="S2495" s="562"/>
      <c r="T2495" s="562"/>
      <c r="U2495" s="52"/>
      <c r="V2495" s="1647"/>
      <c r="W2495" s="1647"/>
      <c r="Y2495" s="1650"/>
      <c r="Z2495" s="1633"/>
    </row>
    <row r="2496" spans="1:26" s="1648" customFormat="1" hidden="1" outlineLevel="1" x14ac:dyDescent="0.25">
      <c r="A2496" s="2235"/>
      <c r="B2496" s="2237"/>
      <c r="C2496" s="2233"/>
      <c r="D2496" s="2235"/>
      <c r="E2496" s="1651" t="s">
        <v>458</v>
      </c>
      <c r="F2496" s="2233"/>
      <c r="G2496" s="2233"/>
      <c r="H2496" s="2237"/>
      <c r="I2496" s="2233"/>
      <c r="J2496" s="2235"/>
      <c r="K2496" s="1633" t="s">
        <v>465</v>
      </c>
      <c r="L2496" s="2233"/>
      <c r="M2496" s="2233"/>
      <c r="N2496" s="1650"/>
      <c r="O2496" s="562"/>
      <c r="P2496" s="562"/>
      <c r="Q2496" s="1652">
        <v>15</v>
      </c>
      <c r="R2496" s="562"/>
      <c r="S2496" s="562"/>
      <c r="T2496" s="562"/>
      <c r="U2496" s="52" t="s">
        <v>3912</v>
      </c>
      <c r="V2496" s="1647"/>
      <c r="W2496" s="1647"/>
      <c r="Y2496" s="1650"/>
      <c r="Z2496" s="1633"/>
    </row>
    <row r="2497" spans="1:26" s="1648" customFormat="1" hidden="1" outlineLevel="1" x14ac:dyDescent="0.25">
      <c r="A2497" s="2234">
        <v>21</v>
      </c>
      <c r="B2497" s="2236" t="s">
        <v>3837</v>
      </c>
      <c r="C2497" s="2232" t="s">
        <v>3814</v>
      </c>
      <c r="D2497" s="2234" t="s">
        <v>2140</v>
      </c>
      <c r="E2497" s="1633" t="s">
        <v>2686</v>
      </c>
      <c r="F2497" s="2232">
        <v>2025</v>
      </c>
      <c r="G2497" s="2232" t="s">
        <v>549</v>
      </c>
      <c r="H2497" s="2236" t="s">
        <v>3756</v>
      </c>
      <c r="I2497" s="2232" t="s">
        <v>3815</v>
      </c>
      <c r="J2497" s="2234" t="s">
        <v>3800</v>
      </c>
      <c r="K2497" s="1633" t="s">
        <v>3811</v>
      </c>
      <c r="L2497" s="2232">
        <v>2025</v>
      </c>
      <c r="M2497" s="2232" t="s">
        <v>548</v>
      </c>
      <c r="N2497" s="1650"/>
      <c r="O2497" s="562"/>
      <c r="P2497" s="562"/>
      <c r="Q2497" s="562">
        <v>1</v>
      </c>
      <c r="R2497" s="562"/>
      <c r="S2497" s="562"/>
      <c r="T2497" s="562"/>
      <c r="U2497" s="52"/>
      <c r="V2497" s="1647"/>
      <c r="W2497" s="1647"/>
      <c r="Y2497" s="1650"/>
      <c r="Z2497" s="1633"/>
    </row>
    <row r="2498" spans="1:26" s="1648" customFormat="1" hidden="1" outlineLevel="1" x14ac:dyDescent="0.25">
      <c r="A2498" s="2235"/>
      <c r="B2498" s="2237"/>
      <c r="C2498" s="2233"/>
      <c r="D2498" s="2235"/>
      <c r="E2498" s="1651" t="s">
        <v>458</v>
      </c>
      <c r="F2498" s="2233"/>
      <c r="G2498" s="2233"/>
      <c r="H2498" s="2237"/>
      <c r="I2498" s="2233"/>
      <c r="J2498" s="2235"/>
      <c r="K2498" s="1633" t="s">
        <v>465</v>
      </c>
      <c r="L2498" s="2233"/>
      <c r="M2498" s="2233"/>
      <c r="N2498" s="1650"/>
      <c r="O2498" s="562"/>
      <c r="P2498" s="562"/>
      <c r="Q2498" s="1652">
        <v>15</v>
      </c>
      <c r="R2498" s="562"/>
      <c r="S2498" s="562"/>
      <c r="T2498" s="562"/>
      <c r="U2498" s="52" t="s">
        <v>3912</v>
      </c>
      <c r="V2498" s="1647"/>
      <c r="W2498" s="1647"/>
      <c r="Y2498" s="1650"/>
      <c r="Z2498" s="1633"/>
    </row>
    <row r="2499" spans="1:26" s="1648" customFormat="1" hidden="1" outlineLevel="1" x14ac:dyDescent="0.25">
      <c r="A2499" s="2234">
        <f t="shared" ref="A2499" si="156">A2497+1</f>
        <v>22</v>
      </c>
      <c r="B2499" s="2236" t="s">
        <v>3838</v>
      </c>
      <c r="C2499" s="2232" t="s">
        <v>3814</v>
      </c>
      <c r="D2499" s="2234" t="s">
        <v>2140</v>
      </c>
      <c r="E2499" s="1633" t="s">
        <v>2686</v>
      </c>
      <c r="F2499" s="2232">
        <v>2025</v>
      </c>
      <c r="G2499" s="2232" t="s">
        <v>549</v>
      </c>
      <c r="H2499" s="2236" t="s">
        <v>3757</v>
      </c>
      <c r="I2499" s="2232" t="s">
        <v>3815</v>
      </c>
      <c r="J2499" s="2234" t="s">
        <v>3800</v>
      </c>
      <c r="K2499" s="1633" t="s">
        <v>3811</v>
      </c>
      <c r="L2499" s="2232">
        <v>2025</v>
      </c>
      <c r="M2499" s="2232" t="s">
        <v>548</v>
      </c>
      <c r="N2499" s="1650"/>
      <c r="O2499" s="562"/>
      <c r="P2499" s="562"/>
      <c r="Q2499" s="562">
        <v>1</v>
      </c>
      <c r="R2499" s="562"/>
      <c r="S2499" s="562"/>
      <c r="T2499" s="562"/>
      <c r="U2499" s="52"/>
      <c r="V2499" s="1647"/>
      <c r="W2499" s="1647"/>
      <c r="Y2499" s="1650"/>
      <c r="Z2499" s="1633"/>
    </row>
    <row r="2500" spans="1:26" s="1648" customFormat="1" hidden="1" outlineLevel="1" x14ac:dyDescent="0.25">
      <c r="A2500" s="2235"/>
      <c r="B2500" s="2237"/>
      <c r="C2500" s="2233"/>
      <c r="D2500" s="2235"/>
      <c r="E2500" s="1651" t="s">
        <v>458</v>
      </c>
      <c r="F2500" s="2233"/>
      <c r="G2500" s="2233"/>
      <c r="H2500" s="2237"/>
      <c r="I2500" s="2233"/>
      <c r="J2500" s="2235"/>
      <c r="K2500" s="1633" t="s">
        <v>465</v>
      </c>
      <c r="L2500" s="2233"/>
      <c r="M2500" s="2233"/>
      <c r="N2500" s="1650"/>
      <c r="O2500" s="562"/>
      <c r="P2500" s="562"/>
      <c r="Q2500" s="1652">
        <v>15</v>
      </c>
      <c r="R2500" s="562"/>
      <c r="S2500" s="562"/>
      <c r="T2500" s="562"/>
      <c r="U2500" s="52" t="s">
        <v>3912</v>
      </c>
      <c r="V2500" s="1647"/>
      <c r="W2500" s="1647"/>
      <c r="Y2500" s="1650"/>
      <c r="Z2500" s="1633"/>
    </row>
    <row r="2501" spans="1:26" s="1648" customFormat="1" hidden="1" outlineLevel="1" x14ac:dyDescent="0.25">
      <c r="A2501" s="2234">
        <v>23</v>
      </c>
      <c r="B2501" s="2236" t="s">
        <v>3839</v>
      </c>
      <c r="C2501" s="2232" t="s">
        <v>3814</v>
      </c>
      <c r="D2501" s="2234" t="s">
        <v>2140</v>
      </c>
      <c r="E2501" s="1633" t="s">
        <v>2686</v>
      </c>
      <c r="F2501" s="2232">
        <v>2025</v>
      </c>
      <c r="G2501" s="2232" t="s">
        <v>549</v>
      </c>
      <c r="H2501" s="2236" t="s">
        <v>3758</v>
      </c>
      <c r="I2501" s="2232" t="s">
        <v>3815</v>
      </c>
      <c r="J2501" s="2234" t="s">
        <v>3800</v>
      </c>
      <c r="K2501" s="1633" t="s">
        <v>3811</v>
      </c>
      <c r="L2501" s="2232">
        <v>2025</v>
      </c>
      <c r="M2501" s="2232" t="s">
        <v>548</v>
      </c>
      <c r="N2501" s="1650"/>
      <c r="O2501" s="562"/>
      <c r="P2501" s="562"/>
      <c r="Q2501" s="562">
        <v>1</v>
      </c>
      <c r="R2501" s="562"/>
      <c r="S2501" s="562"/>
      <c r="T2501" s="562"/>
      <c r="U2501" s="52"/>
      <c r="V2501" s="1647"/>
      <c r="W2501" s="1647"/>
      <c r="Y2501" s="1650"/>
      <c r="Z2501" s="1633"/>
    </row>
    <row r="2502" spans="1:26" s="1648" customFormat="1" hidden="1" outlineLevel="1" x14ac:dyDescent="0.25">
      <c r="A2502" s="2235"/>
      <c r="B2502" s="2237"/>
      <c r="C2502" s="2233"/>
      <c r="D2502" s="2235"/>
      <c r="E2502" s="1651" t="s">
        <v>458</v>
      </c>
      <c r="F2502" s="2233"/>
      <c r="G2502" s="2233"/>
      <c r="H2502" s="2237"/>
      <c r="I2502" s="2233"/>
      <c r="J2502" s="2235"/>
      <c r="K2502" s="1633" t="s">
        <v>465</v>
      </c>
      <c r="L2502" s="2233"/>
      <c r="M2502" s="2233"/>
      <c r="N2502" s="1650"/>
      <c r="O2502" s="562"/>
      <c r="P2502" s="562"/>
      <c r="Q2502" s="1652">
        <v>15</v>
      </c>
      <c r="R2502" s="562"/>
      <c r="S2502" s="562"/>
      <c r="T2502" s="562"/>
      <c r="U2502" s="52" t="s">
        <v>3912</v>
      </c>
      <c r="V2502" s="1647"/>
      <c r="W2502" s="1647"/>
      <c r="Y2502" s="1650"/>
      <c r="Z2502" s="1633"/>
    </row>
    <row r="2503" spans="1:26" s="1648" customFormat="1" hidden="1" outlineLevel="1" x14ac:dyDescent="0.25">
      <c r="A2503" s="2234">
        <f t="shared" ref="A2503" si="157">A2501+1</f>
        <v>24</v>
      </c>
      <c r="B2503" s="2236" t="s">
        <v>3840</v>
      </c>
      <c r="C2503" s="2232" t="s">
        <v>3814</v>
      </c>
      <c r="D2503" s="2234" t="s">
        <v>2140</v>
      </c>
      <c r="E2503" s="1633" t="s">
        <v>2686</v>
      </c>
      <c r="F2503" s="2232">
        <v>2025</v>
      </c>
      <c r="G2503" s="2232" t="s">
        <v>549</v>
      </c>
      <c r="H2503" s="2236" t="s">
        <v>3759</v>
      </c>
      <c r="I2503" s="2232" t="s">
        <v>3815</v>
      </c>
      <c r="J2503" s="2234" t="s">
        <v>3800</v>
      </c>
      <c r="K2503" s="1633" t="s">
        <v>3811</v>
      </c>
      <c r="L2503" s="2232">
        <v>2025</v>
      </c>
      <c r="M2503" s="2232" t="s">
        <v>548</v>
      </c>
      <c r="N2503" s="1650"/>
      <c r="O2503" s="562"/>
      <c r="P2503" s="562"/>
      <c r="Q2503" s="562">
        <v>1</v>
      </c>
      <c r="R2503" s="562"/>
      <c r="S2503" s="562"/>
      <c r="T2503" s="562"/>
      <c r="U2503" s="52"/>
      <c r="V2503" s="1647"/>
      <c r="W2503" s="1647"/>
      <c r="Y2503" s="1650"/>
      <c r="Z2503" s="1633"/>
    </row>
    <row r="2504" spans="1:26" s="1648" customFormat="1" hidden="1" outlineLevel="1" x14ac:dyDescent="0.25">
      <c r="A2504" s="2235"/>
      <c r="B2504" s="2237"/>
      <c r="C2504" s="2233"/>
      <c r="D2504" s="2235"/>
      <c r="E2504" s="1651" t="s">
        <v>458</v>
      </c>
      <c r="F2504" s="2233"/>
      <c r="G2504" s="2233"/>
      <c r="H2504" s="2237"/>
      <c r="I2504" s="2233"/>
      <c r="J2504" s="2235"/>
      <c r="K2504" s="1633" t="s">
        <v>465</v>
      </c>
      <c r="L2504" s="2233"/>
      <c r="M2504" s="2233"/>
      <c r="N2504" s="1650"/>
      <c r="O2504" s="562"/>
      <c r="P2504" s="562"/>
      <c r="Q2504" s="1652">
        <v>15</v>
      </c>
      <c r="R2504" s="562"/>
      <c r="S2504" s="562"/>
      <c r="T2504" s="562"/>
      <c r="U2504" s="52" t="s">
        <v>3912</v>
      </c>
      <c r="V2504" s="1647"/>
      <c r="W2504" s="1647"/>
      <c r="Y2504" s="1650"/>
      <c r="Z2504" s="1633"/>
    </row>
    <row r="2505" spans="1:26" s="1648" customFormat="1" hidden="1" outlineLevel="1" x14ac:dyDescent="0.25">
      <c r="A2505" s="2234">
        <v>25</v>
      </c>
      <c r="B2505" s="2236" t="s">
        <v>3841</v>
      </c>
      <c r="C2505" s="2232" t="s">
        <v>3814</v>
      </c>
      <c r="D2505" s="2234" t="s">
        <v>2140</v>
      </c>
      <c r="E2505" s="1633" t="s">
        <v>2686</v>
      </c>
      <c r="F2505" s="2232">
        <v>2025</v>
      </c>
      <c r="G2505" s="2232" t="s">
        <v>549</v>
      </c>
      <c r="H2505" s="2236" t="s">
        <v>3760</v>
      </c>
      <c r="I2505" s="2232" t="s">
        <v>3815</v>
      </c>
      <c r="J2505" s="2234" t="s">
        <v>3800</v>
      </c>
      <c r="K2505" s="1633" t="s">
        <v>3811</v>
      </c>
      <c r="L2505" s="2232">
        <v>2025</v>
      </c>
      <c r="M2505" s="2232" t="s">
        <v>548</v>
      </c>
      <c r="N2505" s="1650"/>
      <c r="O2505" s="562"/>
      <c r="P2505" s="562"/>
      <c r="Q2505" s="562">
        <v>1</v>
      </c>
      <c r="R2505" s="562"/>
      <c r="S2505" s="562"/>
      <c r="T2505" s="562"/>
      <c r="U2505" s="52"/>
      <c r="V2505" s="1647"/>
      <c r="W2505" s="1647"/>
      <c r="Y2505" s="1650"/>
      <c r="Z2505" s="1633"/>
    </row>
    <row r="2506" spans="1:26" s="1648" customFormat="1" hidden="1" outlineLevel="1" x14ac:dyDescent="0.25">
      <c r="A2506" s="2235"/>
      <c r="B2506" s="2237"/>
      <c r="C2506" s="2233"/>
      <c r="D2506" s="2235"/>
      <c r="E2506" s="1651" t="s">
        <v>458</v>
      </c>
      <c r="F2506" s="2233"/>
      <c r="G2506" s="2233"/>
      <c r="H2506" s="2237"/>
      <c r="I2506" s="2233"/>
      <c r="J2506" s="2235"/>
      <c r="K2506" s="1633" t="s">
        <v>465</v>
      </c>
      <c r="L2506" s="2233"/>
      <c r="M2506" s="2233"/>
      <c r="N2506" s="1650"/>
      <c r="O2506" s="562"/>
      <c r="P2506" s="562"/>
      <c r="Q2506" s="1652">
        <v>15</v>
      </c>
      <c r="R2506" s="562"/>
      <c r="S2506" s="562"/>
      <c r="T2506" s="562"/>
      <c r="U2506" s="52" t="s">
        <v>3912</v>
      </c>
      <c r="V2506" s="1647"/>
      <c r="W2506" s="1647"/>
      <c r="Y2506" s="1650"/>
      <c r="Z2506" s="1633"/>
    </row>
    <row r="2507" spans="1:26" s="1648" customFormat="1" hidden="1" outlineLevel="1" x14ac:dyDescent="0.25">
      <c r="A2507" s="2234">
        <f t="shared" ref="A2507" si="158">A2505+1</f>
        <v>26</v>
      </c>
      <c r="B2507" s="2236" t="s">
        <v>3842</v>
      </c>
      <c r="C2507" s="2232" t="s">
        <v>3814</v>
      </c>
      <c r="D2507" s="2234" t="s">
        <v>2140</v>
      </c>
      <c r="E2507" s="1633" t="s">
        <v>2686</v>
      </c>
      <c r="F2507" s="2232">
        <v>2025</v>
      </c>
      <c r="G2507" s="2232" t="s">
        <v>549</v>
      </c>
      <c r="H2507" s="2236" t="s">
        <v>3761</v>
      </c>
      <c r="I2507" s="2232" t="s">
        <v>3815</v>
      </c>
      <c r="J2507" s="2234" t="s">
        <v>3800</v>
      </c>
      <c r="K2507" s="1633" t="s">
        <v>3811</v>
      </c>
      <c r="L2507" s="2232">
        <v>2025</v>
      </c>
      <c r="M2507" s="2232" t="s">
        <v>548</v>
      </c>
      <c r="N2507" s="1650"/>
      <c r="O2507" s="562"/>
      <c r="P2507" s="562"/>
      <c r="Q2507" s="562">
        <v>1</v>
      </c>
      <c r="R2507" s="562"/>
      <c r="S2507" s="562"/>
      <c r="T2507" s="562"/>
      <c r="U2507" s="52"/>
      <c r="V2507" s="1647"/>
      <c r="W2507" s="1647"/>
      <c r="Y2507" s="1650"/>
      <c r="Z2507" s="1633"/>
    </row>
    <row r="2508" spans="1:26" s="1648" customFormat="1" hidden="1" outlineLevel="1" x14ac:dyDescent="0.25">
      <c r="A2508" s="2235"/>
      <c r="B2508" s="2237"/>
      <c r="C2508" s="2233"/>
      <c r="D2508" s="2235"/>
      <c r="E2508" s="1651" t="s">
        <v>458</v>
      </c>
      <c r="F2508" s="2233"/>
      <c r="G2508" s="2233"/>
      <c r="H2508" s="2237"/>
      <c r="I2508" s="2233"/>
      <c r="J2508" s="2235"/>
      <c r="K2508" s="1633" t="s">
        <v>465</v>
      </c>
      <c r="L2508" s="2233"/>
      <c r="M2508" s="2233"/>
      <c r="N2508" s="1650"/>
      <c r="O2508" s="562"/>
      <c r="P2508" s="562"/>
      <c r="Q2508" s="1652">
        <v>15</v>
      </c>
      <c r="R2508" s="562"/>
      <c r="S2508" s="562"/>
      <c r="T2508" s="562"/>
      <c r="U2508" s="52" t="s">
        <v>3912</v>
      </c>
      <c r="V2508" s="1647"/>
      <c r="W2508" s="1647"/>
      <c r="Y2508" s="1650"/>
      <c r="Z2508" s="1633"/>
    </row>
    <row r="2509" spans="1:26" s="1648" customFormat="1" hidden="1" outlineLevel="1" x14ac:dyDescent="0.25">
      <c r="A2509" s="2234">
        <v>27</v>
      </c>
      <c r="B2509" s="2236" t="s">
        <v>3843</v>
      </c>
      <c r="C2509" s="2232" t="s">
        <v>3814</v>
      </c>
      <c r="D2509" s="2234" t="s">
        <v>2140</v>
      </c>
      <c r="E2509" s="1633" t="s">
        <v>2686</v>
      </c>
      <c r="F2509" s="2232">
        <v>2025</v>
      </c>
      <c r="G2509" s="2232" t="s">
        <v>549</v>
      </c>
      <c r="H2509" s="2236" t="s">
        <v>3762</v>
      </c>
      <c r="I2509" s="2232" t="s">
        <v>3815</v>
      </c>
      <c r="J2509" s="2234" t="s">
        <v>3800</v>
      </c>
      <c r="K2509" s="1633" t="s">
        <v>3811</v>
      </c>
      <c r="L2509" s="2232">
        <v>2025</v>
      </c>
      <c r="M2509" s="2232" t="s">
        <v>548</v>
      </c>
      <c r="N2509" s="1650"/>
      <c r="O2509" s="562"/>
      <c r="P2509" s="562"/>
      <c r="Q2509" s="562">
        <v>1</v>
      </c>
      <c r="R2509" s="562"/>
      <c r="S2509" s="562"/>
      <c r="T2509" s="562"/>
      <c r="U2509" s="52"/>
      <c r="V2509" s="1647"/>
      <c r="W2509" s="1647"/>
      <c r="Y2509" s="1650"/>
      <c r="Z2509" s="1633"/>
    </row>
    <row r="2510" spans="1:26" s="1648" customFormat="1" hidden="1" outlineLevel="1" x14ac:dyDescent="0.25">
      <c r="A2510" s="2235"/>
      <c r="B2510" s="2237"/>
      <c r="C2510" s="2233"/>
      <c r="D2510" s="2235"/>
      <c r="E2510" s="1651" t="s">
        <v>458</v>
      </c>
      <c r="F2510" s="2233"/>
      <c r="G2510" s="2233"/>
      <c r="H2510" s="2237"/>
      <c r="I2510" s="2233"/>
      <c r="J2510" s="2235"/>
      <c r="K2510" s="1633" t="s">
        <v>465</v>
      </c>
      <c r="L2510" s="2233"/>
      <c r="M2510" s="2233"/>
      <c r="N2510" s="1650"/>
      <c r="O2510" s="562"/>
      <c r="P2510" s="562"/>
      <c r="Q2510" s="1652">
        <v>15</v>
      </c>
      <c r="R2510" s="562"/>
      <c r="S2510" s="562"/>
      <c r="T2510" s="562"/>
      <c r="U2510" s="52" t="s">
        <v>3912</v>
      </c>
      <c r="V2510" s="1647"/>
      <c r="W2510" s="1647"/>
      <c r="Y2510" s="1650"/>
      <c r="Z2510" s="1633"/>
    </row>
    <row r="2511" spans="1:26" s="1648" customFormat="1" hidden="1" outlineLevel="1" x14ac:dyDescent="0.25">
      <c r="A2511" s="2234">
        <f t="shared" ref="A2511" si="159">A2509+1</f>
        <v>28</v>
      </c>
      <c r="B2511" s="2236" t="s">
        <v>3844</v>
      </c>
      <c r="C2511" s="2232" t="s">
        <v>3814</v>
      </c>
      <c r="D2511" s="2234" t="s">
        <v>2140</v>
      </c>
      <c r="E2511" s="1633" t="s">
        <v>2686</v>
      </c>
      <c r="F2511" s="2232">
        <v>2025</v>
      </c>
      <c r="G2511" s="2232" t="s">
        <v>549</v>
      </c>
      <c r="H2511" s="2236" t="s">
        <v>3763</v>
      </c>
      <c r="I2511" s="2232" t="s">
        <v>3815</v>
      </c>
      <c r="J2511" s="2234" t="s">
        <v>3800</v>
      </c>
      <c r="K2511" s="1633" t="s">
        <v>3811</v>
      </c>
      <c r="L2511" s="2232">
        <v>2025</v>
      </c>
      <c r="M2511" s="2232" t="s">
        <v>548</v>
      </c>
      <c r="N2511" s="1650"/>
      <c r="O2511" s="562"/>
      <c r="P2511" s="562"/>
      <c r="Q2511" s="562">
        <v>1</v>
      </c>
      <c r="R2511" s="562"/>
      <c r="S2511" s="562"/>
      <c r="T2511" s="562"/>
      <c r="U2511" s="52"/>
      <c r="V2511" s="1647"/>
      <c r="W2511" s="1647"/>
      <c r="Y2511" s="1650"/>
      <c r="Z2511" s="1633"/>
    </row>
    <row r="2512" spans="1:26" s="1648" customFormat="1" hidden="1" outlineLevel="1" x14ac:dyDescent="0.25">
      <c r="A2512" s="2235"/>
      <c r="B2512" s="2237"/>
      <c r="C2512" s="2233"/>
      <c r="D2512" s="2235"/>
      <c r="E2512" s="1651" t="s">
        <v>458</v>
      </c>
      <c r="F2512" s="2233"/>
      <c r="G2512" s="2233"/>
      <c r="H2512" s="2237"/>
      <c r="I2512" s="2233"/>
      <c r="J2512" s="2235"/>
      <c r="K2512" s="1633" t="s">
        <v>465</v>
      </c>
      <c r="L2512" s="2233"/>
      <c r="M2512" s="2233"/>
      <c r="N2512" s="1650"/>
      <c r="O2512" s="562"/>
      <c r="P2512" s="562"/>
      <c r="Q2512" s="1652">
        <v>15</v>
      </c>
      <c r="R2512" s="562"/>
      <c r="S2512" s="562"/>
      <c r="T2512" s="562"/>
      <c r="U2512" s="52" t="s">
        <v>3912</v>
      </c>
      <c r="V2512" s="1647"/>
      <c r="W2512" s="1647"/>
      <c r="Y2512" s="1650"/>
      <c r="Z2512" s="1633"/>
    </row>
    <row r="2513" spans="1:26" s="1648" customFormat="1" hidden="1" outlineLevel="1" x14ac:dyDescent="0.25">
      <c r="A2513" s="2234">
        <v>29</v>
      </c>
      <c r="B2513" s="2236" t="s">
        <v>3845</v>
      </c>
      <c r="C2513" s="2232" t="s">
        <v>3814</v>
      </c>
      <c r="D2513" s="2234" t="s">
        <v>2140</v>
      </c>
      <c r="E2513" s="1633" t="s">
        <v>2686</v>
      </c>
      <c r="F2513" s="2232">
        <v>2026</v>
      </c>
      <c r="G2513" s="2232" t="s">
        <v>549</v>
      </c>
      <c r="H2513" s="2236" t="s">
        <v>3764</v>
      </c>
      <c r="I2513" s="2232" t="s">
        <v>3815</v>
      </c>
      <c r="J2513" s="2234" t="s">
        <v>3800</v>
      </c>
      <c r="K2513" s="1633" t="s">
        <v>3811</v>
      </c>
      <c r="L2513" s="2232">
        <v>2026</v>
      </c>
      <c r="M2513" s="2232" t="s">
        <v>548</v>
      </c>
      <c r="N2513" s="1650"/>
      <c r="O2513" s="562"/>
      <c r="P2513" s="562"/>
      <c r="Q2513" s="562"/>
      <c r="R2513" s="562">
        <v>1</v>
      </c>
      <c r="S2513" s="562"/>
      <c r="T2513" s="562"/>
      <c r="U2513" s="52"/>
      <c r="V2513" s="1647"/>
      <c r="W2513" s="1647"/>
      <c r="Y2513" s="1650"/>
      <c r="Z2513" s="1633"/>
    </row>
    <row r="2514" spans="1:26" s="1648" customFormat="1" hidden="1" outlineLevel="1" x14ac:dyDescent="0.25">
      <c r="A2514" s="2235"/>
      <c r="B2514" s="2237"/>
      <c r="C2514" s="2233"/>
      <c r="D2514" s="2235"/>
      <c r="E2514" s="1651" t="s">
        <v>458</v>
      </c>
      <c r="F2514" s="2233"/>
      <c r="G2514" s="2233"/>
      <c r="H2514" s="2237"/>
      <c r="I2514" s="2233"/>
      <c r="J2514" s="2235"/>
      <c r="K2514" s="1633" t="s">
        <v>465</v>
      </c>
      <c r="L2514" s="2233"/>
      <c r="M2514" s="2233"/>
      <c r="N2514" s="1650"/>
      <c r="O2514" s="562"/>
      <c r="P2514" s="562"/>
      <c r="Q2514" s="562"/>
      <c r="R2514" s="1652">
        <v>15</v>
      </c>
      <c r="S2514" s="562"/>
      <c r="T2514" s="562"/>
      <c r="U2514" s="52" t="s">
        <v>3912</v>
      </c>
      <c r="V2514" s="1647"/>
      <c r="W2514" s="1647"/>
      <c r="Y2514" s="1650"/>
      <c r="Z2514" s="1633"/>
    </row>
    <row r="2515" spans="1:26" s="1648" customFormat="1" hidden="1" outlineLevel="1" x14ac:dyDescent="0.25">
      <c r="A2515" s="2234">
        <f t="shared" ref="A2515" si="160">A2513+1</f>
        <v>30</v>
      </c>
      <c r="B2515" s="2236" t="s">
        <v>3846</v>
      </c>
      <c r="C2515" s="2232" t="s">
        <v>3814</v>
      </c>
      <c r="D2515" s="2234" t="s">
        <v>2140</v>
      </c>
      <c r="E2515" s="1633" t="s">
        <v>2686</v>
      </c>
      <c r="F2515" s="2232">
        <v>2026</v>
      </c>
      <c r="G2515" s="2232" t="s">
        <v>549</v>
      </c>
      <c r="H2515" s="2236" t="s">
        <v>3765</v>
      </c>
      <c r="I2515" s="2232" t="s">
        <v>3815</v>
      </c>
      <c r="J2515" s="2234" t="s">
        <v>3800</v>
      </c>
      <c r="K2515" s="1633" t="s">
        <v>3811</v>
      </c>
      <c r="L2515" s="2232">
        <v>2026</v>
      </c>
      <c r="M2515" s="2232" t="s">
        <v>548</v>
      </c>
      <c r="N2515" s="1650"/>
      <c r="O2515" s="562"/>
      <c r="P2515" s="562"/>
      <c r="Q2515" s="562"/>
      <c r="R2515" s="562">
        <v>1</v>
      </c>
      <c r="S2515" s="562"/>
      <c r="T2515" s="562"/>
      <c r="U2515" s="52"/>
      <c r="V2515" s="1647"/>
      <c r="W2515" s="1647"/>
      <c r="Y2515" s="1650"/>
      <c r="Z2515" s="1633"/>
    </row>
    <row r="2516" spans="1:26" s="1648" customFormat="1" hidden="1" outlineLevel="1" x14ac:dyDescent="0.25">
      <c r="A2516" s="2235"/>
      <c r="B2516" s="2237"/>
      <c r="C2516" s="2233"/>
      <c r="D2516" s="2235"/>
      <c r="E2516" s="1651" t="s">
        <v>458</v>
      </c>
      <c r="F2516" s="2233"/>
      <c r="G2516" s="2233"/>
      <c r="H2516" s="2237"/>
      <c r="I2516" s="2233"/>
      <c r="J2516" s="2235"/>
      <c r="K2516" s="1633" t="s">
        <v>465</v>
      </c>
      <c r="L2516" s="2233"/>
      <c r="M2516" s="2233"/>
      <c r="N2516" s="1650"/>
      <c r="O2516" s="562"/>
      <c r="P2516" s="562"/>
      <c r="Q2516" s="562"/>
      <c r="R2516" s="1652">
        <v>15</v>
      </c>
      <c r="S2516" s="562"/>
      <c r="T2516" s="562"/>
      <c r="U2516" s="52" t="s">
        <v>3912</v>
      </c>
      <c r="V2516" s="1647"/>
      <c r="W2516" s="1647"/>
      <c r="Y2516" s="1650"/>
      <c r="Z2516" s="1633"/>
    </row>
    <row r="2517" spans="1:26" s="1648" customFormat="1" hidden="1" outlineLevel="1" x14ac:dyDescent="0.25">
      <c r="A2517" s="2234">
        <v>31</v>
      </c>
      <c r="B2517" s="2236" t="s">
        <v>3847</v>
      </c>
      <c r="C2517" s="2232" t="s">
        <v>3814</v>
      </c>
      <c r="D2517" s="2234" t="s">
        <v>2140</v>
      </c>
      <c r="E2517" s="1633" t="s">
        <v>2686</v>
      </c>
      <c r="F2517" s="2232">
        <v>2027</v>
      </c>
      <c r="G2517" s="2232" t="s">
        <v>549</v>
      </c>
      <c r="H2517" s="2236" t="s">
        <v>3766</v>
      </c>
      <c r="I2517" s="2232" t="s">
        <v>3815</v>
      </c>
      <c r="J2517" s="2234" t="s">
        <v>3800</v>
      </c>
      <c r="K2517" s="1633" t="s">
        <v>3811</v>
      </c>
      <c r="L2517" s="2232">
        <v>2027</v>
      </c>
      <c r="M2517" s="2232" t="s">
        <v>548</v>
      </c>
      <c r="N2517" s="1650"/>
      <c r="O2517" s="562"/>
      <c r="P2517" s="562"/>
      <c r="Q2517" s="562"/>
      <c r="R2517" s="562"/>
      <c r="S2517" s="562">
        <v>1</v>
      </c>
      <c r="T2517" s="562"/>
      <c r="U2517" s="52"/>
      <c r="V2517" s="1647"/>
      <c r="W2517" s="1647"/>
      <c r="Y2517" s="1650"/>
      <c r="Z2517" s="1633"/>
    </row>
    <row r="2518" spans="1:26" s="1648" customFormat="1" hidden="1" outlineLevel="1" x14ac:dyDescent="0.25">
      <c r="A2518" s="2235"/>
      <c r="B2518" s="2237"/>
      <c r="C2518" s="2233"/>
      <c r="D2518" s="2235"/>
      <c r="E2518" s="1651" t="s">
        <v>458</v>
      </c>
      <c r="F2518" s="2233"/>
      <c r="G2518" s="2233"/>
      <c r="H2518" s="2237"/>
      <c r="I2518" s="2233"/>
      <c r="J2518" s="2235"/>
      <c r="K2518" s="1633" t="s">
        <v>465</v>
      </c>
      <c r="L2518" s="2233"/>
      <c r="M2518" s="2233"/>
      <c r="N2518" s="1650"/>
      <c r="O2518" s="562"/>
      <c r="P2518" s="562"/>
      <c r="Q2518" s="562"/>
      <c r="R2518" s="562"/>
      <c r="S2518" s="1652">
        <v>15</v>
      </c>
      <c r="T2518" s="562"/>
      <c r="U2518" s="52" t="s">
        <v>3912</v>
      </c>
      <c r="V2518" s="1647"/>
      <c r="W2518" s="1647"/>
      <c r="Y2518" s="1650"/>
      <c r="Z2518" s="1633"/>
    </row>
    <row r="2519" spans="1:26" s="1648" customFormat="1" hidden="1" outlineLevel="1" x14ac:dyDescent="0.25">
      <c r="A2519" s="2234">
        <f t="shared" ref="A2519" si="161">A2517+1</f>
        <v>32</v>
      </c>
      <c r="B2519" s="2236" t="s">
        <v>3848</v>
      </c>
      <c r="C2519" s="2232" t="s">
        <v>3814</v>
      </c>
      <c r="D2519" s="2234" t="s">
        <v>2140</v>
      </c>
      <c r="E2519" s="1633" t="s">
        <v>2686</v>
      </c>
      <c r="F2519" s="2232">
        <v>2027</v>
      </c>
      <c r="G2519" s="2232" t="s">
        <v>549</v>
      </c>
      <c r="H2519" s="2236" t="s">
        <v>3767</v>
      </c>
      <c r="I2519" s="2232" t="s">
        <v>3815</v>
      </c>
      <c r="J2519" s="2234" t="s">
        <v>3800</v>
      </c>
      <c r="K2519" s="1633" t="s">
        <v>3811</v>
      </c>
      <c r="L2519" s="2232">
        <v>2027</v>
      </c>
      <c r="M2519" s="2232" t="s">
        <v>548</v>
      </c>
      <c r="N2519" s="1650"/>
      <c r="O2519" s="562"/>
      <c r="P2519" s="562"/>
      <c r="Q2519" s="562"/>
      <c r="R2519" s="562"/>
      <c r="S2519" s="562">
        <v>1</v>
      </c>
      <c r="T2519" s="562"/>
      <c r="U2519" s="52"/>
      <c r="V2519" s="1647"/>
      <c r="W2519" s="1647"/>
      <c r="Y2519" s="1650"/>
      <c r="Z2519" s="1633"/>
    </row>
    <row r="2520" spans="1:26" s="1648" customFormat="1" hidden="1" outlineLevel="1" x14ac:dyDescent="0.25">
      <c r="A2520" s="2235"/>
      <c r="B2520" s="2237"/>
      <c r="C2520" s="2233"/>
      <c r="D2520" s="2235"/>
      <c r="E2520" s="1651" t="s">
        <v>458</v>
      </c>
      <c r="F2520" s="2233"/>
      <c r="G2520" s="2233"/>
      <c r="H2520" s="2237"/>
      <c r="I2520" s="2233"/>
      <c r="J2520" s="2235"/>
      <c r="K2520" s="1633" t="s">
        <v>465</v>
      </c>
      <c r="L2520" s="2233"/>
      <c r="M2520" s="2233"/>
      <c r="N2520" s="1650"/>
      <c r="O2520" s="562"/>
      <c r="P2520" s="562"/>
      <c r="Q2520" s="562"/>
      <c r="R2520" s="562"/>
      <c r="S2520" s="1652">
        <v>15</v>
      </c>
      <c r="T2520" s="562"/>
      <c r="U2520" s="52" t="s">
        <v>3912</v>
      </c>
      <c r="V2520" s="1647"/>
      <c r="W2520" s="1647"/>
      <c r="Y2520" s="1650"/>
      <c r="Z2520" s="1633"/>
    </row>
    <row r="2521" spans="1:26" s="1648" customFormat="1" hidden="1" outlineLevel="1" x14ac:dyDescent="0.25">
      <c r="A2521" s="2234">
        <v>33</v>
      </c>
      <c r="B2521" s="2236" t="s">
        <v>3849</v>
      </c>
      <c r="C2521" s="2232" t="s">
        <v>3814</v>
      </c>
      <c r="D2521" s="2234" t="s">
        <v>2140</v>
      </c>
      <c r="E2521" s="1633" t="s">
        <v>2686</v>
      </c>
      <c r="F2521" s="2232">
        <v>2027</v>
      </c>
      <c r="G2521" s="2232" t="s">
        <v>549</v>
      </c>
      <c r="H2521" s="2236" t="s">
        <v>3768</v>
      </c>
      <c r="I2521" s="2232" t="s">
        <v>3815</v>
      </c>
      <c r="J2521" s="2234" t="s">
        <v>3800</v>
      </c>
      <c r="K2521" s="1633" t="s">
        <v>3811</v>
      </c>
      <c r="L2521" s="2232">
        <v>2027</v>
      </c>
      <c r="M2521" s="2232" t="s">
        <v>548</v>
      </c>
      <c r="N2521" s="1650"/>
      <c r="O2521" s="562"/>
      <c r="P2521" s="562"/>
      <c r="Q2521" s="562"/>
      <c r="R2521" s="562"/>
      <c r="S2521" s="562">
        <v>1</v>
      </c>
      <c r="T2521" s="562"/>
      <c r="U2521" s="52"/>
      <c r="V2521" s="1647"/>
      <c r="W2521" s="1647"/>
      <c r="Y2521" s="1650"/>
      <c r="Z2521" s="1633"/>
    </row>
    <row r="2522" spans="1:26" s="1648" customFormat="1" hidden="1" outlineLevel="1" x14ac:dyDescent="0.25">
      <c r="A2522" s="2235"/>
      <c r="B2522" s="2237"/>
      <c r="C2522" s="2233"/>
      <c r="D2522" s="2235"/>
      <c r="E2522" s="1651" t="s">
        <v>458</v>
      </c>
      <c r="F2522" s="2233"/>
      <c r="G2522" s="2233"/>
      <c r="H2522" s="2237"/>
      <c r="I2522" s="2233"/>
      <c r="J2522" s="2235"/>
      <c r="K2522" s="1633" t="s">
        <v>465</v>
      </c>
      <c r="L2522" s="2233"/>
      <c r="M2522" s="2233"/>
      <c r="N2522" s="1650"/>
      <c r="O2522" s="562"/>
      <c r="P2522" s="562"/>
      <c r="Q2522" s="562"/>
      <c r="R2522" s="562"/>
      <c r="S2522" s="1652">
        <v>15</v>
      </c>
      <c r="T2522" s="562"/>
      <c r="U2522" s="52" t="s">
        <v>3912</v>
      </c>
      <c r="V2522" s="1647"/>
      <c r="W2522" s="1647"/>
      <c r="Y2522" s="1650"/>
      <c r="Z2522" s="1633"/>
    </row>
    <row r="2523" spans="1:26" s="1648" customFormat="1" hidden="1" outlineLevel="1" x14ac:dyDescent="0.25">
      <c r="A2523" s="2234">
        <f t="shared" ref="A2523" si="162">A2521+1</f>
        <v>34</v>
      </c>
      <c r="B2523" s="2236" t="s">
        <v>3850</v>
      </c>
      <c r="C2523" s="2232" t="s">
        <v>3814</v>
      </c>
      <c r="D2523" s="2234" t="s">
        <v>2140</v>
      </c>
      <c r="E2523" s="1633" t="s">
        <v>2686</v>
      </c>
      <c r="F2523" s="2232">
        <v>2027</v>
      </c>
      <c r="G2523" s="2232" t="s">
        <v>549</v>
      </c>
      <c r="H2523" s="2236" t="s">
        <v>3769</v>
      </c>
      <c r="I2523" s="2232" t="s">
        <v>3815</v>
      </c>
      <c r="J2523" s="2234" t="s">
        <v>3800</v>
      </c>
      <c r="K2523" s="1633" t="s">
        <v>3811</v>
      </c>
      <c r="L2523" s="2232">
        <v>2027</v>
      </c>
      <c r="M2523" s="2232" t="s">
        <v>548</v>
      </c>
      <c r="N2523" s="1650"/>
      <c r="O2523" s="562"/>
      <c r="P2523" s="562"/>
      <c r="Q2523" s="562"/>
      <c r="R2523" s="562"/>
      <c r="S2523" s="562">
        <v>1</v>
      </c>
      <c r="T2523" s="562"/>
      <c r="U2523" s="52"/>
      <c r="V2523" s="1647"/>
      <c r="W2523" s="1647"/>
      <c r="Y2523" s="1650"/>
      <c r="Z2523" s="1633"/>
    </row>
    <row r="2524" spans="1:26" s="1648" customFormat="1" hidden="1" outlineLevel="1" x14ac:dyDescent="0.25">
      <c r="A2524" s="2235"/>
      <c r="B2524" s="2237"/>
      <c r="C2524" s="2233"/>
      <c r="D2524" s="2235"/>
      <c r="E2524" s="1651" t="s">
        <v>458</v>
      </c>
      <c r="F2524" s="2233"/>
      <c r="G2524" s="2233"/>
      <c r="H2524" s="2237"/>
      <c r="I2524" s="2233"/>
      <c r="J2524" s="2235"/>
      <c r="K2524" s="1633" t="s">
        <v>465</v>
      </c>
      <c r="L2524" s="2233"/>
      <c r="M2524" s="2233"/>
      <c r="N2524" s="1650"/>
      <c r="O2524" s="562"/>
      <c r="P2524" s="562"/>
      <c r="Q2524" s="562"/>
      <c r="R2524" s="562"/>
      <c r="S2524" s="1652">
        <v>15</v>
      </c>
      <c r="T2524" s="562"/>
      <c r="U2524" s="52" t="s">
        <v>3912</v>
      </c>
      <c r="V2524" s="1647"/>
      <c r="W2524" s="1647"/>
      <c r="Y2524" s="1650"/>
      <c r="Z2524" s="1633"/>
    </row>
    <row r="2525" spans="1:26" s="1648" customFormat="1" hidden="1" outlineLevel="1" x14ac:dyDescent="0.25">
      <c r="A2525" s="2234">
        <v>35</v>
      </c>
      <c r="B2525" s="2236" t="s">
        <v>3851</v>
      </c>
      <c r="C2525" s="2232" t="s">
        <v>3814</v>
      </c>
      <c r="D2525" s="2234" t="s">
        <v>2140</v>
      </c>
      <c r="E2525" s="1633" t="s">
        <v>2686</v>
      </c>
      <c r="F2525" s="2232">
        <v>2027</v>
      </c>
      <c r="G2525" s="2232" t="s">
        <v>549</v>
      </c>
      <c r="H2525" s="2236" t="s">
        <v>3770</v>
      </c>
      <c r="I2525" s="2232" t="s">
        <v>3815</v>
      </c>
      <c r="J2525" s="2234" t="s">
        <v>3800</v>
      </c>
      <c r="K2525" s="1633" t="s">
        <v>3811</v>
      </c>
      <c r="L2525" s="2232">
        <v>2027</v>
      </c>
      <c r="M2525" s="2232" t="s">
        <v>548</v>
      </c>
      <c r="N2525" s="1650"/>
      <c r="O2525" s="562"/>
      <c r="P2525" s="562"/>
      <c r="Q2525" s="562"/>
      <c r="R2525" s="562"/>
      <c r="S2525" s="562">
        <v>1</v>
      </c>
      <c r="T2525" s="562"/>
      <c r="U2525" s="52"/>
      <c r="V2525" s="1647"/>
      <c r="W2525" s="1647"/>
      <c r="Y2525" s="1650"/>
      <c r="Z2525" s="1633"/>
    </row>
    <row r="2526" spans="1:26" s="1648" customFormat="1" hidden="1" outlineLevel="1" x14ac:dyDescent="0.25">
      <c r="A2526" s="2235"/>
      <c r="B2526" s="2237"/>
      <c r="C2526" s="2233"/>
      <c r="D2526" s="2235"/>
      <c r="E2526" s="1651" t="s">
        <v>458</v>
      </c>
      <c r="F2526" s="2233"/>
      <c r="G2526" s="2233"/>
      <c r="H2526" s="2237"/>
      <c r="I2526" s="2233"/>
      <c r="J2526" s="2235"/>
      <c r="K2526" s="1633" t="s">
        <v>465</v>
      </c>
      <c r="L2526" s="2233"/>
      <c r="M2526" s="2233"/>
      <c r="N2526" s="1650"/>
      <c r="O2526" s="562"/>
      <c r="P2526" s="562"/>
      <c r="Q2526" s="562"/>
      <c r="R2526" s="562"/>
      <c r="S2526" s="1652">
        <v>15</v>
      </c>
      <c r="T2526" s="562"/>
      <c r="U2526" s="52" t="s">
        <v>3912</v>
      </c>
      <c r="V2526" s="1647"/>
      <c r="W2526" s="1647"/>
      <c r="Y2526" s="1650"/>
      <c r="Z2526" s="1633"/>
    </row>
    <row r="2527" spans="1:26" s="1648" customFormat="1" hidden="1" outlineLevel="1" x14ac:dyDescent="0.25">
      <c r="A2527" s="2234">
        <f t="shared" ref="A2527" si="163">A2525+1</f>
        <v>36</v>
      </c>
      <c r="B2527" s="2236" t="s">
        <v>3852</v>
      </c>
      <c r="C2527" s="2232" t="s">
        <v>3814</v>
      </c>
      <c r="D2527" s="2234" t="s">
        <v>2140</v>
      </c>
      <c r="E2527" s="1633" t="s">
        <v>2686</v>
      </c>
      <c r="F2527" s="2232">
        <v>2027</v>
      </c>
      <c r="G2527" s="2232" t="s">
        <v>549</v>
      </c>
      <c r="H2527" s="2236" t="s">
        <v>3771</v>
      </c>
      <c r="I2527" s="2232" t="s">
        <v>3815</v>
      </c>
      <c r="J2527" s="2234" t="s">
        <v>3800</v>
      </c>
      <c r="K2527" s="1633" t="s">
        <v>3811</v>
      </c>
      <c r="L2527" s="2232">
        <v>2027</v>
      </c>
      <c r="M2527" s="2232" t="s">
        <v>548</v>
      </c>
      <c r="N2527" s="1650"/>
      <c r="O2527" s="562"/>
      <c r="P2527" s="562"/>
      <c r="Q2527" s="562"/>
      <c r="R2527" s="562"/>
      <c r="S2527" s="562">
        <v>1</v>
      </c>
      <c r="T2527" s="562"/>
      <c r="U2527" s="52"/>
      <c r="V2527" s="1647"/>
      <c r="W2527" s="1647"/>
      <c r="Y2527" s="1650"/>
      <c r="Z2527" s="1633"/>
    </row>
    <row r="2528" spans="1:26" s="1648" customFormat="1" hidden="1" outlineLevel="1" x14ac:dyDescent="0.25">
      <c r="A2528" s="2235"/>
      <c r="B2528" s="2237"/>
      <c r="C2528" s="2233"/>
      <c r="D2528" s="2235"/>
      <c r="E2528" s="1651" t="s">
        <v>458</v>
      </c>
      <c r="F2528" s="2233"/>
      <c r="G2528" s="2233"/>
      <c r="H2528" s="2237"/>
      <c r="I2528" s="2233"/>
      <c r="J2528" s="2235"/>
      <c r="K2528" s="1633" t="s">
        <v>465</v>
      </c>
      <c r="L2528" s="2233"/>
      <c r="M2528" s="2233"/>
      <c r="N2528" s="1650"/>
      <c r="O2528" s="562"/>
      <c r="P2528" s="562"/>
      <c r="Q2528" s="562"/>
      <c r="R2528" s="562"/>
      <c r="S2528" s="1652">
        <v>15</v>
      </c>
      <c r="T2528" s="562"/>
      <c r="U2528" s="52" t="s">
        <v>3912</v>
      </c>
      <c r="V2528" s="1647"/>
      <c r="W2528" s="1647"/>
      <c r="Y2528" s="1650"/>
      <c r="Z2528" s="1633"/>
    </row>
    <row r="2529" spans="1:26" s="1648" customFormat="1" hidden="1" outlineLevel="1" x14ac:dyDescent="0.25">
      <c r="A2529" s="2234">
        <v>37</v>
      </c>
      <c r="B2529" s="2236" t="s">
        <v>3853</v>
      </c>
      <c r="C2529" s="2232" t="s">
        <v>3814</v>
      </c>
      <c r="D2529" s="2234" t="s">
        <v>2140</v>
      </c>
      <c r="E2529" s="1633" t="s">
        <v>2686</v>
      </c>
      <c r="F2529" s="2232">
        <v>2027</v>
      </c>
      <c r="G2529" s="2232" t="s">
        <v>549</v>
      </c>
      <c r="H2529" s="2236" t="s">
        <v>3772</v>
      </c>
      <c r="I2529" s="2232" t="s">
        <v>3815</v>
      </c>
      <c r="J2529" s="2234" t="s">
        <v>3800</v>
      </c>
      <c r="K2529" s="1633" t="s">
        <v>3811</v>
      </c>
      <c r="L2529" s="2232">
        <v>2027</v>
      </c>
      <c r="M2529" s="2232" t="s">
        <v>548</v>
      </c>
      <c r="N2529" s="1650"/>
      <c r="O2529" s="562"/>
      <c r="P2529" s="562"/>
      <c r="Q2529" s="562"/>
      <c r="R2529" s="562"/>
      <c r="S2529" s="562">
        <v>1</v>
      </c>
      <c r="T2529" s="562"/>
      <c r="U2529" s="52"/>
      <c r="V2529" s="1647"/>
      <c r="W2529" s="1647"/>
      <c r="Y2529" s="1650"/>
      <c r="Z2529" s="1633"/>
    </row>
    <row r="2530" spans="1:26" s="1648" customFormat="1" hidden="1" outlineLevel="1" x14ac:dyDescent="0.25">
      <c r="A2530" s="2235"/>
      <c r="B2530" s="2237"/>
      <c r="C2530" s="2233"/>
      <c r="D2530" s="2235"/>
      <c r="E2530" s="1651" t="s">
        <v>458</v>
      </c>
      <c r="F2530" s="2233"/>
      <c r="G2530" s="2233"/>
      <c r="H2530" s="2237"/>
      <c r="I2530" s="2233"/>
      <c r="J2530" s="2235"/>
      <c r="K2530" s="1633" t="s">
        <v>465</v>
      </c>
      <c r="L2530" s="2233"/>
      <c r="M2530" s="2233"/>
      <c r="N2530" s="1650"/>
      <c r="O2530" s="562"/>
      <c r="P2530" s="562"/>
      <c r="Q2530" s="562"/>
      <c r="R2530" s="562"/>
      <c r="S2530" s="1652">
        <v>15</v>
      </c>
      <c r="T2530" s="562"/>
      <c r="U2530" s="52" t="s">
        <v>3912</v>
      </c>
      <c r="V2530" s="1647"/>
      <c r="W2530" s="1647"/>
      <c r="Y2530" s="1650"/>
      <c r="Z2530" s="1633"/>
    </row>
    <row r="2531" spans="1:26" s="1648" customFormat="1" hidden="1" outlineLevel="1" x14ac:dyDescent="0.25">
      <c r="A2531" s="2234">
        <f t="shared" ref="A2531" si="164">A2529+1</f>
        <v>38</v>
      </c>
      <c r="B2531" s="2236" t="s">
        <v>3854</v>
      </c>
      <c r="C2531" s="2232" t="s">
        <v>3814</v>
      </c>
      <c r="D2531" s="2234" t="s">
        <v>2140</v>
      </c>
      <c r="E2531" s="1633" t="s">
        <v>2686</v>
      </c>
      <c r="F2531" s="2232">
        <v>2027</v>
      </c>
      <c r="G2531" s="2232" t="s">
        <v>549</v>
      </c>
      <c r="H2531" s="2236" t="s">
        <v>3773</v>
      </c>
      <c r="I2531" s="2232" t="s">
        <v>3815</v>
      </c>
      <c r="J2531" s="2234" t="s">
        <v>3800</v>
      </c>
      <c r="K2531" s="1633" t="s">
        <v>3811</v>
      </c>
      <c r="L2531" s="2232">
        <v>2027</v>
      </c>
      <c r="M2531" s="2232" t="s">
        <v>548</v>
      </c>
      <c r="N2531" s="1650"/>
      <c r="O2531" s="562"/>
      <c r="P2531" s="562"/>
      <c r="Q2531" s="562"/>
      <c r="R2531" s="562"/>
      <c r="S2531" s="562">
        <v>1</v>
      </c>
      <c r="T2531" s="562"/>
      <c r="U2531" s="52"/>
      <c r="V2531" s="1647"/>
      <c r="W2531" s="1647"/>
      <c r="Y2531" s="1650"/>
      <c r="Z2531" s="1633"/>
    </row>
    <row r="2532" spans="1:26" s="1648" customFormat="1" hidden="1" outlineLevel="1" x14ac:dyDescent="0.25">
      <c r="A2532" s="2235"/>
      <c r="B2532" s="2237"/>
      <c r="C2532" s="2233"/>
      <c r="D2532" s="2235"/>
      <c r="E2532" s="1651" t="s">
        <v>458</v>
      </c>
      <c r="F2532" s="2233"/>
      <c r="G2532" s="2233"/>
      <c r="H2532" s="2237"/>
      <c r="I2532" s="2233"/>
      <c r="J2532" s="2235"/>
      <c r="K2532" s="1633" t="s">
        <v>465</v>
      </c>
      <c r="L2532" s="2233"/>
      <c r="M2532" s="2233"/>
      <c r="N2532" s="1650"/>
      <c r="O2532" s="562"/>
      <c r="P2532" s="562"/>
      <c r="Q2532" s="562"/>
      <c r="R2532" s="562"/>
      <c r="S2532" s="1652">
        <v>15</v>
      </c>
      <c r="T2532" s="562"/>
      <c r="U2532" s="52" t="s">
        <v>3912</v>
      </c>
      <c r="V2532" s="1647"/>
      <c r="W2532" s="1647"/>
      <c r="Y2532" s="1650"/>
      <c r="Z2532" s="1633"/>
    </row>
    <row r="2533" spans="1:26" s="1648" customFormat="1" hidden="1" outlineLevel="1" x14ac:dyDescent="0.25">
      <c r="A2533" s="2234">
        <v>39</v>
      </c>
      <c r="B2533" s="2236" t="s">
        <v>3855</v>
      </c>
      <c r="C2533" s="2232" t="s">
        <v>3814</v>
      </c>
      <c r="D2533" s="2234" t="s">
        <v>2140</v>
      </c>
      <c r="E2533" s="1633" t="s">
        <v>2686</v>
      </c>
      <c r="F2533" s="2232">
        <v>2027</v>
      </c>
      <c r="G2533" s="2232" t="s">
        <v>549</v>
      </c>
      <c r="H2533" s="2236" t="s">
        <v>3774</v>
      </c>
      <c r="I2533" s="2232" t="s">
        <v>3815</v>
      </c>
      <c r="J2533" s="2234" t="s">
        <v>3800</v>
      </c>
      <c r="K2533" s="1633" t="s">
        <v>3811</v>
      </c>
      <c r="L2533" s="2232">
        <v>2027</v>
      </c>
      <c r="M2533" s="2232" t="s">
        <v>548</v>
      </c>
      <c r="N2533" s="1650"/>
      <c r="O2533" s="562"/>
      <c r="P2533" s="562"/>
      <c r="Q2533" s="562"/>
      <c r="R2533" s="562"/>
      <c r="S2533" s="562">
        <v>1</v>
      </c>
      <c r="T2533" s="562"/>
      <c r="U2533" s="52"/>
      <c r="V2533" s="1647"/>
      <c r="W2533" s="1647"/>
      <c r="Y2533" s="1650"/>
      <c r="Z2533" s="1633"/>
    </row>
    <row r="2534" spans="1:26" s="1648" customFormat="1" hidden="1" outlineLevel="1" x14ac:dyDescent="0.25">
      <c r="A2534" s="2235"/>
      <c r="B2534" s="2237"/>
      <c r="C2534" s="2233"/>
      <c r="D2534" s="2235"/>
      <c r="E2534" s="1651" t="s">
        <v>458</v>
      </c>
      <c r="F2534" s="2233"/>
      <c r="G2534" s="2233"/>
      <c r="H2534" s="2237"/>
      <c r="I2534" s="2233"/>
      <c r="J2534" s="2235"/>
      <c r="K2534" s="1633" t="s">
        <v>465</v>
      </c>
      <c r="L2534" s="2233"/>
      <c r="M2534" s="2233"/>
      <c r="N2534" s="1650"/>
      <c r="O2534" s="562"/>
      <c r="P2534" s="562"/>
      <c r="Q2534" s="562"/>
      <c r="R2534" s="562"/>
      <c r="S2534" s="1652">
        <v>15</v>
      </c>
      <c r="T2534" s="562"/>
      <c r="U2534" s="52" t="s">
        <v>3912</v>
      </c>
      <c r="V2534" s="1647"/>
      <c r="W2534" s="1647"/>
      <c r="Y2534" s="1650"/>
      <c r="Z2534" s="1633"/>
    </row>
    <row r="2535" spans="1:26" s="1648" customFormat="1" hidden="1" outlineLevel="1" x14ac:dyDescent="0.25">
      <c r="A2535" s="2234">
        <f t="shared" ref="A2535" si="165">A2533+1</f>
        <v>40</v>
      </c>
      <c r="B2535" s="2236" t="s">
        <v>3775</v>
      </c>
      <c r="C2535" s="2232" t="s">
        <v>3814</v>
      </c>
      <c r="D2535" s="2234" t="s">
        <v>2140</v>
      </c>
      <c r="E2535" s="1633" t="s">
        <v>2686</v>
      </c>
      <c r="F2535" s="2232">
        <v>2027</v>
      </c>
      <c r="G2535" s="2232" t="s">
        <v>549</v>
      </c>
      <c r="H2535" s="2236" t="s">
        <v>3775</v>
      </c>
      <c r="I2535" s="2232" t="s">
        <v>3815</v>
      </c>
      <c r="J2535" s="2234" t="s">
        <v>3800</v>
      </c>
      <c r="K2535" s="1633" t="s">
        <v>3811</v>
      </c>
      <c r="L2535" s="2232">
        <v>2027</v>
      </c>
      <c r="M2535" s="2232" t="s">
        <v>548</v>
      </c>
      <c r="N2535" s="1650"/>
      <c r="O2535" s="562"/>
      <c r="P2535" s="562"/>
      <c r="Q2535" s="562"/>
      <c r="R2535" s="562"/>
      <c r="S2535" s="562">
        <v>1</v>
      </c>
      <c r="T2535" s="562"/>
      <c r="U2535" s="52"/>
      <c r="V2535" s="1647"/>
      <c r="W2535" s="1647"/>
      <c r="Y2535" s="1650"/>
      <c r="Z2535" s="1633"/>
    </row>
    <row r="2536" spans="1:26" s="1648" customFormat="1" hidden="1" outlineLevel="1" x14ac:dyDescent="0.25">
      <c r="A2536" s="2235"/>
      <c r="B2536" s="2237"/>
      <c r="C2536" s="2233"/>
      <c r="D2536" s="2235"/>
      <c r="E2536" s="1651" t="s">
        <v>458</v>
      </c>
      <c r="F2536" s="2233"/>
      <c r="G2536" s="2233"/>
      <c r="H2536" s="2237"/>
      <c r="I2536" s="2233"/>
      <c r="J2536" s="2235"/>
      <c r="K2536" s="1633" t="s">
        <v>465</v>
      </c>
      <c r="L2536" s="2233"/>
      <c r="M2536" s="2233"/>
      <c r="N2536" s="1650"/>
      <c r="O2536" s="562"/>
      <c r="P2536" s="562"/>
      <c r="Q2536" s="562"/>
      <c r="R2536" s="562"/>
      <c r="S2536" s="1652">
        <v>15</v>
      </c>
      <c r="T2536" s="562"/>
      <c r="U2536" s="52" t="s">
        <v>3912</v>
      </c>
      <c r="V2536" s="1647"/>
      <c r="W2536" s="1647"/>
      <c r="Y2536" s="1650"/>
      <c r="Z2536" s="1633"/>
    </row>
    <row r="2537" spans="1:26" s="1648" customFormat="1" hidden="1" outlineLevel="1" x14ac:dyDescent="0.25">
      <c r="A2537" s="2234">
        <v>41</v>
      </c>
      <c r="B2537" s="2236" t="s">
        <v>3856</v>
      </c>
      <c r="C2537" s="2232" t="s">
        <v>3814</v>
      </c>
      <c r="D2537" s="2234" t="s">
        <v>2140</v>
      </c>
      <c r="E2537" s="1633" t="s">
        <v>2686</v>
      </c>
      <c r="F2537" s="2232">
        <v>2025</v>
      </c>
      <c r="G2537" s="2232" t="s">
        <v>549</v>
      </c>
      <c r="H2537" s="2236" t="s">
        <v>3776</v>
      </c>
      <c r="I2537" s="2232" t="s">
        <v>3815</v>
      </c>
      <c r="J2537" s="2234" t="s">
        <v>3800</v>
      </c>
      <c r="K2537" s="1633" t="s">
        <v>3811</v>
      </c>
      <c r="L2537" s="2232">
        <v>2025</v>
      </c>
      <c r="M2537" s="2232" t="s">
        <v>548</v>
      </c>
      <c r="N2537" s="1650"/>
      <c r="O2537" s="562"/>
      <c r="P2537" s="562"/>
      <c r="Q2537" s="562">
        <v>1</v>
      </c>
      <c r="R2537" s="562"/>
      <c r="S2537" s="562"/>
      <c r="T2537" s="562"/>
      <c r="U2537" s="52"/>
      <c r="V2537" s="1647"/>
      <c r="W2537" s="1647"/>
      <c r="Y2537" s="1650"/>
      <c r="Z2537" s="1633"/>
    </row>
    <row r="2538" spans="1:26" s="1648" customFormat="1" hidden="1" outlineLevel="1" x14ac:dyDescent="0.25">
      <c r="A2538" s="2235"/>
      <c r="B2538" s="2237"/>
      <c r="C2538" s="2233"/>
      <c r="D2538" s="2235"/>
      <c r="E2538" s="1651" t="s">
        <v>458</v>
      </c>
      <c r="F2538" s="2233"/>
      <c r="G2538" s="2233"/>
      <c r="H2538" s="2237"/>
      <c r="I2538" s="2233"/>
      <c r="J2538" s="2235"/>
      <c r="K2538" s="1633" t="s">
        <v>465</v>
      </c>
      <c r="L2538" s="2233"/>
      <c r="M2538" s="2233"/>
      <c r="N2538" s="1650"/>
      <c r="O2538" s="562"/>
      <c r="P2538" s="562"/>
      <c r="Q2538" s="1652">
        <v>15</v>
      </c>
      <c r="R2538" s="562"/>
      <c r="S2538" s="562"/>
      <c r="T2538" s="562"/>
      <c r="U2538" s="52" t="s">
        <v>3912</v>
      </c>
      <c r="V2538" s="1647"/>
      <c r="W2538" s="1647"/>
      <c r="Y2538" s="1650"/>
      <c r="Z2538" s="1633"/>
    </row>
    <row r="2539" spans="1:26" s="1648" customFormat="1" hidden="1" outlineLevel="1" x14ac:dyDescent="0.25">
      <c r="A2539" s="2234">
        <f t="shared" ref="A2539" si="166">A2537+1</f>
        <v>42</v>
      </c>
      <c r="B2539" s="2236" t="s">
        <v>3857</v>
      </c>
      <c r="C2539" s="2232" t="s">
        <v>3814</v>
      </c>
      <c r="D2539" s="2234" t="s">
        <v>2140</v>
      </c>
      <c r="E2539" s="1633" t="s">
        <v>2686</v>
      </c>
      <c r="F2539" s="2232">
        <v>2027</v>
      </c>
      <c r="G2539" s="2232" t="s">
        <v>549</v>
      </c>
      <c r="H2539" s="2236" t="s">
        <v>3777</v>
      </c>
      <c r="I2539" s="2232" t="s">
        <v>3815</v>
      </c>
      <c r="J2539" s="2234" t="s">
        <v>3800</v>
      </c>
      <c r="K2539" s="1633" t="s">
        <v>3811</v>
      </c>
      <c r="L2539" s="2232">
        <v>2027</v>
      </c>
      <c r="M2539" s="2232" t="s">
        <v>548</v>
      </c>
      <c r="N2539" s="1650"/>
      <c r="O2539" s="562"/>
      <c r="P2539" s="562"/>
      <c r="Q2539" s="562"/>
      <c r="R2539" s="562"/>
      <c r="S2539" s="562">
        <v>1</v>
      </c>
      <c r="T2539" s="562"/>
      <c r="U2539" s="52"/>
      <c r="V2539" s="1647"/>
      <c r="W2539" s="1647"/>
      <c r="Y2539" s="1650"/>
      <c r="Z2539" s="1633"/>
    </row>
    <row r="2540" spans="1:26" s="1648" customFormat="1" hidden="1" outlineLevel="1" x14ac:dyDescent="0.25">
      <c r="A2540" s="2235"/>
      <c r="B2540" s="2237"/>
      <c r="C2540" s="2233"/>
      <c r="D2540" s="2235"/>
      <c r="E2540" s="1651" t="s">
        <v>458</v>
      </c>
      <c r="F2540" s="2233"/>
      <c r="G2540" s="2233"/>
      <c r="H2540" s="2237"/>
      <c r="I2540" s="2233"/>
      <c r="J2540" s="2235"/>
      <c r="K2540" s="1633" t="s">
        <v>465</v>
      </c>
      <c r="L2540" s="2233"/>
      <c r="M2540" s="2233"/>
      <c r="N2540" s="1650"/>
      <c r="O2540" s="562"/>
      <c r="P2540" s="562"/>
      <c r="Q2540" s="562"/>
      <c r="R2540" s="562"/>
      <c r="S2540" s="1652">
        <v>15</v>
      </c>
      <c r="T2540" s="562"/>
      <c r="U2540" s="52" t="s">
        <v>3912</v>
      </c>
      <c r="V2540" s="1647"/>
      <c r="W2540" s="1647"/>
      <c r="Y2540" s="1650"/>
      <c r="Z2540" s="1633"/>
    </row>
    <row r="2541" spans="1:26" s="1648" customFormat="1" hidden="1" outlineLevel="1" x14ac:dyDescent="0.25">
      <c r="A2541" s="2234">
        <v>43</v>
      </c>
      <c r="B2541" s="2236" t="s">
        <v>3858</v>
      </c>
      <c r="C2541" s="2232" t="s">
        <v>3814</v>
      </c>
      <c r="D2541" s="2234" t="s">
        <v>2140</v>
      </c>
      <c r="E2541" s="1633" t="s">
        <v>2686</v>
      </c>
      <c r="F2541" s="2232">
        <v>2025</v>
      </c>
      <c r="G2541" s="2232" t="s">
        <v>549</v>
      </c>
      <c r="H2541" s="2236" t="s">
        <v>3778</v>
      </c>
      <c r="I2541" s="2232" t="s">
        <v>3815</v>
      </c>
      <c r="J2541" s="2234" t="s">
        <v>3800</v>
      </c>
      <c r="K2541" s="1633" t="s">
        <v>3811</v>
      </c>
      <c r="L2541" s="2232">
        <v>2025</v>
      </c>
      <c r="M2541" s="2232" t="s">
        <v>548</v>
      </c>
      <c r="N2541" s="1650"/>
      <c r="O2541" s="562"/>
      <c r="P2541" s="562"/>
      <c r="Q2541" s="562">
        <v>1</v>
      </c>
      <c r="R2541" s="562"/>
      <c r="S2541" s="562"/>
      <c r="T2541" s="562"/>
      <c r="U2541" s="52"/>
      <c r="V2541" s="1647"/>
      <c r="W2541" s="1647"/>
      <c r="Y2541" s="1650"/>
      <c r="Z2541" s="1633"/>
    </row>
    <row r="2542" spans="1:26" s="1648" customFormat="1" hidden="1" outlineLevel="1" x14ac:dyDescent="0.25">
      <c r="A2542" s="2235"/>
      <c r="B2542" s="2237"/>
      <c r="C2542" s="2233"/>
      <c r="D2542" s="2235"/>
      <c r="E2542" s="1651" t="s">
        <v>458</v>
      </c>
      <c r="F2542" s="2233"/>
      <c r="G2542" s="2233"/>
      <c r="H2542" s="2237"/>
      <c r="I2542" s="2233"/>
      <c r="J2542" s="2235"/>
      <c r="K2542" s="1633" t="s">
        <v>465</v>
      </c>
      <c r="L2542" s="2233"/>
      <c r="M2542" s="2233"/>
      <c r="N2542" s="1650"/>
      <c r="O2542" s="562"/>
      <c r="P2542" s="562"/>
      <c r="Q2542" s="1652">
        <v>15</v>
      </c>
      <c r="R2542" s="562"/>
      <c r="S2542" s="562"/>
      <c r="T2542" s="562"/>
      <c r="U2542" s="52" t="s">
        <v>3912</v>
      </c>
      <c r="V2542" s="1647"/>
      <c r="W2542" s="1647"/>
      <c r="Y2542" s="1650"/>
      <c r="Z2542" s="1633"/>
    </row>
    <row r="2543" spans="1:26" s="1648" customFormat="1" hidden="1" outlineLevel="1" x14ac:dyDescent="0.25">
      <c r="A2543" s="2234">
        <f t="shared" ref="A2543" si="167">A2541+1</f>
        <v>44</v>
      </c>
      <c r="B2543" s="2236" t="s">
        <v>3859</v>
      </c>
      <c r="C2543" s="2232" t="s">
        <v>3814</v>
      </c>
      <c r="D2543" s="2234" t="s">
        <v>2140</v>
      </c>
      <c r="E2543" s="1633" t="s">
        <v>2686</v>
      </c>
      <c r="F2543" s="2232">
        <v>2026</v>
      </c>
      <c r="G2543" s="2232" t="s">
        <v>549</v>
      </c>
      <c r="H2543" s="2236" t="s">
        <v>3779</v>
      </c>
      <c r="I2543" s="2232" t="s">
        <v>3815</v>
      </c>
      <c r="J2543" s="2234" t="s">
        <v>3800</v>
      </c>
      <c r="K2543" s="1633" t="s">
        <v>3811</v>
      </c>
      <c r="L2543" s="2232">
        <v>2026</v>
      </c>
      <c r="M2543" s="2232" t="s">
        <v>548</v>
      </c>
      <c r="N2543" s="1650"/>
      <c r="O2543" s="562"/>
      <c r="P2543" s="562"/>
      <c r="Q2543" s="562"/>
      <c r="R2543" s="562">
        <v>1</v>
      </c>
      <c r="S2543" s="562"/>
      <c r="T2543" s="562"/>
      <c r="U2543" s="52"/>
      <c r="V2543" s="1647"/>
      <c r="W2543" s="1647"/>
      <c r="Y2543" s="1650"/>
      <c r="Z2543" s="1633"/>
    </row>
    <row r="2544" spans="1:26" s="1648" customFormat="1" hidden="1" outlineLevel="1" x14ac:dyDescent="0.25">
      <c r="A2544" s="2235"/>
      <c r="B2544" s="2237"/>
      <c r="C2544" s="2233"/>
      <c r="D2544" s="2235"/>
      <c r="E2544" s="1651" t="s">
        <v>458</v>
      </c>
      <c r="F2544" s="2233"/>
      <c r="G2544" s="2233"/>
      <c r="H2544" s="2237"/>
      <c r="I2544" s="2233"/>
      <c r="J2544" s="2235"/>
      <c r="K2544" s="1633" t="s">
        <v>465</v>
      </c>
      <c r="L2544" s="2233"/>
      <c r="M2544" s="2233"/>
      <c r="N2544" s="1650"/>
      <c r="O2544" s="562"/>
      <c r="P2544" s="562"/>
      <c r="Q2544" s="562"/>
      <c r="R2544" s="1652">
        <v>15</v>
      </c>
      <c r="S2544" s="562"/>
      <c r="T2544" s="562"/>
      <c r="U2544" s="52" t="s">
        <v>3912</v>
      </c>
      <c r="V2544" s="1647"/>
      <c r="W2544" s="1647"/>
      <c r="Y2544" s="1650"/>
      <c r="Z2544" s="1633"/>
    </row>
    <row r="2545" spans="1:26" s="1648" customFormat="1" hidden="1" outlineLevel="1" x14ac:dyDescent="0.25">
      <c r="A2545" s="2234">
        <v>45</v>
      </c>
      <c r="B2545" s="2236" t="s">
        <v>3860</v>
      </c>
      <c r="C2545" s="2232" t="s">
        <v>3814</v>
      </c>
      <c r="D2545" s="2234" t="s">
        <v>2140</v>
      </c>
      <c r="E2545" s="1633" t="s">
        <v>2686</v>
      </c>
      <c r="F2545" s="2232">
        <v>2026</v>
      </c>
      <c r="G2545" s="2232" t="s">
        <v>549</v>
      </c>
      <c r="H2545" s="2236" t="s">
        <v>3780</v>
      </c>
      <c r="I2545" s="2232" t="s">
        <v>3815</v>
      </c>
      <c r="J2545" s="2234" t="s">
        <v>3800</v>
      </c>
      <c r="K2545" s="1633" t="s">
        <v>3811</v>
      </c>
      <c r="L2545" s="2232">
        <v>2026</v>
      </c>
      <c r="M2545" s="2232" t="s">
        <v>548</v>
      </c>
      <c r="N2545" s="1650"/>
      <c r="O2545" s="562"/>
      <c r="P2545" s="562"/>
      <c r="Q2545" s="562"/>
      <c r="R2545" s="562">
        <v>1</v>
      </c>
      <c r="S2545" s="562"/>
      <c r="T2545" s="562"/>
      <c r="U2545" s="52"/>
      <c r="V2545" s="1647"/>
      <c r="W2545" s="1647"/>
      <c r="Y2545" s="1650"/>
      <c r="Z2545" s="1633"/>
    </row>
    <row r="2546" spans="1:26" s="1648" customFormat="1" hidden="1" outlineLevel="1" x14ac:dyDescent="0.25">
      <c r="A2546" s="2235"/>
      <c r="B2546" s="2237"/>
      <c r="C2546" s="2233"/>
      <c r="D2546" s="2235"/>
      <c r="E2546" s="1651" t="s">
        <v>458</v>
      </c>
      <c r="F2546" s="2233"/>
      <c r="G2546" s="2233"/>
      <c r="H2546" s="2237"/>
      <c r="I2546" s="2233"/>
      <c r="J2546" s="2235"/>
      <c r="K2546" s="1633" t="s">
        <v>465</v>
      </c>
      <c r="L2546" s="2233"/>
      <c r="M2546" s="2233"/>
      <c r="N2546" s="1650"/>
      <c r="O2546" s="562"/>
      <c r="P2546" s="562"/>
      <c r="Q2546" s="562"/>
      <c r="R2546" s="1652">
        <v>15</v>
      </c>
      <c r="S2546" s="562"/>
      <c r="T2546" s="562"/>
      <c r="U2546" s="52" t="s">
        <v>3912</v>
      </c>
      <c r="V2546" s="1647"/>
      <c r="W2546" s="1647"/>
      <c r="Y2546" s="1650"/>
      <c r="Z2546" s="1633"/>
    </row>
    <row r="2547" spans="1:26" s="1648" customFormat="1" hidden="1" outlineLevel="1" x14ac:dyDescent="0.25">
      <c r="A2547" s="2234">
        <f t="shared" ref="A2547" si="168">A2545+1</f>
        <v>46</v>
      </c>
      <c r="B2547" s="2236" t="s">
        <v>3861</v>
      </c>
      <c r="C2547" s="2232" t="s">
        <v>3814</v>
      </c>
      <c r="D2547" s="2234" t="s">
        <v>2140</v>
      </c>
      <c r="E2547" s="1633" t="s">
        <v>2686</v>
      </c>
      <c r="F2547" s="2232">
        <v>2025</v>
      </c>
      <c r="G2547" s="2232" t="s">
        <v>549</v>
      </c>
      <c r="H2547" s="2236" t="s">
        <v>3781</v>
      </c>
      <c r="I2547" s="2232" t="s">
        <v>3815</v>
      </c>
      <c r="J2547" s="2234" t="s">
        <v>3800</v>
      </c>
      <c r="K2547" s="1633" t="s">
        <v>3811</v>
      </c>
      <c r="L2547" s="2232">
        <v>2025</v>
      </c>
      <c r="M2547" s="2232" t="s">
        <v>548</v>
      </c>
      <c r="N2547" s="1650"/>
      <c r="O2547" s="562"/>
      <c r="P2547" s="562"/>
      <c r="Q2547" s="562">
        <v>1</v>
      </c>
      <c r="R2547" s="562"/>
      <c r="S2547" s="562"/>
      <c r="T2547" s="562"/>
      <c r="U2547" s="52"/>
      <c r="V2547" s="1647"/>
      <c r="W2547" s="1647"/>
      <c r="Y2547" s="1650"/>
      <c r="Z2547" s="1633"/>
    </row>
    <row r="2548" spans="1:26" s="1648" customFormat="1" hidden="1" outlineLevel="1" x14ac:dyDescent="0.25">
      <c r="A2548" s="2235"/>
      <c r="B2548" s="2237"/>
      <c r="C2548" s="2233"/>
      <c r="D2548" s="2235"/>
      <c r="E2548" s="1651" t="s">
        <v>458</v>
      </c>
      <c r="F2548" s="2233"/>
      <c r="G2548" s="2233"/>
      <c r="H2548" s="2237"/>
      <c r="I2548" s="2233"/>
      <c r="J2548" s="2235"/>
      <c r="K2548" s="1633" t="s">
        <v>465</v>
      </c>
      <c r="L2548" s="2233"/>
      <c r="M2548" s="2233"/>
      <c r="N2548" s="1650"/>
      <c r="O2548" s="562"/>
      <c r="P2548" s="562"/>
      <c r="Q2548" s="1652">
        <v>15</v>
      </c>
      <c r="R2548" s="562"/>
      <c r="S2548" s="562"/>
      <c r="T2548" s="562"/>
      <c r="U2548" s="52" t="s">
        <v>3912</v>
      </c>
      <c r="V2548" s="1647"/>
      <c r="W2548" s="1647"/>
      <c r="Y2548" s="1650"/>
      <c r="Z2548" s="1633"/>
    </row>
    <row r="2549" spans="1:26" s="1648" customFormat="1" hidden="1" outlineLevel="1" x14ac:dyDescent="0.25">
      <c r="A2549" s="2234">
        <v>47</v>
      </c>
      <c r="B2549" s="2236" t="s">
        <v>3862</v>
      </c>
      <c r="C2549" s="2232" t="s">
        <v>3814</v>
      </c>
      <c r="D2549" s="2234" t="s">
        <v>2140</v>
      </c>
      <c r="E2549" s="1633" t="s">
        <v>2686</v>
      </c>
      <c r="F2549" s="2232">
        <v>2025</v>
      </c>
      <c r="G2549" s="2232" t="s">
        <v>549</v>
      </c>
      <c r="H2549" s="2236" t="s">
        <v>3782</v>
      </c>
      <c r="I2549" s="2232" t="s">
        <v>3815</v>
      </c>
      <c r="J2549" s="2234" t="s">
        <v>3800</v>
      </c>
      <c r="K2549" s="1633" t="s">
        <v>3811</v>
      </c>
      <c r="L2549" s="2232">
        <v>2025</v>
      </c>
      <c r="M2549" s="2232" t="s">
        <v>548</v>
      </c>
      <c r="N2549" s="1650"/>
      <c r="O2549" s="562"/>
      <c r="P2549" s="562"/>
      <c r="Q2549" s="562">
        <v>1</v>
      </c>
      <c r="R2549" s="562"/>
      <c r="S2549" s="562"/>
      <c r="T2549" s="562"/>
      <c r="U2549" s="52"/>
      <c r="V2549" s="1647"/>
      <c r="W2549" s="1647"/>
      <c r="Y2549" s="1650"/>
      <c r="Z2549" s="1633"/>
    </row>
    <row r="2550" spans="1:26" s="1648" customFormat="1" hidden="1" outlineLevel="1" x14ac:dyDescent="0.25">
      <c r="A2550" s="2235"/>
      <c r="B2550" s="2237"/>
      <c r="C2550" s="2233"/>
      <c r="D2550" s="2235"/>
      <c r="E2550" s="1651" t="s">
        <v>458</v>
      </c>
      <c r="F2550" s="2233"/>
      <c r="G2550" s="2233"/>
      <c r="H2550" s="2237"/>
      <c r="I2550" s="2233"/>
      <c r="J2550" s="2235"/>
      <c r="K2550" s="1633" t="s">
        <v>465</v>
      </c>
      <c r="L2550" s="2233"/>
      <c r="M2550" s="2233"/>
      <c r="N2550" s="1650"/>
      <c r="O2550" s="562"/>
      <c r="P2550" s="562"/>
      <c r="Q2550" s="1652">
        <v>18.8765</v>
      </c>
      <c r="R2550" s="562"/>
      <c r="S2550" s="562"/>
      <c r="T2550" s="562"/>
      <c r="U2550" s="52" t="s">
        <v>3912</v>
      </c>
      <c r="V2550" s="1647"/>
      <c r="W2550" s="1647"/>
      <c r="Y2550" s="1650"/>
      <c r="Z2550" s="1633"/>
    </row>
    <row r="2551" spans="1:26" s="1648" customFormat="1" hidden="1" outlineLevel="1" x14ac:dyDescent="0.25">
      <c r="A2551" s="2234">
        <f t="shared" ref="A2551" si="169">A2549+1</f>
        <v>48</v>
      </c>
      <c r="B2551" s="2236" t="s">
        <v>3863</v>
      </c>
      <c r="C2551" s="2232" t="s">
        <v>3814</v>
      </c>
      <c r="D2551" s="2234" t="s">
        <v>2140</v>
      </c>
      <c r="E2551" s="1633" t="s">
        <v>2686</v>
      </c>
      <c r="F2551" s="2232">
        <v>2025</v>
      </c>
      <c r="G2551" s="2232" t="s">
        <v>549</v>
      </c>
      <c r="H2551" s="2236" t="s">
        <v>3783</v>
      </c>
      <c r="I2551" s="2232" t="s">
        <v>3815</v>
      </c>
      <c r="J2551" s="2234" t="s">
        <v>3800</v>
      </c>
      <c r="K2551" s="1633" t="s">
        <v>3811</v>
      </c>
      <c r="L2551" s="2232">
        <v>2025</v>
      </c>
      <c r="M2551" s="2232" t="s">
        <v>548</v>
      </c>
      <c r="N2551" s="1650"/>
      <c r="O2551" s="562"/>
      <c r="P2551" s="562"/>
      <c r="Q2551" s="562">
        <v>1</v>
      </c>
      <c r="R2551" s="562"/>
      <c r="S2551" s="562"/>
      <c r="T2551" s="562"/>
      <c r="U2551" s="52"/>
      <c r="V2551" s="1647"/>
      <c r="W2551" s="1647"/>
      <c r="Y2551" s="1650"/>
      <c r="Z2551" s="1633"/>
    </row>
    <row r="2552" spans="1:26" s="1648" customFormat="1" hidden="1" outlineLevel="1" x14ac:dyDescent="0.25">
      <c r="A2552" s="2235"/>
      <c r="B2552" s="2237"/>
      <c r="C2552" s="2233"/>
      <c r="D2552" s="2235"/>
      <c r="E2552" s="1651" t="s">
        <v>458</v>
      </c>
      <c r="F2552" s="2233"/>
      <c r="G2552" s="2233"/>
      <c r="H2552" s="2237"/>
      <c r="I2552" s="2233"/>
      <c r="J2552" s="2235"/>
      <c r="K2552" s="1633" t="s">
        <v>465</v>
      </c>
      <c r="L2552" s="2233"/>
      <c r="M2552" s="2233"/>
      <c r="N2552" s="1650"/>
      <c r="O2552" s="562"/>
      <c r="P2552" s="562"/>
      <c r="Q2552" s="1652">
        <v>15</v>
      </c>
      <c r="R2552" s="562"/>
      <c r="S2552" s="562"/>
      <c r="T2552" s="562"/>
      <c r="U2552" s="52" t="s">
        <v>3912</v>
      </c>
      <c r="V2552" s="1647"/>
      <c r="W2552" s="1647"/>
      <c r="Y2552" s="1650"/>
      <c r="Z2552" s="1633"/>
    </row>
    <row r="2553" spans="1:26" s="1648" customFormat="1" hidden="1" outlineLevel="1" x14ac:dyDescent="0.25">
      <c r="A2553" s="2234">
        <v>49</v>
      </c>
      <c r="B2553" s="2236" t="s">
        <v>3864</v>
      </c>
      <c r="C2553" s="2232" t="s">
        <v>3814</v>
      </c>
      <c r="D2553" s="2234" t="s">
        <v>2140</v>
      </c>
      <c r="E2553" s="1633" t="s">
        <v>2686</v>
      </c>
      <c r="F2553" s="2232">
        <v>2026</v>
      </c>
      <c r="G2553" s="2232" t="s">
        <v>549</v>
      </c>
      <c r="H2553" s="2236" t="s">
        <v>3784</v>
      </c>
      <c r="I2553" s="2232" t="s">
        <v>3815</v>
      </c>
      <c r="J2553" s="2234" t="s">
        <v>3800</v>
      </c>
      <c r="K2553" s="1633" t="s">
        <v>3811</v>
      </c>
      <c r="L2553" s="2232">
        <v>2026</v>
      </c>
      <c r="M2553" s="2232" t="s">
        <v>548</v>
      </c>
      <c r="N2553" s="1650"/>
      <c r="O2553" s="562"/>
      <c r="P2553" s="562"/>
      <c r="Q2553" s="562"/>
      <c r="R2553" s="562">
        <v>1</v>
      </c>
      <c r="S2553" s="562"/>
      <c r="T2553" s="562"/>
      <c r="U2553" s="52"/>
      <c r="V2553" s="1647"/>
      <c r="W2553" s="1647"/>
      <c r="Y2553" s="1650"/>
      <c r="Z2553" s="1633"/>
    </row>
    <row r="2554" spans="1:26" s="1648" customFormat="1" hidden="1" outlineLevel="1" x14ac:dyDescent="0.25">
      <c r="A2554" s="2235"/>
      <c r="B2554" s="2237"/>
      <c r="C2554" s="2233"/>
      <c r="D2554" s="2235"/>
      <c r="E2554" s="1651" t="s">
        <v>458</v>
      </c>
      <c r="F2554" s="2233"/>
      <c r="G2554" s="2233"/>
      <c r="H2554" s="2237"/>
      <c r="I2554" s="2233"/>
      <c r="J2554" s="2235"/>
      <c r="K2554" s="1633" t="s">
        <v>465</v>
      </c>
      <c r="L2554" s="2233"/>
      <c r="M2554" s="2233"/>
      <c r="N2554" s="1650"/>
      <c r="O2554" s="562"/>
      <c r="P2554" s="562"/>
      <c r="Q2554" s="562"/>
      <c r="R2554" s="1652">
        <v>15</v>
      </c>
      <c r="S2554" s="562"/>
      <c r="T2554" s="562"/>
      <c r="U2554" s="52" t="s">
        <v>3912</v>
      </c>
      <c r="V2554" s="1647"/>
      <c r="W2554" s="1647"/>
      <c r="Y2554" s="1650"/>
      <c r="Z2554" s="1633"/>
    </row>
    <row r="2555" spans="1:26" s="1648" customFormat="1" hidden="1" outlineLevel="1" x14ac:dyDescent="0.25">
      <c r="A2555" s="2234">
        <f t="shared" ref="A2555" si="170">A2553+1</f>
        <v>50</v>
      </c>
      <c r="B2555" s="2236" t="s">
        <v>3785</v>
      </c>
      <c r="C2555" s="2232" t="s">
        <v>3814</v>
      </c>
      <c r="D2555" s="2234" t="s">
        <v>2140</v>
      </c>
      <c r="E2555" s="1633" t="s">
        <v>2686</v>
      </c>
      <c r="F2555" s="2232">
        <v>2025</v>
      </c>
      <c r="G2555" s="2232" t="s">
        <v>549</v>
      </c>
      <c r="H2555" s="2236" t="s">
        <v>3785</v>
      </c>
      <c r="I2555" s="2232" t="s">
        <v>3815</v>
      </c>
      <c r="J2555" s="2234" t="s">
        <v>3800</v>
      </c>
      <c r="K2555" s="1633" t="s">
        <v>3811</v>
      </c>
      <c r="L2555" s="2232">
        <v>2025</v>
      </c>
      <c r="M2555" s="2232" t="s">
        <v>548</v>
      </c>
      <c r="N2555" s="1650"/>
      <c r="O2555" s="562"/>
      <c r="P2555" s="562"/>
      <c r="Q2555" s="562">
        <v>1</v>
      </c>
      <c r="R2555" s="562"/>
      <c r="S2555" s="562"/>
      <c r="T2555" s="562"/>
      <c r="U2555" s="52"/>
      <c r="V2555" s="1647"/>
      <c r="W2555" s="1647"/>
      <c r="Y2555" s="1650"/>
      <c r="Z2555" s="1633"/>
    </row>
    <row r="2556" spans="1:26" s="1648" customFormat="1" hidden="1" outlineLevel="1" x14ac:dyDescent="0.25">
      <c r="A2556" s="2235"/>
      <c r="B2556" s="2237"/>
      <c r="C2556" s="2233"/>
      <c r="D2556" s="2235"/>
      <c r="E2556" s="1651" t="s">
        <v>458</v>
      </c>
      <c r="F2556" s="2233"/>
      <c r="G2556" s="2233"/>
      <c r="H2556" s="2237"/>
      <c r="I2556" s="2233"/>
      <c r="J2556" s="2235"/>
      <c r="K2556" s="1633" t="s">
        <v>465</v>
      </c>
      <c r="L2556" s="2233"/>
      <c r="M2556" s="2233"/>
      <c r="N2556" s="1650"/>
      <c r="O2556" s="562"/>
      <c r="P2556" s="562"/>
      <c r="Q2556" s="1652">
        <v>15</v>
      </c>
      <c r="R2556" s="562"/>
      <c r="S2556" s="562"/>
      <c r="T2556" s="562"/>
      <c r="U2556" s="52" t="s">
        <v>3912</v>
      </c>
      <c r="V2556" s="1647"/>
      <c r="W2556" s="1647"/>
      <c r="Y2556" s="1650"/>
      <c r="Z2556" s="1633"/>
    </row>
    <row r="2557" spans="1:26" s="1648" customFormat="1" hidden="1" outlineLevel="1" x14ac:dyDescent="0.25">
      <c r="A2557" s="2234">
        <v>51</v>
      </c>
      <c r="B2557" s="2236" t="s">
        <v>3786</v>
      </c>
      <c r="C2557" s="2232" t="s">
        <v>3814</v>
      </c>
      <c r="D2557" s="2234" t="s">
        <v>2140</v>
      </c>
      <c r="E2557" s="1633" t="s">
        <v>2686</v>
      </c>
      <c r="F2557" s="2232">
        <v>2026</v>
      </c>
      <c r="G2557" s="2232" t="s">
        <v>549</v>
      </c>
      <c r="H2557" s="2236" t="s">
        <v>3786</v>
      </c>
      <c r="I2557" s="2232" t="s">
        <v>3815</v>
      </c>
      <c r="J2557" s="2234" t="s">
        <v>3800</v>
      </c>
      <c r="K2557" s="1633" t="s">
        <v>3811</v>
      </c>
      <c r="L2557" s="2232">
        <v>2026</v>
      </c>
      <c r="M2557" s="2232" t="s">
        <v>548</v>
      </c>
      <c r="N2557" s="1650"/>
      <c r="O2557" s="562"/>
      <c r="P2557" s="562"/>
      <c r="Q2557" s="562"/>
      <c r="R2557" s="562">
        <v>1</v>
      </c>
      <c r="S2557" s="562"/>
      <c r="T2557" s="562"/>
      <c r="U2557" s="52"/>
      <c r="V2557" s="1647"/>
      <c r="W2557" s="1647"/>
      <c r="Y2557" s="1650"/>
      <c r="Z2557" s="1633"/>
    </row>
    <row r="2558" spans="1:26" s="1648" customFormat="1" hidden="1" outlineLevel="1" x14ac:dyDescent="0.25">
      <c r="A2558" s="2235"/>
      <c r="B2558" s="2237"/>
      <c r="C2558" s="2233"/>
      <c r="D2558" s="2235"/>
      <c r="E2558" s="1651" t="s">
        <v>458</v>
      </c>
      <c r="F2558" s="2233"/>
      <c r="G2558" s="2233"/>
      <c r="H2558" s="2237"/>
      <c r="I2558" s="2233"/>
      <c r="J2558" s="2235"/>
      <c r="K2558" s="1633" t="s">
        <v>465</v>
      </c>
      <c r="L2558" s="2233"/>
      <c r="M2558" s="2233"/>
      <c r="N2558" s="1650"/>
      <c r="O2558" s="562"/>
      <c r="P2558" s="562"/>
      <c r="Q2558" s="562"/>
      <c r="R2558" s="1652">
        <v>15</v>
      </c>
      <c r="S2558" s="562"/>
      <c r="T2558" s="562"/>
      <c r="U2558" s="52" t="s">
        <v>3912</v>
      </c>
      <c r="V2558" s="1647"/>
      <c r="W2558" s="1647"/>
      <c r="Y2558" s="1650"/>
      <c r="Z2558" s="1633"/>
    </row>
    <row r="2559" spans="1:26" s="1648" customFormat="1" hidden="1" outlineLevel="1" x14ac:dyDescent="0.25">
      <c r="A2559" s="2234">
        <f t="shared" ref="A2559" si="171">A2557+1</f>
        <v>52</v>
      </c>
      <c r="B2559" s="2236" t="s">
        <v>3787</v>
      </c>
      <c r="C2559" s="2232" t="s">
        <v>3814</v>
      </c>
      <c r="D2559" s="2234" t="s">
        <v>2140</v>
      </c>
      <c r="E2559" s="1633" t="s">
        <v>2686</v>
      </c>
      <c r="F2559" s="2232">
        <v>2026</v>
      </c>
      <c r="G2559" s="2232" t="s">
        <v>549</v>
      </c>
      <c r="H2559" s="2236" t="s">
        <v>3787</v>
      </c>
      <c r="I2559" s="2232" t="s">
        <v>3815</v>
      </c>
      <c r="J2559" s="2234" t="s">
        <v>3800</v>
      </c>
      <c r="K2559" s="1633" t="s">
        <v>3811</v>
      </c>
      <c r="L2559" s="2232">
        <v>2026</v>
      </c>
      <c r="M2559" s="2232" t="s">
        <v>548</v>
      </c>
      <c r="N2559" s="1650"/>
      <c r="O2559" s="562"/>
      <c r="P2559" s="562"/>
      <c r="Q2559" s="562"/>
      <c r="R2559" s="562">
        <v>1</v>
      </c>
      <c r="S2559" s="562"/>
      <c r="T2559" s="562"/>
      <c r="U2559" s="52"/>
      <c r="V2559" s="1647"/>
      <c r="W2559" s="1647"/>
      <c r="Y2559" s="1650"/>
      <c r="Z2559" s="1633"/>
    </row>
    <row r="2560" spans="1:26" s="1648" customFormat="1" hidden="1" outlineLevel="1" x14ac:dyDescent="0.25">
      <c r="A2560" s="2235"/>
      <c r="B2560" s="2237"/>
      <c r="C2560" s="2233"/>
      <c r="D2560" s="2235"/>
      <c r="E2560" s="1651" t="s">
        <v>458</v>
      </c>
      <c r="F2560" s="2233"/>
      <c r="G2560" s="2233"/>
      <c r="H2560" s="2237"/>
      <c r="I2560" s="2233"/>
      <c r="J2560" s="2235"/>
      <c r="K2560" s="1633" t="s">
        <v>465</v>
      </c>
      <c r="L2560" s="2233"/>
      <c r="M2560" s="2233"/>
      <c r="N2560" s="1650"/>
      <c r="O2560" s="562"/>
      <c r="P2560" s="562"/>
      <c r="Q2560" s="562"/>
      <c r="R2560" s="1652">
        <v>15</v>
      </c>
      <c r="S2560" s="562"/>
      <c r="T2560" s="562"/>
      <c r="U2560" s="52" t="s">
        <v>3912</v>
      </c>
      <c r="V2560" s="1647"/>
      <c r="W2560" s="1647"/>
      <c r="Y2560" s="1650"/>
      <c r="Z2560" s="1633"/>
    </row>
    <row r="2561" spans="1:26" s="1648" customFormat="1" hidden="1" outlineLevel="1" x14ac:dyDescent="0.25">
      <c r="A2561" s="2234">
        <v>53</v>
      </c>
      <c r="B2561" s="2236" t="s">
        <v>3788</v>
      </c>
      <c r="C2561" s="2232" t="s">
        <v>3814</v>
      </c>
      <c r="D2561" s="2234" t="s">
        <v>2140</v>
      </c>
      <c r="E2561" s="1633" t="s">
        <v>2686</v>
      </c>
      <c r="F2561" s="2232">
        <v>2026</v>
      </c>
      <c r="G2561" s="2232" t="s">
        <v>549</v>
      </c>
      <c r="H2561" s="2236" t="s">
        <v>3788</v>
      </c>
      <c r="I2561" s="2232" t="s">
        <v>3815</v>
      </c>
      <c r="J2561" s="2234" t="s">
        <v>3800</v>
      </c>
      <c r="K2561" s="1633" t="s">
        <v>3811</v>
      </c>
      <c r="L2561" s="2232">
        <v>2026</v>
      </c>
      <c r="M2561" s="2232" t="s">
        <v>548</v>
      </c>
      <c r="N2561" s="1650"/>
      <c r="O2561" s="562"/>
      <c r="P2561" s="562"/>
      <c r="Q2561" s="562"/>
      <c r="R2561" s="562">
        <v>1</v>
      </c>
      <c r="S2561" s="562"/>
      <c r="T2561" s="562"/>
      <c r="U2561" s="52"/>
      <c r="V2561" s="1647"/>
      <c r="W2561" s="1647"/>
      <c r="Y2561" s="1650"/>
      <c r="Z2561" s="1633"/>
    </row>
    <row r="2562" spans="1:26" s="1648" customFormat="1" hidden="1" outlineLevel="1" x14ac:dyDescent="0.25">
      <c r="A2562" s="2235"/>
      <c r="B2562" s="2237"/>
      <c r="C2562" s="2233"/>
      <c r="D2562" s="2235"/>
      <c r="E2562" s="1651" t="s">
        <v>458</v>
      </c>
      <c r="F2562" s="2233"/>
      <c r="G2562" s="2233"/>
      <c r="H2562" s="2237"/>
      <c r="I2562" s="2233"/>
      <c r="J2562" s="2235"/>
      <c r="K2562" s="1633" t="s">
        <v>465</v>
      </c>
      <c r="L2562" s="2233"/>
      <c r="M2562" s="2233"/>
      <c r="N2562" s="1650"/>
      <c r="O2562" s="562"/>
      <c r="P2562" s="562"/>
      <c r="Q2562" s="562"/>
      <c r="R2562" s="1652">
        <v>15</v>
      </c>
      <c r="S2562" s="562"/>
      <c r="T2562" s="562"/>
      <c r="U2562" s="52" t="s">
        <v>3912</v>
      </c>
      <c r="V2562" s="1647"/>
      <c r="W2562" s="1647"/>
      <c r="Y2562" s="1650"/>
      <c r="Z2562" s="1633"/>
    </row>
    <row r="2563" spans="1:26" s="1648" customFormat="1" hidden="1" outlineLevel="1" x14ac:dyDescent="0.25">
      <c r="A2563" s="2234">
        <f t="shared" ref="A2563" si="172">A2561+1</f>
        <v>54</v>
      </c>
      <c r="B2563" s="2236" t="s">
        <v>3865</v>
      </c>
      <c r="C2563" s="2232" t="s">
        <v>3814</v>
      </c>
      <c r="D2563" s="2234" t="s">
        <v>2140</v>
      </c>
      <c r="E2563" s="1633" t="s">
        <v>2686</v>
      </c>
      <c r="F2563" s="2232">
        <v>2025</v>
      </c>
      <c r="G2563" s="2232" t="s">
        <v>549</v>
      </c>
      <c r="H2563" s="2236" t="s">
        <v>3789</v>
      </c>
      <c r="I2563" s="2232" t="s">
        <v>3815</v>
      </c>
      <c r="J2563" s="2234" t="s">
        <v>3800</v>
      </c>
      <c r="K2563" s="1633" t="s">
        <v>3811</v>
      </c>
      <c r="L2563" s="2232">
        <v>2025</v>
      </c>
      <c r="M2563" s="2232" t="s">
        <v>548</v>
      </c>
      <c r="N2563" s="1650"/>
      <c r="O2563" s="562"/>
      <c r="P2563" s="562"/>
      <c r="Q2563" s="562">
        <v>1</v>
      </c>
      <c r="R2563" s="562"/>
      <c r="S2563" s="562"/>
      <c r="T2563" s="562"/>
      <c r="U2563" s="52"/>
      <c r="V2563" s="1647"/>
      <c r="W2563" s="1647"/>
      <c r="Y2563" s="1650"/>
      <c r="Z2563" s="1633"/>
    </row>
    <row r="2564" spans="1:26" s="1648" customFormat="1" hidden="1" outlineLevel="1" x14ac:dyDescent="0.25">
      <c r="A2564" s="2235"/>
      <c r="B2564" s="2237"/>
      <c r="C2564" s="2233"/>
      <c r="D2564" s="2235"/>
      <c r="E2564" s="1651" t="s">
        <v>458</v>
      </c>
      <c r="F2564" s="2233"/>
      <c r="G2564" s="2233"/>
      <c r="H2564" s="2237"/>
      <c r="I2564" s="2233"/>
      <c r="J2564" s="2235"/>
      <c r="K2564" s="1633" t="s">
        <v>465</v>
      </c>
      <c r="L2564" s="2233"/>
      <c r="M2564" s="2233"/>
      <c r="N2564" s="1650"/>
      <c r="O2564" s="562"/>
      <c r="P2564" s="562"/>
      <c r="Q2564" s="1652">
        <v>15</v>
      </c>
      <c r="R2564" s="562"/>
      <c r="S2564" s="562"/>
      <c r="T2564" s="562"/>
      <c r="U2564" s="52" t="s">
        <v>3912</v>
      </c>
      <c r="V2564" s="1647"/>
      <c r="W2564" s="1647"/>
      <c r="Y2564" s="1650"/>
      <c r="Z2564" s="1633"/>
    </row>
    <row r="2565" spans="1:26" s="1648" customFormat="1" hidden="1" outlineLevel="1" x14ac:dyDescent="0.25">
      <c r="A2565" s="2234">
        <v>55</v>
      </c>
      <c r="B2565" s="2236" t="s">
        <v>3790</v>
      </c>
      <c r="C2565" s="2232" t="s">
        <v>3814</v>
      </c>
      <c r="D2565" s="2234" t="s">
        <v>2140</v>
      </c>
      <c r="E2565" s="1633" t="s">
        <v>2686</v>
      </c>
      <c r="F2565" s="2232">
        <v>2027</v>
      </c>
      <c r="G2565" s="2232" t="s">
        <v>549</v>
      </c>
      <c r="H2565" s="2236" t="s">
        <v>3790</v>
      </c>
      <c r="I2565" s="2232" t="s">
        <v>3815</v>
      </c>
      <c r="J2565" s="2234" t="s">
        <v>3800</v>
      </c>
      <c r="K2565" s="1633" t="s">
        <v>3811</v>
      </c>
      <c r="L2565" s="2232">
        <v>2027</v>
      </c>
      <c r="M2565" s="2232" t="s">
        <v>548</v>
      </c>
      <c r="N2565" s="1650"/>
      <c r="O2565" s="562"/>
      <c r="P2565" s="562"/>
      <c r="Q2565" s="562"/>
      <c r="R2565" s="562"/>
      <c r="S2565" s="562">
        <v>1</v>
      </c>
      <c r="T2565" s="562"/>
      <c r="U2565" s="52"/>
      <c r="V2565" s="1647"/>
      <c r="W2565" s="1647"/>
      <c r="Y2565" s="1650"/>
      <c r="Z2565" s="1633"/>
    </row>
    <row r="2566" spans="1:26" s="1648" customFormat="1" hidden="1" outlineLevel="1" x14ac:dyDescent="0.25">
      <c r="A2566" s="2235"/>
      <c r="B2566" s="2237"/>
      <c r="C2566" s="2233"/>
      <c r="D2566" s="2235"/>
      <c r="E2566" s="1651" t="s">
        <v>458</v>
      </c>
      <c r="F2566" s="2233"/>
      <c r="G2566" s="2233"/>
      <c r="H2566" s="2237"/>
      <c r="I2566" s="2233"/>
      <c r="J2566" s="2235"/>
      <c r="K2566" s="1633" t="s">
        <v>465</v>
      </c>
      <c r="L2566" s="2233"/>
      <c r="M2566" s="2233"/>
      <c r="N2566" s="1650"/>
      <c r="O2566" s="562"/>
      <c r="P2566" s="562"/>
      <c r="Q2566" s="562"/>
      <c r="R2566" s="562"/>
      <c r="S2566" s="1652">
        <v>15</v>
      </c>
      <c r="T2566" s="562"/>
      <c r="U2566" s="52" t="s">
        <v>3912</v>
      </c>
      <c r="V2566" s="1647"/>
      <c r="W2566" s="1647"/>
      <c r="Y2566" s="1650"/>
      <c r="Z2566" s="1633"/>
    </row>
    <row r="2567" spans="1:26" s="1648" customFormat="1" hidden="1" outlineLevel="1" x14ac:dyDescent="0.25">
      <c r="A2567" s="2234">
        <f t="shared" ref="A2567" si="173">A2565+1</f>
        <v>56</v>
      </c>
      <c r="B2567" s="2236" t="s">
        <v>3791</v>
      </c>
      <c r="C2567" s="2232" t="s">
        <v>3814</v>
      </c>
      <c r="D2567" s="2234" t="s">
        <v>2140</v>
      </c>
      <c r="E2567" s="1633" t="s">
        <v>2686</v>
      </c>
      <c r="F2567" s="2232">
        <v>2027</v>
      </c>
      <c r="G2567" s="2232" t="s">
        <v>549</v>
      </c>
      <c r="H2567" s="2236" t="s">
        <v>3791</v>
      </c>
      <c r="I2567" s="2232" t="s">
        <v>3815</v>
      </c>
      <c r="J2567" s="2234" t="s">
        <v>3800</v>
      </c>
      <c r="K2567" s="1633" t="s">
        <v>3811</v>
      </c>
      <c r="L2567" s="2232">
        <v>2027</v>
      </c>
      <c r="M2567" s="2232" t="s">
        <v>548</v>
      </c>
      <c r="N2567" s="1650"/>
      <c r="O2567" s="562"/>
      <c r="P2567" s="562"/>
      <c r="Q2567" s="562"/>
      <c r="R2567" s="562"/>
      <c r="S2567" s="562">
        <v>1</v>
      </c>
      <c r="T2567" s="562"/>
      <c r="U2567" s="52"/>
      <c r="V2567" s="1647"/>
      <c r="W2567" s="1647"/>
      <c r="Y2567" s="1650"/>
      <c r="Z2567" s="1633"/>
    </row>
    <row r="2568" spans="1:26" s="1648" customFormat="1" hidden="1" outlineLevel="1" x14ac:dyDescent="0.25">
      <c r="A2568" s="2235"/>
      <c r="B2568" s="2237"/>
      <c r="C2568" s="2233"/>
      <c r="D2568" s="2235"/>
      <c r="E2568" s="1651" t="s">
        <v>458</v>
      </c>
      <c r="F2568" s="2233"/>
      <c r="G2568" s="2233"/>
      <c r="H2568" s="2237"/>
      <c r="I2568" s="2233"/>
      <c r="J2568" s="2235"/>
      <c r="K2568" s="1633" t="s">
        <v>465</v>
      </c>
      <c r="L2568" s="2233"/>
      <c r="M2568" s="2233"/>
      <c r="N2568" s="1650"/>
      <c r="O2568" s="562"/>
      <c r="P2568" s="562"/>
      <c r="Q2568" s="562"/>
      <c r="R2568" s="562"/>
      <c r="S2568" s="1652">
        <v>15</v>
      </c>
      <c r="T2568" s="562"/>
      <c r="U2568" s="52" t="s">
        <v>3912</v>
      </c>
      <c r="V2568" s="1647"/>
      <c r="W2568" s="1647"/>
      <c r="Y2568" s="1650"/>
      <c r="Z2568" s="1633"/>
    </row>
    <row r="2569" spans="1:26" s="1648" customFormat="1" hidden="1" outlineLevel="1" x14ac:dyDescent="0.25">
      <c r="A2569" s="2234">
        <v>57</v>
      </c>
      <c r="B2569" s="2236" t="s">
        <v>3866</v>
      </c>
      <c r="C2569" s="2232" t="s">
        <v>3814</v>
      </c>
      <c r="D2569" s="2234" t="s">
        <v>2140</v>
      </c>
      <c r="E2569" s="1633" t="s">
        <v>2686</v>
      </c>
      <c r="F2569" s="2232">
        <v>2027</v>
      </c>
      <c r="G2569" s="2232" t="s">
        <v>549</v>
      </c>
      <c r="H2569" s="2236" t="s">
        <v>3792</v>
      </c>
      <c r="I2569" s="2232" t="s">
        <v>3815</v>
      </c>
      <c r="J2569" s="2234" t="s">
        <v>3800</v>
      </c>
      <c r="K2569" s="1633" t="s">
        <v>3811</v>
      </c>
      <c r="L2569" s="2232">
        <v>2027</v>
      </c>
      <c r="M2569" s="2232" t="s">
        <v>548</v>
      </c>
      <c r="N2569" s="1650"/>
      <c r="O2569" s="562"/>
      <c r="P2569" s="562"/>
      <c r="Q2569" s="562"/>
      <c r="R2569" s="562"/>
      <c r="S2569" s="562">
        <v>1</v>
      </c>
      <c r="T2569" s="562"/>
      <c r="U2569" s="52"/>
      <c r="V2569" s="1647"/>
      <c r="W2569" s="1647"/>
      <c r="Y2569" s="1650"/>
      <c r="Z2569" s="1633"/>
    </row>
    <row r="2570" spans="1:26" s="1648" customFormat="1" hidden="1" outlineLevel="1" x14ac:dyDescent="0.25">
      <c r="A2570" s="2235"/>
      <c r="B2570" s="2237"/>
      <c r="C2570" s="2233"/>
      <c r="D2570" s="2235"/>
      <c r="E2570" s="1651" t="s">
        <v>458</v>
      </c>
      <c r="F2570" s="2233"/>
      <c r="G2570" s="2233"/>
      <c r="H2570" s="2237"/>
      <c r="I2570" s="2233"/>
      <c r="J2570" s="2235"/>
      <c r="K2570" s="1633" t="s">
        <v>465</v>
      </c>
      <c r="L2570" s="2233"/>
      <c r="M2570" s="2233"/>
      <c r="N2570" s="1650"/>
      <c r="O2570" s="562"/>
      <c r="P2570" s="562"/>
      <c r="Q2570" s="562"/>
      <c r="R2570" s="562"/>
      <c r="S2570" s="1652">
        <v>15</v>
      </c>
      <c r="T2570" s="562"/>
      <c r="U2570" s="52" t="s">
        <v>3912</v>
      </c>
      <c r="V2570" s="1647"/>
      <c r="W2570" s="1647"/>
      <c r="Y2570" s="1650"/>
      <c r="Z2570" s="1633"/>
    </row>
    <row r="2571" spans="1:26" s="1648" customFormat="1" hidden="1" outlineLevel="1" x14ac:dyDescent="0.25">
      <c r="A2571" s="2234">
        <f t="shared" ref="A2571" si="174">A2569+1</f>
        <v>58</v>
      </c>
      <c r="B2571" s="2236" t="s">
        <v>3867</v>
      </c>
      <c r="C2571" s="2232" t="s">
        <v>3814</v>
      </c>
      <c r="D2571" s="2234" t="s">
        <v>2140</v>
      </c>
      <c r="E2571" s="1633" t="s">
        <v>2686</v>
      </c>
      <c r="F2571" s="2232">
        <v>2027</v>
      </c>
      <c r="G2571" s="2232" t="s">
        <v>549</v>
      </c>
      <c r="H2571" s="2236" t="s">
        <v>3793</v>
      </c>
      <c r="I2571" s="2232" t="s">
        <v>3815</v>
      </c>
      <c r="J2571" s="2234" t="s">
        <v>3800</v>
      </c>
      <c r="K2571" s="1633" t="s">
        <v>3811</v>
      </c>
      <c r="L2571" s="2232">
        <v>2027</v>
      </c>
      <c r="M2571" s="2232" t="s">
        <v>548</v>
      </c>
      <c r="N2571" s="1650"/>
      <c r="O2571" s="562"/>
      <c r="P2571" s="562"/>
      <c r="Q2571" s="562"/>
      <c r="R2571" s="562"/>
      <c r="S2571" s="562">
        <v>1</v>
      </c>
      <c r="T2571" s="562"/>
      <c r="U2571" s="52"/>
      <c r="V2571" s="1647"/>
      <c r="W2571" s="1647"/>
      <c r="Y2571" s="1650"/>
      <c r="Z2571" s="1633"/>
    </row>
    <row r="2572" spans="1:26" s="1648" customFormat="1" hidden="1" outlineLevel="1" x14ac:dyDescent="0.25">
      <c r="A2572" s="2235"/>
      <c r="B2572" s="2237"/>
      <c r="C2572" s="2233"/>
      <c r="D2572" s="2235"/>
      <c r="E2572" s="1651" t="s">
        <v>458</v>
      </c>
      <c r="F2572" s="2233"/>
      <c r="G2572" s="2233"/>
      <c r="H2572" s="2237"/>
      <c r="I2572" s="2233"/>
      <c r="J2572" s="2235"/>
      <c r="K2572" s="1633" t="s">
        <v>465</v>
      </c>
      <c r="L2572" s="2233"/>
      <c r="M2572" s="2233"/>
      <c r="N2572" s="1650"/>
      <c r="O2572" s="562"/>
      <c r="P2572" s="562"/>
      <c r="Q2572" s="562"/>
      <c r="R2572" s="562"/>
      <c r="S2572" s="1652">
        <v>15</v>
      </c>
      <c r="T2572" s="562"/>
      <c r="U2572" s="52" t="s">
        <v>3912</v>
      </c>
      <c r="V2572" s="1647"/>
      <c r="W2572" s="1647"/>
      <c r="Y2572" s="1650"/>
      <c r="Z2572" s="1633"/>
    </row>
    <row r="2573" spans="1:26" s="1648" customFormat="1" hidden="1" outlineLevel="1" x14ac:dyDescent="0.25">
      <c r="A2573" s="2234">
        <v>59</v>
      </c>
      <c r="B2573" s="2236" t="s">
        <v>3868</v>
      </c>
      <c r="C2573" s="2232" t="s">
        <v>3814</v>
      </c>
      <c r="D2573" s="2234" t="s">
        <v>2140</v>
      </c>
      <c r="E2573" s="1633" t="s">
        <v>2686</v>
      </c>
      <c r="F2573" s="2232">
        <v>2027</v>
      </c>
      <c r="G2573" s="2232" t="s">
        <v>549</v>
      </c>
      <c r="H2573" s="2236" t="s">
        <v>3794</v>
      </c>
      <c r="I2573" s="2232" t="s">
        <v>3815</v>
      </c>
      <c r="J2573" s="2234" t="s">
        <v>3800</v>
      </c>
      <c r="K2573" s="1633" t="s">
        <v>3811</v>
      </c>
      <c r="L2573" s="2232">
        <v>2027</v>
      </c>
      <c r="M2573" s="2232" t="s">
        <v>548</v>
      </c>
      <c r="N2573" s="1650"/>
      <c r="O2573" s="562"/>
      <c r="P2573" s="562"/>
      <c r="Q2573" s="562"/>
      <c r="R2573" s="562"/>
      <c r="S2573" s="562">
        <v>1</v>
      </c>
      <c r="T2573" s="562"/>
      <c r="U2573" s="52"/>
      <c r="V2573" s="1647"/>
      <c r="W2573" s="1647"/>
      <c r="Y2573" s="1650"/>
      <c r="Z2573" s="1633"/>
    </row>
    <row r="2574" spans="1:26" s="1648" customFormat="1" hidden="1" outlineLevel="1" x14ac:dyDescent="0.25">
      <c r="A2574" s="2235"/>
      <c r="B2574" s="2237"/>
      <c r="C2574" s="2233"/>
      <c r="D2574" s="2235"/>
      <c r="E2574" s="1651" t="s">
        <v>458</v>
      </c>
      <c r="F2574" s="2233"/>
      <c r="G2574" s="2233"/>
      <c r="H2574" s="2237"/>
      <c r="I2574" s="2233"/>
      <c r="J2574" s="2235"/>
      <c r="K2574" s="1633" t="s">
        <v>465</v>
      </c>
      <c r="L2574" s="2233"/>
      <c r="M2574" s="2233"/>
      <c r="N2574" s="1650"/>
      <c r="O2574" s="562"/>
      <c r="P2574" s="562"/>
      <c r="Q2574" s="562"/>
      <c r="R2574" s="562"/>
      <c r="S2574" s="1652">
        <v>15</v>
      </c>
      <c r="T2574" s="562"/>
      <c r="U2574" s="52" t="s">
        <v>3912</v>
      </c>
      <c r="V2574" s="1647"/>
      <c r="W2574" s="1647"/>
      <c r="Y2574" s="1650"/>
      <c r="Z2574" s="1633"/>
    </row>
    <row r="2575" spans="1:26" s="1648" customFormat="1" hidden="1" outlineLevel="1" x14ac:dyDescent="0.25">
      <c r="A2575" s="2234">
        <f t="shared" ref="A2575" si="175">A2573+1</f>
        <v>60</v>
      </c>
      <c r="B2575" s="2236" t="s">
        <v>3869</v>
      </c>
      <c r="C2575" s="2232" t="s">
        <v>3814</v>
      </c>
      <c r="D2575" s="2234" t="s">
        <v>2140</v>
      </c>
      <c r="E2575" s="1633" t="s">
        <v>2686</v>
      </c>
      <c r="F2575" s="2232">
        <v>2027</v>
      </c>
      <c r="G2575" s="2232" t="s">
        <v>549</v>
      </c>
      <c r="H2575" s="2236" t="s">
        <v>3795</v>
      </c>
      <c r="I2575" s="2232" t="s">
        <v>3815</v>
      </c>
      <c r="J2575" s="2234" t="s">
        <v>3800</v>
      </c>
      <c r="K2575" s="1633" t="s">
        <v>3811</v>
      </c>
      <c r="L2575" s="2232">
        <v>2027</v>
      </c>
      <c r="M2575" s="2232" t="s">
        <v>548</v>
      </c>
      <c r="N2575" s="1650"/>
      <c r="O2575" s="562"/>
      <c r="P2575" s="562"/>
      <c r="Q2575" s="562"/>
      <c r="R2575" s="562"/>
      <c r="S2575" s="562">
        <v>1</v>
      </c>
      <c r="T2575" s="562"/>
      <c r="U2575" s="52"/>
      <c r="V2575" s="1647"/>
      <c r="W2575" s="1647"/>
      <c r="Y2575" s="1650"/>
      <c r="Z2575" s="1633"/>
    </row>
    <row r="2576" spans="1:26" s="1648" customFormat="1" hidden="1" outlineLevel="1" x14ac:dyDescent="0.25">
      <c r="A2576" s="2235"/>
      <c r="B2576" s="2237"/>
      <c r="C2576" s="2233"/>
      <c r="D2576" s="2235"/>
      <c r="E2576" s="1651" t="s">
        <v>458</v>
      </c>
      <c r="F2576" s="2233"/>
      <c r="G2576" s="2233"/>
      <c r="H2576" s="2237"/>
      <c r="I2576" s="2233"/>
      <c r="J2576" s="2235"/>
      <c r="K2576" s="1633" t="s">
        <v>465</v>
      </c>
      <c r="L2576" s="2233"/>
      <c r="M2576" s="2233"/>
      <c r="N2576" s="1650"/>
      <c r="O2576" s="562"/>
      <c r="P2576" s="562"/>
      <c r="Q2576" s="562"/>
      <c r="R2576" s="562"/>
      <c r="S2576" s="1652">
        <v>15</v>
      </c>
      <c r="T2576" s="562"/>
      <c r="U2576" s="52" t="s">
        <v>3912</v>
      </c>
      <c r="V2576" s="1647"/>
      <c r="W2576" s="1647"/>
      <c r="Y2576" s="1650"/>
      <c r="Z2576" s="1633"/>
    </row>
    <row r="2577" spans="1:26" s="1648" customFormat="1" hidden="1" outlineLevel="1" x14ac:dyDescent="0.25">
      <c r="A2577" s="2234">
        <v>61</v>
      </c>
      <c r="B2577" s="2236" t="s">
        <v>3870</v>
      </c>
      <c r="C2577" s="2232" t="s">
        <v>3814</v>
      </c>
      <c r="D2577" s="2234" t="s">
        <v>2140</v>
      </c>
      <c r="E2577" s="1633" t="s">
        <v>2686</v>
      </c>
      <c r="F2577" s="2232">
        <v>2026</v>
      </c>
      <c r="G2577" s="2232" t="s">
        <v>549</v>
      </c>
      <c r="H2577" s="2236" t="s">
        <v>3796</v>
      </c>
      <c r="I2577" s="2232" t="s">
        <v>3815</v>
      </c>
      <c r="J2577" s="2234" t="s">
        <v>3800</v>
      </c>
      <c r="K2577" s="1633" t="s">
        <v>3811</v>
      </c>
      <c r="L2577" s="2232">
        <v>2026</v>
      </c>
      <c r="M2577" s="2232" t="s">
        <v>548</v>
      </c>
      <c r="N2577" s="1650"/>
      <c r="O2577" s="562"/>
      <c r="P2577" s="562"/>
      <c r="Q2577" s="562"/>
      <c r="R2577" s="562">
        <v>1</v>
      </c>
      <c r="S2577" s="562"/>
      <c r="T2577" s="562"/>
      <c r="U2577" s="52"/>
      <c r="V2577" s="1647"/>
      <c r="W2577" s="1647"/>
      <c r="Y2577" s="1650"/>
      <c r="Z2577" s="1633"/>
    </row>
    <row r="2578" spans="1:26" s="1648" customFormat="1" hidden="1" outlineLevel="1" x14ac:dyDescent="0.25">
      <c r="A2578" s="2235"/>
      <c r="B2578" s="2237"/>
      <c r="C2578" s="2233"/>
      <c r="D2578" s="2235"/>
      <c r="E2578" s="1651" t="s">
        <v>458</v>
      </c>
      <c r="F2578" s="2233"/>
      <c r="G2578" s="2233"/>
      <c r="H2578" s="2237"/>
      <c r="I2578" s="2233"/>
      <c r="J2578" s="2235"/>
      <c r="K2578" s="1633" t="s">
        <v>465</v>
      </c>
      <c r="L2578" s="2233"/>
      <c r="M2578" s="2233"/>
      <c r="N2578" s="1650"/>
      <c r="O2578" s="562"/>
      <c r="P2578" s="562"/>
      <c r="Q2578" s="562"/>
      <c r="R2578" s="1652">
        <v>15</v>
      </c>
      <c r="S2578" s="562"/>
      <c r="T2578" s="562"/>
      <c r="U2578" s="52" t="s">
        <v>3912</v>
      </c>
      <c r="V2578" s="1647"/>
      <c r="W2578" s="1647"/>
      <c r="Y2578" s="1650"/>
      <c r="Z2578" s="1633"/>
    </row>
    <row r="2579" spans="1:26" s="1648" customFormat="1" hidden="1" outlineLevel="1" x14ac:dyDescent="0.25">
      <c r="A2579" s="2234">
        <f t="shared" ref="A2579" si="176">A2577+1</f>
        <v>62</v>
      </c>
      <c r="B2579" s="2236" t="s">
        <v>3871</v>
      </c>
      <c r="C2579" s="2232" t="s">
        <v>3814</v>
      </c>
      <c r="D2579" s="2234" t="s">
        <v>2140</v>
      </c>
      <c r="E2579" s="1633" t="s">
        <v>2686</v>
      </c>
      <c r="F2579" s="2232">
        <v>2027</v>
      </c>
      <c r="G2579" s="2232" t="s">
        <v>549</v>
      </c>
      <c r="H2579" s="2236" t="s">
        <v>3797</v>
      </c>
      <c r="I2579" s="2232" t="s">
        <v>3815</v>
      </c>
      <c r="J2579" s="2234" t="s">
        <v>3800</v>
      </c>
      <c r="K2579" s="1633" t="s">
        <v>3811</v>
      </c>
      <c r="L2579" s="2232">
        <v>2027</v>
      </c>
      <c r="M2579" s="2232" t="s">
        <v>548</v>
      </c>
      <c r="N2579" s="1650"/>
      <c r="O2579" s="562"/>
      <c r="P2579" s="562"/>
      <c r="Q2579" s="562"/>
      <c r="R2579" s="562"/>
      <c r="S2579" s="562">
        <v>1</v>
      </c>
      <c r="T2579" s="562"/>
      <c r="U2579" s="52"/>
      <c r="V2579" s="1647"/>
      <c r="W2579" s="1647"/>
      <c r="Y2579" s="1650"/>
      <c r="Z2579" s="1633"/>
    </row>
    <row r="2580" spans="1:26" s="1648" customFormat="1" hidden="1" outlineLevel="1" x14ac:dyDescent="0.25">
      <c r="A2580" s="2235"/>
      <c r="B2580" s="2237"/>
      <c r="C2580" s="2233"/>
      <c r="D2580" s="2235"/>
      <c r="E2580" s="1651" t="s">
        <v>458</v>
      </c>
      <c r="F2580" s="2233"/>
      <c r="G2580" s="2233"/>
      <c r="H2580" s="2237"/>
      <c r="I2580" s="2233"/>
      <c r="J2580" s="2235"/>
      <c r="K2580" s="1633" t="s">
        <v>465</v>
      </c>
      <c r="L2580" s="2233"/>
      <c r="M2580" s="2233"/>
      <c r="N2580" s="1650"/>
      <c r="O2580" s="562"/>
      <c r="P2580" s="562"/>
      <c r="Q2580" s="562"/>
      <c r="R2580" s="562"/>
      <c r="S2580" s="1652">
        <v>15</v>
      </c>
      <c r="T2580" s="562"/>
      <c r="U2580" s="52" t="s">
        <v>3912</v>
      </c>
      <c r="V2580" s="1647"/>
      <c r="W2580" s="1647"/>
      <c r="Y2580" s="1650"/>
      <c r="Z2580" s="1633"/>
    </row>
    <row r="2581" spans="1:26" s="1648" customFormat="1" hidden="1" outlineLevel="1" x14ac:dyDescent="0.25">
      <c r="A2581" s="2234">
        <v>63</v>
      </c>
      <c r="B2581" s="2236" t="s">
        <v>3872</v>
      </c>
      <c r="C2581" s="2232" t="s">
        <v>3814</v>
      </c>
      <c r="D2581" s="2234" t="s">
        <v>2140</v>
      </c>
      <c r="E2581" s="1633" t="s">
        <v>2686</v>
      </c>
      <c r="F2581" s="2232">
        <v>2027</v>
      </c>
      <c r="G2581" s="2232" t="s">
        <v>549</v>
      </c>
      <c r="H2581" s="2236" t="s">
        <v>3798</v>
      </c>
      <c r="I2581" s="2232" t="s">
        <v>3815</v>
      </c>
      <c r="J2581" s="2234" t="s">
        <v>3800</v>
      </c>
      <c r="K2581" s="1633" t="s">
        <v>3811</v>
      </c>
      <c r="L2581" s="2232">
        <v>2027</v>
      </c>
      <c r="M2581" s="2232" t="s">
        <v>548</v>
      </c>
      <c r="N2581" s="1650"/>
      <c r="O2581" s="562"/>
      <c r="P2581" s="562"/>
      <c r="Q2581" s="562"/>
      <c r="R2581" s="562"/>
      <c r="S2581" s="562">
        <v>1</v>
      </c>
      <c r="T2581" s="562"/>
      <c r="U2581" s="52"/>
      <c r="V2581" s="1647"/>
      <c r="W2581" s="1647"/>
      <c r="Y2581" s="1650"/>
      <c r="Z2581" s="1633"/>
    </row>
    <row r="2582" spans="1:26" s="1648" customFormat="1" ht="19.5" hidden="1" customHeight="1" outlineLevel="1" x14ac:dyDescent="0.25">
      <c r="A2582" s="2235"/>
      <c r="B2582" s="2237"/>
      <c r="C2582" s="2233"/>
      <c r="D2582" s="2235"/>
      <c r="E2582" s="1651" t="s">
        <v>458</v>
      </c>
      <c r="F2582" s="2233"/>
      <c r="G2582" s="2233"/>
      <c r="H2582" s="2237"/>
      <c r="I2582" s="2233"/>
      <c r="J2582" s="2235"/>
      <c r="K2582" s="1633" t="s">
        <v>465</v>
      </c>
      <c r="L2582" s="2233"/>
      <c r="M2582" s="2233"/>
      <c r="N2582" s="1650"/>
      <c r="O2582" s="562"/>
      <c r="P2582" s="562"/>
      <c r="Q2582" s="562"/>
      <c r="R2582" s="562"/>
      <c r="S2582" s="1652">
        <v>15</v>
      </c>
      <c r="T2582" s="562"/>
      <c r="U2582" s="52" t="s">
        <v>3912</v>
      </c>
      <c r="V2582" s="1647"/>
      <c r="W2582" s="1647"/>
      <c r="Y2582" s="1650"/>
      <c r="Z2582" s="1633"/>
    </row>
    <row r="2583" spans="1:26" s="1103" customFormat="1" ht="15" customHeight="1" x14ac:dyDescent="0.25">
      <c r="A2583" s="1188"/>
      <c r="B2583" s="1101" t="s">
        <v>299</v>
      </c>
      <c r="C2583" s="1097"/>
      <c r="D2583" s="1099"/>
      <c r="E2583" s="1097"/>
      <c r="F2583" s="1100"/>
      <c r="G2583" s="1099"/>
      <c r="H2583" s="1101" t="s">
        <v>300</v>
      </c>
      <c r="I2583" s="455"/>
      <c r="J2583" s="1102"/>
      <c r="K2583" s="455"/>
      <c r="L2583" s="1100"/>
      <c r="M2583" s="455"/>
      <c r="N2583" s="1102"/>
      <c r="O2583" s="455"/>
      <c r="P2583" s="455"/>
      <c r="Q2583" s="455"/>
      <c r="R2583" s="455"/>
      <c r="S2583" s="1097"/>
      <c r="T2583" s="1097"/>
      <c r="U2583" s="1098"/>
      <c r="V2583" s="1098"/>
      <c r="W2583" s="1098"/>
      <c r="X2583" s="1653"/>
    </row>
    <row r="2584" spans="1:26" s="1103" customFormat="1" collapsed="1" x14ac:dyDescent="0.25">
      <c r="A2584" s="1188"/>
      <c r="B2584" s="1101" t="s">
        <v>302</v>
      </c>
      <c r="C2584" s="1097"/>
      <c r="D2584" s="1099"/>
      <c r="E2584" s="1097"/>
      <c r="F2584" s="1100"/>
      <c r="G2584" s="1099"/>
      <c r="H2584" s="1101" t="s">
        <v>301</v>
      </c>
      <c r="I2584" s="455"/>
      <c r="J2584" s="1102"/>
      <c r="K2584" s="455"/>
      <c r="L2584" s="1100"/>
      <c r="M2584" s="455"/>
      <c r="N2584" s="1102"/>
      <c r="O2584" s="455"/>
      <c r="P2584" s="455"/>
      <c r="Q2584" s="455"/>
      <c r="R2584" s="455"/>
      <c r="S2584" s="1097"/>
      <c r="T2584" s="1097"/>
      <c r="U2584" s="1098"/>
      <c r="V2584" s="1098"/>
      <c r="W2584" s="1098"/>
    </row>
    <row r="2585" spans="1:26" s="1109" customFormat="1" ht="28.5" hidden="1" outlineLevel="1" x14ac:dyDescent="0.25">
      <c r="A2585" s="1628"/>
      <c r="B2585" s="1630" t="s">
        <v>558</v>
      </c>
      <c r="C2585" s="1105"/>
      <c r="D2585" s="1104"/>
      <c r="E2585" s="1105"/>
      <c r="F2585" s="1106"/>
      <c r="G2585" s="1104"/>
      <c r="H2585" s="1107" t="s">
        <v>557</v>
      </c>
      <c r="I2585" s="453"/>
      <c r="J2585" s="1634"/>
      <c r="K2585" s="453"/>
      <c r="L2585" s="1106"/>
      <c r="M2585" s="453"/>
      <c r="N2585" s="1634"/>
      <c r="O2585" s="453"/>
      <c r="P2585" s="1108"/>
      <c r="Q2585" s="1108"/>
      <c r="R2585" s="1108"/>
      <c r="S2585" s="1105"/>
      <c r="T2585" s="1105"/>
      <c r="U2585" s="1105"/>
      <c r="V2585" s="1105"/>
      <c r="W2585" s="1105"/>
    </row>
    <row r="2586" spans="1:26" s="1408" customFormat="1" ht="45" hidden="1" outlineLevel="1" x14ac:dyDescent="0.25">
      <c r="A2586" s="2301"/>
      <c r="B2586" s="2303" t="s">
        <v>2683</v>
      </c>
      <c r="C2586" s="2708" t="s">
        <v>555</v>
      </c>
      <c r="D2586" s="2327" t="s">
        <v>556</v>
      </c>
      <c r="E2586" s="1631" t="s">
        <v>554</v>
      </c>
      <c r="F2586" s="2710" t="s">
        <v>476</v>
      </c>
      <c r="G2586" s="2327" t="s">
        <v>542</v>
      </c>
      <c r="H2586" s="2303" t="s">
        <v>2684</v>
      </c>
      <c r="I2586" s="2305" t="s">
        <v>551</v>
      </c>
      <c r="J2586" s="2305" t="s">
        <v>552</v>
      </c>
      <c r="K2586" s="1632" t="s">
        <v>553</v>
      </c>
      <c r="L2586" s="2710" t="s">
        <v>476</v>
      </c>
      <c r="M2586" s="2305" t="s">
        <v>541</v>
      </c>
      <c r="N2586" s="1490">
        <v>1</v>
      </c>
      <c r="O2586" s="1490">
        <v>1</v>
      </c>
      <c r="P2586" s="1490">
        <v>1</v>
      </c>
      <c r="Q2586" s="1490">
        <v>1</v>
      </c>
      <c r="R2586" s="1490">
        <v>1</v>
      </c>
      <c r="S2586" s="1490">
        <v>1</v>
      </c>
      <c r="T2586" s="1491"/>
      <c r="U2586" s="775"/>
      <c r="V2586" s="775"/>
      <c r="W2586" s="775"/>
    </row>
    <row r="2587" spans="1:26" s="1408" customFormat="1" ht="54.75" hidden="1" customHeight="1" outlineLevel="1" x14ac:dyDescent="0.25">
      <c r="A2587" s="2302"/>
      <c r="B2587" s="2304"/>
      <c r="C2587" s="2709"/>
      <c r="D2587" s="2328"/>
      <c r="E2587" s="1631" t="s">
        <v>458</v>
      </c>
      <c r="F2587" s="2711"/>
      <c r="G2587" s="2328"/>
      <c r="H2587" s="2304"/>
      <c r="I2587" s="2306"/>
      <c r="J2587" s="2306"/>
      <c r="K2587" s="1632" t="s">
        <v>465</v>
      </c>
      <c r="L2587" s="2711"/>
      <c r="M2587" s="2306"/>
      <c r="N2587" s="1490">
        <v>3.3</v>
      </c>
      <c r="O2587" s="1492">
        <v>4</v>
      </c>
      <c r="P2587" s="1492">
        <v>4</v>
      </c>
      <c r="Q2587" s="1492">
        <v>4</v>
      </c>
      <c r="R2587" s="1492">
        <v>4</v>
      </c>
      <c r="S2587" s="1492">
        <v>4</v>
      </c>
      <c r="T2587" s="1491"/>
      <c r="U2587" s="1754"/>
      <c r="V2587" s="775"/>
      <c r="W2587" s="775"/>
    </row>
    <row r="2588" spans="1:26" s="1717" customFormat="1" ht="15" hidden="1" customHeight="1" outlineLevel="2" x14ac:dyDescent="0.25">
      <c r="A2588" s="1711"/>
      <c r="B2588" s="1712"/>
      <c r="C2588" s="1713"/>
      <c r="D2588" s="1714"/>
      <c r="E2588" s="1713"/>
      <c r="F2588" s="1715"/>
      <c r="G2588" s="1714"/>
      <c r="H2588" s="1718" t="s">
        <v>1036</v>
      </c>
      <c r="I2588" s="1701"/>
      <c r="J2588" s="1701"/>
      <c r="K2588" s="1701"/>
      <c r="L2588" s="1719"/>
      <c r="M2588" s="1701"/>
      <c r="N2588" s="1701"/>
      <c r="O2588" s="1701"/>
      <c r="P2588" s="1701"/>
      <c r="Q2588" s="1701"/>
      <c r="R2588" s="1701"/>
      <c r="S2588" s="1716"/>
      <c r="T2588" s="1716"/>
      <c r="U2588" s="1698"/>
      <c r="V2588" s="1698"/>
      <c r="W2588" s="1698"/>
    </row>
    <row r="2589" spans="1:26" s="1717" customFormat="1" ht="15" hidden="1" customHeight="1" outlineLevel="2" x14ac:dyDescent="0.25">
      <c r="A2589" s="1711"/>
      <c r="B2589" s="1712"/>
      <c r="C2589" s="1713"/>
      <c r="D2589" s="1714"/>
      <c r="E2589" s="1713"/>
      <c r="F2589" s="1715"/>
      <c r="G2589" s="1714"/>
      <c r="H2589" s="1718" t="s">
        <v>3877</v>
      </c>
      <c r="I2589" s="1701"/>
      <c r="J2589" s="1701"/>
      <c r="K2589" s="1701"/>
      <c r="L2589" s="1719"/>
      <c r="M2589" s="1701"/>
      <c r="N2589" s="1701"/>
      <c r="O2589" s="1701"/>
      <c r="P2589" s="1701"/>
      <c r="Q2589" s="1701"/>
      <c r="R2589" s="1701"/>
      <c r="S2589" s="1716"/>
      <c r="T2589" s="1716"/>
      <c r="U2589" s="1698"/>
      <c r="V2589" s="1698"/>
      <c r="W2589" s="1698"/>
    </row>
    <row r="2590" spans="1:26" s="1717" customFormat="1" ht="15" hidden="1" customHeight="1" outlineLevel="2" x14ac:dyDescent="0.25">
      <c r="A2590" s="1711"/>
      <c r="B2590" s="1712"/>
      <c r="C2590" s="1713"/>
      <c r="D2590" s="1714"/>
      <c r="E2590" s="1713"/>
      <c r="F2590" s="1715"/>
      <c r="G2590" s="1714"/>
      <c r="H2590" s="1718" t="s">
        <v>3878</v>
      </c>
      <c r="I2590" s="1701"/>
      <c r="J2590" s="1701"/>
      <c r="K2590" s="1701"/>
      <c r="L2590" s="1719"/>
      <c r="M2590" s="1701"/>
      <c r="N2590" s="1701"/>
      <c r="O2590" s="1701"/>
      <c r="P2590" s="1701"/>
      <c r="Q2590" s="1701"/>
      <c r="R2590" s="1701"/>
      <c r="S2590" s="1716"/>
      <c r="T2590" s="1716"/>
      <c r="U2590" s="1698"/>
      <c r="V2590" s="1698"/>
      <c r="W2590" s="1698"/>
    </row>
    <row r="2591" spans="1:26" s="1717" customFormat="1" ht="15" hidden="1" customHeight="1" outlineLevel="2" x14ac:dyDescent="0.25">
      <c r="A2591" s="1711"/>
      <c r="B2591" s="1712"/>
      <c r="C2591" s="1713"/>
      <c r="D2591" s="1714"/>
      <c r="E2591" s="1713"/>
      <c r="F2591" s="1715"/>
      <c r="G2591" s="1714"/>
      <c r="H2591" s="1718" t="s">
        <v>3879</v>
      </c>
      <c r="I2591" s="1701"/>
      <c r="J2591" s="1701"/>
      <c r="K2591" s="1701"/>
      <c r="L2591" s="1719"/>
      <c r="M2591" s="1701"/>
      <c r="N2591" s="1701"/>
      <c r="O2591" s="1701"/>
      <c r="P2591" s="1701"/>
      <c r="Q2591" s="1701"/>
      <c r="R2591" s="1701"/>
      <c r="S2591" s="1716"/>
      <c r="T2591" s="1716"/>
      <c r="U2591" s="1698"/>
      <c r="V2591" s="1698"/>
      <c r="W2591" s="1698"/>
    </row>
    <row r="2592" spans="1:26" s="1717" customFormat="1" ht="15" hidden="1" customHeight="1" outlineLevel="2" x14ac:dyDescent="0.25">
      <c r="A2592" s="1711"/>
      <c r="B2592" s="1712"/>
      <c r="C2592" s="1713"/>
      <c r="D2592" s="1714"/>
      <c r="E2592" s="1713"/>
      <c r="F2592" s="1715"/>
      <c r="G2592" s="1714"/>
      <c r="H2592" s="1718" t="s">
        <v>3880</v>
      </c>
      <c r="I2592" s="1701"/>
      <c r="J2592" s="1701"/>
      <c r="K2592" s="1701"/>
      <c r="L2592" s="1719"/>
      <c r="M2592" s="1701"/>
      <c r="N2592" s="1701"/>
      <c r="O2592" s="1701"/>
      <c r="P2592" s="1701"/>
      <c r="Q2592" s="1701"/>
      <c r="R2592" s="1701"/>
      <c r="S2592" s="1716"/>
      <c r="T2592" s="1716"/>
      <c r="U2592" s="1698"/>
      <c r="V2592" s="1698"/>
      <c r="W2592" s="1698"/>
    </row>
    <row r="2593" spans="1:23" s="1761" customFormat="1" ht="21.75" customHeight="1" x14ac:dyDescent="0.25">
      <c r="A2593" s="1755"/>
      <c r="B2593" s="1756" t="s">
        <v>208</v>
      </c>
      <c r="C2593" s="1757"/>
      <c r="D2593" s="1758"/>
      <c r="E2593" s="1757"/>
      <c r="F2593" s="1759"/>
      <c r="G2593" s="1758"/>
      <c r="H2593" s="2722" t="s">
        <v>209</v>
      </c>
      <c r="I2593" s="2723"/>
      <c r="J2593" s="2723"/>
      <c r="K2593" s="2723"/>
      <c r="L2593" s="2723"/>
      <c r="M2593" s="2723"/>
      <c r="N2593" s="2723"/>
      <c r="O2593" s="2723"/>
      <c r="P2593" s="2723"/>
      <c r="Q2593" s="2724"/>
      <c r="R2593" s="1760"/>
      <c r="S2593" s="1757"/>
      <c r="T2593" s="1757"/>
      <c r="U2593" s="1757"/>
      <c r="V2593" s="1757"/>
      <c r="W2593" s="1757"/>
    </row>
    <row r="2594" spans="1:23" s="288" customFormat="1" ht="28.5" x14ac:dyDescent="0.25">
      <c r="A2594" s="1188"/>
      <c r="B2594" s="1598" t="s">
        <v>2196</v>
      </c>
      <c r="C2594" s="386"/>
      <c r="D2594" s="4"/>
      <c r="E2594" s="386"/>
      <c r="F2594" s="4"/>
      <c r="G2594" s="4"/>
      <c r="H2594" s="2682" t="s">
        <v>2096</v>
      </c>
      <c r="I2594" s="2683"/>
      <c r="J2594" s="2683"/>
      <c r="K2594" s="2683"/>
      <c r="L2594" s="2683"/>
      <c r="M2594" s="2683"/>
      <c r="N2594" s="2683"/>
      <c r="O2594" s="2683"/>
      <c r="P2594" s="2683"/>
      <c r="Q2594" s="2683"/>
      <c r="R2594" s="2683"/>
      <c r="S2594" s="2683"/>
      <c r="T2594" s="2683"/>
      <c r="U2594" s="2683"/>
      <c r="V2594" s="2683"/>
      <c r="W2594" s="2684"/>
    </row>
    <row r="2595" spans="1:23" s="647" customFormat="1" x14ac:dyDescent="0.25">
      <c r="A2595" s="1229"/>
      <c r="B2595" s="1590" t="s">
        <v>2197</v>
      </c>
      <c r="C2595" s="645"/>
      <c r="D2595" s="827"/>
      <c r="E2595" s="645"/>
      <c r="F2595" s="827"/>
      <c r="G2595" s="827"/>
      <c r="H2595" s="2685" t="s">
        <v>2097</v>
      </c>
      <c r="I2595" s="2686"/>
      <c r="J2595" s="2686"/>
      <c r="K2595" s="2686"/>
      <c r="L2595" s="2686"/>
      <c r="M2595" s="2686"/>
      <c r="N2595" s="2686"/>
      <c r="O2595" s="2686"/>
      <c r="P2595" s="2686"/>
      <c r="Q2595" s="2686"/>
      <c r="R2595" s="2686"/>
      <c r="S2595" s="2686"/>
      <c r="T2595" s="2686"/>
      <c r="U2595" s="2686"/>
      <c r="V2595" s="2686"/>
      <c r="W2595" s="2687"/>
    </row>
    <row r="2596" spans="1:23" s="282" customFormat="1" x14ac:dyDescent="0.25">
      <c r="A2596" s="1628"/>
      <c r="B2596" s="2322" t="s">
        <v>210</v>
      </c>
      <c r="C2596" s="2323"/>
      <c r="D2596" s="2323"/>
      <c r="E2596" s="2323"/>
      <c r="F2596" s="2323"/>
      <c r="G2596" s="2324"/>
      <c r="H2596" s="2296" t="s">
        <v>211</v>
      </c>
      <c r="I2596" s="2297"/>
      <c r="J2596" s="2297"/>
      <c r="K2596" s="2297"/>
      <c r="L2596" s="2297"/>
      <c r="M2596" s="2297"/>
      <c r="N2596" s="2297"/>
      <c r="O2596" s="2297"/>
      <c r="P2596" s="2297"/>
      <c r="Q2596" s="2297"/>
      <c r="R2596" s="2297"/>
      <c r="S2596" s="2297"/>
      <c r="T2596" s="2297"/>
      <c r="U2596" s="2297"/>
      <c r="V2596" s="2297"/>
      <c r="W2596" s="2298"/>
    </row>
    <row r="2597" spans="1:23" s="282" customFormat="1" ht="120" outlineLevel="1" x14ac:dyDescent="0.25">
      <c r="A2597" s="1628">
        <v>87</v>
      </c>
      <c r="B2597" s="1630" t="s">
        <v>3710</v>
      </c>
      <c r="C2597" s="1627" t="s">
        <v>2180</v>
      </c>
      <c r="D2597" s="1629" t="s">
        <v>244</v>
      </c>
      <c r="E2597" s="1627" t="s">
        <v>3</v>
      </c>
      <c r="F2597" s="125"/>
      <c r="G2597" s="1629"/>
      <c r="H2597" s="910" t="s">
        <v>963</v>
      </c>
      <c r="I2597" s="1624" t="s">
        <v>1594</v>
      </c>
      <c r="J2597" s="1624" t="s">
        <v>129</v>
      </c>
      <c r="K2597" s="1624" t="s">
        <v>3</v>
      </c>
      <c r="L2597" s="125"/>
      <c r="M2597" s="1624"/>
      <c r="N2597" s="1493">
        <v>-3</v>
      </c>
      <c r="O2597" s="66">
        <v>-5</v>
      </c>
      <c r="P2597" s="66">
        <v>-7</v>
      </c>
      <c r="Q2597" s="828">
        <v>-9</v>
      </c>
      <c r="R2597" s="828">
        <v>-10</v>
      </c>
      <c r="S2597" s="829">
        <v>0</v>
      </c>
      <c r="T2597" s="436">
        <v>0</v>
      </c>
      <c r="U2597" s="14"/>
      <c r="V2597" s="14"/>
      <c r="W2597" s="14"/>
    </row>
    <row r="2598" spans="1:23" s="282" customFormat="1" ht="28.5" customHeight="1" outlineLevel="1" x14ac:dyDescent="0.25">
      <c r="A2598" s="1628"/>
      <c r="B2598" s="2322" t="s">
        <v>212</v>
      </c>
      <c r="C2598" s="2323"/>
      <c r="D2598" s="2323"/>
      <c r="E2598" s="2323"/>
      <c r="F2598" s="2323"/>
      <c r="G2598" s="2324"/>
      <c r="H2598" s="2440" t="s">
        <v>213</v>
      </c>
      <c r="I2598" s="2441"/>
      <c r="J2598" s="2441"/>
      <c r="K2598" s="2441"/>
      <c r="L2598" s="2441"/>
      <c r="M2598" s="2442"/>
      <c r="N2598" s="1624"/>
      <c r="O2598" s="453"/>
      <c r="P2598" s="13"/>
      <c r="Q2598" s="434"/>
      <c r="R2598" s="434"/>
      <c r="S2598" s="14"/>
      <c r="T2598" s="14"/>
      <c r="U2598" s="14"/>
      <c r="V2598" s="14"/>
      <c r="W2598" s="14"/>
    </row>
    <row r="2599" spans="1:23" s="282" customFormat="1" ht="120" outlineLevel="1" x14ac:dyDescent="0.25">
      <c r="A2599" s="1628">
        <v>88</v>
      </c>
      <c r="B2599" s="1630" t="s">
        <v>3711</v>
      </c>
      <c r="C2599" s="1627" t="s">
        <v>2180</v>
      </c>
      <c r="D2599" s="1629" t="s">
        <v>244</v>
      </c>
      <c r="E2599" s="1627" t="s">
        <v>3</v>
      </c>
      <c r="F2599" s="125"/>
      <c r="G2599" s="1629"/>
      <c r="H2599" s="910" t="s">
        <v>964</v>
      </c>
      <c r="I2599" s="1624" t="s">
        <v>1594</v>
      </c>
      <c r="J2599" s="1624" t="s">
        <v>129</v>
      </c>
      <c r="K2599" s="1624" t="s">
        <v>3</v>
      </c>
      <c r="L2599" s="125"/>
      <c r="M2599" s="1624"/>
      <c r="N2599" s="430">
        <v>123</v>
      </c>
      <c r="O2599" s="497">
        <v>15</v>
      </c>
      <c r="P2599" s="430">
        <v>17</v>
      </c>
      <c r="Q2599" s="430">
        <v>19</v>
      </c>
      <c r="R2599" s="430">
        <v>21</v>
      </c>
      <c r="S2599" s="36">
        <v>23</v>
      </c>
      <c r="T2599" s="436">
        <v>0</v>
      </c>
      <c r="U2599" s="14"/>
      <c r="V2599" s="14"/>
      <c r="W2599" s="14"/>
    </row>
    <row r="2600" spans="1:23" s="298" customFormat="1" outlineLevel="1" x14ac:dyDescent="0.25">
      <c r="A2600" s="2301"/>
      <c r="B2600" s="2303" t="s">
        <v>3712</v>
      </c>
      <c r="C2600" s="2702" t="s">
        <v>565</v>
      </c>
      <c r="D2600" s="2238" t="s">
        <v>86</v>
      </c>
      <c r="E2600" s="1623" t="s">
        <v>396</v>
      </c>
      <c r="F2600" s="2330" t="s">
        <v>320</v>
      </c>
      <c r="G2600" s="2238" t="s">
        <v>567</v>
      </c>
      <c r="H2600" s="2368" t="s">
        <v>965</v>
      </c>
      <c r="I2600" s="2607" t="s">
        <v>562</v>
      </c>
      <c r="J2600" s="2607" t="s">
        <v>59</v>
      </c>
      <c r="K2600" s="1625" t="s">
        <v>359</v>
      </c>
      <c r="L2600" s="2330" t="s">
        <v>320</v>
      </c>
      <c r="M2600" s="2607" t="s">
        <v>564</v>
      </c>
      <c r="N2600" s="42">
        <v>1</v>
      </c>
      <c r="O2600" s="42">
        <v>1</v>
      </c>
      <c r="P2600" s="42">
        <v>1</v>
      </c>
      <c r="Q2600" s="539">
        <v>1</v>
      </c>
      <c r="R2600" s="539">
        <v>1</v>
      </c>
      <c r="S2600" s="42">
        <v>1</v>
      </c>
      <c r="T2600" s="41"/>
      <c r="U2600" s="1666"/>
      <c r="V2600" s="1626"/>
      <c r="W2600" s="1626"/>
    </row>
    <row r="2601" spans="1:23" s="298" customFormat="1" ht="60" outlineLevel="1" x14ac:dyDescent="0.25">
      <c r="A2601" s="2302"/>
      <c r="B2601" s="2304"/>
      <c r="C2601" s="2703"/>
      <c r="D2601" s="2239"/>
      <c r="E2601" s="1623" t="s">
        <v>566</v>
      </c>
      <c r="F2601" s="2331"/>
      <c r="G2601" s="2239"/>
      <c r="H2601" s="2369"/>
      <c r="I2601" s="2608"/>
      <c r="J2601" s="2608"/>
      <c r="K2601" s="1625" t="s">
        <v>563</v>
      </c>
      <c r="L2601" s="2331"/>
      <c r="M2601" s="2608"/>
      <c r="N2601" s="65"/>
      <c r="O2601" s="65"/>
      <c r="P2601" s="65"/>
      <c r="Q2601" s="44"/>
      <c r="R2601" s="44"/>
      <c r="S2601" s="65"/>
      <c r="T2601" s="41"/>
      <c r="U2601" s="1666"/>
      <c r="V2601" s="1626"/>
      <c r="W2601" s="1626"/>
    </row>
    <row r="2602" spans="1:23" s="298" customFormat="1" outlineLevel="1" x14ac:dyDescent="0.25">
      <c r="A2602" s="2301"/>
      <c r="B2602" s="2303" t="s">
        <v>3713</v>
      </c>
      <c r="C2602" s="2702" t="s">
        <v>568</v>
      </c>
      <c r="D2602" s="2238" t="s">
        <v>86</v>
      </c>
      <c r="E2602" s="1623" t="s">
        <v>396</v>
      </c>
      <c r="F2602" s="2330" t="s">
        <v>320</v>
      </c>
      <c r="G2602" s="2238" t="s">
        <v>571</v>
      </c>
      <c r="H2602" s="2368" t="s">
        <v>966</v>
      </c>
      <c r="I2602" s="2607" t="s">
        <v>569</v>
      </c>
      <c r="J2602" s="2607" t="s">
        <v>59</v>
      </c>
      <c r="K2602" s="1625" t="s">
        <v>359</v>
      </c>
      <c r="L2602" s="2330" t="s">
        <v>320</v>
      </c>
      <c r="M2602" s="2607" t="s">
        <v>570</v>
      </c>
      <c r="N2602" s="42">
        <v>1</v>
      </c>
      <c r="O2602" s="42">
        <v>1</v>
      </c>
      <c r="P2602" s="42">
        <v>1</v>
      </c>
      <c r="Q2602" s="539">
        <v>1</v>
      </c>
      <c r="R2602" s="539">
        <v>1</v>
      </c>
      <c r="S2602" s="42">
        <v>1</v>
      </c>
      <c r="T2602" s="41"/>
      <c r="U2602" s="1666"/>
      <c r="V2602" s="1626"/>
      <c r="W2602" s="1626"/>
    </row>
    <row r="2603" spans="1:23" s="298" customFormat="1" ht="60" outlineLevel="1" x14ac:dyDescent="0.25">
      <c r="A2603" s="2302"/>
      <c r="B2603" s="2304"/>
      <c r="C2603" s="2703"/>
      <c r="D2603" s="2239"/>
      <c r="E2603" s="1623" t="s">
        <v>566</v>
      </c>
      <c r="F2603" s="2331"/>
      <c r="G2603" s="2239"/>
      <c r="H2603" s="2369"/>
      <c r="I2603" s="2608"/>
      <c r="J2603" s="2608"/>
      <c r="K2603" s="1625" t="s">
        <v>563</v>
      </c>
      <c r="L2603" s="2331"/>
      <c r="M2603" s="2608"/>
      <c r="N2603" s="44"/>
      <c r="O2603" s="477"/>
      <c r="P2603" s="44"/>
      <c r="Q2603" s="44"/>
      <c r="R2603" s="44"/>
      <c r="S2603" s="65"/>
      <c r="T2603" s="41"/>
      <c r="U2603" s="1666"/>
      <c r="V2603" s="1626"/>
      <c r="W2603" s="1626"/>
    </row>
    <row r="2604" spans="1:23" s="282" customFormat="1" ht="42.75" customHeight="1" x14ac:dyDescent="0.25">
      <c r="A2604" s="1628"/>
      <c r="B2604" s="2322" t="s">
        <v>214</v>
      </c>
      <c r="C2604" s="2323"/>
      <c r="D2604" s="2323"/>
      <c r="E2604" s="2323"/>
      <c r="F2604" s="2323"/>
      <c r="G2604" s="2324"/>
      <c r="H2604" s="2296" t="s">
        <v>215</v>
      </c>
      <c r="I2604" s="2297"/>
      <c r="J2604" s="2297"/>
      <c r="K2604" s="2297"/>
      <c r="L2604" s="2297"/>
      <c r="M2604" s="2297"/>
      <c r="N2604" s="2297"/>
      <c r="O2604" s="2297"/>
      <c r="P2604" s="2297"/>
      <c r="Q2604" s="2297"/>
      <c r="R2604" s="2297"/>
      <c r="S2604" s="2298"/>
      <c r="T2604" s="14"/>
      <c r="U2604" s="14"/>
      <c r="V2604" s="14"/>
      <c r="W2604" s="14"/>
    </row>
    <row r="2605" spans="1:23" s="282" customFormat="1" ht="120" outlineLevel="1" collapsed="1" x14ac:dyDescent="0.25">
      <c r="A2605" s="1628">
        <v>89</v>
      </c>
      <c r="B2605" s="1630" t="s">
        <v>3714</v>
      </c>
      <c r="C2605" s="1627" t="s">
        <v>2182</v>
      </c>
      <c r="D2605" s="1629" t="s">
        <v>85</v>
      </c>
      <c r="E2605" s="1627" t="s">
        <v>3</v>
      </c>
      <c r="F2605" s="125"/>
      <c r="G2605" s="1629"/>
      <c r="H2605" s="910" t="s">
        <v>967</v>
      </c>
      <c r="I2605" s="1624" t="s">
        <v>1616</v>
      </c>
      <c r="J2605" s="1624" t="s">
        <v>58</v>
      </c>
      <c r="K2605" s="1624" t="s">
        <v>3</v>
      </c>
      <c r="L2605" s="125"/>
      <c r="M2605" s="1624"/>
      <c r="N2605" s="14">
        <v>93</v>
      </c>
      <c r="O2605" s="14">
        <v>95.3</v>
      </c>
      <c r="P2605" s="14">
        <v>96.3</v>
      </c>
      <c r="Q2605" s="14">
        <v>97.1</v>
      </c>
      <c r="R2605" s="14">
        <v>98.4</v>
      </c>
      <c r="S2605" s="574">
        <v>99</v>
      </c>
      <c r="T2605" s="14">
        <v>100</v>
      </c>
      <c r="U2605" s="14"/>
      <c r="V2605" s="14"/>
      <c r="W2605" s="14"/>
    </row>
    <row r="2606" spans="1:23" s="25" customFormat="1" hidden="1" outlineLevel="2" x14ac:dyDescent="0.25">
      <c r="A2606" s="1202"/>
      <c r="B2606" s="1561" t="s">
        <v>47</v>
      </c>
      <c r="C2606" s="22"/>
      <c r="D2606" s="67"/>
      <c r="E2606" s="22"/>
      <c r="F2606" s="127"/>
      <c r="G2606" s="67"/>
      <c r="H2606" s="922" t="s">
        <v>6</v>
      </c>
      <c r="I2606" s="1624"/>
      <c r="J2606" s="1624"/>
      <c r="K2606" s="1624"/>
      <c r="L2606" s="127"/>
      <c r="M2606" s="1624"/>
      <c r="N2606" s="1624"/>
      <c r="O2606" s="1634"/>
      <c r="P2606" s="23"/>
      <c r="Q2606" s="23"/>
      <c r="R2606" s="23"/>
      <c r="S2606" s="574"/>
      <c r="T2606" s="24"/>
      <c r="U2606" s="22"/>
      <c r="V2606" s="22"/>
      <c r="W2606" s="22"/>
    </row>
    <row r="2607" spans="1:23" s="25" customFormat="1" hidden="1" outlineLevel="2" x14ac:dyDescent="0.25">
      <c r="A2607" s="1202"/>
      <c r="B2607" s="1561" t="s">
        <v>48</v>
      </c>
      <c r="C2607" s="22"/>
      <c r="D2607" s="67"/>
      <c r="E2607" s="22"/>
      <c r="F2607" s="127"/>
      <c r="G2607" s="67"/>
      <c r="H2607" s="922" t="s">
        <v>11</v>
      </c>
      <c r="I2607" s="1624"/>
      <c r="J2607" s="1624"/>
      <c r="K2607" s="1624"/>
      <c r="L2607" s="127"/>
      <c r="M2607" s="1624"/>
      <c r="N2607" s="1624"/>
      <c r="O2607" s="1634"/>
      <c r="P2607" s="23"/>
      <c r="Q2607" s="23"/>
      <c r="R2607" s="23"/>
      <c r="S2607" s="574"/>
      <c r="T2607" s="24"/>
      <c r="U2607" s="22"/>
      <c r="V2607" s="22"/>
      <c r="W2607" s="22"/>
    </row>
    <row r="2608" spans="1:23" s="25" customFormat="1" hidden="1" outlineLevel="2" x14ac:dyDescent="0.25">
      <c r="A2608" s="1202"/>
      <c r="B2608" s="1561" t="s">
        <v>49</v>
      </c>
      <c r="C2608" s="22"/>
      <c r="D2608" s="67"/>
      <c r="E2608" s="22"/>
      <c r="F2608" s="127"/>
      <c r="G2608" s="67"/>
      <c r="H2608" s="922" t="s">
        <v>12</v>
      </c>
      <c r="I2608" s="1624"/>
      <c r="J2608" s="1624"/>
      <c r="K2608" s="1624"/>
      <c r="L2608" s="127"/>
      <c r="M2608" s="1624"/>
      <c r="N2608" s="1624"/>
      <c r="O2608" s="1634"/>
      <c r="P2608" s="23"/>
      <c r="Q2608" s="23"/>
      <c r="R2608" s="23"/>
      <c r="S2608" s="574"/>
      <c r="T2608" s="24"/>
      <c r="U2608" s="22"/>
      <c r="V2608" s="22"/>
      <c r="W2608" s="22"/>
    </row>
    <row r="2609" spans="1:23" s="25" customFormat="1" hidden="1" outlineLevel="2" x14ac:dyDescent="0.25">
      <c r="A2609" s="1202"/>
      <c r="B2609" s="1561" t="s">
        <v>50</v>
      </c>
      <c r="C2609" s="22"/>
      <c r="D2609" s="67"/>
      <c r="E2609" s="22"/>
      <c r="F2609" s="127"/>
      <c r="G2609" s="67"/>
      <c r="H2609" s="922" t="s">
        <v>13</v>
      </c>
      <c r="I2609" s="1624"/>
      <c r="J2609" s="1624"/>
      <c r="K2609" s="1624"/>
      <c r="L2609" s="127"/>
      <c r="M2609" s="1624"/>
      <c r="N2609" s="1624"/>
      <c r="O2609" s="1634"/>
      <c r="P2609" s="23"/>
      <c r="Q2609" s="23"/>
      <c r="R2609" s="23"/>
      <c r="S2609" s="574"/>
      <c r="T2609" s="24"/>
      <c r="U2609" s="22"/>
      <c r="V2609" s="22"/>
      <c r="W2609" s="22"/>
    </row>
    <row r="2610" spans="1:23" s="25" customFormat="1" hidden="1" outlineLevel="2" x14ac:dyDescent="0.25">
      <c r="A2610" s="1202"/>
      <c r="B2610" s="1561" t="s">
        <v>37</v>
      </c>
      <c r="C2610" s="22"/>
      <c r="D2610" s="67"/>
      <c r="E2610" s="22"/>
      <c r="F2610" s="127"/>
      <c r="G2610" s="67"/>
      <c r="H2610" s="922" t="s">
        <v>14</v>
      </c>
      <c r="I2610" s="1624"/>
      <c r="J2610" s="1624"/>
      <c r="K2610" s="1624"/>
      <c r="L2610" s="127"/>
      <c r="M2610" s="1624"/>
      <c r="N2610" s="1624"/>
      <c r="O2610" s="1634"/>
      <c r="P2610" s="23"/>
      <c r="Q2610" s="23"/>
      <c r="R2610" s="23"/>
      <c r="S2610" s="574"/>
      <c r="T2610" s="24"/>
      <c r="U2610" s="22"/>
      <c r="V2610" s="22"/>
      <c r="W2610" s="22"/>
    </row>
    <row r="2611" spans="1:23" s="25" customFormat="1" hidden="1" outlineLevel="2" x14ac:dyDescent="0.25">
      <c r="A2611" s="1202"/>
      <c r="B2611" s="1561" t="s">
        <v>38</v>
      </c>
      <c r="C2611" s="22"/>
      <c r="D2611" s="67"/>
      <c r="E2611" s="22"/>
      <c r="F2611" s="127"/>
      <c r="G2611" s="67"/>
      <c r="H2611" s="922" t="s">
        <v>15</v>
      </c>
      <c r="I2611" s="1624"/>
      <c r="J2611" s="1624"/>
      <c r="K2611" s="1624"/>
      <c r="L2611" s="127"/>
      <c r="M2611" s="1624"/>
      <c r="N2611" s="1624"/>
      <c r="O2611" s="1634"/>
      <c r="P2611" s="23"/>
      <c r="Q2611" s="23"/>
      <c r="R2611" s="23"/>
      <c r="S2611" s="574"/>
      <c r="T2611" s="24"/>
      <c r="U2611" s="22"/>
      <c r="V2611" s="22"/>
      <c r="W2611" s="22"/>
    </row>
    <row r="2612" spans="1:23" s="25" customFormat="1" hidden="1" outlineLevel="2" x14ac:dyDescent="0.25">
      <c r="A2612" s="1202"/>
      <c r="B2612" s="1561" t="s">
        <v>39</v>
      </c>
      <c r="C2612" s="22"/>
      <c r="D2612" s="67"/>
      <c r="E2612" s="22"/>
      <c r="F2612" s="127"/>
      <c r="G2612" s="67"/>
      <c r="H2612" s="922" t="s">
        <v>16</v>
      </c>
      <c r="I2612" s="1624"/>
      <c r="J2612" s="1624"/>
      <c r="K2612" s="1624"/>
      <c r="L2612" s="127"/>
      <c r="M2612" s="1624"/>
      <c r="N2612" s="1624"/>
      <c r="O2612" s="1634"/>
      <c r="P2612" s="23"/>
      <c r="Q2612" s="23"/>
      <c r="R2612" s="23"/>
      <c r="S2612" s="574"/>
      <c r="T2612" s="24"/>
      <c r="U2612" s="22"/>
      <c r="V2612" s="22"/>
      <c r="W2612" s="22"/>
    </row>
    <row r="2613" spans="1:23" s="25" customFormat="1" hidden="1" outlineLevel="2" x14ac:dyDescent="0.25">
      <c r="A2613" s="1202"/>
      <c r="B2613" s="1561" t="s">
        <v>40</v>
      </c>
      <c r="C2613" s="22"/>
      <c r="D2613" s="67"/>
      <c r="E2613" s="22"/>
      <c r="F2613" s="127"/>
      <c r="G2613" s="67"/>
      <c r="H2613" s="922" t="s">
        <v>17</v>
      </c>
      <c r="I2613" s="1624"/>
      <c r="J2613" s="1624"/>
      <c r="K2613" s="1624"/>
      <c r="L2613" s="127"/>
      <c r="M2613" s="1624"/>
      <c r="N2613" s="1624"/>
      <c r="O2613" s="1634"/>
      <c r="P2613" s="23"/>
      <c r="Q2613" s="23"/>
      <c r="R2613" s="23"/>
      <c r="S2613" s="574"/>
      <c r="T2613" s="24"/>
      <c r="U2613" s="22"/>
      <c r="V2613" s="22"/>
      <c r="W2613" s="22"/>
    </row>
    <row r="2614" spans="1:23" s="25" customFormat="1" hidden="1" outlineLevel="2" x14ac:dyDescent="0.25">
      <c r="A2614" s="1202"/>
      <c r="B2614" s="1561" t="s">
        <v>51</v>
      </c>
      <c r="C2614" s="22"/>
      <c r="D2614" s="67"/>
      <c r="E2614" s="22"/>
      <c r="F2614" s="127"/>
      <c r="G2614" s="67"/>
      <c r="H2614" s="922" t="s">
        <v>18</v>
      </c>
      <c r="I2614" s="1624"/>
      <c r="J2614" s="1624"/>
      <c r="K2614" s="1624"/>
      <c r="L2614" s="127"/>
      <c r="M2614" s="1624"/>
      <c r="N2614" s="1624"/>
      <c r="O2614" s="1634"/>
      <c r="P2614" s="23"/>
      <c r="Q2614" s="23"/>
      <c r="R2614" s="23"/>
      <c r="S2614" s="574"/>
      <c r="T2614" s="24"/>
      <c r="U2614" s="22"/>
      <c r="V2614" s="22"/>
      <c r="W2614" s="22"/>
    </row>
    <row r="2615" spans="1:23" s="25" customFormat="1" hidden="1" outlineLevel="2" x14ac:dyDescent="0.25">
      <c r="A2615" s="1202"/>
      <c r="B2615" s="1561" t="s">
        <v>41</v>
      </c>
      <c r="C2615" s="22"/>
      <c r="D2615" s="67"/>
      <c r="E2615" s="22"/>
      <c r="F2615" s="127"/>
      <c r="G2615" s="67"/>
      <c r="H2615" s="922" t="s">
        <v>19</v>
      </c>
      <c r="I2615" s="1624"/>
      <c r="J2615" s="1624"/>
      <c r="K2615" s="1624"/>
      <c r="L2615" s="127"/>
      <c r="M2615" s="1624"/>
      <c r="N2615" s="1624"/>
      <c r="O2615" s="1634"/>
      <c r="P2615" s="23"/>
      <c r="Q2615" s="23"/>
      <c r="R2615" s="23"/>
      <c r="S2615" s="574"/>
      <c r="T2615" s="24"/>
      <c r="U2615" s="22"/>
      <c r="V2615" s="22"/>
      <c r="W2615" s="22"/>
    </row>
    <row r="2616" spans="1:23" s="25" customFormat="1" hidden="1" outlineLevel="2" x14ac:dyDescent="0.25">
      <c r="A2616" s="1202"/>
      <c r="B2616" s="1561" t="s">
        <v>52</v>
      </c>
      <c r="C2616" s="22"/>
      <c r="D2616" s="67"/>
      <c r="E2616" s="22"/>
      <c r="F2616" s="127"/>
      <c r="G2616" s="67"/>
      <c r="H2616" s="922" t="s">
        <v>20</v>
      </c>
      <c r="I2616" s="1624"/>
      <c r="J2616" s="1624"/>
      <c r="K2616" s="1624"/>
      <c r="L2616" s="127"/>
      <c r="M2616" s="1624"/>
      <c r="N2616" s="1624"/>
      <c r="O2616" s="1634"/>
      <c r="P2616" s="23"/>
      <c r="Q2616" s="23"/>
      <c r="R2616" s="23"/>
      <c r="S2616" s="574"/>
      <c r="T2616" s="24"/>
      <c r="U2616" s="22"/>
      <c r="V2616" s="22"/>
      <c r="W2616" s="22"/>
    </row>
    <row r="2617" spans="1:23" s="25" customFormat="1" hidden="1" outlineLevel="2" x14ac:dyDescent="0.25">
      <c r="A2617" s="1202"/>
      <c r="B2617" s="1561" t="s">
        <v>42</v>
      </c>
      <c r="C2617" s="22"/>
      <c r="D2617" s="67"/>
      <c r="E2617" s="22"/>
      <c r="F2617" s="127"/>
      <c r="G2617" s="67"/>
      <c r="H2617" s="922" t="s">
        <v>21</v>
      </c>
      <c r="I2617" s="1624"/>
      <c r="J2617" s="1624"/>
      <c r="K2617" s="1624"/>
      <c r="L2617" s="127"/>
      <c r="M2617" s="1624"/>
      <c r="N2617" s="1624"/>
      <c r="O2617" s="1634"/>
      <c r="P2617" s="23"/>
      <c r="Q2617" s="23"/>
      <c r="R2617" s="23"/>
      <c r="S2617" s="574"/>
      <c r="T2617" s="24"/>
      <c r="U2617" s="22"/>
      <c r="V2617" s="22"/>
      <c r="W2617" s="22"/>
    </row>
    <row r="2618" spans="1:23" s="25" customFormat="1" hidden="1" outlineLevel="2" x14ac:dyDescent="0.25">
      <c r="A2618" s="1202"/>
      <c r="B2618" s="1561" t="s">
        <v>43</v>
      </c>
      <c r="C2618" s="22"/>
      <c r="D2618" s="67"/>
      <c r="E2618" s="22"/>
      <c r="F2618" s="127"/>
      <c r="G2618" s="67"/>
      <c r="H2618" s="922" t="s">
        <v>22</v>
      </c>
      <c r="I2618" s="1624"/>
      <c r="J2618" s="1624"/>
      <c r="K2618" s="1624"/>
      <c r="L2618" s="127"/>
      <c r="M2618" s="1624"/>
      <c r="N2618" s="1624"/>
      <c r="O2618" s="1634"/>
      <c r="P2618" s="23"/>
      <c r="Q2618" s="23"/>
      <c r="R2618" s="23"/>
      <c r="S2618" s="574"/>
      <c r="T2618" s="24"/>
      <c r="U2618" s="22"/>
      <c r="V2618" s="22"/>
      <c r="W2618" s="22"/>
    </row>
    <row r="2619" spans="1:23" s="25" customFormat="1" hidden="1" outlineLevel="2" x14ac:dyDescent="0.25">
      <c r="A2619" s="1202"/>
      <c r="B2619" s="1561" t="s">
        <v>53</v>
      </c>
      <c r="C2619" s="22"/>
      <c r="D2619" s="67"/>
      <c r="E2619" s="22"/>
      <c r="F2619" s="127"/>
      <c r="G2619" s="67"/>
      <c r="H2619" s="922" t="s">
        <v>23</v>
      </c>
      <c r="I2619" s="1624"/>
      <c r="J2619" s="1624"/>
      <c r="K2619" s="1624"/>
      <c r="L2619" s="127"/>
      <c r="M2619" s="1624"/>
      <c r="N2619" s="1624"/>
      <c r="O2619" s="1634"/>
      <c r="P2619" s="23"/>
      <c r="Q2619" s="23"/>
      <c r="R2619" s="23"/>
      <c r="S2619" s="574"/>
      <c r="T2619" s="24"/>
      <c r="U2619" s="22"/>
      <c r="V2619" s="22"/>
      <c r="W2619" s="22"/>
    </row>
    <row r="2620" spans="1:23" s="25" customFormat="1" hidden="1" outlineLevel="2" x14ac:dyDescent="0.25">
      <c r="A2620" s="1202"/>
      <c r="B2620" s="1561" t="s">
        <v>54</v>
      </c>
      <c r="C2620" s="22"/>
      <c r="D2620" s="67"/>
      <c r="E2620" s="22"/>
      <c r="F2620" s="127"/>
      <c r="G2620" s="67"/>
      <c r="H2620" s="922" t="s">
        <v>24</v>
      </c>
      <c r="I2620" s="1624"/>
      <c r="J2620" s="1624"/>
      <c r="K2620" s="1624"/>
      <c r="L2620" s="127"/>
      <c r="M2620" s="1624"/>
      <c r="N2620" s="1624"/>
      <c r="O2620" s="1634"/>
      <c r="P2620" s="23"/>
      <c r="Q2620" s="23"/>
      <c r="R2620" s="23"/>
      <c r="S2620" s="574"/>
      <c r="T2620" s="24"/>
      <c r="U2620" s="22"/>
      <c r="V2620" s="22"/>
      <c r="W2620" s="22"/>
    </row>
    <row r="2621" spans="1:23" s="25" customFormat="1" hidden="1" outlineLevel="2" x14ac:dyDescent="0.25">
      <c r="A2621" s="1202"/>
      <c r="B2621" s="1561" t="s">
        <v>44</v>
      </c>
      <c r="C2621" s="22"/>
      <c r="D2621" s="67"/>
      <c r="E2621" s="22"/>
      <c r="F2621" s="127"/>
      <c r="G2621" s="67"/>
      <c r="H2621" s="922" t="s">
        <v>25</v>
      </c>
      <c r="I2621" s="1624"/>
      <c r="J2621" s="1624"/>
      <c r="K2621" s="1624"/>
      <c r="L2621" s="127"/>
      <c r="M2621" s="1624"/>
      <c r="N2621" s="1624"/>
      <c r="O2621" s="1634"/>
      <c r="P2621" s="23"/>
      <c r="Q2621" s="23"/>
      <c r="R2621" s="23"/>
      <c r="S2621" s="574"/>
      <c r="T2621" s="24"/>
      <c r="U2621" s="22"/>
      <c r="V2621" s="22"/>
      <c r="W2621" s="22"/>
    </row>
    <row r="2622" spans="1:23" s="25" customFormat="1" hidden="1" outlineLevel="2" x14ac:dyDescent="0.25">
      <c r="A2622" s="1202"/>
      <c r="B2622" s="1561" t="s">
        <v>55</v>
      </c>
      <c r="C2622" s="22"/>
      <c r="D2622" s="67"/>
      <c r="E2622" s="22"/>
      <c r="F2622" s="127"/>
      <c r="G2622" s="67"/>
      <c r="H2622" s="922" t="s">
        <v>26</v>
      </c>
      <c r="I2622" s="1624"/>
      <c r="J2622" s="1624"/>
      <c r="K2622" s="1624"/>
      <c r="L2622" s="127"/>
      <c r="M2622" s="1624"/>
      <c r="N2622" s="1624"/>
      <c r="O2622" s="1634"/>
      <c r="P2622" s="23"/>
      <c r="Q2622" s="23"/>
      <c r="R2622" s="23"/>
      <c r="S2622" s="574"/>
      <c r="T2622" s="24"/>
      <c r="U2622" s="22"/>
      <c r="V2622" s="22"/>
      <c r="W2622" s="22"/>
    </row>
    <row r="2623" spans="1:23" s="25" customFormat="1" hidden="1" outlineLevel="2" x14ac:dyDescent="0.25">
      <c r="A2623" s="1202"/>
      <c r="B2623" s="1561" t="s">
        <v>56</v>
      </c>
      <c r="C2623" s="22"/>
      <c r="D2623" s="67"/>
      <c r="E2623" s="22"/>
      <c r="F2623" s="127"/>
      <c r="G2623" s="67"/>
      <c r="H2623" s="922" t="s">
        <v>27</v>
      </c>
      <c r="I2623" s="1624"/>
      <c r="J2623" s="1624"/>
      <c r="K2623" s="1624"/>
      <c r="L2623" s="127"/>
      <c r="M2623" s="1624"/>
      <c r="N2623" s="1624"/>
      <c r="O2623" s="1634"/>
      <c r="P2623" s="23"/>
      <c r="Q2623" s="23"/>
      <c r="R2623" s="23"/>
      <c r="S2623" s="574"/>
      <c r="T2623" s="24"/>
      <c r="U2623" s="22"/>
      <c r="V2623" s="22"/>
      <c r="W2623" s="22"/>
    </row>
    <row r="2624" spans="1:23" s="25" customFormat="1" hidden="1" outlineLevel="2" x14ac:dyDescent="0.25">
      <c r="A2624" s="1202"/>
      <c r="B2624" s="1561" t="s">
        <v>45</v>
      </c>
      <c r="C2624" s="22"/>
      <c r="D2624" s="67"/>
      <c r="E2624" s="22"/>
      <c r="F2624" s="127"/>
      <c r="G2624" s="67"/>
      <c r="H2624" s="922" t="s">
        <v>28</v>
      </c>
      <c r="I2624" s="1624"/>
      <c r="J2624" s="1624"/>
      <c r="K2624" s="1624"/>
      <c r="L2624" s="127"/>
      <c r="M2624" s="1624"/>
      <c r="N2624" s="1624"/>
      <c r="O2624" s="1634"/>
      <c r="P2624" s="23"/>
      <c r="Q2624" s="23"/>
      <c r="R2624" s="23"/>
      <c r="S2624" s="574"/>
      <c r="T2624" s="24"/>
      <c r="U2624" s="22"/>
      <c r="V2624" s="22"/>
      <c r="W2624" s="22"/>
    </row>
    <row r="2625" spans="1:23" s="25" customFormat="1" hidden="1" outlineLevel="2" x14ac:dyDescent="0.25">
      <c r="A2625" s="1202"/>
      <c r="B2625" s="1561" t="s">
        <v>46</v>
      </c>
      <c r="C2625" s="22"/>
      <c r="D2625" s="67"/>
      <c r="E2625" s="22"/>
      <c r="F2625" s="127"/>
      <c r="G2625" s="67"/>
      <c r="H2625" s="922" t="s">
        <v>29</v>
      </c>
      <c r="I2625" s="1624"/>
      <c r="J2625" s="1624"/>
      <c r="K2625" s="1624"/>
      <c r="L2625" s="127"/>
      <c r="M2625" s="1624"/>
      <c r="N2625" s="1624"/>
      <c r="O2625" s="1634"/>
      <c r="P2625" s="23"/>
      <c r="Q2625" s="23"/>
      <c r="R2625" s="23"/>
      <c r="S2625" s="574"/>
      <c r="T2625" s="24"/>
      <c r="U2625" s="22"/>
      <c r="V2625" s="22"/>
      <c r="W2625" s="22"/>
    </row>
    <row r="2626" spans="1:23" s="282" customFormat="1" ht="120" outlineLevel="1" collapsed="1" x14ac:dyDescent="0.25">
      <c r="A2626" s="1628">
        <v>90</v>
      </c>
      <c r="B2626" s="1630" t="s">
        <v>3715</v>
      </c>
      <c r="C2626" s="1627" t="s">
        <v>2182</v>
      </c>
      <c r="D2626" s="1629" t="s">
        <v>85</v>
      </c>
      <c r="E2626" s="1627" t="s">
        <v>3</v>
      </c>
      <c r="F2626" s="125"/>
      <c r="G2626" s="1629"/>
      <c r="H2626" s="910" t="s">
        <v>968</v>
      </c>
      <c r="I2626" s="1624" t="s">
        <v>1616</v>
      </c>
      <c r="J2626" s="1624" t="s">
        <v>58</v>
      </c>
      <c r="K2626" s="1624" t="s">
        <v>3</v>
      </c>
      <c r="L2626" s="125"/>
      <c r="M2626" s="1624"/>
      <c r="N2626" s="26">
        <v>73.400000000000006</v>
      </c>
      <c r="O2626" s="574">
        <v>73</v>
      </c>
      <c r="P2626" s="574">
        <v>78</v>
      </c>
      <c r="Q2626" s="574">
        <v>80</v>
      </c>
      <c r="R2626" s="574">
        <v>85</v>
      </c>
      <c r="S2626" s="574">
        <v>90</v>
      </c>
      <c r="T2626" s="14">
        <v>100</v>
      </c>
      <c r="U2626" s="14"/>
      <c r="V2626" s="14"/>
      <c r="W2626" s="14"/>
    </row>
    <row r="2627" spans="1:23" s="25" customFormat="1" ht="105" hidden="1" outlineLevel="2" x14ac:dyDescent="0.25">
      <c r="A2627" s="1202"/>
      <c r="B2627" s="1561" t="s">
        <v>47</v>
      </c>
      <c r="C2627" s="22"/>
      <c r="D2627" s="67"/>
      <c r="E2627" s="22"/>
      <c r="F2627" s="127"/>
      <c r="G2627" s="67"/>
      <c r="H2627" s="922" t="s">
        <v>6</v>
      </c>
      <c r="I2627" s="1624" t="s">
        <v>1616</v>
      </c>
      <c r="J2627" s="1624"/>
      <c r="K2627" s="1624"/>
      <c r="L2627" s="127"/>
      <c r="M2627" s="1624"/>
      <c r="N2627" s="1624"/>
      <c r="O2627" s="1634"/>
      <c r="P2627" s="1634"/>
      <c r="Q2627" s="1634"/>
      <c r="R2627" s="1634"/>
      <c r="S2627" s="574"/>
      <c r="T2627" s="24"/>
      <c r="U2627" s="22"/>
      <c r="V2627" s="22"/>
      <c r="W2627" s="22"/>
    </row>
    <row r="2628" spans="1:23" s="25" customFormat="1" ht="105" hidden="1" outlineLevel="2" x14ac:dyDescent="0.25">
      <c r="A2628" s="1202"/>
      <c r="B2628" s="1561" t="s">
        <v>48</v>
      </c>
      <c r="C2628" s="22"/>
      <c r="D2628" s="67"/>
      <c r="E2628" s="22"/>
      <c r="F2628" s="127"/>
      <c r="G2628" s="67"/>
      <c r="H2628" s="922" t="s">
        <v>11</v>
      </c>
      <c r="I2628" s="1624" t="s">
        <v>1616</v>
      </c>
      <c r="J2628" s="1624"/>
      <c r="K2628" s="1624"/>
      <c r="L2628" s="127"/>
      <c r="M2628" s="1624"/>
      <c r="N2628" s="1624"/>
      <c r="O2628" s="1634"/>
      <c r="P2628" s="1634"/>
      <c r="Q2628" s="1634"/>
      <c r="R2628" s="1634"/>
      <c r="S2628" s="574"/>
      <c r="T2628" s="24"/>
      <c r="U2628" s="22"/>
      <c r="V2628" s="22"/>
      <c r="W2628" s="22"/>
    </row>
    <row r="2629" spans="1:23" s="25" customFormat="1" ht="105" hidden="1" outlineLevel="2" x14ac:dyDescent="0.25">
      <c r="A2629" s="1202"/>
      <c r="B2629" s="1561" t="s">
        <v>49</v>
      </c>
      <c r="C2629" s="22"/>
      <c r="D2629" s="67"/>
      <c r="E2629" s="22"/>
      <c r="F2629" s="127"/>
      <c r="G2629" s="67"/>
      <c r="H2629" s="922" t="s">
        <v>12</v>
      </c>
      <c r="I2629" s="1624" t="s">
        <v>1616</v>
      </c>
      <c r="J2629" s="1624"/>
      <c r="K2629" s="1624"/>
      <c r="L2629" s="127"/>
      <c r="M2629" s="1624"/>
      <c r="N2629" s="1624"/>
      <c r="O2629" s="1634"/>
      <c r="P2629" s="1634"/>
      <c r="Q2629" s="1634"/>
      <c r="R2629" s="1634"/>
      <c r="S2629" s="574"/>
      <c r="T2629" s="24"/>
      <c r="U2629" s="22"/>
      <c r="V2629" s="22"/>
      <c r="W2629" s="22"/>
    </row>
    <row r="2630" spans="1:23" s="25" customFormat="1" ht="105" hidden="1" outlineLevel="2" x14ac:dyDescent="0.25">
      <c r="A2630" s="1202"/>
      <c r="B2630" s="1561" t="s">
        <v>50</v>
      </c>
      <c r="C2630" s="22"/>
      <c r="D2630" s="67"/>
      <c r="E2630" s="22"/>
      <c r="F2630" s="127"/>
      <c r="G2630" s="67"/>
      <c r="H2630" s="922" t="s">
        <v>13</v>
      </c>
      <c r="I2630" s="1624" t="s">
        <v>1616</v>
      </c>
      <c r="J2630" s="1624"/>
      <c r="K2630" s="1624"/>
      <c r="L2630" s="127"/>
      <c r="M2630" s="1624"/>
      <c r="N2630" s="1624"/>
      <c r="O2630" s="1634"/>
      <c r="P2630" s="1634"/>
      <c r="Q2630" s="1634"/>
      <c r="R2630" s="1634"/>
      <c r="S2630" s="574"/>
      <c r="T2630" s="24"/>
      <c r="U2630" s="22"/>
      <c r="V2630" s="22"/>
      <c r="W2630" s="22"/>
    </row>
    <row r="2631" spans="1:23" s="25" customFormat="1" ht="105" hidden="1" outlineLevel="2" x14ac:dyDescent="0.25">
      <c r="A2631" s="1202"/>
      <c r="B2631" s="1561" t="s">
        <v>37</v>
      </c>
      <c r="C2631" s="22"/>
      <c r="D2631" s="67"/>
      <c r="E2631" s="22"/>
      <c r="F2631" s="127"/>
      <c r="G2631" s="67"/>
      <c r="H2631" s="922" t="s">
        <v>14</v>
      </c>
      <c r="I2631" s="1624" t="s">
        <v>1616</v>
      </c>
      <c r="J2631" s="1624"/>
      <c r="K2631" s="1624"/>
      <c r="L2631" s="127"/>
      <c r="M2631" s="1624"/>
      <c r="N2631" s="1624"/>
      <c r="O2631" s="1634"/>
      <c r="P2631" s="1634"/>
      <c r="Q2631" s="1634"/>
      <c r="R2631" s="1634"/>
      <c r="S2631" s="574"/>
      <c r="T2631" s="24"/>
      <c r="U2631" s="22"/>
      <c r="V2631" s="22"/>
      <c r="W2631" s="22"/>
    </row>
    <row r="2632" spans="1:23" s="25" customFormat="1" ht="15" hidden="1" customHeight="1" outlineLevel="2" x14ac:dyDescent="0.25">
      <c r="A2632" s="1202"/>
      <c r="B2632" s="1561" t="s">
        <v>38</v>
      </c>
      <c r="C2632" s="22"/>
      <c r="D2632" s="67"/>
      <c r="E2632" s="22"/>
      <c r="F2632" s="127"/>
      <c r="G2632" s="67"/>
      <c r="H2632" s="922" t="s">
        <v>15</v>
      </c>
      <c r="I2632" s="743" t="s">
        <v>1616</v>
      </c>
      <c r="J2632" s="242"/>
      <c r="K2632" s="242"/>
      <c r="L2632" s="127"/>
      <c r="M2632" s="242"/>
      <c r="N2632" s="330"/>
      <c r="O2632" s="447"/>
      <c r="P2632" s="447"/>
      <c r="Q2632" s="447"/>
      <c r="R2632" s="447"/>
      <c r="S2632" s="574"/>
      <c r="T2632" s="24"/>
      <c r="U2632" s="22"/>
      <c r="V2632" s="22"/>
      <c r="W2632" s="22"/>
    </row>
    <row r="2633" spans="1:23" s="25" customFormat="1" ht="15" hidden="1" customHeight="1" outlineLevel="2" x14ac:dyDescent="0.25">
      <c r="A2633" s="1202"/>
      <c r="B2633" s="1561" t="s">
        <v>39</v>
      </c>
      <c r="C2633" s="22"/>
      <c r="D2633" s="67"/>
      <c r="E2633" s="22"/>
      <c r="F2633" s="127"/>
      <c r="G2633" s="67"/>
      <c r="H2633" s="922" t="s">
        <v>16</v>
      </c>
      <c r="I2633" s="743" t="s">
        <v>1616</v>
      </c>
      <c r="J2633" s="242"/>
      <c r="K2633" s="242"/>
      <c r="L2633" s="127"/>
      <c r="M2633" s="242"/>
      <c r="N2633" s="330"/>
      <c r="O2633" s="447"/>
      <c r="P2633" s="447"/>
      <c r="Q2633" s="447"/>
      <c r="R2633" s="447"/>
      <c r="S2633" s="574"/>
      <c r="T2633" s="24"/>
      <c r="U2633" s="22"/>
      <c r="V2633" s="22"/>
      <c r="W2633" s="22"/>
    </row>
    <row r="2634" spans="1:23" s="25" customFormat="1" ht="15" hidden="1" customHeight="1" outlineLevel="2" x14ac:dyDescent="0.25">
      <c r="A2634" s="1202"/>
      <c r="B2634" s="1561" t="s">
        <v>40</v>
      </c>
      <c r="C2634" s="22"/>
      <c r="D2634" s="67"/>
      <c r="E2634" s="22"/>
      <c r="F2634" s="127"/>
      <c r="G2634" s="67"/>
      <c r="H2634" s="922" t="s">
        <v>17</v>
      </c>
      <c r="I2634" s="743" t="s">
        <v>1616</v>
      </c>
      <c r="J2634" s="242"/>
      <c r="K2634" s="242"/>
      <c r="L2634" s="127"/>
      <c r="M2634" s="242"/>
      <c r="N2634" s="330"/>
      <c r="O2634" s="447"/>
      <c r="P2634" s="447"/>
      <c r="Q2634" s="447"/>
      <c r="R2634" s="447"/>
      <c r="S2634" s="574"/>
      <c r="T2634" s="24"/>
      <c r="U2634" s="22"/>
      <c r="V2634" s="22"/>
      <c r="W2634" s="22"/>
    </row>
    <row r="2635" spans="1:23" s="25" customFormat="1" ht="15" hidden="1" customHeight="1" outlineLevel="2" x14ac:dyDescent="0.25">
      <c r="A2635" s="1202"/>
      <c r="B2635" s="1561" t="s">
        <v>51</v>
      </c>
      <c r="C2635" s="22"/>
      <c r="D2635" s="67"/>
      <c r="E2635" s="22"/>
      <c r="F2635" s="127"/>
      <c r="G2635" s="67"/>
      <c r="H2635" s="922" t="s">
        <v>18</v>
      </c>
      <c r="I2635" s="743" t="s">
        <v>1616</v>
      </c>
      <c r="J2635" s="242"/>
      <c r="K2635" s="242"/>
      <c r="L2635" s="127"/>
      <c r="M2635" s="242"/>
      <c r="N2635" s="330"/>
      <c r="O2635" s="447"/>
      <c r="P2635" s="447"/>
      <c r="Q2635" s="447"/>
      <c r="R2635" s="447"/>
      <c r="S2635" s="574"/>
      <c r="T2635" s="24"/>
      <c r="U2635" s="22"/>
      <c r="V2635" s="22"/>
      <c r="W2635" s="22"/>
    </row>
    <row r="2636" spans="1:23" s="25" customFormat="1" ht="15" hidden="1" customHeight="1" outlineLevel="2" x14ac:dyDescent="0.25">
      <c r="A2636" s="1202"/>
      <c r="B2636" s="1561" t="s">
        <v>41</v>
      </c>
      <c r="C2636" s="22"/>
      <c r="D2636" s="67"/>
      <c r="E2636" s="22"/>
      <c r="F2636" s="127"/>
      <c r="G2636" s="67"/>
      <c r="H2636" s="922" t="s">
        <v>19</v>
      </c>
      <c r="I2636" s="743" t="s">
        <v>1616</v>
      </c>
      <c r="J2636" s="242"/>
      <c r="K2636" s="242"/>
      <c r="L2636" s="127"/>
      <c r="M2636" s="242"/>
      <c r="N2636" s="330"/>
      <c r="O2636" s="447"/>
      <c r="P2636" s="447"/>
      <c r="Q2636" s="447"/>
      <c r="R2636" s="447"/>
      <c r="S2636" s="574"/>
      <c r="T2636" s="24"/>
      <c r="U2636" s="22"/>
      <c r="V2636" s="22"/>
      <c r="W2636" s="22"/>
    </row>
    <row r="2637" spans="1:23" s="25" customFormat="1" ht="15" hidden="1" customHeight="1" outlineLevel="2" x14ac:dyDescent="0.25">
      <c r="A2637" s="1202"/>
      <c r="B2637" s="1561" t="s">
        <v>52</v>
      </c>
      <c r="C2637" s="22"/>
      <c r="D2637" s="67"/>
      <c r="E2637" s="22"/>
      <c r="F2637" s="127"/>
      <c r="G2637" s="67"/>
      <c r="H2637" s="922" t="s">
        <v>20</v>
      </c>
      <c r="I2637" s="743" t="s">
        <v>1616</v>
      </c>
      <c r="J2637" s="242"/>
      <c r="K2637" s="242"/>
      <c r="L2637" s="127"/>
      <c r="M2637" s="242"/>
      <c r="N2637" s="330"/>
      <c r="O2637" s="447"/>
      <c r="P2637" s="447"/>
      <c r="Q2637" s="447"/>
      <c r="R2637" s="447"/>
      <c r="S2637" s="574"/>
      <c r="T2637" s="24"/>
      <c r="U2637" s="22"/>
      <c r="V2637" s="22"/>
      <c r="W2637" s="22"/>
    </row>
    <row r="2638" spans="1:23" s="25" customFormat="1" ht="15" hidden="1" customHeight="1" outlineLevel="2" x14ac:dyDescent="0.25">
      <c r="A2638" s="1202"/>
      <c r="B2638" s="1561" t="s">
        <v>42</v>
      </c>
      <c r="C2638" s="22"/>
      <c r="D2638" s="67"/>
      <c r="E2638" s="22"/>
      <c r="F2638" s="127"/>
      <c r="G2638" s="67"/>
      <c r="H2638" s="922" t="s">
        <v>21</v>
      </c>
      <c r="I2638" s="743" t="s">
        <v>1616</v>
      </c>
      <c r="J2638" s="242"/>
      <c r="K2638" s="242"/>
      <c r="L2638" s="127"/>
      <c r="M2638" s="242"/>
      <c r="N2638" s="330"/>
      <c r="O2638" s="447"/>
      <c r="P2638" s="447"/>
      <c r="Q2638" s="447"/>
      <c r="R2638" s="447"/>
      <c r="S2638" s="574"/>
      <c r="T2638" s="24"/>
      <c r="U2638" s="22"/>
      <c r="V2638" s="22"/>
      <c r="W2638" s="22"/>
    </row>
    <row r="2639" spans="1:23" s="25" customFormat="1" ht="15" hidden="1" customHeight="1" outlineLevel="2" x14ac:dyDescent="0.25">
      <c r="A2639" s="1202"/>
      <c r="B2639" s="1561" t="s">
        <v>43</v>
      </c>
      <c r="C2639" s="22"/>
      <c r="D2639" s="67"/>
      <c r="E2639" s="22"/>
      <c r="F2639" s="127"/>
      <c r="G2639" s="67"/>
      <c r="H2639" s="922" t="s">
        <v>22</v>
      </c>
      <c r="I2639" s="743" t="s">
        <v>1616</v>
      </c>
      <c r="J2639" s="242"/>
      <c r="K2639" s="242"/>
      <c r="L2639" s="127"/>
      <c r="M2639" s="242"/>
      <c r="N2639" s="330"/>
      <c r="O2639" s="447"/>
      <c r="P2639" s="447"/>
      <c r="Q2639" s="447"/>
      <c r="R2639" s="447"/>
      <c r="S2639" s="574"/>
      <c r="T2639" s="24"/>
      <c r="U2639" s="22"/>
      <c r="V2639" s="22"/>
      <c r="W2639" s="22"/>
    </row>
    <row r="2640" spans="1:23" s="25" customFormat="1" ht="15" hidden="1" customHeight="1" outlineLevel="2" x14ac:dyDescent="0.25">
      <c r="A2640" s="1202"/>
      <c r="B2640" s="1561" t="s">
        <v>53</v>
      </c>
      <c r="C2640" s="22"/>
      <c r="D2640" s="67"/>
      <c r="E2640" s="22"/>
      <c r="F2640" s="127"/>
      <c r="G2640" s="67"/>
      <c r="H2640" s="922" t="s">
        <v>23</v>
      </c>
      <c r="I2640" s="743" t="s">
        <v>1616</v>
      </c>
      <c r="J2640" s="242"/>
      <c r="K2640" s="242"/>
      <c r="L2640" s="127"/>
      <c r="M2640" s="242"/>
      <c r="N2640" s="330"/>
      <c r="O2640" s="447"/>
      <c r="P2640" s="447"/>
      <c r="Q2640" s="447"/>
      <c r="R2640" s="447"/>
      <c r="S2640" s="574"/>
      <c r="T2640" s="24"/>
      <c r="U2640" s="22"/>
      <c r="V2640" s="22"/>
      <c r="W2640" s="22"/>
    </row>
    <row r="2641" spans="1:23" s="25" customFormat="1" ht="15" hidden="1" customHeight="1" outlineLevel="2" x14ac:dyDescent="0.25">
      <c r="A2641" s="1202"/>
      <c r="B2641" s="1561" t="s">
        <v>54</v>
      </c>
      <c r="C2641" s="22"/>
      <c r="D2641" s="67"/>
      <c r="E2641" s="22"/>
      <c r="F2641" s="127"/>
      <c r="G2641" s="67"/>
      <c r="H2641" s="922" t="s">
        <v>24</v>
      </c>
      <c r="I2641" s="743" t="s">
        <v>1616</v>
      </c>
      <c r="J2641" s="242"/>
      <c r="K2641" s="242"/>
      <c r="L2641" s="127"/>
      <c r="M2641" s="242"/>
      <c r="N2641" s="330"/>
      <c r="O2641" s="447"/>
      <c r="P2641" s="447"/>
      <c r="Q2641" s="447"/>
      <c r="R2641" s="447"/>
      <c r="S2641" s="574"/>
      <c r="T2641" s="24"/>
      <c r="U2641" s="22"/>
      <c r="V2641" s="22"/>
      <c r="W2641" s="22"/>
    </row>
    <row r="2642" spans="1:23" s="25" customFormat="1" ht="15" hidden="1" customHeight="1" outlineLevel="2" x14ac:dyDescent="0.25">
      <c r="A2642" s="1202"/>
      <c r="B2642" s="1561" t="s">
        <v>44</v>
      </c>
      <c r="C2642" s="22"/>
      <c r="D2642" s="67"/>
      <c r="E2642" s="22"/>
      <c r="F2642" s="127"/>
      <c r="G2642" s="67"/>
      <c r="H2642" s="922" t="s">
        <v>25</v>
      </c>
      <c r="I2642" s="743" t="s">
        <v>1616</v>
      </c>
      <c r="J2642" s="242"/>
      <c r="K2642" s="242"/>
      <c r="L2642" s="127"/>
      <c r="M2642" s="242"/>
      <c r="N2642" s="330"/>
      <c r="O2642" s="447"/>
      <c r="P2642" s="447"/>
      <c r="Q2642" s="447"/>
      <c r="R2642" s="447"/>
      <c r="S2642" s="574"/>
      <c r="T2642" s="24"/>
      <c r="U2642" s="22"/>
      <c r="V2642" s="22"/>
      <c r="W2642" s="22"/>
    </row>
    <row r="2643" spans="1:23" s="25" customFormat="1" ht="15" hidden="1" customHeight="1" outlineLevel="2" x14ac:dyDescent="0.25">
      <c r="A2643" s="1202"/>
      <c r="B2643" s="1561" t="s">
        <v>55</v>
      </c>
      <c r="C2643" s="22"/>
      <c r="D2643" s="67"/>
      <c r="E2643" s="22"/>
      <c r="F2643" s="127"/>
      <c r="G2643" s="67"/>
      <c r="H2643" s="922" t="s">
        <v>26</v>
      </c>
      <c r="I2643" s="743" t="s">
        <v>1616</v>
      </c>
      <c r="J2643" s="242"/>
      <c r="K2643" s="242"/>
      <c r="L2643" s="127"/>
      <c r="M2643" s="242"/>
      <c r="N2643" s="330"/>
      <c r="O2643" s="447"/>
      <c r="P2643" s="447"/>
      <c r="Q2643" s="447"/>
      <c r="R2643" s="447"/>
      <c r="S2643" s="574"/>
      <c r="T2643" s="24"/>
      <c r="U2643" s="22"/>
      <c r="V2643" s="22"/>
      <c r="W2643" s="22"/>
    </row>
    <row r="2644" spans="1:23" s="25" customFormat="1" ht="15" hidden="1" customHeight="1" outlineLevel="2" x14ac:dyDescent="0.25">
      <c r="A2644" s="1202"/>
      <c r="B2644" s="1561" t="s">
        <v>56</v>
      </c>
      <c r="C2644" s="22"/>
      <c r="D2644" s="67"/>
      <c r="E2644" s="22"/>
      <c r="F2644" s="127"/>
      <c r="G2644" s="67"/>
      <c r="H2644" s="922" t="s">
        <v>27</v>
      </c>
      <c r="I2644" s="743" t="s">
        <v>1616</v>
      </c>
      <c r="J2644" s="242"/>
      <c r="K2644" s="242"/>
      <c r="L2644" s="127"/>
      <c r="M2644" s="242"/>
      <c r="N2644" s="330"/>
      <c r="O2644" s="447"/>
      <c r="P2644" s="447"/>
      <c r="Q2644" s="447"/>
      <c r="R2644" s="447"/>
      <c r="S2644" s="574"/>
      <c r="T2644" s="24"/>
      <c r="U2644" s="22"/>
      <c r="V2644" s="22"/>
      <c r="W2644" s="22"/>
    </row>
    <row r="2645" spans="1:23" s="25" customFormat="1" ht="15" hidden="1" customHeight="1" outlineLevel="2" x14ac:dyDescent="0.25">
      <c r="A2645" s="1202"/>
      <c r="B2645" s="1561" t="s">
        <v>45</v>
      </c>
      <c r="C2645" s="22"/>
      <c r="D2645" s="67"/>
      <c r="E2645" s="22"/>
      <c r="F2645" s="127"/>
      <c r="G2645" s="67"/>
      <c r="H2645" s="922" t="s">
        <v>28</v>
      </c>
      <c r="I2645" s="743" t="s">
        <v>1616</v>
      </c>
      <c r="J2645" s="242"/>
      <c r="K2645" s="242"/>
      <c r="L2645" s="127"/>
      <c r="M2645" s="242"/>
      <c r="N2645" s="330"/>
      <c r="O2645" s="447"/>
      <c r="P2645" s="447"/>
      <c r="Q2645" s="447"/>
      <c r="R2645" s="447"/>
      <c r="S2645" s="574"/>
      <c r="T2645" s="24"/>
      <c r="U2645" s="22"/>
      <c r="V2645" s="22"/>
      <c r="W2645" s="22"/>
    </row>
    <row r="2646" spans="1:23" s="25" customFormat="1" ht="15" hidden="1" customHeight="1" outlineLevel="2" x14ac:dyDescent="0.25">
      <c r="A2646" s="1202"/>
      <c r="B2646" s="1561" t="s">
        <v>46</v>
      </c>
      <c r="C2646" s="22"/>
      <c r="D2646" s="67"/>
      <c r="E2646" s="22"/>
      <c r="F2646" s="127"/>
      <c r="G2646" s="67"/>
      <c r="H2646" s="922" t="s">
        <v>29</v>
      </c>
      <c r="I2646" s="743" t="s">
        <v>1616</v>
      </c>
      <c r="J2646" s="242"/>
      <c r="K2646" s="242"/>
      <c r="L2646" s="127"/>
      <c r="M2646" s="242"/>
      <c r="N2646" s="330"/>
      <c r="O2646" s="447"/>
      <c r="P2646" s="447"/>
      <c r="Q2646" s="447"/>
      <c r="R2646" s="447"/>
      <c r="S2646" s="574"/>
      <c r="T2646" s="24"/>
      <c r="U2646" s="22"/>
      <c r="V2646" s="22"/>
      <c r="W2646" s="22"/>
    </row>
    <row r="2647" spans="1:23" s="282" customFormat="1" ht="135" outlineLevel="1" x14ac:dyDescent="0.25">
      <c r="A2647" s="1187">
        <v>91</v>
      </c>
      <c r="B2647" s="1530" t="s">
        <v>3716</v>
      </c>
      <c r="C2647" s="255" t="s">
        <v>2198</v>
      </c>
      <c r="D2647" s="1037" t="s">
        <v>85</v>
      </c>
      <c r="E2647" s="1046" t="s">
        <v>3</v>
      </c>
      <c r="F2647" s="125"/>
      <c r="G2647" s="1"/>
      <c r="H2647" s="910" t="s">
        <v>969</v>
      </c>
      <c r="I2647" s="743" t="s">
        <v>1616</v>
      </c>
      <c r="J2647" s="242" t="s">
        <v>58</v>
      </c>
      <c r="K2647" s="242" t="s">
        <v>3</v>
      </c>
      <c r="L2647" s="125"/>
      <c r="M2647" s="242"/>
      <c r="N2647" s="14">
        <v>93.6</v>
      </c>
      <c r="O2647" s="14">
        <v>95.3</v>
      </c>
      <c r="P2647" s="14">
        <v>95.3</v>
      </c>
      <c r="Q2647" s="14">
        <v>95.3</v>
      </c>
      <c r="R2647" s="14">
        <v>95.3</v>
      </c>
      <c r="S2647" s="14">
        <v>95.3</v>
      </c>
      <c r="T2647" s="14">
        <v>95.3</v>
      </c>
      <c r="U2647" s="14"/>
      <c r="V2647" s="14"/>
      <c r="W2647" s="14"/>
    </row>
    <row r="2648" spans="1:23" s="282" customFormat="1" ht="120" outlineLevel="1" collapsed="1" x14ac:dyDescent="0.25">
      <c r="A2648" s="1187">
        <v>92</v>
      </c>
      <c r="B2648" s="1530" t="s">
        <v>3717</v>
      </c>
      <c r="C2648" s="255" t="s">
        <v>2182</v>
      </c>
      <c r="D2648" s="1037" t="s">
        <v>85</v>
      </c>
      <c r="E2648" s="1046" t="s">
        <v>3</v>
      </c>
      <c r="F2648" s="125"/>
      <c r="G2648" s="256"/>
      <c r="H2648" s="910" t="s">
        <v>970</v>
      </c>
      <c r="I2648" s="743" t="s">
        <v>1616</v>
      </c>
      <c r="J2648" s="242" t="s">
        <v>58</v>
      </c>
      <c r="K2648" s="242" t="s">
        <v>3</v>
      </c>
      <c r="L2648" s="125"/>
      <c r="M2648" s="242"/>
      <c r="N2648" s="14">
        <v>53.4</v>
      </c>
      <c r="O2648" s="14">
        <v>52.6</v>
      </c>
      <c r="P2648" s="14">
        <v>56.3</v>
      </c>
      <c r="Q2648" s="14">
        <v>58.8</v>
      </c>
      <c r="R2648" s="14">
        <v>62.5</v>
      </c>
      <c r="S2648" s="14">
        <v>66.3</v>
      </c>
      <c r="T2648" s="14">
        <v>72.5</v>
      </c>
      <c r="U2648" s="14"/>
      <c r="V2648" s="14"/>
      <c r="W2648" s="14"/>
    </row>
    <row r="2649" spans="1:23" s="25" customFormat="1" ht="15" hidden="1" customHeight="1" outlineLevel="2" x14ac:dyDescent="0.25">
      <c r="A2649" s="1202"/>
      <c r="B2649" s="1561" t="s">
        <v>47</v>
      </c>
      <c r="C2649" s="22"/>
      <c r="D2649" s="67"/>
      <c r="E2649" s="22"/>
      <c r="F2649" s="127"/>
      <c r="G2649" s="67"/>
      <c r="H2649" s="922" t="s">
        <v>6</v>
      </c>
      <c r="I2649" s="743" t="s">
        <v>1616</v>
      </c>
      <c r="J2649" s="242"/>
      <c r="K2649" s="242"/>
      <c r="L2649" s="127"/>
      <c r="M2649" s="242"/>
      <c r="N2649" s="330"/>
      <c r="O2649" s="447"/>
      <c r="P2649" s="23"/>
      <c r="Q2649" s="423"/>
      <c r="R2649" s="423"/>
      <c r="S2649" s="68"/>
      <c r="T2649" s="68"/>
      <c r="U2649" s="22"/>
      <c r="V2649" s="22"/>
      <c r="W2649" s="22"/>
    </row>
    <row r="2650" spans="1:23" s="25" customFormat="1" ht="15" hidden="1" customHeight="1" outlineLevel="2" x14ac:dyDescent="0.25">
      <c r="A2650" s="1202"/>
      <c r="B2650" s="1561" t="s">
        <v>48</v>
      </c>
      <c r="C2650" s="22"/>
      <c r="D2650" s="67"/>
      <c r="E2650" s="22"/>
      <c r="F2650" s="127"/>
      <c r="G2650" s="67"/>
      <c r="H2650" s="922" t="s">
        <v>11</v>
      </c>
      <c r="I2650" s="743" t="s">
        <v>1616</v>
      </c>
      <c r="J2650" s="242"/>
      <c r="K2650" s="242"/>
      <c r="L2650" s="127"/>
      <c r="M2650" s="242"/>
      <c r="N2650" s="330"/>
      <c r="O2650" s="447"/>
      <c r="P2650" s="23"/>
      <c r="Q2650" s="423"/>
      <c r="R2650" s="423"/>
      <c r="S2650" s="68"/>
      <c r="T2650" s="68"/>
      <c r="U2650" s="22"/>
      <c r="V2650" s="22"/>
      <c r="W2650" s="22"/>
    </row>
    <row r="2651" spans="1:23" s="25" customFormat="1" ht="15" hidden="1" customHeight="1" outlineLevel="2" x14ac:dyDescent="0.25">
      <c r="A2651" s="1202"/>
      <c r="B2651" s="1561" t="s">
        <v>49</v>
      </c>
      <c r="C2651" s="22"/>
      <c r="D2651" s="67"/>
      <c r="E2651" s="22"/>
      <c r="F2651" s="127"/>
      <c r="G2651" s="67"/>
      <c r="H2651" s="922" t="s">
        <v>12</v>
      </c>
      <c r="I2651" s="743" t="s">
        <v>1616</v>
      </c>
      <c r="J2651" s="242"/>
      <c r="K2651" s="242"/>
      <c r="L2651" s="127"/>
      <c r="M2651" s="242"/>
      <c r="N2651" s="330"/>
      <c r="O2651" s="447"/>
      <c r="P2651" s="23"/>
      <c r="Q2651" s="423"/>
      <c r="R2651" s="423"/>
      <c r="S2651" s="68"/>
      <c r="T2651" s="68"/>
      <c r="U2651" s="22"/>
      <c r="V2651" s="22"/>
      <c r="W2651" s="22"/>
    </row>
    <row r="2652" spans="1:23" s="25" customFormat="1" ht="15" hidden="1" customHeight="1" outlineLevel="2" x14ac:dyDescent="0.25">
      <c r="A2652" s="1202"/>
      <c r="B2652" s="1561" t="s">
        <v>50</v>
      </c>
      <c r="C2652" s="22"/>
      <c r="D2652" s="67"/>
      <c r="E2652" s="22"/>
      <c r="F2652" s="127"/>
      <c r="G2652" s="67"/>
      <c r="H2652" s="922" t="s">
        <v>13</v>
      </c>
      <c r="I2652" s="743" t="s">
        <v>1616</v>
      </c>
      <c r="J2652" s="242"/>
      <c r="K2652" s="242"/>
      <c r="L2652" s="127"/>
      <c r="M2652" s="242"/>
      <c r="N2652" s="330"/>
      <c r="O2652" s="447"/>
      <c r="P2652" s="23"/>
      <c r="Q2652" s="423"/>
      <c r="R2652" s="423"/>
      <c r="S2652" s="68"/>
      <c r="T2652" s="68"/>
      <c r="U2652" s="22"/>
      <c r="V2652" s="22"/>
      <c r="W2652" s="22"/>
    </row>
    <row r="2653" spans="1:23" s="25" customFormat="1" ht="15" hidden="1" customHeight="1" outlineLevel="2" x14ac:dyDescent="0.25">
      <c r="A2653" s="1202"/>
      <c r="B2653" s="1561" t="s">
        <v>37</v>
      </c>
      <c r="C2653" s="22"/>
      <c r="D2653" s="67"/>
      <c r="E2653" s="22"/>
      <c r="F2653" s="127"/>
      <c r="G2653" s="67"/>
      <c r="H2653" s="922" t="s">
        <v>14</v>
      </c>
      <c r="I2653" s="743" t="s">
        <v>1616</v>
      </c>
      <c r="J2653" s="242"/>
      <c r="K2653" s="242"/>
      <c r="L2653" s="127"/>
      <c r="M2653" s="242"/>
      <c r="N2653" s="330"/>
      <c r="O2653" s="447"/>
      <c r="P2653" s="23"/>
      <c r="Q2653" s="423"/>
      <c r="R2653" s="423"/>
      <c r="S2653" s="68"/>
      <c r="T2653" s="68"/>
      <c r="U2653" s="22"/>
      <c r="V2653" s="22"/>
      <c r="W2653" s="22"/>
    </row>
    <row r="2654" spans="1:23" s="25" customFormat="1" ht="15" hidden="1" customHeight="1" outlineLevel="2" x14ac:dyDescent="0.25">
      <c r="A2654" s="1202"/>
      <c r="B2654" s="1561" t="s">
        <v>38</v>
      </c>
      <c r="C2654" s="22"/>
      <c r="D2654" s="67"/>
      <c r="E2654" s="22"/>
      <c r="F2654" s="127"/>
      <c r="G2654" s="67"/>
      <c r="H2654" s="922" t="s">
        <v>15</v>
      </c>
      <c r="I2654" s="743" t="s">
        <v>1616</v>
      </c>
      <c r="J2654" s="242"/>
      <c r="K2654" s="242"/>
      <c r="L2654" s="127"/>
      <c r="M2654" s="242"/>
      <c r="N2654" s="330"/>
      <c r="O2654" s="447"/>
      <c r="P2654" s="23"/>
      <c r="Q2654" s="423"/>
      <c r="R2654" s="423"/>
      <c r="S2654" s="68"/>
      <c r="T2654" s="68"/>
      <c r="U2654" s="22"/>
      <c r="V2654" s="22"/>
      <c r="W2654" s="22"/>
    </row>
    <row r="2655" spans="1:23" s="25" customFormat="1" ht="15" hidden="1" customHeight="1" outlineLevel="2" x14ac:dyDescent="0.25">
      <c r="A2655" s="1202"/>
      <c r="B2655" s="1561" t="s">
        <v>39</v>
      </c>
      <c r="C2655" s="22"/>
      <c r="D2655" s="67"/>
      <c r="E2655" s="22"/>
      <c r="F2655" s="127"/>
      <c r="G2655" s="67"/>
      <c r="H2655" s="922" t="s">
        <v>16</v>
      </c>
      <c r="I2655" s="743" t="s">
        <v>1616</v>
      </c>
      <c r="J2655" s="242"/>
      <c r="K2655" s="242"/>
      <c r="L2655" s="127"/>
      <c r="M2655" s="242"/>
      <c r="N2655" s="330"/>
      <c r="O2655" s="447"/>
      <c r="P2655" s="23"/>
      <c r="Q2655" s="423"/>
      <c r="R2655" s="423"/>
      <c r="S2655" s="68"/>
      <c r="T2655" s="68"/>
      <c r="U2655" s="22"/>
      <c r="V2655" s="22"/>
      <c r="W2655" s="22"/>
    </row>
    <row r="2656" spans="1:23" s="25" customFormat="1" ht="15" hidden="1" customHeight="1" outlineLevel="2" x14ac:dyDescent="0.25">
      <c r="A2656" s="1202"/>
      <c r="B2656" s="1561" t="s">
        <v>40</v>
      </c>
      <c r="C2656" s="22"/>
      <c r="D2656" s="67"/>
      <c r="E2656" s="22"/>
      <c r="F2656" s="127"/>
      <c r="G2656" s="67"/>
      <c r="H2656" s="922" t="s">
        <v>17</v>
      </c>
      <c r="I2656" s="743" t="s">
        <v>1616</v>
      </c>
      <c r="J2656" s="242"/>
      <c r="K2656" s="242"/>
      <c r="L2656" s="127"/>
      <c r="M2656" s="242"/>
      <c r="N2656" s="330"/>
      <c r="O2656" s="447"/>
      <c r="P2656" s="23"/>
      <c r="Q2656" s="423"/>
      <c r="R2656" s="423"/>
      <c r="S2656" s="68"/>
      <c r="T2656" s="68"/>
      <c r="U2656" s="22"/>
      <c r="V2656" s="22"/>
      <c r="W2656" s="22"/>
    </row>
    <row r="2657" spans="1:23" s="25" customFormat="1" ht="15" hidden="1" customHeight="1" outlineLevel="2" x14ac:dyDescent="0.25">
      <c r="A2657" s="1202"/>
      <c r="B2657" s="1561" t="s">
        <v>51</v>
      </c>
      <c r="C2657" s="22"/>
      <c r="D2657" s="67"/>
      <c r="E2657" s="22"/>
      <c r="F2657" s="127"/>
      <c r="G2657" s="67"/>
      <c r="H2657" s="922" t="s">
        <v>18</v>
      </c>
      <c r="I2657" s="743" t="s">
        <v>1616</v>
      </c>
      <c r="J2657" s="242"/>
      <c r="K2657" s="242"/>
      <c r="L2657" s="127"/>
      <c r="M2657" s="242"/>
      <c r="N2657" s="330"/>
      <c r="O2657" s="447"/>
      <c r="P2657" s="23"/>
      <c r="Q2657" s="423"/>
      <c r="R2657" s="423"/>
      <c r="S2657" s="68"/>
      <c r="T2657" s="68"/>
      <c r="U2657" s="22"/>
      <c r="V2657" s="22"/>
      <c r="W2657" s="22"/>
    </row>
    <row r="2658" spans="1:23" s="25" customFormat="1" ht="15" hidden="1" customHeight="1" outlineLevel="2" x14ac:dyDescent="0.25">
      <c r="A2658" s="1202"/>
      <c r="B2658" s="1561" t="s">
        <v>41</v>
      </c>
      <c r="C2658" s="22"/>
      <c r="D2658" s="67"/>
      <c r="E2658" s="22"/>
      <c r="F2658" s="127"/>
      <c r="G2658" s="67"/>
      <c r="H2658" s="922" t="s">
        <v>19</v>
      </c>
      <c r="I2658" s="743" t="s">
        <v>1616</v>
      </c>
      <c r="J2658" s="242"/>
      <c r="K2658" s="242"/>
      <c r="L2658" s="127"/>
      <c r="M2658" s="242"/>
      <c r="N2658" s="330"/>
      <c r="O2658" s="447"/>
      <c r="P2658" s="23"/>
      <c r="Q2658" s="423"/>
      <c r="R2658" s="423"/>
      <c r="S2658" s="68"/>
      <c r="T2658" s="68"/>
      <c r="U2658" s="22"/>
      <c r="V2658" s="22"/>
      <c r="W2658" s="22"/>
    </row>
    <row r="2659" spans="1:23" s="25" customFormat="1" ht="15" hidden="1" customHeight="1" outlineLevel="2" x14ac:dyDescent="0.25">
      <c r="A2659" s="1202"/>
      <c r="B2659" s="1561" t="s">
        <v>52</v>
      </c>
      <c r="C2659" s="22"/>
      <c r="D2659" s="67"/>
      <c r="E2659" s="22"/>
      <c r="F2659" s="127"/>
      <c r="G2659" s="67"/>
      <c r="H2659" s="922" t="s">
        <v>20</v>
      </c>
      <c r="I2659" s="743" t="s">
        <v>1616</v>
      </c>
      <c r="J2659" s="242"/>
      <c r="K2659" s="242"/>
      <c r="L2659" s="127"/>
      <c r="M2659" s="242"/>
      <c r="N2659" s="330"/>
      <c r="O2659" s="447"/>
      <c r="P2659" s="23"/>
      <c r="Q2659" s="423"/>
      <c r="R2659" s="423"/>
      <c r="S2659" s="68"/>
      <c r="T2659" s="68"/>
      <c r="U2659" s="22"/>
      <c r="V2659" s="22"/>
      <c r="W2659" s="22"/>
    </row>
    <row r="2660" spans="1:23" s="25" customFormat="1" ht="15" hidden="1" customHeight="1" outlineLevel="2" x14ac:dyDescent="0.25">
      <c r="A2660" s="1202"/>
      <c r="B2660" s="1561" t="s">
        <v>42</v>
      </c>
      <c r="C2660" s="22"/>
      <c r="D2660" s="67"/>
      <c r="E2660" s="22"/>
      <c r="F2660" s="127"/>
      <c r="G2660" s="67"/>
      <c r="H2660" s="922" t="s">
        <v>21</v>
      </c>
      <c r="I2660" s="743" t="s">
        <v>1616</v>
      </c>
      <c r="J2660" s="242"/>
      <c r="K2660" s="242"/>
      <c r="L2660" s="127"/>
      <c r="M2660" s="242"/>
      <c r="N2660" s="330"/>
      <c r="O2660" s="447"/>
      <c r="P2660" s="23"/>
      <c r="Q2660" s="423"/>
      <c r="R2660" s="423"/>
      <c r="S2660" s="68"/>
      <c r="T2660" s="68"/>
      <c r="U2660" s="22"/>
      <c r="V2660" s="22"/>
      <c r="W2660" s="22"/>
    </row>
    <row r="2661" spans="1:23" s="25" customFormat="1" ht="15" hidden="1" customHeight="1" outlineLevel="2" x14ac:dyDescent="0.25">
      <c r="A2661" s="1202"/>
      <c r="B2661" s="1561" t="s">
        <v>43</v>
      </c>
      <c r="C2661" s="22"/>
      <c r="D2661" s="67"/>
      <c r="E2661" s="22"/>
      <c r="F2661" s="127"/>
      <c r="G2661" s="67"/>
      <c r="H2661" s="922" t="s">
        <v>22</v>
      </c>
      <c r="I2661" s="743" t="s">
        <v>1616</v>
      </c>
      <c r="J2661" s="242"/>
      <c r="K2661" s="242"/>
      <c r="L2661" s="127"/>
      <c r="M2661" s="242"/>
      <c r="N2661" s="330"/>
      <c r="O2661" s="447"/>
      <c r="P2661" s="23"/>
      <c r="Q2661" s="423"/>
      <c r="R2661" s="423"/>
      <c r="S2661" s="68"/>
      <c r="T2661" s="68"/>
      <c r="U2661" s="22"/>
      <c r="V2661" s="22"/>
      <c r="W2661" s="22"/>
    </row>
    <row r="2662" spans="1:23" s="25" customFormat="1" ht="15" hidden="1" customHeight="1" outlineLevel="2" x14ac:dyDescent="0.25">
      <c r="A2662" s="1202"/>
      <c r="B2662" s="1561" t="s">
        <v>53</v>
      </c>
      <c r="C2662" s="22"/>
      <c r="D2662" s="67"/>
      <c r="E2662" s="22"/>
      <c r="F2662" s="127"/>
      <c r="G2662" s="67"/>
      <c r="H2662" s="922" t="s">
        <v>23</v>
      </c>
      <c r="I2662" s="743" t="s">
        <v>1616</v>
      </c>
      <c r="J2662" s="242"/>
      <c r="K2662" s="242"/>
      <c r="L2662" s="127"/>
      <c r="M2662" s="242"/>
      <c r="N2662" s="330"/>
      <c r="O2662" s="447"/>
      <c r="P2662" s="23"/>
      <c r="Q2662" s="423"/>
      <c r="R2662" s="423"/>
      <c r="S2662" s="68"/>
      <c r="T2662" s="68"/>
      <c r="U2662" s="22"/>
      <c r="V2662" s="22"/>
      <c r="W2662" s="22"/>
    </row>
    <row r="2663" spans="1:23" s="25" customFormat="1" ht="15" hidden="1" customHeight="1" outlineLevel="2" x14ac:dyDescent="0.25">
      <c r="A2663" s="1202"/>
      <c r="B2663" s="1561" t="s">
        <v>54</v>
      </c>
      <c r="C2663" s="22"/>
      <c r="D2663" s="67"/>
      <c r="E2663" s="22"/>
      <c r="F2663" s="127"/>
      <c r="G2663" s="67"/>
      <c r="H2663" s="922" t="s">
        <v>24</v>
      </c>
      <c r="I2663" s="743" t="s">
        <v>1616</v>
      </c>
      <c r="J2663" s="242"/>
      <c r="K2663" s="242"/>
      <c r="L2663" s="127"/>
      <c r="M2663" s="242"/>
      <c r="N2663" s="330"/>
      <c r="O2663" s="447"/>
      <c r="P2663" s="23"/>
      <c r="Q2663" s="423"/>
      <c r="R2663" s="423"/>
      <c r="S2663" s="68"/>
      <c r="T2663" s="68"/>
      <c r="U2663" s="22"/>
      <c r="V2663" s="22"/>
      <c r="W2663" s="22"/>
    </row>
    <row r="2664" spans="1:23" s="25" customFormat="1" ht="15" hidden="1" customHeight="1" outlineLevel="2" x14ac:dyDescent="0.25">
      <c r="A2664" s="1202"/>
      <c r="B2664" s="1561" t="s">
        <v>44</v>
      </c>
      <c r="C2664" s="22"/>
      <c r="D2664" s="67"/>
      <c r="E2664" s="22"/>
      <c r="F2664" s="127"/>
      <c r="G2664" s="67"/>
      <c r="H2664" s="922" t="s">
        <v>25</v>
      </c>
      <c r="I2664" s="743" t="s">
        <v>1616</v>
      </c>
      <c r="J2664" s="242"/>
      <c r="K2664" s="242"/>
      <c r="L2664" s="127"/>
      <c r="M2664" s="242"/>
      <c r="N2664" s="330"/>
      <c r="O2664" s="447"/>
      <c r="P2664" s="23"/>
      <c r="Q2664" s="423"/>
      <c r="R2664" s="423"/>
      <c r="S2664" s="68"/>
      <c r="T2664" s="68"/>
      <c r="U2664" s="22"/>
      <c r="V2664" s="22"/>
      <c r="W2664" s="22"/>
    </row>
    <row r="2665" spans="1:23" s="25" customFormat="1" ht="15" hidden="1" customHeight="1" outlineLevel="2" x14ac:dyDescent="0.25">
      <c r="A2665" s="1202"/>
      <c r="B2665" s="1561" t="s">
        <v>55</v>
      </c>
      <c r="C2665" s="22"/>
      <c r="D2665" s="67"/>
      <c r="E2665" s="22"/>
      <c r="F2665" s="127"/>
      <c r="G2665" s="67"/>
      <c r="H2665" s="922" t="s">
        <v>26</v>
      </c>
      <c r="I2665" s="743" t="s">
        <v>1616</v>
      </c>
      <c r="J2665" s="242"/>
      <c r="K2665" s="242"/>
      <c r="L2665" s="127"/>
      <c r="M2665" s="242"/>
      <c r="N2665" s="330"/>
      <c r="O2665" s="447"/>
      <c r="P2665" s="23"/>
      <c r="Q2665" s="423"/>
      <c r="R2665" s="423"/>
      <c r="S2665" s="68"/>
      <c r="T2665" s="68"/>
      <c r="U2665" s="22"/>
      <c r="V2665" s="22"/>
      <c r="W2665" s="22"/>
    </row>
    <row r="2666" spans="1:23" s="25" customFormat="1" ht="15" hidden="1" customHeight="1" outlineLevel="2" x14ac:dyDescent="0.25">
      <c r="A2666" s="1202"/>
      <c r="B2666" s="1561" t="s">
        <v>56</v>
      </c>
      <c r="C2666" s="22"/>
      <c r="D2666" s="67"/>
      <c r="E2666" s="22"/>
      <c r="F2666" s="127"/>
      <c r="G2666" s="67"/>
      <c r="H2666" s="922" t="s">
        <v>27</v>
      </c>
      <c r="I2666" s="743" t="s">
        <v>1616</v>
      </c>
      <c r="J2666" s="242"/>
      <c r="K2666" s="242"/>
      <c r="L2666" s="127"/>
      <c r="M2666" s="242"/>
      <c r="N2666" s="330"/>
      <c r="O2666" s="447"/>
      <c r="P2666" s="23"/>
      <c r="Q2666" s="423"/>
      <c r="R2666" s="423"/>
      <c r="S2666" s="68"/>
      <c r="T2666" s="68"/>
      <c r="U2666" s="22"/>
      <c r="V2666" s="22"/>
      <c r="W2666" s="22"/>
    </row>
    <row r="2667" spans="1:23" s="25" customFormat="1" ht="15" hidden="1" customHeight="1" outlineLevel="2" x14ac:dyDescent="0.25">
      <c r="A2667" s="1202"/>
      <c r="B2667" s="1561" t="s">
        <v>45</v>
      </c>
      <c r="C2667" s="22"/>
      <c r="D2667" s="67"/>
      <c r="E2667" s="22"/>
      <c r="F2667" s="127"/>
      <c r="G2667" s="67"/>
      <c r="H2667" s="922" t="s">
        <v>28</v>
      </c>
      <c r="I2667" s="743" t="s">
        <v>1616</v>
      </c>
      <c r="J2667" s="242"/>
      <c r="K2667" s="242"/>
      <c r="L2667" s="127"/>
      <c r="M2667" s="242"/>
      <c r="N2667" s="330"/>
      <c r="O2667" s="447"/>
      <c r="P2667" s="23"/>
      <c r="Q2667" s="423"/>
      <c r="R2667" s="423"/>
      <c r="S2667" s="68"/>
      <c r="T2667" s="68"/>
      <c r="U2667" s="22"/>
      <c r="V2667" s="22"/>
      <c r="W2667" s="22"/>
    </row>
    <row r="2668" spans="1:23" s="25" customFormat="1" ht="15" hidden="1" customHeight="1" outlineLevel="2" x14ac:dyDescent="0.25">
      <c r="A2668" s="1202"/>
      <c r="B2668" s="1561" t="s">
        <v>46</v>
      </c>
      <c r="C2668" s="22"/>
      <c r="D2668" s="67"/>
      <c r="E2668" s="22"/>
      <c r="F2668" s="127"/>
      <c r="G2668" s="67"/>
      <c r="H2668" s="922" t="s">
        <v>29</v>
      </c>
      <c r="I2668" s="743" t="s">
        <v>1616</v>
      </c>
      <c r="J2668" s="242"/>
      <c r="K2668" s="242"/>
      <c r="L2668" s="127"/>
      <c r="M2668" s="242"/>
      <c r="N2668" s="330"/>
      <c r="O2668" s="447"/>
      <c r="P2668" s="23"/>
      <c r="Q2668" s="423"/>
      <c r="R2668" s="423"/>
      <c r="S2668" s="68"/>
      <c r="T2668" s="68"/>
      <c r="U2668" s="22"/>
      <c r="V2668" s="22"/>
      <c r="W2668" s="22"/>
    </row>
    <row r="2669" spans="1:23" s="25" customFormat="1" ht="15" hidden="1" customHeight="1" outlineLevel="2" x14ac:dyDescent="0.25">
      <c r="A2669" s="1202"/>
      <c r="B2669" s="1561"/>
      <c r="C2669" s="22"/>
      <c r="D2669" s="67"/>
      <c r="E2669" s="22"/>
      <c r="F2669" s="67"/>
      <c r="G2669" s="67"/>
      <c r="H2669" s="2317" t="s">
        <v>2098</v>
      </c>
      <c r="I2669" s="2318"/>
      <c r="J2669" s="2318"/>
      <c r="K2669" s="2318"/>
      <c r="L2669" s="2318"/>
      <c r="M2669" s="2318"/>
      <c r="N2669" s="2318"/>
      <c r="O2669" s="2318"/>
      <c r="P2669" s="2318"/>
      <c r="Q2669" s="2318"/>
      <c r="R2669" s="2318"/>
      <c r="S2669" s="2318"/>
      <c r="T2669" s="2318"/>
      <c r="U2669" s="2318"/>
      <c r="V2669" s="2318"/>
      <c r="W2669" s="2319"/>
    </row>
    <row r="2670" spans="1:23" s="282" customFormat="1" ht="14.25" customHeight="1" x14ac:dyDescent="0.25">
      <c r="A2670" s="1187"/>
      <c r="B2670" s="1530" t="s">
        <v>216</v>
      </c>
      <c r="C2670" s="14"/>
      <c r="D2670" s="1059"/>
      <c r="E2670" s="14"/>
      <c r="F2670" s="839"/>
      <c r="G2670" s="270"/>
      <c r="H2670" s="2296" t="s">
        <v>217</v>
      </c>
      <c r="I2670" s="2297"/>
      <c r="J2670" s="2297"/>
      <c r="K2670" s="2297"/>
      <c r="L2670" s="2297"/>
      <c r="M2670" s="2297"/>
      <c r="N2670" s="2297"/>
      <c r="O2670" s="2297"/>
      <c r="P2670" s="2297"/>
      <c r="Q2670" s="2297"/>
      <c r="R2670" s="2297"/>
      <c r="S2670" s="2297"/>
      <c r="T2670" s="2297"/>
      <c r="U2670" s="2297"/>
      <c r="V2670" s="2297"/>
      <c r="W2670" s="2298"/>
    </row>
    <row r="2671" spans="1:23" s="282" customFormat="1" ht="27" customHeight="1" outlineLevel="1" x14ac:dyDescent="0.25">
      <c r="A2671" s="1187"/>
      <c r="B2671" s="2322" t="s">
        <v>218</v>
      </c>
      <c r="C2671" s="2323"/>
      <c r="D2671" s="2323"/>
      <c r="E2671" s="2323"/>
      <c r="F2671" s="2323"/>
      <c r="G2671" s="2323"/>
      <c r="H2671" s="2296" t="s">
        <v>219</v>
      </c>
      <c r="I2671" s="2297"/>
      <c r="J2671" s="2297"/>
      <c r="K2671" s="2297"/>
      <c r="L2671" s="2297"/>
      <c r="M2671" s="2297"/>
      <c r="N2671" s="2297"/>
      <c r="O2671" s="2297"/>
      <c r="P2671" s="2297"/>
      <c r="Q2671" s="2297"/>
      <c r="R2671" s="2297"/>
      <c r="S2671" s="2297"/>
      <c r="T2671" s="2297"/>
      <c r="U2671" s="2297"/>
      <c r="V2671" s="2297"/>
      <c r="W2671" s="2298"/>
    </row>
    <row r="2672" spans="1:23" s="282" customFormat="1" ht="75" outlineLevel="1" x14ac:dyDescent="0.25">
      <c r="A2672" s="1187">
        <v>93</v>
      </c>
      <c r="B2672" s="1530" t="s">
        <v>3718</v>
      </c>
      <c r="C2672" s="255" t="s">
        <v>2164</v>
      </c>
      <c r="D2672" s="1037" t="s">
        <v>91</v>
      </c>
      <c r="E2672" s="1046" t="s">
        <v>3</v>
      </c>
      <c r="F2672" s="125"/>
      <c r="G2672" s="256"/>
      <c r="H2672" s="910" t="s">
        <v>971</v>
      </c>
      <c r="I2672" s="242" t="s">
        <v>1617</v>
      </c>
      <c r="J2672" s="242" t="s">
        <v>89</v>
      </c>
      <c r="K2672" s="242" t="s">
        <v>3</v>
      </c>
      <c r="L2672" s="125"/>
      <c r="M2672" s="242"/>
      <c r="N2672" s="16">
        <v>95</v>
      </c>
      <c r="O2672" s="16">
        <v>100</v>
      </c>
      <c r="P2672" s="16">
        <v>100</v>
      </c>
      <c r="Q2672" s="830">
        <v>100</v>
      </c>
      <c r="R2672" s="830">
        <v>100</v>
      </c>
      <c r="S2672" s="16">
        <v>100</v>
      </c>
      <c r="T2672" s="16">
        <v>100</v>
      </c>
      <c r="U2672" s="14"/>
      <c r="V2672" s="14"/>
      <c r="W2672" s="14"/>
    </row>
    <row r="2673" spans="1:23" s="282" customFormat="1" ht="27.75" customHeight="1" outlineLevel="1" x14ac:dyDescent="0.25">
      <c r="A2673" s="1187"/>
      <c r="B2673" s="2789" t="s">
        <v>220</v>
      </c>
      <c r="C2673" s="2790"/>
      <c r="D2673" s="2790"/>
      <c r="E2673" s="2790"/>
      <c r="F2673" s="2790"/>
      <c r="G2673" s="2790"/>
      <c r="H2673" s="2296" t="s">
        <v>221</v>
      </c>
      <c r="I2673" s="2297"/>
      <c r="J2673" s="2297"/>
      <c r="K2673" s="2297"/>
      <c r="L2673" s="2297"/>
      <c r="M2673" s="2297"/>
      <c r="N2673" s="2297"/>
      <c r="O2673" s="2297"/>
      <c r="P2673" s="2297"/>
      <c r="Q2673" s="2297"/>
      <c r="R2673" s="2297"/>
      <c r="S2673" s="2297"/>
      <c r="T2673" s="2297"/>
      <c r="U2673" s="2297"/>
      <c r="V2673" s="2297"/>
      <c r="W2673" s="2298"/>
    </row>
    <row r="2674" spans="1:23" s="282" customFormat="1" ht="75" outlineLevel="1" x14ac:dyDescent="0.25">
      <c r="A2674" s="1187">
        <v>94</v>
      </c>
      <c r="B2674" s="1530" t="s">
        <v>3719</v>
      </c>
      <c r="C2674" s="846" t="s">
        <v>2199</v>
      </c>
      <c r="D2674" s="1037" t="s">
        <v>91</v>
      </c>
      <c r="E2674" s="1046" t="s">
        <v>3</v>
      </c>
      <c r="F2674" s="125"/>
      <c r="G2674" s="256"/>
      <c r="H2674" s="910" t="s">
        <v>972</v>
      </c>
      <c r="I2674" s="356" t="s">
        <v>1617</v>
      </c>
      <c r="J2674" s="242" t="s">
        <v>89</v>
      </c>
      <c r="K2674" s="242" t="s">
        <v>3</v>
      </c>
      <c r="L2674" s="125"/>
      <c r="M2674" s="242"/>
      <c r="N2674" s="14">
        <v>0</v>
      </c>
      <c r="O2674" s="14">
        <v>0</v>
      </c>
      <c r="P2674" s="14">
        <v>0</v>
      </c>
      <c r="Q2674" s="14">
        <v>0</v>
      </c>
      <c r="R2674" s="14">
        <v>0</v>
      </c>
      <c r="S2674" s="14">
        <v>0</v>
      </c>
      <c r="T2674" s="14">
        <v>0</v>
      </c>
      <c r="U2674" s="14"/>
      <c r="V2674" s="14"/>
      <c r="W2674" s="14"/>
    </row>
    <row r="2675" spans="1:23" s="282" customFormat="1" ht="75" outlineLevel="1" x14ac:dyDescent="0.25">
      <c r="A2675" s="1187">
        <v>95</v>
      </c>
      <c r="B2675" s="1530" t="s">
        <v>3720</v>
      </c>
      <c r="C2675" s="846" t="s">
        <v>2199</v>
      </c>
      <c r="D2675" s="1037" t="s">
        <v>91</v>
      </c>
      <c r="E2675" s="1046" t="s">
        <v>3</v>
      </c>
      <c r="F2675" s="125"/>
      <c r="G2675" s="256"/>
      <c r="H2675" s="910" t="s">
        <v>973</v>
      </c>
      <c r="I2675" s="356" t="s">
        <v>1617</v>
      </c>
      <c r="J2675" s="242" t="s">
        <v>89</v>
      </c>
      <c r="K2675" s="242" t="s">
        <v>3</v>
      </c>
      <c r="L2675" s="125"/>
      <c r="M2675" s="242"/>
      <c r="N2675" s="14">
        <v>0.2</v>
      </c>
      <c r="O2675" s="14">
        <v>0</v>
      </c>
      <c r="P2675" s="16">
        <v>0</v>
      </c>
      <c r="Q2675" s="16">
        <v>0</v>
      </c>
      <c r="R2675" s="14">
        <v>0</v>
      </c>
      <c r="S2675" s="14">
        <v>0</v>
      </c>
      <c r="T2675" s="14">
        <v>0</v>
      </c>
      <c r="U2675" s="14"/>
      <c r="V2675" s="14"/>
      <c r="W2675" s="14"/>
    </row>
    <row r="2676" spans="1:23" s="282" customFormat="1" ht="24.75" customHeight="1" outlineLevel="1" x14ac:dyDescent="0.25">
      <c r="A2676" s="1187"/>
      <c r="B2676" s="2322" t="s">
        <v>222</v>
      </c>
      <c r="C2676" s="2323"/>
      <c r="D2676" s="2323"/>
      <c r="E2676" s="2323"/>
      <c r="F2676" s="2323"/>
      <c r="G2676" s="2323"/>
      <c r="H2676" s="2296" t="s">
        <v>223</v>
      </c>
      <c r="I2676" s="2297"/>
      <c r="J2676" s="2297"/>
      <c r="K2676" s="2297"/>
      <c r="L2676" s="2297"/>
      <c r="M2676" s="2297"/>
      <c r="N2676" s="2297"/>
      <c r="O2676" s="2297"/>
      <c r="P2676" s="2297"/>
      <c r="Q2676" s="2297"/>
      <c r="R2676" s="2297"/>
      <c r="S2676" s="2297"/>
      <c r="T2676" s="2297"/>
      <c r="U2676" s="2297"/>
      <c r="V2676" s="2297"/>
      <c r="W2676" s="2298"/>
    </row>
    <row r="2677" spans="1:23" s="282" customFormat="1" ht="75" outlineLevel="1" x14ac:dyDescent="0.25">
      <c r="A2677" s="1187">
        <v>96</v>
      </c>
      <c r="B2677" s="1530" t="s">
        <v>3721</v>
      </c>
      <c r="C2677" s="846" t="s">
        <v>2199</v>
      </c>
      <c r="D2677" s="1037" t="s">
        <v>236</v>
      </c>
      <c r="E2677" s="1046" t="s">
        <v>3</v>
      </c>
      <c r="F2677" s="125"/>
      <c r="G2677" s="256"/>
      <c r="H2677" s="910" t="s">
        <v>974</v>
      </c>
      <c r="I2677" s="242" t="s">
        <v>1619</v>
      </c>
      <c r="J2677" s="242" t="s">
        <v>101</v>
      </c>
      <c r="K2677" s="242" t="s">
        <v>3</v>
      </c>
      <c r="L2677" s="125"/>
      <c r="M2677" s="242"/>
      <c r="N2677" s="16">
        <v>5.6</v>
      </c>
      <c r="O2677" s="16">
        <v>5</v>
      </c>
      <c r="P2677" s="16">
        <v>6</v>
      </c>
      <c r="Q2677" s="16">
        <v>6</v>
      </c>
      <c r="R2677" s="16">
        <v>6</v>
      </c>
      <c r="S2677" s="16">
        <v>5.9</v>
      </c>
      <c r="T2677" s="16">
        <v>5.8</v>
      </c>
      <c r="U2677" s="14"/>
      <c r="V2677" s="14"/>
      <c r="W2677" s="14"/>
    </row>
    <row r="2678" spans="1:23" s="282" customFormat="1" ht="44.25" customHeight="1" outlineLevel="1" x14ac:dyDescent="0.25">
      <c r="A2678" s="1187"/>
      <c r="B2678" s="2322" t="s">
        <v>224</v>
      </c>
      <c r="C2678" s="2323"/>
      <c r="D2678" s="2323"/>
      <c r="E2678" s="2323"/>
      <c r="F2678" s="2323"/>
      <c r="G2678" s="2323"/>
      <c r="H2678" s="2296" t="s">
        <v>225</v>
      </c>
      <c r="I2678" s="2297"/>
      <c r="J2678" s="2297"/>
      <c r="K2678" s="2297"/>
      <c r="L2678" s="2297"/>
      <c r="M2678" s="2297"/>
      <c r="N2678" s="2297"/>
      <c r="O2678" s="2297"/>
      <c r="P2678" s="2297"/>
      <c r="Q2678" s="2297"/>
      <c r="R2678" s="2297"/>
      <c r="S2678" s="2297"/>
      <c r="T2678" s="2297"/>
      <c r="U2678" s="2297"/>
      <c r="V2678" s="2297"/>
      <c r="W2678" s="2298"/>
    </row>
    <row r="2679" spans="1:23" s="282" customFormat="1" ht="150" outlineLevel="1" x14ac:dyDescent="0.25">
      <c r="A2679" s="1187">
        <v>97</v>
      </c>
      <c r="B2679" s="1530" t="s">
        <v>3722</v>
      </c>
      <c r="C2679" s="255" t="s">
        <v>2200</v>
      </c>
      <c r="D2679" s="1037" t="s">
        <v>238</v>
      </c>
      <c r="E2679" s="1046" t="s">
        <v>3</v>
      </c>
      <c r="F2679" s="125"/>
      <c r="G2679" s="256"/>
      <c r="H2679" s="910" t="s">
        <v>975</v>
      </c>
      <c r="I2679" s="242" t="s">
        <v>1618</v>
      </c>
      <c r="J2679" s="242" t="s">
        <v>226</v>
      </c>
      <c r="K2679" s="242" t="s">
        <v>3</v>
      </c>
      <c r="L2679" s="125"/>
      <c r="M2679" s="242"/>
      <c r="N2679" s="574">
        <v>90</v>
      </c>
      <c r="O2679" s="574">
        <v>91</v>
      </c>
      <c r="P2679" s="574">
        <v>92</v>
      </c>
      <c r="Q2679" s="574">
        <v>93</v>
      </c>
      <c r="R2679" s="574">
        <v>95</v>
      </c>
      <c r="S2679" s="574">
        <v>96</v>
      </c>
      <c r="T2679" s="574">
        <v>97</v>
      </c>
      <c r="U2679" s="14"/>
      <c r="V2679" s="14"/>
      <c r="W2679" s="14"/>
    </row>
    <row r="2680" spans="1:23" s="728" customFormat="1" ht="28.5" customHeight="1" outlineLevel="1" x14ac:dyDescent="0.25">
      <c r="A2680" s="1355"/>
      <c r="B2680" s="1590"/>
      <c r="C2680" s="610"/>
      <c r="D2680" s="644"/>
      <c r="E2680" s="610"/>
      <c r="F2680" s="631"/>
      <c r="G2680" s="644"/>
      <c r="H2680" s="1354" t="s">
        <v>1179</v>
      </c>
      <c r="I2680" s="1356" t="s">
        <v>987</v>
      </c>
      <c r="J2680" s="1356" t="s">
        <v>987</v>
      </c>
      <c r="K2680" s="630" t="s">
        <v>1174</v>
      </c>
      <c r="L2680" s="1357" t="s">
        <v>2958</v>
      </c>
      <c r="M2680" s="1358" t="s">
        <v>393</v>
      </c>
      <c r="N2680" s="648">
        <f>SUM(N2681:N2682)</f>
        <v>140.46</v>
      </c>
      <c r="O2680" s="648">
        <f t="shared" ref="O2680:T2680" si="177">SUM(O2681:O2682)</f>
        <v>202</v>
      </c>
      <c r="P2680" s="648">
        <f t="shared" si="177"/>
        <v>400</v>
      </c>
      <c r="Q2680" s="648">
        <f t="shared" si="177"/>
        <v>2003.317</v>
      </c>
      <c r="R2680" s="648">
        <f t="shared" si="177"/>
        <v>14746.922999999999</v>
      </c>
      <c r="S2680" s="648">
        <f t="shared" si="177"/>
        <v>4039.2999999999997</v>
      </c>
      <c r="T2680" s="648">
        <f t="shared" si="177"/>
        <v>2625</v>
      </c>
      <c r="U2680" s="645"/>
      <c r="V2680" s="645"/>
      <c r="W2680" s="645"/>
    </row>
    <row r="2681" spans="1:23" s="732" customFormat="1" outlineLevel="1" x14ac:dyDescent="0.25">
      <c r="A2681" s="1192"/>
      <c r="B2681" s="619"/>
      <c r="C2681" s="730"/>
      <c r="D2681" s="729"/>
      <c r="E2681" s="730"/>
      <c r="F2681" s="622"/>
      <c r="G2681" s="729"/>
      <c r="H2681" s="1009" t="s">
        <v>1032</v>
      </c>
      <c r="I2681" s="624"/>
      <c r="J2681" s="731"/>
      <c r="K2681" s="621"/>
      <c r="L2681" s="622"/>
      <c r="M2681" s="621"/>
      <c r="N2681" s="621">
        <f t="shared" ref="N2681:O2681" si="178">N2720</f>
        <v>0</v>
      </c>
      <c r="O2681" s="621">
        <f t="shared" si="178"/>
        <v>0</v>
      </c>
      <c r="P2681" s="621">
        <f>P2720</f>
        <v>0</v>
      </c>
      <c r="Q2681" s="621">
        <f t="shared" ref="Q2681:T2681" si="179">Q2720</f>
        <v>0</v>
      </c>
      <c r="R2681" s="621">
        <f t="shared" si="179"/>
        <v>0</v>
      </c>
      <c r="S2681" s="621">
        <f t="shared" si="179"/>
        <v>2087.1999999999998</v>
      </c>
      <c r="T2681" s="621">
        <f t="shared" si="179"/>
        <v>2625</v>
      </c>
      <c r="U2681" s="620"/>
      <c r="V2681" s="620" t="s">
        <v>2018</v>
      </c>
      <c r="W2681" s="620"/>
    </row>
    <row r="2682" spans="1:23" s="732" customFormat="1" ht="15.75" outlineLevel="1" x14ac:dyDescent="0.25">
      <c r="A2682" s="1192"/>
      <c r="B2682" s="619"/>
      <c r="C2682" s="730"/>
      <c r="D2682" s="729"/>
      <c r="E2682" s="730"/>
      <c r="F2682" s="625"/>
      <c r="G2682" s="729"/>
      <c r="H2682" s="1009" t="s">
        <v>1035</v>
      </c>
      <c r="I2682" s="624"/>
      <c r="J2682" s="731"/>
      <c r="K2682" s="624"/>
      <c r="L2682" s="625"/>
      <c r="M2682" s="733"/>
      <c r="N2682" s="733">
        <f>N2687+N2705+N2720</f>
        <v>140.46</v>
      </c>
      <c r="O2682" s="733">
        <f>O2687+O2705+O2720</f>
        <v>202</v>
      </c>
      <c r="P2682" s="733">
        <f>P2687+P2705</f>
        <v>400</v>
      </c>
      <c r="Q2682" s="733">
        <f>Q2687+Q2705</f>
        <v>2003.317</v>
      </c>
      <c r="R2682" s="733">
        <f>R2687+R2705</f>
        <v>14746.922999999999</v>
      </c>
      <c r="S2682" s="733">
        <f>S2687+S2705</f>
        <v>1952.1</v>
      </c>
      <c r="T2682" s="733">
        <f>T2687+T2705</f>
        <v>0</v>
      </c>
      <c r="U2682" s="621"/>
      <c r="V2682" s="620" t="s">
        <v>2019</v>
      </c>
      <c r="W2682" s="620"/>
    </row>
    <row r="2683" spans="1:23" s="732" customFormat="1" ht="15.75" outlineLevel="1" x14ac:dyDescent="0.25">
      <c r="A2683" s="1192"/>
      <c r="B2683" s="619"/>
      <c r="C2683" s="730"/>
      <c r="D2683" s="729"/>
      <c r="E2683" s="730"/>
      <c r="F2683" s="625"/>
      <c r="G2683" s="729"/>
      <c r="H2683" s="1009"/>
      <c r="I2683" s="624"/>
      <c r="J2683" s="731"/>
      <c r="K2683" s="624"/>
      <c r="L2683" s="625"/>
      <c r="M2683" s="733"/>
      <c r="N2683" s="733"/>
      <c r="O2683" s="733"/>
      <c r="P2683" s="733"/>
      <c r="Q2683" s="733"/>
      <c r="R2683" s="733"/>
      <c r="S2683" s="733"/>
      <c r="T2683" s="733"/>
      <c r="U2683" s="621"/>
      <c r="V2683" s="620"/>
      <c r="W2683" s="620"/>
    </row>
    <row r="2684" spans="1:23" s="732" customFormat="1" ht="15.75" outlineLevel="1" x14ac:dyDescent="0.25">
      <c r="A2684" s="1192"/>
      <c r="B2684" s="619"/>
      <c r="C2684" s="730"/>
      <c r="D2684" s="729"/>
      <c r="E2684" s="730"/>
      <c r="F2684" s="625"/>
      <c r="G2684" s="729"/>
      <c r="H2684" s="619" t="s">
        <v>1621</v>
      </c>
      <c r="I2684" s="624"/>
      <c r="J2684" s="731"/>
      <c r="K2684" s="624"/>
      <c r="L2684" s="625"/>
      <c r="M2684" s="733"/>
      <c r="N2684" s="733"/>
      <c r="O2684" s="733"/>
      <c r="P2684" s="733"/>
      <c r="Q2684" s="733"/>
      <c r="R2684" s="733"/>
      <c r="S2684" s="733"/>
      <c r="T2684" s="733"/>
      <c r="U2684" s="621"/>
      <c r="V2684" s="620"/>
      <c r="W2684" s="620"/>
    </row>
    <row r="2685" spans="1:23" s="1255" customFormat="1" ht="15.75" outlineLevel="1" x14ac:dyDescent="0.25">
      <c r="A2685" s="2704"/>
      <c r="B2685" s="2303" t="s">
        <v>2866</v>
      </c>
      <c r="C2685" s="2702" t="s">
        <v>307</v>
      </c>
      <c r="D2685" s="2311" t="s">
        <v>457</v>
      </c>
      <c r="E2685" s="1172" t="s">
        <v>332</v>
      </c>
      <c r="F2685" s="2312" t="s">
        <v>2962</v>
      </c>
      <c r="G2685" s="2238" t="s">
        <v>395</v>
      </c>
      <c r="H2685" s="2368" t="s">
        <v>779</v>
      </c>
      <c r="I2685" s="2305" t="s">
        <v>987</v>
      </c>
      <c r="J2685" s="2305" t="s">
        <v>987</v>
      </c>
      <c r="K2685" s="476" t="s">
        <v>1174</v>
      </c>
      <c r="L2685" s="2307" t="s">
        <v>2958</v>
      </c>
      <c r="M2685" s="2305" t="s">
        <v>393</v>
      </c>
      <c r="N2685" s="1253"/>
      <c r="O2685" s="1253"/>
      <c r="P2685" s="1253"/>
      <c r="Q2685" s="1253"/>
      <c r="R2685" s="1253"/>
      <c r="S2685" s="1253"/>
      <c r="T2685" s="1253"/>
      <c r="U2685" s="1254"/>
      <c r="V2685" s="1252"/>
      <c r="W2685" s="1252"/>
    </row>
    <row r="2686" spans="1:23" s="298" customFormat="1" ht="15" customHeight="1" outlineLevel="1" x14ac:dyDescent="0.25">
      <c r="A2686" s="2705"/>
      <c r="B2686" s="2304"/>
      <c r="C2686" s="2703"/>
      <c r="D2686" s="2311"/>
      <c r="E2686" s="1172" t="s">
        <v>458</v>
      </c>
      <c r="F2686" s="2312"/>
      <c r="G2686" s="2239"/>
      <c r="H2686" s="2369"/>
      <c r="I2686" s="2306"/>
      <c r="J2686" s="2306"/>
      <c r="K2686" s="476" t="s">
        <v>465</v>
      </c>
      <c r="L2686" s="2308"/>
      <c r="M2686" s="2306"/>
      <c r="N2686" s="1180">
        <f>N2687</f>
        <v>140.46</v>
      </c>
      <c r="O2686" s="1180">
        <f t="shared" ref="O2686:T2686" si="180">O2687</f>
        <v>202</v>
      </c>
      <c r="P2686" s="1180">
        <f t="shared" si="180"/>
        <v>400</v>
      </c>
      <c r="Q2686" s="1180">
        <f t="shared" si="180"/>
        <v>0</v>
      </c>
      <c r="R2686" s="1180">
        <f t="shared" si="180"/>
        <v>6542.1220000000003</v>
      </c>
      <c r="S2686" s="1180"/>
      <c r="T2686" s="1180">
        <f t="shared" si="180"/>
        <v>0</v>
      </c>
      <c r="U2686" s="62" t="s">
        <v>3902</v>
      </c>
      <c r="V2686" s="1179"/>
      <c r="W2686" s="1179"/>
    </row>
    <row r="2687" spans="1:23" s="298" customFormat="1" ht="21" customHeight="1" outlineLevel="1" x14ac:dyDescent="0.25">
      <c r="A2687" s="1189"/>
      <c r="B2687" s="1511"/>
      <c r="C2687" s="1256"/>
      <c r="D2687" s="1257"/>
      <c r="E2687" s="1176" t="s">
        <v>458</v>
      </c>
      <c r="F2687" s="1243"/>
      <c r="G2687" s="39"/>
      <c r="H2687" s="898" t="s">
        <v>1035</v>
      </c>
      <c r="I2687" s="364"/>
      <c r="J2687" s="364"/>
      <c r="K2687" s="476" t="s">
        <v>465</v>
      </c>
      <c r="L2687" s="133"/>
      <c r="M2687" s="364"/>
      <c r="N2687" s="580">
        <f t="shared" ref="N2687:T2687" si="181">SUM(N2689:N2702)</f>
        <v>140.46</v>
      </c>
      <c r="O2687" s="580">
        <f t="shared" si="181"/>
        <v>202</v>
      </c>
      <c r="P2687" s="580">
        <f t="shared" si="181"/>
        <v>400</v>
      </c>
      <c r="Q2687" s="1060">
        <f t="shared" si="181"/>
        <v>0</v>
      </c>
      <c r="R2687" s="1060">
        <f t="shared" si="181"/>
        <v>6542.1220000000003</v>
      </c>
      <c r="S2687" s="1060">
        <f t="shared" si="181"/>
        <v>0</v>
      </c>
      <c r="T2687" s="1060">
        <f t="shared" si="181"/>
        <v>0</v>
      </c>
      <c r="U2687" s="1666"/>
      <c r="V2687" s="376"/>
      <c r="W2687" s="376"/>
    </row>
    <row r="2688" spans="1:23" s="286" customFormat="1" ht="20.25" customHeight="1" outlineLevel="1" x14ac:dyDescent="0.25">
      <c r="A2688" s="1190"/>
      <c r="B2688" s="1115" t="s">
        <v>1018</v>
      </c>
      <c r="C2688" s="164"/>
      <c r="D2688" s="164"/>
      <c r="E2688" s="160"/>
      <c r="F2688" s="214"/>
      <c r="G2688" s="161"/>
      <c r="H2688" s="986" t="s">
        <v>598</v>
      </c>
      <c r="I2688" s="164"/>
      <c r="J2688" s="164"/>
      <c r="K2688" s="164"/>
      <c r="L2688" s="214"/>
      <c r="M2688" s="164"/>
      <c r="N2688" s="168"/>
      <c r="O2688" s="469"/>
      <c r="P2688" s="168"/>
      <c r="Q2688" s="168"/>
      <c r="R2688" s="672"/>
      <c r="S2688" s="223"/>
      <c r="T2688" s="170"/>
      <c r="U2688" s="197"/>
      <c r="V2688" s="197"/>
      <c r="W2688" s="197"/>
    </row>
    <row r="2689" spans="1:23" s="385" customFormat="1" ht="15" customHeight="1" outlineLevel="1" x14ac:dyDescent="0.25">
      <c r="A2689" s="2282"/>
      <c r="B2689" s="2315" t="s">
        <v>2848</v>
      </c>
      <c r="C2689" s="2276" t="s">
        <v>1022</v>
      </c>
      <c r="D2689" s="2276" t="s">
        <v>1022</v>
      </c>
      <c r="E2689" s="1044" t="s">
        <v>1174</v>
      </c>
      <c r="F2689" s="2336" t="s">
        <v>1167</v>
      </c>
      <c r="G2689" s="2286" t="s">
        <v>395</v>
      </c>
      <c r="H2689" s="2486" t="s">
        <v>629</v>
      </c>
      <c r="I2689" s="2276" t="s">
        <v>987</v>
      </c>
      <c r="J2689" s="2276" t="s">
        <v>985</v>
      </c>
      <c r="K2689" s="404" t="s">
        <v>1174</v>
      </c>
      <c r="L2689" s="2325" t="s">
        <v>1167</v>
      </c>
      <c r="M2689" s="2276" t="s">
        <v>393</v>
      </c>
      <c r="N2689" s="50" t="s">
        <v>3230</v>
      </c>
      <c r="O2689" s="1349" t="s">
        <v>3229</v>
      </c>
      <c r="P2689" s="50" t="s">
        <v>3228</v>
      </c>
      <c r="Q2689" s="50"/>
      <c r="R2689" s="50"/>
      <c r="S2689" s="51"/>
      <c r="T2689" s="52"/>
      <c r="U2689" s="1444"/>
      <c r="V2689" s="403"/>
      <c r="W2689" s="2294" t="s">
        <v>2009</v>
      </c>
    </row>
    <row r="2690" spans="1:23" s="385" customFormat="1" ht="30" outlineLevel="1" x14ac:dyDescent="0.25">
      <c r="A2690" s="2283"/>
      <c r="B2690" s="2316"/>
      <c r="C2690" s="2277"/>
      <c r="D2690" s="2277"/>
      <c r="E2690" s="1044" t="s">
        <v>458</v>
      </c>
      <c r="F2690" s="2337"/>
      <c r="G2690" s="2286"/>
      <c r="H2690" s="2488"/>
      <c r="I2690" s="2277"/>
      <c r="J2690" s="2277"/>
      <c r="K2690" s="404" t="s">
        <v>465</v>
      </c>
      <c r="L2690" s="2326"/>
      <c r="M2690" s="2277"/>
      <c r="N2690" s="50">
        <v>140.46</v>
      </c>
      <c r="O2690" s="456">
        <v>202</v>
      </c>
      <c r="P2690" s="50">
        <v>400</v>
      </c>
      <c r="Q2690" s="50"/>
      <c r="R2690" s="50"/>
      <c r="S2690" s="51"/>
      <c r="T2690" s="52"/>
      <c r="U2690" s="1444" t="s">
        <v>628</v>
      </c>
      <c r="V2690" s="403" t="s">
        <v>1293</v>
      </c>
      <c r="W2690" s="2295"/>
    </row>
    <row r="2691" spans="1:23" s="385" customFormat="1" outlineLevel="1" x14ac:dyDescent="0.25">
      <c r="A2691" s="2282"/>
      <c r="B2691" s="2266" t="s">
        <v>2849</v>
      </c>
      <c r="C2691" s="2276" t="s">
        <v>1022</v>
      </c>
      <c r="D2691" s="2276" t="s">
        <v>1022</v>
      </c>
      <c r="E2691" s="1044" t="s">
        <v>1174</v>
      </c>
      <c r="F2691" s="2325">
        <v>2028</v>
      </c>
      <c r="G2691" s="2286" t="s">
        <v>395</v>
      </c>
      <c r="H2691" s="2320" t="s">
        <v>1334</v>
      </c>
      <c r="I2691" s="2276" t="s">
        <v>987</v>
      </c>
      <c r="J2691" s="2276" t="s">
        <v>985</v>
      </c>
      <c r="K2691" s="404" t="s">
        <v>1174</v>
      </c>
      <c r="L2691" s="2325">
        <v>2028</v>
      </c>
      <c r="M2691" s="2276" t="s">
        <v>393</v>
      </c>
      <c r="N2691" s="50"/>
      <c r="O2691" s="456"/>
      <c r="P2691" s="50"/>
      <c r="Q2691" s="50"/>
      <c r="R2691" s="50" t="s">
        <v>3224</v>
      </c>
      <c r="S2691" s="51"/>
      <c r="T2691" s="52"/>
      <c r="U2691" s="1444"/>
      <c r="V2691" s="403"/>
      <c r="W2691" s="2294" t="s">
        <v>2010</v>
      </c>
    </row>
    <row r="2692" spans="1:23" s="385" customFormat="1" ht="30" outlineLevel="1" x14ac:dyDescent="0.25">
      <c r="A2692" s="2283"/>
      <c r="B2692" s="2267"/>
      <c r="C2692" s="2277"/>
      <c r="D2692" s="2277"/>
      <c r="E2692" s="1044" t="s">
        <v>458</v>
      </c>
      <c r="F2692" s="2326"/>
      <c r="G2692" s="2286"/>
      <c r="H2692" s="2321"/>
      <c r="I2692" s="2277"/>
      <c r="J2692" s="2277"/>
      <c r="K2692" s="404" t="s">
        <v>465</v>
      </c>
      <c r="L2692" s="2326"/>
      <c r="M2692" s="2277"/>
      <c r="N2692" s="50"/>
      <c r="O2692" s="456"/>
      <c r="P2692" s="50"/>
      <c r="Q2692" s="50"/>
      <c r="R2692" s="50">
        <v>1200</v>
      </c>
      <c r="S2692" s="51"/>
      <c r="T2692" s="52"/>
      <c r="U2692" s="1444" t="s">
        <v>628</v>
      </c>
      <c r="V2692" s="403" t="s">
        <v>1293</v>
      </c>
      <c r="W2692" s="2295"/>
    </row>
    <row r="2693" spans="1:23" s="385" customFormat="1" outlineLevel="1" x14ac:dyDescent="0.25">
      <c r="A2693" s="2282"/>
      <c r="B2693" s="2266" t="s">
        <v>2850</v>
      </c>
      <c r="C2693" s="2276" t="s">
        <v>1022</v>
      </c>
      <c r="D2693" s="2276" t="s">
        <v>1022</v>
      </c>
      <c r="E2693" s="1044" t="s">
        <v>1174</v>
      </c>
      <c r="F2693" s="2325">
        <v>2028</v>
      </c>
      <c r="G2693" s="2286" t="s">
        <v>395</v>
      </c>
      <c r="H2693" s="2320" t="s">
        <v>1335</v>
      </c>
      <c r="I2693" s="2276" t="s">
        <v>987</v>
      </c>
      <c r="J2693" s="2276" t="s">
        <v>985</v>
      </c>
      <c r="K2693" s="404" t="s">
        <v>1174</v>
      </c>
      <c r="L2693" s="2325">
        <v>2028</v>
      </c>
      <c r="M2693" s="2276" t="s">
        <v>393</v>
      </c>
      <c r="N2693" s="50"/>
      <c r="O2693" s="456"/>
      <c r="P2693" s="50"/>
      <c r="Q2693" s="50"/>
      <c r="R2693" s="50" t="s">
        <v>1676</v>
      </c>
      <c r="S2693" s="51"/>
      <c r="T2693" s="52"/>
      <c r="U2693" s="1444"/>
      <c r="V2693" s="403"/>
      <c r="W2693" s="2294" t="s">
        <v>1998</v>
      </c>
    </row>
    <row r="2694" spans="1:23" s="385" customFormat="1" ht="30" outlineLevel="1" x14ac:dyDescent="0.25">
      <c r="A2694" s="2283"/>
      <c r="B2694" s="2267"/>
      <c r="C2694" s="2277"/>
      <c r="D2694" s="2277"/>
      <c r="E2694" s="1044" t="s">
        <v>458</v>
      </c>
      <c r="F2694" s="2326"/>
      <c r="G2694" s="2286"/>
      <c r="H2694" s="2321"/>
      <c r="I2694" s="2277"/>
      <c r="J2694" s="2277"/>
      <c r="K2694" s="404" t="s">
        <v>465</v>
      </c>
      <c r="L2694" s="2326"/>
      <c r="M2694" s="2277"/>
      <c r="N2694" s="50"/>
      <c r="O2694" s="456"/>
      <c r="P2694" s="50"/>
      <c r="Q2694" s="50"/>
      <c r="R2694" s="50">
        <v>700</v>
      </c>
      <c r="S2694" s="51"/>
      <c r="T2694" s="52"/>
      <c r="U2694" s="1444" t="s">
        <v>628</v>
      </c>
      <c r="V2694" s="403" t="s">
        <v>1293</v>
      </c>
      <c r="W2694" s="2295"/>
    </row>
    <row r="2695" spans="1:23" s="385" customFormat="1" outlineLevel="1" x14ac:dyDescent="0.25">
      <c r="A2695" s="2282"/>
      <c r="B2695" s="2266" t="s">
        <v>2851</v>
      </c>
      <c r="C2695" s="2276" t="s">
        <v>1022</v>
      </c>
      <c r="D2695" s="2276" t="s">
        <v>1022</v>
      </c>
      <c r="E2695" s="1044" t="s">
        <v>1174</v>
      </c>
      <c r="F2695" s="2325">
        <v>2028</v>
      </c>
      <c r="G2695" s="2286" t="s">
        <v>395</v>
      </c>
      <c r="H2695" s="2320" t="s">
        <v>1336</v>
      </c>
      <c r="I2695" s="2276" t="s">
        <v>987</v>
      </c>
      <c r="J2695" s="2276" t="s">
        <v>985</v>
      </c>
      <c r="K2695" s="404" t="s">
        <v>1174</v>
      </c>
      <c r="L2695" s="2325">
        <v>2028</v>
      </c>
      <c r="M2695" s="2276" t="s">
        <v>393</v>
      </c>
      <c r="N2695" s="50"/>
      <c r="O2695" s="456"/>
      <c r="P2695" s="50"/>
      <c r="Q2695" s="50"/>
      <c r="R2695" s="50" t="s">
        <v>1676</v>
      </c>
      <c r="S2695" s="51"/>
      <c r="T2695" s="52"/>
      <c r="U2695" s="1444"/>
      <c r="V2695" s="403"/>
      <c r="W2695" s="2294" t="s">
        <v>2011</v>
      </c>
    </row>
    <row r="2696" spans="1:23" s="385" customFormat="1" ht="30" outlineLevel="1" x14ac:dyDescent="0.25">
      <c r="A2696" s="2283"/>
      <c r="B2696" s="2267"/>
      <c r="C2696" s="2277"/>
      <c r="D2696" s="2277"/>
      <c r="E2696" s="1044" t="s">
        <v>458</v>
      </c>
      <c r="F2696" s="2326"/>
      <c r="G2696" s="2286"/>
      <c r="H2696" s="2321"/>
      <c r="I2696" s="2277"/>
      <c r="J2696" s="2277"/>
      <c r="K2696" s="404" t="s">
        <v>465</v>
      </c>
      <c r="L2696" s="2326"/>
      <c r="M2696" s="2277"/>
      <c r="N2696" s="50"/>
      <c r="O2696" s="456"/>
      <c r="P2696" s="50"/>
      <c r="Q2696" s="50"/>
      <c r="R2696" s="50">
        <v>2500</v>
      </c>
      <c r="S2696" s="51"/>
      <c r="T2696" s="52"/>
      <c r="U2696" s="1444" t="s">
        <v>628</v>
      </c>
      <c r="V2696" s="403" t="s">
        <v>1293</v>
      </c>
      <c r="W2696" s="2295"/>
    </row>
    <row r="2697" spans="1:23" s="286" customFormat="1" ht="15.75" outlineLevel="1" x14ac:dyDescent="0.25">
      <c r="A2697" s="1218"/>
      <c r="B2697" s="1576" t="s">
        <v>1007</v>
      </c>
      <c r="C2697" s="160"/>
      <c r="D2697" s="160"/>
      <c r="E2697" s="160"/>
      <c r="F2697" s="328"/>
      <c r="G2697" s="193"/>
      <c r="H2697" s="991" t="s">
        <v>1337</v>
      </c>
      <c r="I2697" s="164"/>
      <c r="J2697" s="164"/>
      <c r="K2697" s="160"/>
      <c r="L2697" s="328"/>
      <c r="M2697" s="164"/>
      <c r="N2697" s="168"/>
      <c r="O2697" s="459"/>
      <c r="P2697" s="168"/>
      <c r="Q2697" s="168"/>
      <c r="R2697" s="168"/>
      <c r="S2697" s="223"/>
      <c r="T2697" s="170"/>
      <c r="U2697" s="197"/>
      <c r="V2697" s="197"/>
      <c r="W2697" s="197"/>
    </row>
    <row r="2698" spans="1:23" s="385" customFormat="1" ht="15" customHeight="1" outlineLevel="1" x14ac:dyDescent="0.25">
      <c r="A2698" s="2282"/>
      <c r="B2698" s="2266" t="s">
        <v>2854</v>
      </c>
      <c r="C2698" s="2276" t="s">
        <v>1022</v>
      </c>
      <c r="D2698" s="2276" t="s">
        <v>1022</v>
      </c>
      <c r="E2698" s="1044" t="s">
        <v>1174</v>
      </c>
      <c r="F2698" s="2325">
        <v>2028</v>
      </c>
      <c r="G2698" s="2286" t="s">
        <v>395</v>
      </c>
      <c r="H2698" s="2320" t="s">
        <v>1340</v>
      </c>
      <c r="I2698" s="2276" t="s">
        <v>987</v>
      </c>
      <c r="J2698" s="2276" t="s">
        <v>987</v>
      </c>
      <c r="K2698" s="404" t="s">
        <v>1174</v>
      </c>
      <c r="L2698" s="2325">
        <v>2028</v>
      </c>
      <c r="M2698" s="2276" t="s">
        <v>393</v>
      </c>
      <c r="N2698" s="50"/>
      <c r="O2698" s="456"/>
      <c r="P2698" s="50"/>
      <c r="Q2698" s="50"/>
      <c r="R2698" s="50" t="s">
        <v>3225</v>
      </c>
      <c r="S2698" s="51"/>
      <c r="T2698" s="52"/>
      <c r="U2698" s="1444"/>
      <c r="V2698" s="403"/>
      <c r="W2698" s="2294" t="s">
        <v>2012</v>
      </c>
    </row>
    <row r="2699" spans="1:23" s="385" customFormat="1" ht="30" outlineLevel="1" x14ac:dyDescent="0.25">
      <c r="A2699" s="2283"/>
      <c r="B2699" s="2267"/>
      <c r="C2699" s="2277"/>
      <c r="D2699" s="2277"/>
      <c r="E2699" s="1044" t="s">
        <v>458</v>
      </c>
      <c r="F2699" s="2326"/>
      <c r="G2699" s="2286"/>
      <c r="H2699" s="2321"/>
      <c r="I2699" s="2277"/>
      <c r="J2699" s="2277"/>
      <c r="K2699" s="404" t="s">
        <v>465</v>
      </c>
      <c r="L2699" s="2326"/>
      <c r="M2699" s="2277"/>
      <c r="N2699" s="50"/>
      <c r="O2699" s="456"/>
      <c r="P2699" s="50"/>
      <c r="Q2699" s="50"/>
      <c r="R2699" s="50">
        <v>1100</v>
      </c>
      <c r="S2699" s="51"/>
      <c r="T2699" s="52"/>
      <c r="U2699" s="1444" t="s">
        <v>3902</v>
      </c>
      <c r="V2699" s="403" t="s">
        <v>1293</v>
      </c>
      <c r="W2699" s="2295"/>
    </row>
    <row r="2700" spans="1:23" s="284" customFormat="1" ht="15.75" outlineLevel="1" x14ac:dyDescent="0.2">
      <c r="A2700" s="1218"/>
      <c r="B2700" s="1599" t="s">
        <v>1014</v>
      </c>
      <c r="C2700" s="166"/>
      <c r="D2700" s="166"/>
      <c r="E2700" s="166"/>
      <c r="F2700" s="584"/>
      <c r="G2700" s="158"/>
      <c r="H2700" s="1010" t="s">
        <v>584</v>
      </c>
      <c r="I2700" s="228"/>
      <c r="J2700" s="228"/>
      <c r="K2700" s="166"/>
      <c r="L2700" s="584"/>
      <c r="M2700" s="228"/>
      <c r="N2700" s="167"/>
      <c r="O2700" s="167"/>
      <c r="P2700" s="167"/>
      <c r="Q2700" s="167"/>
      <c r="R2700" s="167"/>
      <c r="S2700" s="585"/>
      <c r="T2700" s="171"/>
      <c r="U2700" s="200"/>
      <c r="V2700" s="200"/>
      <c r="W2700" s="200"/>
    </row>
    <row r="2701" spans="1:23" s="385" customFormat="1" ht="15" customHeight="1" outlineLevel="1" x14ac:dyDescent="0.25">
      <c r="A2701" s="2282"/>
      <c r="B2701" s="2284" t="s">
        <v>2853</v>
      </c>
      <c r="C2701" s="2276" t="s">
        <v>1022</v>
      </c>
      <c r="D2701" s="2276" t="s">
        <v>1022</v>
      </c>
      <c r="E2701" s="1044" t="s">
        <v>1174</v>
      </c>
      <c r="F2701" s="2325">
        <v>2028</v>
      </c>
      <c r="G2701" s="2286" t="s">
        <v>395</v>
      </c>
      <c r="H2701" s="2467" t="s">
        <v>2852</v>
      </c>
      <c r="I2701" s="2276" t="s">
        <v>987</v>
      </c>
      <c r="J2701" s="2276" t="s">
        <v>987</v>
      </c>
      <c r="K2701" s="404" t="s">
        <v>1174</v>
      </c>
      <c r="L2701" s="2325">
        <v>2028</v>
      </c>
      <c r="M2701" s="2276" t="s">
        <v>393</v>
      </c>
      <c r="N2701" s="50"/>
      <c r="O2701" s="456"/>
      <c r="P2701" s="50"/>
      <c r="Q2701" s="50"/>
      <c r="R2701" s="50" t="s">
        <v>3088</v>
      </c>
      <c r="S2701" s="51"/>
      <c r="T2701" s="52"/>
      <c r="U2701" s="1444"/>
      <c r="V2701" s="403"/>
      <c r="W2701" s="2294" t="s">
        <v>2010</v>
      </c>
    </row>
    <row r="2702" spans="1:23" s="385" customFormat="1" ht="35.25" customHeight="1" outlineLevel="1" x14ac:dyDescent="0.25">
      <c r="A2702" s="2283"/>
      <c r="B2702" s="2285"/>
      <c r="C2702" s="2277"/>
      <c r="D2702" s="2277"/>
      <c r="E2702" s="1044" t="s">
        <v>458</v>
      </c>
      <c r="F2702" s="2326"/>
      <c r="G2702" s="2286"/>
      <c r="H2702" s="2468"/>
      <c r="I2702" s="2277"/>
      <c r="J2702" s="2277"/>
      <c r="K2702" s="404" t="s">
        <v>465</v>
      </c>
      <c r="L2702" s="2326"/>
      <c r="M2702" s="2277"/>
      <c r="N2702" s="50"/>
      <c r="O2702" s="456"/>
      <c r="P2702" s="50"/>
      <c r="Q2702" s="50"/>
      <c r="R2702" s="50">
        <v>1042.1220000000001</v>
      </c>
      <c r="S2702" s="51"/>
      <c r="T2702" s="52"/>
      <c r="U2702" s="1444" t="s">
        <v>3902</v>
      </c>
      <c r="V2702" s="403" t="s">
        <v>1293</v>
      </c>
      <c r="W2702" s="2295"/>
    </row>
    <row r="2703" spans="1:23" s="1114" customFormat="1" ht="15" customHeight="1" outlineLevel="1" x14ac:dyDescent="0.25">
      <c r="A2703" s="2301"/>
      <c r="B2703" s="1511" t="s">
        <v>2863</v>
      </c>
      <c r="C2703" s="2310" t="s">
        <v>307</v>
      </c>
      <c r="D2703" s="2238" t="s">
        <v>457</v>
      </c>
      <c r="E2703" s="1045" t="s">
        <v>332</v>
      </c>
      <c r="F2703" s="2330" t="s">
        <v>2962</v>
      </c>
      <c r="G2703" s="2311" t="s">
        <v>395</v>
      </c>
      <c r="H2703" s="2303" t="s">
        <v>2685</v>
      </c>
      <c r="I2703" s="2305" t="s">
        <v>987</v>
      </c>
      <c r="J2703" s="2305" t="s">
        <v>987</v>
      </c>
      <c r="K2703" s="476" t="s">
        <v>1174</v>
      </c>
      <c r="L2703" s="2307" t="s">
        <v>2958</v>
      </c>
      <c r="M2703" s="2305" t="s">
        <v>393</v>
      </c>
      <c r="N2703" s="478"/>
      <c r="O2703" s="478"/>
      <c r="P2703" s="478"/>
      <c r="Q2703" s="478"/>
      <c r="R2703" s="478"/>
      <c r="S2703" s="478"/>
      <c r="T2703" s="478"/>
      <c r="U2703" s="775"/>
      <c r="V2703" s="775"/>
      <c r="W2703" s="775"/>
    </row>
    <row r="2704" spans="1:23" s="1114" customFormat="1" ht="15" customHeight="1" outlineLevel="1" x14ac:dyDescent="0.25">
      <c r="A2704" s="2302"/>
      <c r="B2704" s="1511"/>
      <c r="C2704" s="2310"/>
      <c r="D2704" s="2787"/>
      <c r="E2704" s="1172"/>
      <c r="F2704" s="2813"/>
      <c r="G2704" s="2311"/>
      <c r="H2704" s="2304"/>
      <c r="I2704" s="2306"/>
      <c r="J2704" s="2306"/>
      <c r="K2704" s="476" t="s">
        <v>465</v>
      </c>
      <c r="L2704" s="2308"/>
      <c r="M2704" s="2306"/>
      <c r="N2704" s="478"/>
      <c r="O2704" s="478"/>
      <c r="P2704" s="478"/>
      <c r="Q2704" s="478">
        <v>2003.317</v>
      </c>
      <c r="R2704" s="478">
        <v>8204.8009999999995</v>
      </c>
      <c r="S2704" s="478">
        <v>1952.1</v>
      </c>
      <c r="T2704" s="478"/>
      <c r="U2704" s="1736" t="s">
        <v>3222</v>
      </c>
      <c r="V2704" s="775"/>
      <c r="W2704" s="775"/>
    </row>
    <row r="2705" spans="1:23" s="1114" customFormat="1" outlineLevel="1" x14ac:dyDescent="0.25">
      <c r="A2705" s="1189"/>
      <c r="B2705" s="1511"/>
      <c r="C2705" s="2310"/>
      <c r="D2705" s="2239"/>
      <c r="E2705" s="1045" t="s">
        <v>458</v>
      </c>
      <c r="F2705" s="2331"/>
      <c r="G2705" s="2311"/>
      <c r="H2705" s="971" t="s">
        <v>1033</v>
      </c>
      <c r="I2705" s="773"/>
      <c r="J2705" s="481"/>
      <c r="K2705" s="773"/>
      <c r="L2705" s="1113"/>
      <c r="M2705" s="773"/>
      <c r="N2705" s="478">
        <f>N2708+N2711+N1266+N2714+N2717</f>
        <v>0</v>
      </c>
      <c r="O2705" s="478">
        <f>O2708+O2711+O1266+O2714+O2717</f>
        <v>0</v>
      </c>
      <c r="P2705" s="478">
        <f>P2708+P2711+P1266+P2714+P2717</f>
        <v>0</v>
      </c>
      <c r="Q2705" s="478">
        <f>Q2708+Q2711+Q2714+Q2717</f>
        <v>2003.317</v>
      </c>
      <c r="R2705" s="478">
        <f t="shared" ref="R2705:T2705" si="182">R2708+R2711+R2714+R2717</f>
        <v>8204.8009999999995</v>
      </c>
      <c r="S2705" s="478">
        <f t="shared" si="182"/>
        <v>1952.1</v>
      </c>
      <c r="T2705" s="478">
        <f t="shared" si="182"/>
        <v>0</v>
      </c>
      <c r="U2705" s="775"/>
      <c r="V2705" s="775"/>
      <c r="W2705" s="775"/>
    </row>
    <row r="2706" spans="1:23" s="667" customFormat="1" outlineLevel="1" x14ac:dyDescent="0.25">
      <c r="A2706" s="1190"/>
      <c r="B2706" s="1115" t="s">
        <v>1003</v>
      </c>
      <c r="C2706" s="469"/>
      <c r="D2706" s="469"/>
      <c r="E2706" s="469"/>
      <c r="F2706" s="664"/>
      <c r="G2706" s="660"/>
      <c r="H2706" s="1115" t="s">
        <v>576</v>
      </c>
      <c r="I2706" s="469"/>
      <c r="J2706" s="469"/>
      <c r="K2706" s="469"/>
      <c r="L2706" s="664"/>
      <c r="M2706" s="469"/>
      <c r="N2706" s="469"/>
      <c r="O2706" s="469"/>
      <c r="P2706" s="469"/>
      <c r="Q2706" s="1116"/>
      <c r="R2706" s="1116"/>
      <c r="S2706" s="1116"/>
      <c r="T2706" s="469"/>
      <c r="U2706" s="469"/>
      <c r="V2706" s="662"/>
      <c r="W2706" s="662"/>
    </row>
    <row r="2707" spans="1:23" s="480" customFormat="1" ht="15" customHeight="1" outlineLevel="1" x14ac:dyDescent="0.25">
      <c r="A2707" s="2282"/>
      <c r="B2707" s="2315" t="s">
        <v>2857</v>
      </c>
      <c r="C2707" s="2276" t="s">
        <v>1022</v>
      </c>
      <c r="D2707" s="2276" t="s">
        <v>1022</v>
      </c>
      <c r="E2707" s="1044" t="s">
        <v>1174</v>
      </c>
      <c r="F2707" s="2280">
        <v>2027</v>
      </c>
      <c r="G2707" s="2286" t="s">
        <v>395</v>
      </c>
      <c r="H2707" s="2315" t="s">
        <v>1329</v>
      </c>
      <c r="I2707" s="2268" t="s">
        <v>987</v>
      </c>
      <c r="J2707" s="2268" t="s">
        <v>987</v>
      </c>
      <c r="K2707" s="447" t="s">
        <v>1174</v>
      </c>
      <c r="L2707" s="2280">
        <v>2027</v>
      </c>
      <c r="M2707" s="2268" t="s">
        <v>393</v>
      </c>
      <c r="N2707" s="456"/>
      <c r="O2707" s="456"/>
      <c r="P2707" s="456"/>
      <c r="Q2707" s="456" t="s">
        <v>1691</v>
      </c>
      <c r="R2707" s="456"/>
      <c r="S2707" s="528"/>
      <c r="T2707" s="527"/>
      <c r="U2707" s="1676"/>
      <c r="V2707" s="482"/>
      <c r="W2707" s="2299" t="s">
        <v>1994</v>
      </c>
    </row>
    <row r="2708" spans="1:23" s="480" customFormat="1" ht="30" outlineLevel="1" x14ac:dyDescent="0.25">
      <c r="A2708" s="2283"/>
      <c r="B2708" s="2316"/>
      <c r="C2708" s="2277"/>
      <c r="D2708" s="2277"/>
      <c r="E2708" s="1044" t="s">
        <v>458</v>
      </c>
      <c r="F2708" s="2281"/>
      <c r="G2708" s="2286"/>
      <c r="H2708" s="2316"/>
      <c r="I2708" s="2269"/>
      <c r="J2708" s="2269"/>
      <c r="K2708" s="447" t="s">
        <v>465</v>
      </c>
      <c r="L2708" s="2281"/>
      <c r="M2708" s="2269"/>
      <c r="N2708" s="456"/>
      <c r="O2708" s="456"/>
      <c r="P2708" s="456"/>
      <c r="Q2708" s="456">
        <v>271.36900000000003</v>
      </c>
      <c r="R2708" s="456"/>
      <c r="S2708" s="528"/>
      <c r="T2708" s="527"/>
      <c r="U2708" s="1676" t="s">
        <v>3222</v>
      </c>
      <c r="V2708" s="482" t="s">
        <v>1330</v>
      </c>
      <c r="W2708" s="2300"/>
    </row>
    <row r="2709" spans="1:23" s="667" customFormat="1" outlineLevel="1" x14ac:dyDescent="0.25">
      <c r="A2709" s="1190"/>
      <c r="B2709" s="1115" t="s">
        <v>1004</v>
      </c>
      <c r="C2709" s="759"/>
      <c r="D2709" s="759"/>
      <c r="E2709" s="469"/>
      <c r="F2709" s="1117"/>
      <c r="G2709" s="660"/>
      <c r="H2709" s="1115" t="s">
        <v>578</v>
      </c>
      <c r="I2709" s="759"/>
      <c r="J2709" s="759"/>
      <c r="K2709" s="759"/>
      <c r="L2709" s="1117"/>
      <c r="M2709" s="759"/>
      <c r="N2709" s="459"/>
      <c r="O2709" s="459"/>
      <c r="P2709" s="459"/>
      <c r="Q2709" s="459"/>
      <c r="R2709" s="459"/>
      <c r="S2709" s="665"/>
      <c r="T2709" s="666"/>
      <c r="U2709" s="662"/>
      <c r="V2709" s="662"/>
      <c r="W2709" s="662"/>
    </row>
    <row r="2710" spans="1:23" s="480" customFormat="1" ht="15" customHeight="1" outlineLevel="1" x14ac:dyDescent="0.25">
      <c r="A2710" s="2282"/>
      <c r="B2710" s="2284" t="s">
        <v>2858</v>
      </c>
      <c r="C2710" s="2276" t="s">
        <v>1022</v>
      </c>
      <c r="D2710" s="2276" t="s">
        <v>1022</v>
      </c>
      <c r="E2710" s="1044" t="s">
        <v>1174</v>
      </c>
      <c r="F2710" s="2280">
        <v>2028</v>
      </c>
      <c r="G2710" s="2286" t="s">
        <v>395</v>
      </c>
      <c r="H2710" s="2284" t="s">
        <v>1331</v>
      </c>
      <c r="I2710" s="2268" t="s">
        <v>987</v>
      </c>
      <c r="J2710" s="2268" t="s">
        <v>987</v>
      </c>
      <c r="K2710" s="447" t="s">
        <v>1174</v>
      </c>
      <c r="L2710" s="2280">
        <v>2028</v>
      </c>
      <c r="M2710" s="2268" t="s">
        <v>393</v>
      </c>
      <c r="N2710" s="456"/>
      <c r="O2710" s="447"/>
      <c r="P2710" s="456"/>
      <c r="Q2710" s="456"/>
      <c r="R2710" s="456" t="s">
        <v>3226</v>
      </c>
      <c r="S2710" s="528"/>
      <c r="T2710" s="527"/>
      <c r="U2710" s="1676"/>
      <c r="V2710" s="482"/>
      <c r="W2710" s="2299" t="s">
        <v>2010</v>
      </c>
    </row>
    <row r="2711" spans="1:23" s="480" customFormat="1" ht="30" outlineLevel="1" x14ac:dyDescent="0.25">
      <c r="A2711" s="2283"/>
      <c r="B2711" s="2285"/>
      <c r="C2711" s="2277"/>
      <c r="D2711" s="2277"/>
      <c r="E2711" s="1044" t="s">
        <v>458</v>
      </c>
      <c r="F2711" s="2281"/>
      <c r="G2711" s="2286"/>
      <c r="H2711" s="2285"/>
      <c r="I2711" s="2269"/>
      <c r="J2711" s="2269"/>
      <c r="K2711" s="447" t="s">
        <v>465</v>
      </c>
      <c r="L2711" s="2281"/>
      <c r="M2711" s="2269"/>
      <c r="N2711" s="456"/>
      <c r="O2711" s="447"/>
      <c r="P2711" s="456"/>
      <c r="Q2711" s="456"/>
      <c r="R2711" s="456">
        <v>897.28099999999995</v>
      </c>
      <c r="S2711" s="528"/>
      <c r="T2711" s="527"/>
      <c r="U2711" s="1676" t="s">
        <v>3222</v>
      </c>
      <c r="V2711" s="482" t="s">
        <v>1330</v>
      </c>
      <c r="W2711" s="2300"/>
    </row>
    <row r="2712" spans="1:23" s="667" customFormat="1" outlineLevel="1" x14ac:dyDescent="0.25">
      <c r="A2712" s="1190"/>
      <c r="B2712" s="1115" t="s">
        <v>1018</v>
      </c>
      <c r="C2712" s="1118"/>
      <c r="D2712" s="1118"/>
      <c r="E2712" s="469"/>
      <c r="F2712" s="1119"/>
      <c r="G2712" s="660"/>
      <c r="H2712" s="1115" t="s">
        <v>598</v>
      </c>
      <c r="I2712" s="1118"/>
      <c r="J2712" s="1118"/>
      <c r="K2712" s="1118"/>
      <c r="L2712" s="1119"/>
      <c r="M2712" s="1118"/>
      <c r="N2712" s="459"/>
      <c r="O2712" s="469"/>
      <c r="P2712" s="459"/>
      <c r="Q2712" s="459"/>
      <c r="R2712" s="459"/>
      <c r="S2712" s="665"/>
      <c r="T2712" s="666"/>
      <c r="U2712" s="662"/>
      <c r="V2712" s="662"/>
      <c r="W2712" s="662"/>
    </row>
    <row r="2713" spans="1:23" s="480" customFormat="1" ht="30" customHeight="1" outlineLevel="1" x14ac:dyDescent="0.25">
      <c r="A2713" s="2282"/>
      <c r="B2713" s="2266" t="s">
        <v>2856</v>
      </c>
      <c r="C2713" s="2276" t="s">
        <v>1022</v>
      </c>
      <c r="D2713" s="2276" t="s">
        <v>1022</v>
      </c>
      <c r="E2713" s="1044" t="s">
        <v>1174</v>
      </c>
      <c r="F2713" s="2280" t="s">
        <v>2099</v>
      </c>
      <c r="G2713" s="2286" t="s">
        <v>395</v>
      </c>
      <c r="H2713" s="2266" t="s">
        <v>1333</v>
      </c>
      <c r="I2713" s="2268" t="s">
        <v>987</v>
      </c>
      <c r="J2713" s="2268" t="s">
        <v>987</v>
      </c>
      <c r="K2713" s="447" t="s">
        <v>1174</v>
      </c>
      <c r="L2713" s="2280" t="s">
        <v>2099</v>
      </c>
      <c r="M2713" s="2268" t="s">
        <v>393</v>
      </c>
      <c r="N2713" s="456"/>
      <c r="O2713" s="456"/>
      <c r="P2713" s="456"/>
      <c r="Q2713" s="456"/>
      <c r="R2713" s="456" t="s">
        <v>1898</v>
      </c>
      <c r="S2713" s="456" t="s">
        <v>1898</v>
      </c>
      <c r="T2713" s="527"/>
      <c r="U2713" s="1676"/>
      <c r="V2713" s="482"/>
      <c r="W2713" s="1120" t="s">
        <v>2013</v>
      </c>
    </row>
    <row r="2714" spans="1:23" s="480" customFormat="1" ht="30" outlineLevel="1" x14ac:dyDescent="0.25">
      <c r="A2714" s="2283"/>
      <c r="B2714" s="2267"/>
      <c r="C2714" s="2277"/>
      <c r="D2714" s="2277"/>
      <c r="E2714" s="1044" t="s">
        <v>458</v>
      </c>
      <c r="F2714" s="2281"/>
      <c r="G2714" s="2286"/>
      <c r="H2714" s="2267"/>
      <c r="I2714" s="2269"/>
      <c r="J2714" s="2269"/>
      <c r="K2714" s="447" t="s">
        <v>465</v>
      </c>
      <c r="L2714" s="2281"/>
      <c r="M2714" s="2269"/>
      <c r="N2714" s="456"/>
      <c r="O2714" s="456"/>
      <c r="P2714" s="456"/>
      <c r="R2714" s="456">
        <v>3924.6</v>
      </c>
      <c r="S2714" s="456">
        <f>1757.1+195</f>
        <v>1952.1</v>
      </c>
      <c r="T2714" s="527"/>
      <c r="U2714" s="1676" t="s">
        <v>3222</v>
      </c>
      <c r="V2714" s="482"/>
      <c r="W2714" s="482"/>
    </row>
    <row r="2715" spans="1:23" s="667" customFormat="1" outlineLevel="1" x14ac:dyDescent="0.25">
      <c r="A2715" s="1218"/>
      <c r="B2715" s="1123" t="s">
        <v>2512</v>
      </c>
      <c r="C2715" s="469"/>
      <c r="D2715" s="469"/>
      <c r="E2715" s="469"/>
      <c r="F2715" s="1121"/>
      <c r="G2715" s="1122"/>
      <c r="H2715" s="1123" t="s">
        <v>1338</v>
      </c>
      <c r="I2715" s="1118"/>
      <c r="J2715" s="1118"/>
      <c r="K2715" s="469"/>
      <c r="L2715" s="1121"/>
      <c r="M2715" s="1118"/>
      <c r="N2715" s="459"/>
      <c r="O2715" s="459"/>
      <c r="P2715" s="459"/>
      <c r="Q2715" s="459"/>
      <c r="R2715" s="459"/>
      <c r="S2715" s="665"/>
      <c r="T2715" s="666"/>
      <c r="U2715" s="662"/>
      <c r="V2715" s="662"/>
      <c r="W2715" s="662"/>
    </row>
    <row r="2716" spans="1:23" s="480" customFormat="1" ht="15" customHeight="1" outlineLevel="1" x14ac:dyDescent="0.25">
      <c r="A2716" s="2282"/>
      <c r="B2716" s="2284" t="s">
        <v>2859</v>
      </c>
      <c r="C2716" s="2276" t="s">
        <v>1022</v>
      </c>
      <c r="D2716" s="2276" t="s">
        <v>1022</v>
      </c>
      <c r="E2716" s="1044" t="s">
        <v>1174</v>
      </c>
      <c r="F2716" s="2280" t="s">
        <v>1259</v>
      </c>
      <c r="G2716" s="2286" t="s">
        <v>395</v>
      </c>
      <c r="H2716" s="2284" t="s">
        <v>1339</v>
      </c>
      <c r="I2716" s="2268" t="s">
        <v>987</v>
      </c>
      <c r="J2716" s="2268" t="s">
        <v>987</v>
      </c>
      <c r="K2716" s="447" t="s">
        <v>1174</v>
      </c>
      <c r="L2716" s="2280" t="s">
        <v>1259</v>
      </c>
      <c r="M2716" s="2268" t="s">
        <v>393</v>
      </c>
      <c r="N2716" s="456"/>
      <c r="O2716" s="456"/>
      <c r="P2716" s="456"/>
      <c r="Q2716" s="456" t="s">
        <v>3227</v>
      </c>
      <c r="R2716" s="456" t="s">
        <v>3227</v>
      </c>
      <c r="S2716" s="528"/>
      <c r="T2716" s="527"/>
      <c r="U2716" s="1676"/>
      <c r="V2716" s="482"/>
      <c r="W2716" s="2299" t="s">
        <v>1996</v>
      </c>
    </row>
    <row r="2717" spans="1:23" s="480" customFormat="1" ht="30" outlineLevel="1" x14ac:dyDescent="0.25">
      <c r="A2717" s="2283"/>
      <c r="B2717" s="2285"/>
      <c r="C2717" s="2277"/>
      <c r="D2717" s="2277"/>
      <c r="E2717" s="1044" t="s">
        <v>458</v>
      </c>
      <c r="F2717" s="2281"/>
      <c r="G2717" s="2286"/>
      <c r="H2717" s="2285"/>
      <c r="I2717" s="2269"/>
      <c r="J2717" s="2269"/>
      <c r="K2717" s="447" t="s">
        <v>465</v>
      </c>
      <c r="L2717" s="2281"/>
      <c r="M2717" s="2269"/>
      <c r="N2717" s="456"/>
      <c r="O2717" s="456"/>
      <c r="P2717" s="456"/>
      <c r="Q2717" s="456">
        <v>1731.9480000000001</v>
      </c>
      <c r="R2717" s="456">
        <v>3382.92</v>
      </c>
      <c r="S2717" s="528"/>
      <c r="T2717" s="527"/>
      <c r="U2717" s="1676" t="s">
        <v>3222</v>
      </c>
      <c r="V2717" s="482"/>
      <c r="W2717" s="2300"/>
    </row>
    <row r="2718" spans="1:23" s="616" customFormat="1" ht="15" customHeight="1" outlineLevel="1" x14ac:dyDescent="0.25">
      <c r="A2718" s="2313"/>
      <c r="B2718" s="2309" t="s">
        <v>2864</v>
      </c>
      <c r="C2718" s="2310" t="s">
        <v>307</v>
      </c>
      <c r="D2718" s="2311" t="s">
        <v>457</v>
      </c>
      <c r="E2718" s="1172" t="s">
        <v>332</v>
      </c>
      <c r="F2718" s="2312" t="s">
        <v>2962</v>
      </c>
      <c r="G2718" s="2311" t="s">
        <v>395</v>
      </c>
      <c r="H2718" s="2314" t="s">
        <v>2865</v>
      </c>
      <c r="I2718" s="2305" t="s">
        <v>987</v>
      </c>
      <c r="J2718" s="2305" t="s">
        <v>987</v>
      </c>
      <c r="K2718" s="476" t="s">
        <v>1174</v>
      </c>
      <c r="L2718" s="2307" t="s">
        <v>2958</v>
      </c>
      <c r="M2718" s="2305" t="s">
        <v>393</v>
      </c>
      <c r="N2718" s="613"/>
      <c r="O2718" s="613"/>
      <c r="P2718" s="613"/>
      <c r="Q2718" s="613"/>
      <c r="R2718" s="613"/>
      <c r="S2718" s="614"/>
      <c r="T2718" s="615"/>
      <c r="U2718" s="612"/>
      <c r="V2718" s="612"/>
      <c r="W2718" s="612"/>
    </row>
    <row r="2719" spans="1:23" s="616" customFormat="1" ht="15" customHeight="1" outlineLevel="1" x14ac:dyDescent="0.25">
      <c r="A2719" s="2313"/>
      <c r="B2719" s="2309"/>
      <c r="C2719" s="2310"/>
      <c r="D2719" s="2311"/>
      <c r="E2719" s="1170" t="s">
        <v>458</v>
      </c>
      <c r="F2719" s="2312"/>
      <c r="G2719" s="2311"/>
      <c r="H2719" s="2314"/>
      <c r="I2719" s="2306"/>
      <c r="J2719" s="2306"/>
      <c r="K2719" s="476" t="s">
        <v>465</v>
      </c>
      <c r="L2719" s="2308"/>
      <c r="M2719" s="2306"/>
      <c r="N2719" s="477">
        <v>0</v>
      </c>
      <c r="O2719" s="477">
        <v>0</v>
      </c>
      <c r="P2719" s="477">
        <v>0</v>
      </c>
      <c r="Q2719" s="477">
        <v>0</v>
      </c>
      <c r="R2719" s="477">
        <v>0</v>
      </c>
      <c r="S2719" s="40">
        <v>2087.1999999999998</v>
      </c>
      <c r="T2719" s="40">
        <v>2625</v>
      </c>
      <c r="U2719" s="1736" t="s">
        <v>3222</v>
      </c>
      <c r="V2719" s="612"/>
      <c r="W2719" s="612"/>
    </row>
    <row r="2720" spans="1:23" s="777" customFormat="1" outlineLevel="1" x14ac:dyDescent="0.2">
      <c r="A2720" s="1233"/>
      <c r="B2720" s="1126"/>
      <c r="C2720" s="1256"/>
      <c r="D2720" s="1257"/>
      <c r="E2720" s="1172" t="s">
        <v>458</v>
      </c>
      <c r="F2720" s="1243"/>
      <c r="G2720" s="39"/>
      <c r="H2720" s="1126" t="s">
        <v>1035</v>
      </c>
      <c r="I2720" s="1127"/>
      <c r="J2720" s="1127"/>
      <c r="K2720" s="1127"/>
      <c r="L2720" s="1124"/>
      <c r="M2720" s="1127"/>
      <c r="N2720" s="475">
        <f t="shared" ref="N2720:T2720" si="183">N2723+N2726+N2728+N2730</f>
        <v>0</v>
      </c>
      <c r="O2720" s="475">
        <f t="shared" si="183"/>
        <v>0</v>
      </c>
      <c r="P2720" s="475">
        <f t="shared" si="183"/>
        <v>0</v>
      </c>
      <c r="Q2720" s="475">
        <f t="shared" si="183"/>
        <v>0</v>
      </c>
      <c r="R2720" s="475">
        <f t="shared" si="183"/>
        <v>0</v>
      </c>
      <c r="S2720" s="475">
        <f t="shared" si="183"/>
        <v>2087.1999999999998</v>
      </c>
      <c r="T2720" s="475">
        <f t="shared" si="183"/>
        <v>2625</v>
      </c>
      <c r="U2720" s="1125"/>
      <c r="V2720" s="1125"/>
      <c r="W2720" s="1125"/>
    </row>
    <row r="2721" spans="1:23" s="1130" customFormat="1" outlineLevel="1" x14ac:dyDescent="0.25">
      <c r="A2721" s="1211"/>
      <c r="B2721" s="1093" t="s">
        <v>2867</v>
      </c>
      <c r="C2721" s="465"/>
      <c r="D2721" s="660"/>
      <c r="E2721" s="465"/>
      <c r="F2721" s="1128"/>
      <c r="G2721" s="660"/>
      <c r="H2721" s="1093" t="s">
        <v>1642</v>
      </c>
      <c r="I2721" s="759"/>
      <c r="J2721" s="759"/>
      <c r="K2721" s="469"/>
      <c r="L2721" s="1128"/>
      <c r="M2721" s="759"/>
      <c r="N2721" s="479"/>
      <c r="O2721" s="479"/>
      <c r="P2721" s="479"/>
      <c r="Q2721" s="1129"/>
      <c r="R2721" s="1129"/>
      <c r="S2721" s="1129"/>
      <c r="T2721" s="1129"/>
      <c r="U2721" s="1090"/>
      <c r="V2721" s="1090"/>
      <c r="W2721" s="1090"/>
    </row>
    <row r="2722" spans="1:23" s="480" customFormat="1" ht="15" customHeight="1" outlineLevel="1" x14ac:dyDescent="0.25">
      <c r="A2722" s="2282"/>
      <c r="B2722" s="2278" t="s">
        <v>2855</v>
      </c>
      <c r="C2722" s="2276" t="s">
        <v>1022</v>
      </c>
      <c r="D2722" s="2276" t="s">
        <v>1022</v>
      </c>
      <c r="E2722" s="1044" t="s">
        <v>1174</v>
      </c>
      <c r="F2722" s="2280">
        <v>2027</v>
      </c>
      <c r="G2722" s="2286" t="s">
        <v>395</v>
      </c>
      <c r="H2722" s="2278" t="s">
        <v>1641</v>
      </c>
      <c r="I2722" s="2268" t="s">
        <v>987</v>
      </c>
      <c r="J2722" s="2268" t="s">
        <v>987</v>
      </c>
      <c r="K2722" s="447" t="s">
        <v>1174</v>
      </c>
      <c r="L2722" s="2280">
        <v>2027</v>
      </c>
      <c r="M2722" s="2268" t="s">
        <v>393</v>
      </c>
      <c r="N2722" s="456"/>
      <c r="O2722" s="456"/>
      <c r="P2722" s="456"/>
      <c r="Q2722" s="456"/>
      <c r="R2722" s="456"/>
      <c r="S2722" s="528" t="s">
        <v>3089</v>
      </c>
      <c r="T2722" s="527"/>
      <c r="U2722" s="1676"/>
      <c r="V2722" s="482"/>
      <c r="W2722" s="482"/>
    </row>
    <row r="2723" spans="1:23" s="480" customFormat="1" ht="30" outlineLevel="1" x14ac:dyDescent="0.25">
      <c r="A2723" s="2283"/>
      <c r="B2723" s="2279"/>
      <c r="C2723" s="2277"/>
      <c r="D2723" s="2277"/>
      <c r="E2723" s="1044" t="s">
        <v>458</v>
      </c>
      <c r="F2723" s="2281"/>
      <c r="G2723" s="2286"/>
      <c r="H2723" s="2279"/>
      <c r="I2723" s="2269"/>
      <c r="J2723" s="2269"/>
      <c r="K2723" s="447" t="s">
        <v>465</v>
      </c>
      <c r="L2723" s="2281"/>
      <c r="M2723" s="2269"/>
      <c r="N2723" s="456"/>
      <c r="O2723" s="456"/>
      <c r="P2723" s="456"/>
      <c r="R2723" s="456"/>
      <c r="S2723" s="456">
        <v>182.2</v>
      </c>
      <c r="T2723" s="527"/>
      <c r="U2723" s="1676" t="s">
        <v>3222</v>
      </c>
      <c r="V2723" s="482"/>
      <c r="W2723" s="482"/>
    </row>
    <row r="2724" spans="1:23" s="667" customFormat="1" outlineLevel="1" x14ac:dyDescent="0.25">
      <c r="A2724" s="1190"/>
      <c r="B2724" s="1115" t="s">
        <v>1018</v>
      </c>
      <c r="C2724" s="1118"/>
      <c r="D2724" s="1118"/>
      <c r="E2724" s="469"/>
      <c r="F2724" s="1119"/>
      <c r="G2724" s="660"/>
      <c r="H2724" s="1115" t="s">
        <v>598</v>
      </c>
      <c r="I2724" s="1118"/>
      <c r="J2724" s="1118"/>
      <c r="K2724" s="1118"/>
      <c r="L2724" s="1119"/>
      <c r="M2724" s="1118"/>
      <c r="N2724" s="459"/>
      <c r="O2724" s="469"/>
      <c r="P2724" s="459"/>
      <c r="Q2724" s="459"/>
      <c r="R2724" s="459"/>
      <c r="S2724" s="665"/>
      <c r="T2724" s="666"/>
      <c r="U2724" s="662"/>
      <c r="V2724" s="662"/>
      <c r="W2724" s="662"/>
    </row>
    <row r="2725" spans="1:23" s="480" customFormat="1" ht="15" customHeight="1" outlineLevel="1" x14ac:dyDescent="0.25">
      <c r="A2725" s="1221"/>
      <c r="B2725" s="2266" t="s">
        <v>2861</v>
      </c>
      <c r="C2725" s="2276" t="s">
        <v>1022</v>
      </c>
      <c r="D2725" s="2276" t="s">
        <v>1022</v>
      </c>
      <c r="E2725" s="1044" t="s">
        <v>1174</v>
      </c>
      <c r="F2725" s="2280">
        <v>2027</v>
      </c>
      <c r="G2725" s="2286" t="s">
        <v>395</v>
      </c>
      <c r="H2725" s="2266" t="s">
        <v>1640</v>
      </c>
      <c r="I2725" s="2268" t="s">
        <v>987</v>
      </c>
      <c r="J2725" s="2268" t="s">
        <v>987</v>
      </c>
      <c r="K2725" s="447" t="s">
        <v>1174</v>
      </c>
      <c r="L2725" s="2280">
        <v>2027</v>
      </c>
      <c r="M2725" s="2268" t="s">
        <v>393</v>
      </c>
      <c r="N2725" s="456"/>
      <c r="O2725" s="456"/>
      <c r="P2725" s="456"/>
      <c r="Q2725" s="456"/>
      <c r="R2725" s="456"/>
      <c r="S2725" s="528" t="s">
        <v>3090</v>
      </c>
      <c r="T2725" s="527"/>
      <c r="U2725" s="1676"/>
      <c r="V2725" s="482"/>
      <c r="W2725" s="2299" t="s">
        <v>1998</v>
      </c>
    </row>
    <row r="2726" spans="1:23" s="480" customFormat="1" ht="36.75" customHeight="1" outlineLevel="1" x14ac:dyDescent="0.25">
      <c r="A2726" s="1221"/>
      <c r="B2726" s="2267"/>
      <c r="C2726" s="2277"/>
      <c r="D2726" s="2277"/>
      <c r="E2726" s="1044" t="s">
        <v>458</v>
      </c>
      <c r="F2726" s="2281"/>
      <c r="G2726" s="2286"/>
      <c r="H2726" s="2267"/>
      <c r="I2726" s="2269"/>
      <c r="J2726" s="2269"/>
      <c r="K2726" s="447" t="s">
        <v>465</v>
      </c>
      <c r="L2726" s="2281"/>
      <c r="M2726" s="2269"/>
      <c r="N2726" s="456"/>
      <c r="O2726" s="456"/>
      <c r="P2726" s="456"/>
      <c r="R2726" s="456"/>
      <c r="S2726" s="456">
        <v>750</v>
      </c>
      <c r="T2726" s="527"/>
      <c r="U2726" s="1676" t="s">
        <v>3222</v>
      </c>
      <c r="V2726" s="482"/>
      <c r="W2726" s="2300"/>
    </row>
    <row r="2727" spans="1:23" s="480" customFormat="1" ht="15" customHeight="1" outlineLevel="1" x14ac:dyDescent="0.25">
      <c r="A2727" s="2282"/>
      <c r="B2727" s="2266" t="s">
        <v>2862</v>
      </c>
      <c r="C2727" s="2276" t="s">
        <v>1022</v>
      </c>
      <c r="D2727" s="2276" t="s">
        <v>1022</v>
      </c>
      <c r="E2727" s="1044" t="s">
        <v>1174</v>
      </c>
      <c r="F2727" s="2280" t="s">
        <v>1259</v>
      </c>
      <c r="G2727" s="2286" t="s">
        <v>395</v>
      </c>
      <c r="H2727" s="2266" t="s">
        <v>1639</v>
      </c>
      <c r="I2727" s="2268" t="s">
        <v>987</v>
      </c>
      <c r="J2727" s="2268" t="s">
        <v>987</v>
      </c>
      <c r="K2727" s="447" t="s">
        <v>1174</v>
      </c>
      <c r="L2727" s="2280" t="s">
        <v>1259</v>
      </c>
      <c r="M2727" s="2268" t="s">
        <v>393</v>
      </c>
      <c r="N2727" s="456"/>
      <c r="O2727" s="456"/>
      <c r="P2727" s="456"/>
      <c r="Q2727" s="456"/>
      <c r="R2727" s="456"/>
      <c r="S2727" s="528" t="s">
        <v>1274</v>
      </c>
      <c r="T2727" s="527" t="s">
        <v>1274</v>
      </c>
      <c r="U2727" s="1676"/>
      <c r="V2727" s="482"/>
      <c r="W2727" s="2299" t="s">
        <v>2014</v>
      </c>
    </row>
    <row r="2728" spans="1:23" s="480" customFormat="1" ht="15" customHeight="1" outlineLevel="1" x14ac:dyDescent="0.25">
      <c r="A2728" s="2283"/>
      <c r="B2728" s="2267"/>
      <c r="C2728" s="2277"/>
      <c r="D2728" s="2277"/>
      <c r="E2728" s="1044" t="s">
        <v>458</v>
      </c>
      <c r="F2728" s="2281"/>
      <c r="G2728" s="2286"/>
      <c r="H2728" s="2267"/>
      <c r="I2728" s="2269"/>
      <c r="J2728" s="2269"/>
      <c r="K2728" s="447" t="s">
        <v>465</v>
      </c>
      <c r="L2728" s="2281"/>
      <c r="M2728" s="2269"/>
      <c r="N2728" s="456"/>
      <c r="O2728" s="456"/>
      <c r="P2728" s="456"/>
      <c r="S2728" s="456">
        <v>1125</v>
      </c>
      <c r="T2728" s="456">
        <v>1125</v>
      </c>
      <c r="U2728" s="1676" t="s">
        <v>628</v>
      </c>
      <c r="V2728" s="482" t="s">
        <v>1293</v>
      </c>
      <c r="W2728" s="2300"/>
    </row>
    <row r="2729" spans="1:23" s="480" customFormat="1" ht="15" customHeight="1" outlineLevel="1" x14ac:dyDescent="0.25">
      <c r="A2729" s="2282"/>
      <c r="B2729" s="2266" t="s">
        <v>2860</v>
      </c>
      <c r="C2729" s="2276" t="s">
        <v>1022</v>
      </c>
      <c r="D2729" s="2276" t="s">
        <v>1022</v>
      </c>
      <c r="E2729" s="1044" t="s">
        <v>1174</v>
      </c>
      <c r="F2729" s="2280" t="s">
        <v>1259</v>
      </c>
      <c r="G2729" s="2286" t="s">
        <v>395</v>
      </c>
      <c r="H2729" s="2266" t="s">
        <v>1638</v>
      </c>
      <c r="I2729" s="2268" t="s">
        <v>987</v>
      </c>
      <c r="J2729" s="2268" t="s">
        <v>987</v>
      </c>
      <c r="K2729" s="447" t="s">
        <v>1174</v>
      </c>
      <c r="L2729" s="2280" t="s">
        <v>1259</v>
      </c>
      <c r="M2729" s="2268" t="s">
        <v>393</v>
      </c>
      <c r="N2729" s="456"/>
      <c r="O2729" s="456"/>
      <c r="P2729" s="456"/>
      <c r="Q2729" s="456"/>
      <c r="R2729" s="456"/>
      <c r="S2729" s="528" t="s">
        <v>3091</v>
      </c>
      <c r="T2729" s="527" t="s">
        <v>713</v>
      </c>
      <c r="U2729" s="1676"/>
      <c r="V2729" s="482"/>
      <c r="W2729" s="2299" t="s">
        <v>2012</v>
      </c>
    </row>
    <row r="2730" spans="1:23" s="480" customFormat="1" ht="15" customHeight="1" outlineLevel="1" x14ac:dyDescent="0.25">
      <c r="A2730" s="2283"/>
      <c r="B2730" s="2267"/>
      <c r="C2730" s="2277"/>
      <c r="D2730" s="2277"/>
      <c r="E2730" s="1044" t="s">
        <v>458</v>
      </c>
      <c r="F2730" s="2281"/>
      <c r="G2730" s="2286"/>
      <c r="H2730" s="2267"/>
      <c r="I2730" s="2269"/>
      <c r="J2730" s="2269"/>
      <c r="K2730" s="447" t="s">
        <v>465</v>
      </c>
      <c r="L2730" s="2281"/>
      <c r="M2730" s="2269"/>
      <c r="N2730" s="456"/>
      <c r="O2730" s="456"/>
      <c r="P2730" s="456"/>
      <c r="Q2730" s="456"/>
      <c r="R2730" s="456"/>
      <c r="S2730" s="456">
        <v>30</v>
      </c>
      <c r="T2730" s="456">
        <v>1500</v>
      </c>
      <c r="U2730" s="1676" t="s">
        <v>628</v>
      </c>
      <c r="V2730" s="482" t="s">
        <v>1290</v>
      </c>
      <c r="W2730" s="2300"/>
    </row>
    <row r="2731" spans="1:23" s="294" customFormat="1" ht="33.75" customHeight="1" outlineLevel="1" x14ac:dyDescent="0.25">
      <c r="A2731" s="1213"/>
      <c r="B2731" s="2296" t="s">
        <v>227</v>
      </c>
      <c r="C2731" s="2297"/>
      <c r="D2731" s="2297"/>
      <c r="E2731" s="2297"/>
      <c r="F2731" s="2297"/>
      <c r="G2731" s="2297"/>
      <c r="H2731" s="2296" t="s">
        <v>228</v>
      </c>
      <c r="I2731" s="2297"/>
      <c r="J2731" s="2297"/>
      <c r="K2731" s="2297"/>
      <c r="L2731" s="2297"/>
      <c r="M2731" s="2297"/>
      <c r="N2731" s="2297"/>
      <c r="O2731" s="2297"/>
      <c r="P2731" s="2297"/>
      <c r="Q2731" s="2297"/>
      <c r="R2731" s="2297"/>
      <c r="S2731" s="2297"/>
      <c r="T2731" s="2297"/>
      <c r="U2731" s="2297"/>
      <c r="V2731" s="2297"/>
      <c r="W2731" s="2298"/>
    </row>
    <row r="2732" spans="1:23" s="282" customFormat="1" ht="105" customHeight="1" outlineLevel="1" x14ac:dyDescent="0.25">
      <c r="A2732" s="1187">
        <v>98</v>
      </c>
      <c r="B2732" s="1530" t="s">
        <v>3723</v>
      </c>
      <c r="C2732" s="255" t="s">
        <v>2201</v>
      </c>
      <c r="D2732" s="1037" t="s">
        <v>236</v>
      </c>
      <c r="E2732" s="1046" t="s">
        <v>3</v>
      </c>
      <c r="F2732" s="125"/>
      <c r="G2732" s="256"/>
      <c r="H2732" s="910" t="s">
        <v>976</v>
      </c>
      <c r="I2732" s="242" t="s">
        <v>1620</v>
      </c>
      <c r="J2732" s="242" t="s">
        <v>101</v>
      </c>
      <c r="K2732" s="242" t="s">
        <v>3</v>
      </c>
      <c r="L2732" s="125"/>
      <c r="M2732" s="242"/>
      <c r="N2732" s="14">
        <v>25.1</v>
      </c>
      <c r="O2732" s="14">
        <v>25.5</v>
      </c>
      <c r="P2732" s="14">
        <v>25.7</v>
      </c>
      <c r="Q2732" s="14">
        <v>25.9</v>
      </c>
      <c r="R2732" s="14">
        <v>26.1</v>
      </c>
      <c r="S2732" s="14">
        <v>26.3</v>
      </c>
      <c r="T2732" s="14">
        <v>26.5</v>
      </c>
      <c r="U2732" s="14"/>
      <c r="V2732" s="14"/>
      <c r="W2732" s="14"/>
    </row>
    <row r="2733" spans="1:23" s="282" customFormat="1" ht="27" customHeight="1" outlineLevel="1" x14ac:dyDescent="0.25">
      <c r="A2733" s="1187"/>
      <c r="B2733" s="2322" t="s">
        <v>229</v>
      </c>
      <c r="C2733" s="2323"/>
      <c r="D2733" s="2323"/>
      <c r="E2733" s="2323"/>
      <c r="F2733" s="2323"/>
      <c r="G2733" s="2323"/>
      <c r="H2733" s="2296" t="s">
        <v>230</v>
      </c>
      <c r="I2733" s="2297"/>
      <c r="J2733" s="2297"/>
      <c r="K2733" s="2297"/>
      <c r="L2733" s="2297"/>
      <c r="M2733" s="2297"/>
      <c r="N2733" s="2297"/>
      <c r="O2733" s="2297"/>
      <c r="P2733" s="2297"/>
      <c r="Q2733" s="2297"/>
      <c r="R2733" s="2297"/>
      <c r="S2733" s="2297"/>
      <c r="T2733" s="2297"/>
      <c r="U2733" s="2297"/>
      <c r="V2733" s="2297"/>
      <c r="W2733" s="2298"/>
    </row>
    <row r="2734" spans="1:23" s="282" customFormat="1" ht="87.75" customHeight="1" outlineLevel="1" x14ac:dyDescent="0.25">
      <c r="A2734" s="1187"/>
      <c r="B2734" s="1530" t="s">
        <v>3724</v>
      </c>
      <c r="C2734" s="255" t="s">
        <v>2202</v>
      </c>
      <c r="D2734" s="1037" t="s">
        <v>239</v>
      </c>
      <c r="E2734" s="1046" t="s">
        <v>3</v>
      </c>
      <c r="F2734" s="125"/>
      <c r="G2734" s="256"/>
      <c r="H2734" s="910" t="s">
        <v>977</v>
      </c>
      <c r="I2734" s="242" t="s">
        <v>1608</v>
      </c>
      <c r="J2734" s="242" t="s">
        <v>185</v>
      </c>
      <c r="K2734" s="242" t="s">
        <v>3</v>
      </c>
      <c r="L2734" s="125"/>
      <c r="M2734" s="242"/>
      <c r="N2734" s="330"/>
      <c r="O2734" s="447"/>
      <c r="P2734" s="332"/>
      <c r="Q2734" s="588"/>
      <c r="R2734" s="588"/>
      <c r="S2734" s="255"/>
      <c r="T2734" s="255"/>
      <c r="U2734" s="14"/>
      <c r="V2734" s="14"/>
      <c r="W2734" s="14"/>
    </row>
    <row r="2735" spans="1:23" s="313" customFormat="1" outlineLevel="1" x14ac:dyDescent="0.2">
      <c r="A2735" s="1187">
        <v>99</v>
      </c>
      <c r="B2735" s="1530" t="s">
        <v>186</v>
      </c>
      <c r="C2735" s="14"/>
      <c r="D2735" s="3"/>
      <c r="E2735" s="14"/>
      <c r="F2735" s="125"/>
      <c r="G2735" s="3"/>
      <c r="H2735" s="910" t="s">
        <v>187</v>
      </c>
      <c r="I2735" s="262"/>
      <c r="J2735" s="242"/>
      <c r="K2735" s="262"/>
      <c r="L2735" s="125"/>
      <c r="M2735" s="262"/>
      <c r="N2735" s="14">
        <v>79.400000000000006</v>
      </c>
      <c r="O2735" s="14">
        <v>79.400000000000006</v>
      </c>
      <c r="P2735" s="14">
        <v>79.400000000000006</v>
      </c>
      <c r="Q2735" s="14">
        <v>79.400000000000006</v>
      </c>
      <c r="R2735" s="14">
        <v>79.400000000000006</v>
      </c>
      <c r="S2735" s="14">
        <v>100</v>
      </c>
      <c r="T2735" s="14">
        <v>100</v>
      </c>
      <c r="U2735" s="14"/>
      <c r="V2735" s="14"/>
      <c r="W2735" s="14"/>
    </row>
    <row r="2736" spans="1:23" s="313" customFormat="1" outlineLevel="1" x14ac:dyDescent="0.2">
      <c r="A2736" s="1194">
        <v>100</v>
      </c>
      <c r="B2736" s="981" t="s">
        <v>189</v>
      </c>
      <c r="C2736" s="238"/>
      <c r="D2736" s="1042"/>
      <c r="E2736" s="1042"/>
      <c r="F2736" s="146"/>
      <c r="G2736" s="226"/>
      <c r="H2736" s="115" t="s">
        <v>189</v>
      </c>
      <c r="I2736" s="238"/>
      <c r="J2736" s="238"/>
      <c r="K2736" s="238"/>
      <c r="L2736" s="146"/>
      <c r="M2736" s="238"/>
      <c r="N2736" s="14">
        <v>8.8000000000000007</v>
      </c>
      <c r="O2736" s="14">
        <v>9.5</v>
      </c>
      <c r="P2736" s="14">
        <v>9.5</v>
      </c>
      <c r="Q2736" s="14">
        <v>9.5</v>
      </c>
      <c r="R2736" s="14">
        <v>9.5</v>
      </c>
      <c r="S2736" s="14">
        <v>9.5</v>
      </c>
      <c r="T2736" s="14">
        <v>9.6999999999999993</v>
      </c>
      <c r="U2736" s="116"/>
      <c r="V2736" s="116"/>
      <c r="W2736" s="116"/>
    </row>
    <row r="2737" spans="1:23" s="313" customFormat="1" outlineLevel="1" x14ac:dyDescent="0.2">
      <c r="A2737" s="1610"/>
      <c r="B2737" s="1611"/>
      <c r="C2737" s="1848"/>
      <c r="D2737" s="1851"/>
      <c r="E2737" s="1848"/>
      <c r="F2737" s="1613"/>
      <c r="G2737" s="1850"/>
      <c r="H2737" s="115"/>
      <c r="I2737" s="1849"/>
      <c r="J2737" s="1849"/>
      <c r="K2737" s="1849"/>
      <c r="L2737" s="146"/>
      <c r="M2737" s="1849"/>
      <c r="N2737" s="14"/>
      <c r="O2737" s="14"/>
      <c r="P2737" s="14"/>
      <c r="Q2737" s="14"/>
      <c r="R2737" s="14"/>
      <c r="S2737" s="14"/>
      <c r="T2737" s="14"/>
      <c r="U2737" s="116"/>
      <c r="V2737" s="116"/>
      <c r="W2737" s="1612"/>
    </row>
    <row r="2738" spans="1:23" s="313" customFormat="1" ht="42.75" outlineLevel="1" x14ac:dyDescent="0.2">
      <c r="A2738" s="1610"/>
      <c r="B2738" s="1611"/>
      <c r="C2738" s="1848"/>
      <c r="D2738" s="1851"/>
      <c r="E2738" s="1848"/>
      <c r="F2738" s="1613"/>
      <c r="G2738" s="1850"/>
      <c r="H2738" s="115" t="s">
        <v>4051</v>
      </c>
      <c r="I2738" s="1849"/>
      <c r="J2738" s="1849"/>
      <c r="K2738" s="1849"/>
      <c r="L2738" s="146"/>
      <c r="M2738" s="1849"/>
      <c r="N2738" s="14"/>
      <c r="O2738" s="14"/>
      <c r="P2738" s="14"/>
      <c r="Q2738" s="14"/>
      <c r="R2738" s="14"/>
      <c r="S2738" s="14"/>
      <c r="T2738" s="14"/>
      <c r="U2738" s="116"/>
      <c r="V2738" s="116"/>
      <c r="W2738" s="1612"/>
    </row>
    <row r="2739" spans="1:23" s="313" customFormat="1" ht="15" customHeight="1" outlineLevel="1" x14ac:dyDescent="0.2">
      <c r="A2739" s="1610"/>
      <c r="B2739" s="1611"/>
      <c r="C2739" s="1852"/>
      <c r="D2739" s="1853"/>
      <c r="E2739" s="1852"/>
      <c r="F2739" s="1613"/>
      <c r="G2739" s="1854"/>
      <c r="H2739" s="945" t="s">
        <v>4052</v>
      </c>
      <c r="I2739" s="1855"/>
      <c r="J2739" s="1855"/>
      <c r="K2739" s="1855"/>
      <c r="L2739" s="146"/>
      <c r="M2739" s="1855"/>
      <c r="N2739" s="14"/>
      <c r="O2739" s="14"/>
      <c r="P2739" s="14"/>
      <c r="Q2739" s="14"/>
      <c r="R2739" s="14"/>
      <c r="S2739" s="14"/>
      <c r="T2739" s="14"/>
      <c r="U2739" s="116"/>
      <c r="V2739" s="116"/>
      <c r="W2739" s="1612"/>
    </row>
    <row r="2740" spans="1:23" s="313" customFormat="1" ht="15" customHeight="1" outlineLevel="1" x14ac:dyDescent="0.2">
      <c r="A2740" s="1610"/>
      <c r="B2740" s="1611"/>
      <c r="C2740" s="1852"/>
      <c r="D2740" s="1853"/>
      <c r="E2740" s="1852"/>
      <c r="F2740" s="1613"/>
      <c r="G2740" s="1854"/>
      <c r="H2740" s="945"/>
      <c r="I2740" s="1855"/>
      <c r="J2740" s="1855"/>
      <c r="K2740" s="1855"/>
      <c r="L2740" s="146"/>
      <c r="M2740" s="1855"/>
      <c r="N2740" s="14"/>
      <c r="O2740" s="14"/>
      <c r="P2740" s="14"/>
      <c r="Q2740" s="14"/>
      <c r="R2740" s="14"/>
      <c r="S2740" s="14"/>
      <c r="T2740" s="14"/>
      <c r="U2740" s="116"/>
      <c r="V2740" s="116"/>
      <c r="W2740" s="1612"/>
    </row>
    <row r="2741" spans="1:23" s="313" customFormat="1" ht="15" customHeight="1" outlineLevel="1" x14ac:dyDescent="0.2">
      <c r="A2741" s="1610"/>
      <c r="B2741" s="1611"/>
      <c r="C2741" s="1852"/>
      <c r="D2741" s="1853"/>
      <c r="E2741" s="1852"/>
      <c r="F2741" s="1613"/>
      <c r="G2741" s="1854"/>
      <c r="H2741" s="945" t="s">
        <v>4053</v>
      </c>
      <c r="I2741" s="1855"/>
      <c r="J2741" s="1855"/>
      <c r="K2741" s="1855"/>
      <c r="L2741" s="146"/>
      <c r="M2741" s="1855"/>
      <c r="N2741" s="14"/>
      <c r="O2741" s="14"/>
      <c r="P2741" s="14"/>
      <c r="Q2741" s="14"/>
      <c r="R2741" s="14"/>
      <c r="S2741" s="14"/>
      <c r="T2741" s="14"/>
      <c r="U2741" s="116"/>
      <c r="V2741" s="116"/>
      <c r="W2741" s="1612"/>
    </row>
    <row r="2742" spans="1:23" s="313" customFormat="1" ht="15" customHeight="1" outlineLevel="1" x14ac:dyDescent="0.2">
      <c r="A2742" s="1610"/>
      <c r="B2742" s="1611"/>
      <c r="C2742" s="1852"/>
      <c r="D2742" s="1853"/>
      <c r="E2742" s="1852"/>
      <c r="F2742" s="1613"/>
      <c r="G2742" s="1854"/>
      <c r="H2742" s="945"/>
      <c r="I2742" s="1855"/>
      <c r="J2742" s="1855"/>
      <c r="K2742" s="1855"/>
      <c r="L2742" s="146"/>
      <c r="M2742" s="1855"/>
      <c r="N2742" s="14"/>
      <c r="O2742" s="14"/>
      <c r="P2742" s="14"/>
      <c r="Q2742" s="14"/>
      <c r="R2742" s="14"/>
      <c r="S2742" s="14"/>
      <c r="T2742" s="14"/>
      <c r="U2742" s="116"/>
      <c r="V2742" s="116"/>
      <c r="W2742" s="1612"/>
    </row>
    <row r="2743" spans="1:23" s="313" customFormat="1" ht="15" customHeight="1" outlineLevel="1" x14ac:dyDescent="0.2">
      <c r="A2743" s="1610"/>
      <c r="B2743" s="1611"/>
      <c r="C2743" s="1852"/>
      <c r="D2743" s="1853"/>
      <c r="E2743" s="1852"/>
      <c r="F2743" s="1613"/>
      <c r="G2743" s="1854"/>
      <c r="H2743" s="945" t="s">
        <v>4054</v>
      </c>
      <c r="I2743" s="1855"/>
      <c r="J2743" s="1855"/>
      <c r="K2743" s="1855"/>
      <c r="L2743" s="146"/>
      <c r="M2743" s="1855"/>
      <c r="N2743" s="14"/>
      <c r="O2743" s="14"/>
      <c r="P2743" s="14"/>
      <c r="Q2743" s="14"/>
      <c r="R2743" s="14"/>
      <c r="S2743" s="14"/>
      <c r="T2743" s="14"/>
      <c r="U2743" s="116"/>
      <c r="V2743" s="116"/>
      <c r="W2743" s="1612"/>
    </row>
    <row r="2744" spans="1:23" s="313" customFormat="1" ht="15" customHeight="1" outlineLevel="1" x14ac:dyDescent="0.2">
      <c r="A2744" s="1610"/>
      <c r="B2744" s="1611"/>
      <c r="C2744" s="1852"/>
      <c r="D2744" s="1853"/>
      <c r="E2744" s="1852"/>
      <c r="F2744" s="1613"/>
      <c r="G2744" s="1854"/>
      <c r="H2744" s="945"/>
      <c r="I2744" s="1855"/>
      <c r="J2744" s="1855"/>
      <c r="K2744" s="1855"/>
      <c r="L2744" s="146"/>
      <c r="M2744" s="1855"/>
      <c r="N2744" s="14"/>
      <c r="O2744" s="14"/>
      <c r="P2744" s="14"/>
      <c r="Q2744" s="14"/>
      <c r="R2744" s="14"/>
      <c r="S2744" s="14"/>
      <c r="T2744" s="14"/>
      <c r="U2744" s="116"/>
      <c r="V2744" s="116"/>
      <c r="W2744" s="1612"/>
    </row>
    <row r="2745" spans="1:23" s="313" customFormat="1" ht="15" customHeight="1" outlineLevel="1" x14ac:dyDescent="0.2">
      <c r="A2745" s="1610"/>
      <c r="B2745" s="1611"/>
      <c r="C2745" s="1852"/>
      <c r="D2745" s="1853"/>
      <c r="E2745" s="1852"/>
      <c r="F2745" s="1613"/>
      <c r="G2745" s="1854"/>
      <c r="H2745" s="945" t="s">
        <v>4055</v>
      </c>
      <c r="I2745" s="1855"/>
      <c r="J2745" s="1855"/>
      <c r="K2745" s="1855"/>
      <c r="L2745" s="146"/>
      <c r="M2745" s="1855"/>
      <c r="N2745" s="14"/>
      <c r="O2745" s="14"/>
      <c r="P2745" s="14"/>
      <c r="Q2745" s="14"/>
      <c r="R2745" s="14"/>
      <c r="S2745" s="14"/>
      <c r="T2745" s="14"/>
      <c r="U2745" s="116"/>
      <c r="V2745" s="116"/>
      <c r="W2745" s="1612"/>
    </row>
    <row r="2746" spans="1:23" s="313" customFormat="1" ht="15" customHeight="1" outlineLevel="1" x14ac:dyDescent="0.2">
      <c r="A2746" s="1610"/>
      <c r="B2746" s="1611"/>
      <c r="C2746" s="1852"/>
      <c r="D2746" s="1853"/>
      <c r="E2746" s="1852"/>
      <c r="F2746" s="1613"/>
      <c r="G2746" s="1854"/>
      <c r="H2746" s="945"/>
      <c r="I2746" s="1855"/>
      <c r="J2746" s="1855"/>
      <c r="K2746" s="1855"/>
      <c r="L2746" s="146"/>
      <c r="M2746" s="1855"/>
      <c r="N2746" s="14"/>
      <c r="O2746" s="14"/>
      <c r="P2746" s="14"/>
      <c r="Q2746" s="14"/>
      <c r="R2746" s="14"/>
      <c r="S2746" s="14"/>
      <c r="T2746" s="14"/>
      <c r="U2746" s="116"/>
      <c r="V2746" s="116"/>
      <c r="W2746" s="1612"/>
    </row>
    <row r="2747" spans="1:23" s="313" customFormat="1" ht="15" customHeight="1" outlineLevel="1" x14ac:dyDescent="0.2">
      <c r="A2747" s="1610"/>
      <c r="B2747" s="1611"/>
      <c r="C2747" s="1852"/>
      <c r="D2747" s="1853"/>
      <c r="E2747" s="1852"/>
      <c r="F2747" s="1613"/>
      <c r="G2747" s="1854"/>
      <c r="H2747" s="945" t="s">
        <v>4056</v>
      </c>
      <c r="I2747" s="1855"/>
      <c r="J2747" s="1855"/>
      <c r="K2747" s="1855"/>
      <c r="L2747" s="146"/>
      <c r="M2747" s="1855"/>
      <c r="N2747" s="14"/>
      <c r="O2747" s="14"/>
      <c r="P2747" s="14"/>
      <c r="Q2747" s="14"/>
      <c r="R2747" s="14"/>
      <c r="S2747" s="14"/>
      <c r="T2747" s="14"/>
      <c r="U2747" s="116"/>
      <c r="V2747" s="116"/>
      <c r="W2747" s="1612"/>
    </row>
    <row r="2748" spans="1:23" s="313" customFormat="1" ht="15" customHeight="1" outlineLevel="1" x14ac:dyDescent="0.2">
      <c r="A2748" s="1610"/>
      <c r="B2748" s="1611"/>
      <c r="C2748" s="1852"/>
      <c r="D2748" s="1853"/>
      <c r="E2748" s="1852"/>
      <c r="F2748" s="1613"/>
      <c r="G2748" s="1854"/>
      <c r="H2748" s="945"/>
      <c r="I2748" s="1855"/>
      <c r="J2748" s="1855"/>
      <c r="K2748" s="1855"/>
      <c r="L2748" s="146"/>
      <c r="M2748" s="1855"/>
      <c r="N2748" s="14"/>
      <c r="O2748" s="14"/>
      <c r="P2748" s="14"/>
      <c r="Q2748" s="14"/>
      <c r="R2748" s="14"/>
      <c r="S2748" s="14"/>
      <c r="T2748" s="14"/>
      <c r="U2748" s="116"/>
      <c r="V2748" s="116"/>
      <c r="W2748" s="1612"/>
    </row>
    <row r="2749" spans="1:23" s="313" customFormat="1" ht="30" outlineLevel="1" x14ac:dyDescent="0.2">
      <c r="A2749" s="1610"/>
      <c r="B2749" s="1611"/>
      <c r="C2749" s="1852"/>
      <c r="D2749" s="1853"/>
      <c r="E2749" s="1852"/>
      <c r="F2749" s="1613"/>
      <c r="G2749" s="1854"/>
      <c r="H2749" s="945" t="s">
        <v>4057</v>
      </c>
      <c r="I2749" s="1855"/>
      <c r="J2749" s="1855"/>
      <c r="K2749" s="1855"/>
      <c r="L2749" s="146"/>
      <c r="M2749" s="1855"/>
      <c r="N2749" s="14"/>
      <c r="O2749" s="14"/>
      <c r="P2749" s="14"/>
      <c r="Q2749" s="14"/>
      <c r="R2749" s="14"/>
      <c r="S2749" s="14"/>
      <c r="T2749" s="14"/>
      <c r="U2749" s="116"/>
      <c r="V2749" s="116"/>
      <c r="W2749" s="1612"/>
    </row>
    <row r="2750" spans="1:23" s="313" customFormat="1" ht="30" outlineLevel="1" x14ac:dyDescent="0.2">
      <c r="A2750" s="1610"/>
      <c r="B2750" s="1611"/>
      <c r="C2750" s="1852"/>
      <c r="D2750" s="1853"/>
      <c r="E2750" s="1852"/>
      <c r="F2750" s="1613"/>
      <c r="G2750" s="1854"/>
      <c r="H2750" s="945" t="s">
        <v>4058</v>
      </c>
      <c r="I2750" s="1855"/>
      <c r="J2750" s="1855"/>
      <c r="K2750" s="1855"/>
      <c r="L2750" s="146"/>
      <c r="M2750" s="1855"/>
      <c r="N2750" s="14"/>
      <c r="O2750" s="14"/>
      <c r="P2750" s="14"/>
      <c r="Q2750" s="14"/>
      <c r="R2750" s="14"/>
      <c r="S2750" s="14"/>
      <c r="T2750" s="14"/>
      <c r="U2750" s="116"/>
      <c r="V2750" s="116"/>
      <c r="W2750" s="1612"/>
    </row>
    <row r="2751" spans="1:23" s="313" customFormat="1" ht="15" customHeight="1" outlineLevel="1" x14ac:dyDescent="0.2">
      <c r="A2751" s="1610"/>
      <c r="B2751" s="1611"/>
      <c r="C2751" s="1852"/>
      <c r="D2751" s="1853"/>
      <c r="E2751" s="1852"/>
      <c r="F2751" s="1613"/>
      <c r="G2751" s="1854"/>
      <c r="H2751" s="945" t="s">
        <v>4059</v>
      </c>
      <c r="I2751" s="1855"/>
      <c r="J2751" s="1855"/>
      <c r="K2751" s="1855"/>
      <c r="L2751" s="146"/>
      <c r="M2751" s="1855"/>
      <c r="N2751" s="14"/>
      <c r="O2751" s="14"/>
      <c r="P2751" s="14"/>
      <c r="Q2751" s="14"/>
      <c r="R2751" s="14"/>
      <c r="S2751" s="14"/>
      <c r="T2751" s="14"/>
      <c r="U2751" s="116"/>
      <c r="V2751" s="116"/>
      <c r="W2751" s="1612"/>
    </row>
    <row r="2752" spans="1:23" s="313" customFormat="1" ht="15" customHeight="1" outlineLevel="1" x14ac:dyDescent="0.2">
      <c r="A2752" s="1610"/>
      <c r="B2752" s="1611"/>
      <c r="C2752" s="1852"/>
      <c r="D2752" s="1853"/>
      <c r="E2752" s="1852"/>
      <c r="F2752" s="1613"/>
      <c r="G2752" s="1854"/>
      <c r="H2752" s="945"/>
      <c r="I2752" s="1855"/>
      <c r="J2752" s="1855"/>
      <c r="K2752" s="1855"/>
      <c r="L2752" s="146"/>
      <c r="M2752" s="1855"/>
      <c r="N2752" s="14"/>
      <c r="O2752" s="14"/>
      <c r="P2752" s="14"/>
      <c r="Q2752" s="14"/>
      <c r="R2752" s="14"/>
      <c r="S2752" s="14"/>
      <c r="T2752" s="14"/>
      <c r="U2752" s="116"/>
      <c r="V2752" s="116"/>
      <c r="W2752" s="1612"/>
    </row>
    <row r="2753" spans="1:23" s="313" customFormat="1" outlineLevel="1" x14ac:dyDescent="0.2">
      <c r="A2753" s="1610"/>
      <c r="B2753" s="1611"/>
      <c r="C2753" s="1852"/>
      <c r="D2753" s="1853"/>
      <c r="E2753" s="1852"/>
      <c r="F2753" s="1613"/>
      <c r="G2753" s="1854"/>
      <c r="H2753" s="115"/>
      <c r="I2753" s="1855"/>
      <c r="J2753" s="1855"/>
      <c r="K2753" s="1855"/>
      <c r="L2753" s="146"/>
      <c r="M2753" s="1855"/>
      <c r="N2753" s="14"/>
      <c r="O2753" s="14"/>
      <c r="P2753" s="14"/>
      <c r="Q2753" s="14"/>
      <c r="R2753" s="14"/>
      <c r="S2753" s="14"/>
      <c r="T2753" s="14"/>
      <c r="U2753" s="116"/>
      <c r="V2753" s="116"/>
      <c r="W2753" s="1612"/>
    </row>
    <row r="2754" spans="1:23" s="313" customFormat="1" outlineLevel="1" x14ac:dyDescent="0.2">
      <c r="A2754" s="1610"/>
      <c r="B2754" s="1611"/>
      <c r="C2754" s="1848"/>
      <c r="D2754" s="1851"/>
      <c r="E2754" s="1848"/>
      <c r="F2754" s="1613"/>
      <c r="G2754" s="1850"/>
      <c r="H2754" s="115"/>
      <c r="I2754" s="1849"/>
      <c r="J2754" s="1849"/>
      <c r="K2754" s="1849"/>
      <c r="L2754" s="146"/>
      <c r="M2754" s="1849"/>
      <c r="N2754" s="14"/>
      <c r="O2754" s="14"/>
      <c r="P2754" s="14"/>
      <c r="Q2754" s="14"/>
      <c r="R2754" s="14"/>
      <c r="S2754" s="14"/>
      <c r="T2754" s="14"/>
      <c r="U2754" s="116"/>
      <c r="V2754" s="116"/>
      <c r="W2754" s="1612"/>
    </row>
    <row r="2755" spans="1:23" s="313" customFormat="1" outlineLevel="1" x14ac:dyDescent="0.2">
      <c r="A2755" s="1610"/>
      <c r="B2755" s="1611"/>
      <c r="C2755" s="1848"/>
      <c r="D2755" s="1851"/>
      <c r="E2755" s="1848"/>
      <c r="F2755" s="1613"/>
      <c r="G2755" s="1850"/>
      <c r="H2755" s="115"/>
      <c r="I2755" s="1849"/>
      <c r="J2755" s="1849"/>
      <c r="K2755" s="1849"/>
      <c r="L2755" s="146"/>
      <c r="M2755" s="1849"/>
      <c r="N2755" s="14"/>
      <c r="O2755" s="14"/>
      <c r="P2755" s="14"/>
      <c r="Q2755" s="14"/>
      <c r="R2755" s="14"/>
      <c r="S2755" s="14"/>
      <c r="T2755" s="14"/>
      <c r="U2755" s="116"/>
      <c r="V2755" s="116"/>
      <c r="W2755" s="1612"/>
    </row>
    <row r="2756" spans="1:23" s="313" customFormat="1" outlineLevel="1" x14ac:dyDescent="0.2">
      <c r="A2756" s="1610"/>
      <c r="B2756" s="1611"/>
      <c r="C2756" s="1848"/>
      <c r="D2756" s="1851"/>
      <c r="E2756" s="1848"/>
      <c r="F2756" s="1613"/>
      <c r="G2756" s="1850"/>
      <c r="H2756" s="115"/>
      <c r="I2756" s="1849"/>
      <c r="J2756" s="1849"/>
      <c r="K2756" s="1849"/>
      <c r="L2756" s="146"/>
      <c r="M2756" s="1849"/>
      <c r="N2756" s="14"/>
      <c r="O2756" s="14"/>
      <c r="P2756" s="14"/>
      <c r="Q2756" s="14"/>
      <c r="R2756" s="14"/>
      <c r="S2756" s="14"/>
      <c r="T2756" s="14"/>
      <c r="U2756" s="116"/>
      <c r="V2756" s="116"/>
      <c r="W2756" s="1612"/>
    </row>
    <row r="2757" spans="1:23" s="313" customFormat="1" outlineLevel="1" x14ac:dyDescent="0.2">
      <c r="A2757" s="1610"/>
      <c r="B2757" s="1611"/>
      <c r="C2757" s="1848"/>
      <c r="D2757" s="1851"/>
      <c r="E2757" s="1848"/>
      <c r="F2757" s="1613"/>
      <c r="G2757" s="1850"/>
      <c r="H2757" s="115"/>
      <c r="I2757" s="1849"/>
      <c r="J2757" s="1849"/>
      <c r="K2757" s="1849"/>
      <c r="L2757" s="146"/>
      <c r="M2757" s="1849"/>
      <c r="N2757" s="14"/>
      <c r="O2757" s="14"/>
      <c r="P2757" s="14"/>
      <c r="Q2757" s="14"/>
      <c r="R2757" s="14"/>
      <c r="S2757" s="14"/>
      <c r="T2757" s="14"/>
      <c r="U2757" s="116"/>
      <c r="V2757" s="116"/>
      <c r="W2757" s="1612"/>
    </row>
    <row r="2758" spans="1:23" s="313" customFormat="1" outlineLevel="1" x14ac:dyDescent="0.2">
      <c r="A2758" s="1610"/>
      <c r="B2758" s="1611"/>
      <c r="C2758" s="1848"/>
      <c r="D2758" s="1851"/>
      <c r="E2758" s="1848"/>
      <c r="F2758" s="1613"/>
      <c r="G2758" s="1850"/>
      <c r="H2758" s="115"/>
      <c r="I2758" s="1849"/>
      <c r="J2758" s="1849"/>
      <c r="K2758" s="1849"/>
      <c r="L2758" s="146"/>
      <c r="M2758" s="1849"/>
      <c r="N2758" s="14"/>
      <c r="O2758" s="14"/>
      <c r="P2758" s="14"/>
      <c r="Q2758" s="14"/>
      <c r="R2758" s="14"/>
      <c r="S2758" s="14"/>
      <c r="T2758" s="14"/>
      <c r="U2758" s="116"/>
      <c r="V2758" s="116"/>
      <c r="W2758" s="1612"/>
    </row>
    <row r="2759" spans="1:23" s="313" customFormat="1" outlineLevel="1" x14ac:dyDescent="0.2">
      <c r="A2759" s="1610"/>
      <c r="B2759" s="1611"/>
      <c r="C2759" s="1848"/>
      <c r="D2759" s="1851"/>
      <c r="E2759" s="1848"/>
      <c r="F2759" s="1613"/>
      <c r="G2759" s="1850"/>
      <c r="H2759" s="115"/>
      <c r="I2759" s="1849"/>
      <c r="J2759" s="1849"/>
      <c r="K2759" s="1849"/>
      <c r="L2759" s="146"/>
      <c r="M2759" s="1849"/>
      <c r="N2759" s="14"/>
      <c r="O2759" s="14"/>
      <c r="P2759" s="14"/>
      <c r="Q2759" s="14"/>
      <c r="R2759" s="14"/>
      <c r="S2759" s="14"/>
      <c r="T2759" s="14"/>
      <c r="U2759" s="116"/>
      <c r="V2759" s="116"/>
      <c r="W2759" s="1612"/>
    </row>
    <row r="2760" spans="1:23" s="313" customFormat="1" outlineLevel="1" x14ac:dyDescent="0.2">
      <c r="A2760" s="1610"/>
      <c r="B2760" s="1611"/>
      <c r="C2760" s="1848"/>
      <c r="D2760" s="1851"/>
      <c r="E2760" s="1848"/>
      <c r="F2760" s="1613"/>
      <c r="G2760" s="1850"/>
      <c r="H2760" s="115"/>
      <c r="I2760" s="1849"/>
      <c r="J2760" s="1849"/>
      <c r="K2760" s="1849"/>
      <c r="L2760" s="146"/>
      <c r="M2760" s="1849"/>
      <c r="N2760" s="14"/>
      <c r="O2760" s="14"/>
      <c r="P2760" s="14"/>
      <c r="Q2760" s="14"/>
      <c r="R2760" s="14"/>
      <c r="S2760" s="14"/>
      <c r="T2760" s="14"/>
      <c r="U2760" s="116"/>
      <c r="V2760" s="116"/>
      <c r="W2760" s="1612"/>
    </row>
    <row r="2761" spans="1:23" s="313" customFormat="1" outlineLevel="1" x14ac:dyDescent="0.2">
      <c r="A2761" s="1610"/>
      <c r="B2761" s="1611"/>
      <c r="C2761" s="1521"/>
      <c r="D2761" s="1522"/>
      <c r="E2761" s="1521"/>
      <c r="F2761" s="1613"/>
      <c r="G2761" s="1520"/>
      <c r="H2761" s="115"/>
      <c r="I2761" s="1849"/>
      <c r="J2761" s="1849"/>
      <c r="K2761" s="1849"/>
      <c r="L2761" s="146"/>
      <c r="M2761" s="1849"/>
      <c r="N2761" s="14"/>
      <c r="O2761" s="14"/>
      <c r="P2761" s="14"/>
      <c r="Q2761" s="14"/>
      <c r="R2761" s="14"/>
      <c r="S2761" s="14"/>
      <c r="T2761" s="14"/>
      <c r="U2761" s="116"/>
      <c r="V2761" s="116"/>
      <c r="W2761" s="1612"/>
    </row>
    <row r="2762" spans="1:23" s="286" customFormat="1" outlineLevel="1" x14ac:dyDescent="0.25">
      <c r="A2762" s="1218"/>
      <c r="B2762" s="1604"/>
      <c r="C2762" s="164"/>
      <c r="D2762" s="173"/>
      <c r="E2762" s="164"/>
      <c r="F2762" s="225"/>
      <c r="G2762" s="164"/>
      <c r="H2762" s="986" t="s">
        <v>593</v>
      </c>
      <c r="I2762" s="160"/>
      <c r="J2762" s="160"/>
      <c r="K2762" s="160"/>
      <c r="L2762" s="197"/>
      <c r="M2762" s="160"/>
      <c r="N2762" s="168"/>
      <c r="O2762" s="459"/>
      <c r="P2762" s="168"/>
      <c r="Q2762" s="168">
        <f>Q2764+Q2766</f>
        <v>1641.9684999999999</v>
      </c>
      <c r="R2762" s="168"/>
      <c r="S2762" s="170"/>
      <c r="T2762" s="170"/>
      <c r="U2762" s="197"/>
      <c r="V2762" s="197"/>
      <c r="W2762" s="1495"/>
    </row>
    <row r="2763" spans="1:23" s="611" customFormat="1" ht="15" customHeight="1" outlineLevel="1" x14ac:dyDescent="0.25">
      <c r="A2763" s="2253"/>
      <c r="B2763" s="2255" t="s">
        <v>3446</v>
      </c>
      <c r="C2763" s="2257" t="s">
        <v>996</v>
      </c>
      <c r="D2763" s="2257" t="s">
        <v>999</v>
      </c>
      <c r="E2763" s="1507" t="s">
        <v>1174</v>
      </c>
      <c r="F2763" s="2258">
        <v>2029</v>
      </c>
      <c r="G2763" s="2260" t="s">
        <v>395</v>
      </c>
      <c r="H2763" s="2261" t="s">
        <v>3447</v>
      </c>
      <c r="I2763" s="2245" t="s">
        <v>983</v>
      </c>
      <c r="J2763" s="2245" t="s">
        <v>980</v>
      </c>
      <c r="K2763" s="1646" t="s">
        <v>1174</v>
      </c>
      <c r="L2763" s="2262" t="s">
        <v>3448</v>
      </c>
      <c r="M2763" s="2245" t="s">
        <v>393</v>
      </c>
      <c r="N2763" s="1250"/>
      <c r="O2763" s="1250"/>
      <c r="P2763" s="1250"/>
      <c r="Q2763" s="1608" t="s">
        <v>3449</v>
      </c>
      <c r="R2763" s="1250"/>
      <c r="S2763" s="1455"/>
      <c r="T2763" s="1455"/>
      <c r="U2763" s="1661"/>
      <c r="V2763" s="1516"/>
      <c r="W2763" s="2292" t="s">
        <v>1816</v>
      </c>
    </row>
    <row r="2764" spans="1:23" s="611" customFormat="1" outlineLevel="1" x14ac:dyDescent="0.25">
      <c r="A2764" s="2254"/>
      <c r="B2764" s="2256"/>
      <c r="C2764" s="2257"/>
      <c r="D2764" s="2257"/>
      <c r="E2764" s="1504" t="s">
        <v>2492</v>
      </c>
      <c r="F2764" s="2259"/>
      <c r="G2764" s="2260"/>
      <c r="H2764" s="2261"/>
      <c r="I2764" s="2245"/>
      <c r="J2764" s="2245"/>
      <c r="K2764" s="1646" t="s">
        <v>1192</v>
      </c>
      <c r="L2764" s="2262"/>
      <c r="M2764" s="2245"/>
      <c r="N2764" s="1250"/>
      <c r="O2764" s="1250"/>
      <c r="P2764" s="1250"/>
      <c r="Q2764" s="1609">
        <v>1159.9259999999999</v>
      </c>
      <c r="R2764" s="1250"/>
      <c r="S2764" s="1455"/>
      <c r="T2764" s="1455"/>
      <c r="U2764" s="1661" t="s">
        <v>3913</v>
      </c>
      <c r="V2764" s="1516"/>
      <c r="W2764" s="2293"/>
    </row>
    <row r="2765" spans="1:23" s="611" customFormat="1" ht="15" customHeight="1" outlineLevel="1" x14ac:dyDescent="0.25">
      <c r="A2765" s="2253"/>
      <c r="B2765" s="2255" t="s">
        <v>3450</v>
      </c>
      <c r="C2765" s="2249" t="s">
        <v>996</v>
      </c>
      <c r="D2765" s="2249" t="s">
        <v>999</v>
      </c>
      <c r="E2765" s="1507" t="s">
        <v>1174</v>
      </c>
      <c r="F2765" s="2258">
        <v>2029</v>
      </c>
      <c r="G2765" s="2260" t="s">
        <v>395</v>
      </c>
      <c r="H2765" s="2261" t="s">
        <v>3451</v>
      </c>
      <c r="I2765" s="2245" t="s">
        <v>983</v>
      </c>
      <c r="J2765" s="2245" t="s">
        <v>980</v>
      </c>
      <c r="K2765" s="1646" t="s">
        <v>1174</v>
      </c>
      <c r="L2765" s="2262" t="s">
        <v>3452</v>
      </c>
      <c r="M2765" s="2245" t="s">
        <v>393</v>
      </c>
      <c r="N2765" s="1250"/>
      <c r="O2765" s="1250"/>
      <c r="P2765" s="1250"/>
      <c r="Q2765" s="1609" t="s">
        <v>3453</v>
      </c>
      <c r="R2765" s="1250"/>
      <c r="S2765" s="1455"/>
      <c r="T2765" s="1455"/>
      <c r="U2765" s="1661"/>
      <c r="V2765" s="1516"/>
      <c r="W2765" s="2292" t="s">
        <v>1816</v>
      </c>
    </row>
    <row r="2766" spans="1:23" s="611" customFormat="1" outlineLevel="1" x14ac:dyDescent="0.25">
      <c r="A2766" s="2254"/>
      <c r="B2766" s="2256"/>
      <c r="C2766" s="2257"/>
      <c r="D2766" s="2257"/>
      <c r="E2766" s="1504" t="s">
        <v>2492</v>
      </c>
      <c r="F2766" s="2259"/>
      <c r="G2766" s="2260"/>
      <c r="H2766" s="2261"/>
      <c r="I2766" s="2245"/>
      <c r="J2766" s="2245"/>
      <c r="K2766" s="1646" t="s">
        <v>1192</v>
      </c>
      <c r="L2766" s="2262"/>
      <c r="M2766" s="2245"/>
      <c r="N2766" s="1250"/>
      <c r="O2766" s="1250"/>
      <c r="P2766" s="1250"/>
      <c r="Q2766" s="1609">
        <v>482.04250000000002</v>
      </c>
      <c r="R2766" s="1250"/>
      <c r="S2766" s="1455"/>
      <c r="T2766" s="1455"/>
      <c r="U2766" s="1661" t="s">
        <v>3913</v>
      </c>
      <c r="V2766" s="1516"/>
      <c r="W2766" s="2293"/>
    </row>
    <row r="2767" spans="1:23" s="284" customFormat="1" ht="14.25" outlineLevel="1" x14ac:dyDescent="0.2">
      <c r="A2767" s="1764"/>
      <c r="B2767" s="992"/>
      <c r="C2767" s="201"/>
      <c r="D2767" s="201"/>
      <c r="E2767" s="201"/>
      <c r="F2767" s="1765"/>
      <c r="G2767" s="1766"/>
      <c r="H2767" s="987" t="s">
        <v>760</v>
      </c>
      <c r="I2767" s="166"/>
      <c r="J2767" s="166"/>
      <c r="K2767" s="166"/>
      <c r="L2767" s="200"/>
      <c r="M2767" s="212"/>
      <c r="N2767" s="167"/>
      <c r="O2767" s="167"/>
      <c r="P2767" s="167"/>
      <c r="Q2767" s="1767"/>
      <c r="R2767" s="167"/>
      <c r="S2767" s="171"/>
      <c r="T2767" s="171"/>
      <c r="U2767" s="200"/>
      <c r="V2767" s="200"/>
      <c r="W2767" s="1768"/>
    </row>
    <row r="2768" spans="1:23" s="607" customFormat="1" ht="28.5" customHeight="1" x14ac:dyDescent="0.25">
      <c r="A2768" s="2287"/>
      <c r="B2768" s="2272" t="s">
        <v>3728</v>
      </c>
      <c r="C2768" s="2263" t="s">
        <v>3729</v>
      </c>
      <c r="D2768" s="2263" t="s">
        <v>3729</v>
      </c>
      <c r="E2768" s="1508" t="s">
        <v>3730</v>
      </c>
      <c r="F2768" s="2265" t="s">
        <v>3478</v>
      </c>
      <c r="G2768" s="2274"/>
      <c r="H2768" s="2290" t="s">
        <v>3727</v>
      </c>
      <c r="I2768" s="2289" t="s">
        <v>979</v>
      </c>
      <c r="J2768" s="2289" t="s">
        <v>979</v>
      </c>
      <c r="K2768" s="1515" t="s">
        <v>329</v>
      </c>
      <c r="L2768" s="2262" t="s">
        <v>3448</v>
      </c>
      <c r="M2768" s="2270"/>
      <c r="N2768" s="1515"/>
      <c r="O2768" s="1515"/>
      <c r="P2768" s="605"/>
      <c r="Q2768" s="605"/>
      <c r="R2768" s="605"/>
      <c r="S2768" s="605"/>
      <c r="T2768" s="605"/>
      <c r="U2768" s="604"/>
      <c r="V2768" s="604"/>
      <c r="W2768" s="1607"/>
    </row>
    <row r="2769" spans="1:23" s="607" customFormat="1" ht="29.25" customHeight="1" x14ac:dyDescent="0.25">
      <c r="A2769" s="2288"/>
      <c r="B2769" s="2273"/>
      <c r="C2769" s="2264"/>
      <c r="D2769" s="2264"/>
      <c r="E2769" s="1506" t="s">
        <v>2492</v>
      </c>
      <c r="F2769" s="2265"/>
      <c r="G2769" s="2275"/>
      <c r="H2769" s="2291"/>
      <c r="I2769" s="2289"/>
      <c r="J2769" s="2289"/>
      <c r="K2769" s="1515" t="s">
        <v>1192</v>
      </c>
      <c r="L2769" s="2262"/>
      <c r="M2769" s="2271"/>
      <c r="N2769" s="1515"/>
      <c r="O2769" s="1515"/>
      <c r="P2769" s="605">
        <v>11168.174000000001</v>
      </c>
      <c r="Q2769" s="605">
        <v>12542.165999999999</v>
      </c>
      <c r="R2769" s="605">
        <v>12542.165999999999</v>
      </c>
      <c r="S2769" s="605"/>
      <c r="T2769" s="605"/>
      <c r="U2769" s="604" t="s">
        <v>3914</v>
      </c>
      <c r="V2769" s="604"/>
      <c r="W2769" s="1607"/>
    </row>
    <row r="2770" spans="1:23" s="607" customFormat="1" ht="45.75" customHeight="1" x14ac:dyDescent="0.25">
      <c r="A2770" s="1769"/>
      <c r="B2770" s="1674"/>
      <c r="C2770" s="1679"/>
      <c r="D2770" s="1679"/>
      <c r="E2770" s="1656"/>
      <c r="F2770" s="1680"/>
      <c r="G2770" s="1681"/>
      <c r="H2770" s="1662"/>
      <c r="I2770" s="1678"/>
      <c r="J2770" s="1678"/>
      <c r="K2770" s="1660"/>
      <c r="L2770" s="1661"/>
      <c r="M2770" s="1673"/>
      <c r="N2770" s="1660"/>
      <c r="O2770" s="1660"/>
      <c r="P2770" s="1678"/>
      <c r="Q2770" s="1678"/>
      <c r="R2770" s="1678"/>
      <c r="S2770" s="1678"/>
      <c r="T2770" s="1678"/>
      <c r="U2770" s="604"/>
      <c r="V2770" s="604"/>
      <c r="W2770" s="1679"/>
    </row>
    <row r="2771" spans="1:23" s="611" customFormat="1" ht="22.5" customHeight="1" x14ac:dyDescent="0.25">
      <c r="A2771" s="2242"/>
      <c r="B2771" s="1723" t="s">
        <v>3454</v>
      </c>
      <c r="C2771" s="1248" t="s">
        <v>3455</v>
      </c>
      <c r="D2771" s="1248" t="s">
        <v>3455</v>
      </c>
      <c r="E2771" s="1248"/>
      <c r="F2771" s="1248"/>
      <c r="G2771" s="1721"/>
      <c r="H2771" s="2244" t="s">
        <v>3456</v>
      </c>
      <c r="I2771" s="2245" t="s">
        <v>3457</v>
      </c>
      <c r="J2771" s="2245" t="s">
        <v>3457</v>
      </c>
      <c r="K2771" s="1646" t="s">
        <v>329</v>
      </c>
      <c r="L2771" s="2246" t="s">
        <v>3481</v>
      </c>
      <c r="M2771" s="2245"/>
      <c r="N2771" s="1646"/>
      <c r="O2771" s="1646"/>
      <c r="P2771" s="1646"/>
      <c r="Q2771" s="1646"/>
      <c r="R2771" s="1646"/>
      <c r="S2771" s="1248"/>
      <c r="T2771" s="1248"/>
      <c r="U2771" s="1726"/>
      <c r="V2771" s="1248"/>
      <c r="W2771" s="1248"/>
    </row>
    <row r="2772" spans="1:23" s="611" customFormat="1" ht="22.5" customHeight="1" x14ac:dyDescent="0.25">
      <c r="A2772" s="2243"/>
      <c r="B2772" s="1012"/>
      <c r="C2772" s="1248"/>
      <c r="D2772" s="1248"/>
      <c r="E2772" s="1248"/>
      <c r="F2772" s="1248"/>
      <c r="G2772" s="1721"/>
      <c r="H2772" s="2244"/>
      <c r="I2772" s="2245"/>
      <c r="J2772" s="2245"/>
      <c r="K2772" s="1646" t="s">
        <v>465</v>
      </c>
      <c r="L2772" s="2246"/>
      <c r="M2772" s="2245"/>
      <c r="N2772" s="1646"/>
      <c r="O2772" s="1646"/>
      <c r="P2772" s="1646"/>
      <c r="Q2772" s="1646"/>
      <c r="R2772" s="1646"/>
      <c r="S2772" s="1248"/>
      <c r="T2772" s="1248"/>
      <c r="U2772" s="1726"/>
      <c r="V2772" s="1248"/>
      <c r="W2772" s="1248"/>
    </row>
    <row r="2773" spans="1:23" s="611" customFormat="1" ht="21" customHeight="1" x14ac:dyDescent="0.25">
      <c r="A2773" s="2242"/>
      <c r="B2773" s="1012" t="s">
        <v>3458</v>
      </c>
      <c r="C2773" s="1248" t="s">
        <v>3459</v>
      </c>
      <c r="D2773" s="1248" t="s">
        <v>3459</v>
      </c>
      <c r="E2773" s="1248"/>
      <c r="F2773" s="1248" t="s">
        <v>3460</v>
      </c>
      <c r="G2773" s="1721"/>
      <c r="H2773" s="2244" t="s">
        <v>3461</v>
      </c>
      <c r="I2773" s="2245" t="s">
        <v>3462</v>
      </c>
      <c r="J2773" s="2245" t="s">
        <v>3462</v>
      </c>
      <c r="K2773" s="1646" t="s">
        <v>329</v>
      </c>
      <c r="L2773" s="2246" t="s">
        <v>3460</v>
      </c>
      <c r="M2773" s="2245"/>
      <c r="N2773" s="1646"/>
      <c r="O2773" s="1646"/>
      <c r="P2773" s="1646"/>
      <c r="Q2773" s="1646"/>
      <c r="R2773" s="1646"/>
      <c r="S2773" s="1248"/>
      <c r="T2773" s="1248"/>
      <c r="U2773" s="1726"/>
      <c r="V2773" s="1248"/>
      <c r="W2773" s="1248"/>
    </row>
    <row r="2774" spans="1:23" s="611" customFormat="1" ht="40.5" customHeight="1" x14ac:dyDescent="0.25">
      <c r="A2774" s="2243"/>
      <c r="B2774" s="1012"/>
      <c r="C2774" s="1248"/>
      <c r="D2774" s="1248"/>
      <c r="E2774" s="1248"/>
      <c r="F2774" s="1248"/>
      <c r="G2774" s="1721"/>
      <c r="H2774" s="2244"/>
      <c r="I2774" s="2245"/>
      <c r="J2774" s="2245"/>
      <c r="K2774" s="1646" t="s">
        <v>465</v>
      </c>
      <c r="L2774" s="2246"/>
      <c r="M2774" s="2245"/>
      <c r="N2774" s="1646"/>
      <c r="O2774" s="1646"/>
      <c r="P2774" s="1646"/>
      <c r="Q2774" s="1646"/>
      <c r="R2774" s="1646"/>
      <c r="S2774" s="1248"/>
      <c r="T2774" s="1248"/>
      <c r="U2774" s="1726"/>
      <c r="V2774" s="1248"/>
      <c r="W2774" s="1248"/>
    </row>
    <row r="2775" spans="1:23" s="611" customFormat="1" ht="56.25" customHeight="1" x14ac:dyDescent="0.25">
      <c r="A2775" s="2242"/>
      <c r="B2775" s="1723" t="s">
        <v>3463</v>
      </c>
      <c r="C2775" s="1724" t="s">
        <v>3464</v>
      </c>
      <c r="D2775" s="1724" t="s">
        <v>3464</v>
      </c>
      <c r="E2775" s="1248"/>
      <c r="F2775" s="1248" t="s">
        <v>3460</v>
      </c>
      <c r="G2775" s="1721"/>
      <c r="H2775" s="2247" t="s">
        <v>3465</v>
      </c>
      <c r="I2775" s="2249" t="s">
        <v>3466</v>
      </c>
      <c r="J2775" s="2249" t="s">
        <v>3466</v>
      </c>
      <c r="K2775" s="1646" t="s">
        <v>329</v>
      </c>
      <c r="L2775" s="2251" t="s">
        <v>3460</v>
      </c>
      <c r="M2775" s="2249"/>
      <c r="N2775" s="1646"/>
      <c r="O2775" s="1646"/>
      <c r="P2775" s="1646"/>
      <c r="Q2775" s="1646"/>
      <c r="R2775" s="1646"/>
      <c r="S2775" s="1248"/>
      <c r="T2775" s="1725" t="s">
        <v>3731</v>
      </c>
      <c r="U2775" s="1726"/>
      <c r="V2775" s="1248"/>
      <c r="W2775" s="1248"/>
    </row>
    <row r="2776" spans="1:23" s="611" customFormat="1" ht="24.75" customHeight="1" x14ac:dyDescent="0.25">
      <c r="A2776" s="2243"/>
      <c r="B2776" s="1723"/>
      <c r="C2776" s="1724"/>
      <c r="D2776" s="1724"/>
      <c r="E2776" s="1248"/>
      <c r="F2776" s="1248"/>
      <c r="G2776" s="1721"/>
      <c r="H2776" s="2248"/>
      <c r="I2776" s="2250"/>
      <c r="J2776" s="2250"/>
      <c r="K2776" s="1646"/>
      <c r="L2776" s="2252"/>
      <c r="M2776" s="2250"/>
      <c r="N2776" s="1646"/>
      <c r="O2776" s="1646"/>
      <c r="P2776" s="1646"/>
      <c r="Q2776" s="1646"/>
      <c r="R2776" s="1646"/>
      <c r="S2776" s="1248"/>
      <c r="T2776" s="1248"/>
      <c r="U2776" s="1726"/>
      <c r="V2776" s="1248"/>
      <c r="W2776" s="1248"/>
    </row>
    <row r="2777" spans="1:23" s="611" customFormat="1" ht="22.5" customHeight="1" x14ac:dyDescent="0.25">
      <c r="A2777" s="2242"/>
      <c r="B2777" s="1723" t="s">
        <v>3463</v>
      </c>
      <c r="C2777" s="1248"/>
      <c r="D2777" s="1248"/>
      <c r="E2777" s="1248"/>
      <c r="F2777" s="1248" t="s">
        <v>3460</v>
      </c>
      <c r="G2777" s="1721"/>
      <c r="H2777" s="2247" t="s">
        <v>3465</v>
      </c>
      <c r="I2777" s="2249" t="s">
        <v>3466</v>
      </c>
      <c r="J2777" s="2249" t="s">
        <v>3466</v>
      </c>
      <c r="K2777" s="1646" t="s">
        <v>465</v>
      </c>
      <c r="L2777" s="2251" t="s">
        <v>3482</v>
      </c>
      <c r="M2777" s="2249"/>
      <c r="N2777" s="1646"/>
      <c r="O2777" s="1646"/>
      <c r="P2777" s="1646"/>
      <c r="Q2777" s="1646"/>
      <c r="R2777" s="1646"/>
      <c r="S2777" s="1248"/>
      <c r="T2777" s="1248"/>
      <c r="U2777" s="1726"/>
      <c r="V2777" s="1248"/>
      <c r="W2777" s="1248"/>
    </row>
    <row r="2778" spans="1:23" s="611" customFormat="1" ht="30.75" customHeight="1" x14ac:dyDescent="0.25">
      <c r="A2778" s="2243"/>
      <c r="B2778" s="1012"/>
      <c r="C2778" s="1248"/>
      <c r="D2778" s="1248"/>
      <c r="E2778" s="1248"/>
      <c r="F2778" s="1248"/>
      <c r="G2778" s="1721"/>
      <c r="H2778" s="2248"/>
      <c r="I2778" s="2250"/>
      <c r="J2778" s="2250"/>
      <c r="K2778" s="1646" t="s">
        <v>465</v>
      </c>
      <c r="L2778" s="2252"/>
      <c r="M2778" s="2250"/>
      <c r="N2778" s="1646"/>
      <c r="O2778" s="1646"/>
      <c r="P2778" s="1646"/>
      <c r="Q2778" s="1646"/>
      <c r="R2778" s="1646"/>
      <c r="S2778" s="1248"/>
      <c r="T2778" s="1248"/>
      <c r="U2778" s="1726"/>
      <c r="V2778" s="1248"/>
      <c r="W2778" s="1248"/>
    </row>
    <row r="2779" spans="1:23" s="1694" customFormat="1" ht="28.5" x14ac:dyDescent="0.25">
      <c r="A2779" s="1727"/>
      <c r="B2779" s="1728"/>
      <c r="C2779" s="1692"/>
      <c r="D2779" s="1692"/>
      <c r="E2779" s="1692"/>
      <c r="F2779" s="1692"/>
      <c r="G2779" s="1729"/>
      <c r="H2779" s="1730" t="s">
        <v>3884</v>
      </c>
      <c r="I2779" s="1731"/>
      <c r="J2779" s="1731"/>
      <c r="K2779" s="1693"/>
      <c r="L2779" s="1732"/>
      <c r="M2779" s="1731"/>
      <c r="N2779" s="1693"/>
      <c r="O2779" s="1693"/>
      <c r="P2779" s="1693"/>
      <c r="Q2779" s="1693"/>
      <c r="R2779" s="1693"/>
      <c r="S2779" s="1692"/>
      <c r="T2779" s="1692"/>
      <c r="U2779" s="1692"/>
      <c r="V2779" s="1692"/>
      <c r="W2779" s="1692"/>
    </row>
    <row r="2780" spans="1:23" s="1694" customFormat="1" x14ac:dyDescent="0.25">
      <c r="A2780" s="1727"/>
      <c r="B2780" s="1728"/>
      <c r="C2780" s="1692"/>
      <c r="D2780" s="1692"/>
      <c r="E2780" s="1692"/>
      <c r="F2780" s="1692"/>
      <c r="G2780" s="1729"/>
      <c r="H2780" s="1730" t="s">
        <v>3877</v>
      </c>
      <c r="I2780" s="1731"/>
      <c r="J2780" s="1731"/>
      <c r="K2780" s="1693"/>
      <c r="L2780" s="1732"/>
      <c r="M2780" s="1731"/>
      <c r="N2780" s="1693"/>
      <c r="O2780" s="1693"/>
      <c r="P2780" s="1693"/>
      <c r="Q2780" s="1693"/>
      <c r="R2780" s="1693"/>
      <c r="S2780" s="1692"/>
      <c r="T2780" s="1692"/>
      <c r="U2780" s="1692"/>
      <c r="V2780" s="1692"/>
      <c r="W2780" s="1692"/>
    </row>
    <row r="2781" spans="1:23" s="1694" customFormat="1" x14ac:dyDescent="0.25">
      <c r="A2781" s="1727"/>
      <c r="B2781" s="1728"/>
      <c r="C2781" s="1692"/>
      <c r="D2781" s="1692"/>
      <c r="E2781" s="1692"/>
      <c r="F2781" s="1692"/>
      <c r="G2781" s="1729"/>
      <c r="H2781" s="1730" t="s">
        <v>3878</v>
      </c>
      <c r="I2781" s="1731"/>
      <c r="J2781" s="1731"/>
      <c r="K2781" s="1693"/>
      <c r="L2781" s="1732"/>
      <c r="M2781" s="1731"/>
      <c r="N2781" s="1693"/>
      <c r="O2781" s="1693"/>
      <c r="P2781" s="1693"/>
      <c r="Q2781" s="1693"/>
      <c r="R2781" s="1693"/>
      <c r="S2781" s="1692"/>
      <c r="T2781" s="1692"/>
      <c r="U2781" s="1692"/>
      <c r="V2781" s="1692"/>
      <c r="W2781" s="1692"/>
    </row>
    <row r="2782" spans="1:23" s="1694" customFormat="1" x14ac:dyDescent="0.25">
      <c r="A2782" s="1727"/>
      <c r="B2782" s="1728"/>
      <c r="C2782" s="1692"/>
      <c r="D2782" s="1692"/>
      <c r="E2782" s="1692"/>
      <c r="F2782" s="1692"/>
      <c r="G2782" s="1729"/>
      <c r="H2782" s="1730" t="s">
        <v>3879</v>
      </c>
      <c r="I2782" s="1731"/>
      <c r="J2782" s="1731"/>
      <c r="K2782" s="1693"/>
      <c r="L2782" s="1732"/>
      <c r="M2782" s="1731"/>
      <c r="N2782" s="1693"/>
      <c r="O2782" s="1693"/>
      <c r="P2782" s="1693"/>
      <c r="Q2782" s="1693"/>
      <c r="R2782" s="1693"/>
      <c r="S2782" s="1692"/>
      <c r="T2782" s="1692"/>
      <c r="U2782" s="1692"/>
      <c r="V2782" s="1692"/>
      <c r="W2782" s="1692"/>
    </row>
    <row r="2783" spans="1:23" s="1694" customFormat="1" x14ac:dyDescent="0.25">
      <c r="A2783" s="1727"/>
      <c r="B2783" s="1728"/>
      <c r="C2783" s="1692"/>
      <c r="D2783" s="1692"/>
      <c r="E2783" s="1692"/>
      <c r="F2783" s="1692"/>
      <c r="G2783" s="1729"/>
      <c r="H2783" s="1730" t="s">
        <v>3880</v>
      </c>
      <c r="I2783" s="1731"/>
      <c r="J2783" s="1731"/>
      <c r="K2783" s="1693"/>
      <c r="L2783" s="1732"/>
      <c r="M2783" s="1731"/>
      <c r="N2783" s="1693"/>
      <c r="O2783" s="1693"/>
      <c r="P2783" s="1693"/>
      <c r="Q2783" s="1693"/>
      <c r="R2783" s="1693"/>
      <c r="S2783" s="1692"/>
      <c r="T2783" s="1692"/>
      <c r="U2783" s="1692"/>
      <c r="V2783" s="1692"/>
      <c r="W2783" s="1692"/>
    </row>
    <row r="2784" spans="1:23" s="611" customFormat="1" ht="30.75" customHeight="1" x14ac:dyDescent="0.25">
      <c r="A2784" s="1720"/>
      <c r="B2784" s="1012"/>
      <c r="C2784" s="1248"/>
      <c r="D2784" s="1248"/>
      <c r="E2784" s="1248"/>
      <c r="F2784" s="1248"/>
      <c r="G2784" s="1721"/>
      <c r="H2784" s="1722"/>
      <c r="I2784" s="1637"/>
      <c r="J2784" s="1637"/>
      <c r="K2784" s="1646"/>
      <c r="L2784" s="1641"/>
      <c r="M2784" s="1637"/>
      <c r="N2784" s="1646"/>
      <c r="O2784" s="1646"/>
      <c r="P2784" s="1646"/>
      <c r="Q2784" s="1646"/>
      <c r="R2784" s="1646"/>
      <c r="S2784" s="1248"/>
      <c r="T2784" s="1248"/>
      <c r="U2784" s="1726"/>
      <c r="V2784" s="1248"/>
      <c r="W2784" s="1248"/>
    </row>
    <row r="2785" spans="1:23" s="308" customFormat="1" outlineLevel="1" x14ac:dyDescent="0.25">
      <c r="A2785" s="1234"/>
      <c r="B2785" s="1600"/>
      <c r="C2785" s="252"/>
      <c r="D2785" s="60"/>
      <c r="E2785" s="252"/>
      <c r="F2785" s="227"/>
      <c r="G2785" s="60"/>
      <c r="H2785" s="1011"/>
      <c r="I2785" s="281"/>
      <c r="J2785" s="281"/>
      <c r="K2785" s="281"/>
      <c r="L2785" s="227"/>
      <c r="M2785" s="281"/>
      <c r="N2785" s="50"/>
      <c r="O2785" s="456"/>
      <c r="P2785" s="50"/>
      <c r="Q2785" s="56"/>
      <c r="R2785" s="56"/>
      <c r="S2785" s="57"/>
      <c r="T2785" s="66"/>
      <c r="U2785" s="253"/>
      <c r="V2785" s="253"/>
      <c r="W2785" s="253"/>
    </row>
    <row r="2786" spans="1:23" s="1622" customFormat="1" ht="23.25" customHeight="1" outlineLevel="1" x14ac:dyDescent="0.2">
      <c r="A2786" s="1614"/>
      <c r="B2786" s="1615"/>
      <c r="C2786" s="1616"/>
      <c r="D2786" s="1617"/>
      <c r="E2786" s="1616"/>
      <c r="F2786" s="1618"/>
      <c r="G2786" s="1617"/>
      <c r="H2786" s="1735" t="s">
        <v>3732</v>
      </c>
      <c r="I2786" s="1619"/>
      <c r="J2786" s="1619"/>
      <c r="K2786" s="1619"/>
      <c r="L2786" s="1618"/>
      <c r="M2786" s="1619"/>
      <c r="N2786" s="1620">
        <f t="shared" ref="N2786:T2786" si="184">N97+N99+N101+N104+N106+N154+N156+N350+N373+N388+N390+N392+N394+N420+N422+N510+N514+N521+N525+N537+N539+N584+N612+N615+N618+N684+N732+N883+N885+N888+N905+N908+N910+N912+N915+N917+N921+N929+N949+N985+N987+N989+N998+N1032+N1099+N1120+N1124+N1126+N1140+N1249+N1278+N1681+N1848+N1946+N2163+N2171+N2179+N2198+N2200+N2224+N2244+N2248+N2253+N2258+N2262+N2269+N2290+N2294+N2315+N2387+N2389+N2587+N2686+N2704+N2719+N2456</f>
        <v>364221.35899999988</v>
      </c>
      <c r="O2786" s="1620">
        <f t="shared" si="184"/>
        <v>1236934.425</v>
      </c>
      <c r="P2786" s="1620">
        <f t="shared" si="184"/>
        <v>219126.37109999999</v>
      </c>
      <c r="Q2786" s="1620">
        <f t="shared" si="184"/>
        <v>217756.26710000003</v>
      </c>
      <c r="R2786" s="1620">
        <f t="shared" si="184"/>
        <v>443912.75059999991</v>
      </c>
      <c r="S2786" s="1620">
        <f t="shared" si="184"/>
        <v>117896.542</v>
      </c>
      <c r="T2786" s="1620">
        <f t="shared" si="184"/>
        <v>93801.232000000004</v>
      </c>
      <c r="U2786" s="1621"/>
      <c r="V2786" s="1621"/>
      <c r="W2786" s="1621"/>
    </row>
    <row r="2787" spans="1:23" s="1622" customFormat="1" ht="23.25" customHeight="1" outlineLevel="1" x14ac:dyDescent="0.2">
      <c r="A2787" s="1614"/>
      <c r="B2787" s="1615"/>
      <c r="C2787" s="1616"/>
      <c r="D2787" s="1617"/>
      <c r="E2787" s="1616"/>
      <c r="F2787" s="1618"/>
      <c r="G2787" s="1617"/>
      <c r="H2787" s="1735"/>
      <c r="I2787" s="1619"/>
      <c r="J2787" s="1619"/>
      <c r="K2787" s="1619"/>
      <c r="L2787" s="1618"/>
      <c r="M2787" s="1619"/>
      <c r="N2787" s="1620"/>
      <c r="O2787" s="1620"/>
      <c r="P2787" s="1620"/>
      <c r="Q2787" s="1620"/>
      <c r="R2787" s="1620"/>
      <c r="S2787" s="1620"/>
      <c r="T2787" s="1620"/>
      <c r="U2787" s="1621"/>
      <c r="V2787" s="1621"/>
      <c r="W2787" s="1621"/>
    </row>
    <row r="2788" spans="1:23" s="623" customFormat="1" x14ac:dyDescent="0.2">
      <c r="A2788" s="1733"/>
      <c r="B2788" s="1601"/>
      <c r="C2788" s="620"/>
      <c r="D2788" s="1734"/>
      <c r="E2788" s="620"/>
      <c r="F2788" s="625"/>
      <c r="G2788" s="1734"/>
      <c r="H2788" s="1601" t="s">
        <v>3885</v>
      </c>
      <c r="I2788" s="621"/>
      <c r="J2788" s="621"/>
      <c r="K2788" s="621"/>
      <c r="L2788" s="625"/>
      <c r="M2788" s="621"/>
      <c r="N2788" s="621">
        <f>SUM(N2789:N2791)</f>
        <v>49830.941800000001</v>
      </c>
      <c r="O2788" s="621">
        <f t="shared" ref="O2788:T2788" si="185">SUM(O2789:O2791)</f>
        <v>71077.489699999991</v>
      </c>
      <c r="P2788" s="621">
        <f>SUM(P2789:P2791)</f>
        <v>30222.89</v>
      </c>
      <c r="Q2788" s="621">
        <f t="shared" si="185"/>
        <v>99442.395699999994</v>
      </c>
      <c r="R2788" s="621">
        <f t="shared" si="185"/>
        <v>316939.03599999996</v>
      </c>
      <c r="S2788" s="621">
        <f t="shared" si="185"/>
        <v>99244.046710850002</v>
      </c>
      <c r="T2788" s="621">
        <f t="shared" si="185"/>
        <v>87958.373699999996</v>
      </c>
      <c r="U2788" s="620"/>
      <c r="V2788" s="620"/>
      <c r="W2788" s="620"/>
    </row>
    <row r="2789" spans="1:23" s="623" customFormat="1" x14ac:dyDescent="0.2">
      <c r="A2789" s="1733"/>
      <c r="B2789" s="1601"/>
      <c r="C2789" s="620"/>
      <c r="D2789" s="1734"/>
      <c r="E2789" s="620"/>
      <c r="F2789" s="625"/>
      <c r="G2789" s="1734"/>
      <c r="H2789" s="619" t="s">
        <v>3467</v>
      </c>
      <c r="I2789" s="621"/>
      <c r="J2789" s="621"/>
      <c r="K2789" s="621"/>
      <c r="L2789" s="625"/>
      <c r="M2789" s="621"/>
      <c r="N2789" s="621">
        <f t="shared" ref="N2789:T2789" si="186">N993+N996+N1101+N1104+N1131+N1134+N1675+N1678+N1941+N1944+N2174+N2271</f>
        <v>30657.402000000002</v>
      </c>
      <c r="O2789" s="621">
        <f t="shared" si="186"/>
        <v>37697.961999999992</v>
      </c>
      <c r="P2789" s="621">
        <f t="shared" si="186"/>
        <v>5944.4000000000005</v>
      </c>
      <c r="Q2789" s="621">
        <f t="shared" si="186"/>
        <v>0</v>
      </c>
      <c r="R2789" s="621">
        <f t="shared" si="186"/>
        <v>0</v>
      </c>
      <c r="S2789" s="621">
        <f t="shared" si="186"/>
        <v>8500</v>
      </c>
      <c r="T2789" s="621">
        <f t="shared" si="186"/>
        <v>7100</v>
      </c>
      <c r="U2789" s="620"/>
      <c r="V2789" s="620"/>
      <c r="W2789" s="620"/>
    </row>
    <row r="2790" spans="1:23" s="623" customFormat="1" x14ac:dyDescent="0.2">
      <c r="A2790" s="1733"/>
      <c r="B2790" s="1601"/>
      <c r="C2790" s="620"/>
      <c r="D2790" s="1734"/>
      <c r="E2790" s="620"/>
      <c r="F2790" s="625"/>
      <c r="G2790" s="1734"/>
      <c r="H2790" s="619" t="s">
        <v>1032</v>
      </c>
      <c r="I2790" s="621"/>
      <c r="J2790" s="621"/>
      <c r="K2790" s="621"/>
      <c r="L2790" s="625"/>
      <c r="M2790" s="621"/>
      <c r="N2790" s="621">
        <f t="shared" ref="N2790:T2790" si="187">N680+N925+N994+N1102+N1132+N1676+N1942+N2176+N2226+N2681</f>
        <v>10177.7718</v>
      </c>
      <c r="O2790" s="621">
        <f t="shared" si="187"/>
        <v>12768.957799999998</v>
      </c>
      <c r="P2790" s="621">
        <f t="shared" si="187"/>
        <v>5517.2029999999995</v>
      </c>
      <c r="Q2790" s="621">
        <f t="shared" si="187"/>
        <v>29769.8917</v>
      </c>
      <c r="R2790" s="621">
        <f t="shared" si="187"/>
        <v>48897.176999999981</v>
      </c>
      <c r="S2790" s="621">
        <f t="shared" si="187"/>
        <v>34585.671399999992</v>
      </c>
      <c r="T2790" s="621">
        <f t="shared" si="187"/>
        <v>36743.613700000002</v>
      </c>
      <c r="U2790" s="620"/>
      <c r="V2790" s="620"/>
      <c r="W2790" s="620"/>
    </row>
    <row r="2791" spans="1:23" s="623" customFormat="1" x14ac:dyDescent="0.2">
      <c r="A2791" s="1733"/>
      <c r="B2791" s="1601"/>
      <c r="C2791" s="620"/>
      <c r="D2791" s="1734"/>
      <c r="E2791" s="620"/>
      <c r="F2791" s="625"/>
      <c r="G2791" s="1734"/>
      <c r="H2791" s="619" t="s">
        <v>1035</v>
      </c>
      <c r="I2791" s="621"/>
      <c r="J2791" s="621"/>
      <c r="K2791" s="621"/>
      <c r="L2791" s="625"/>
      <c r="M2791" s="621"/>
      <c r="N2791" s="621">
        <f t="shared" ref="N2791:T2791" si="188">N681+N926+N995+N1103+N1133+N1677+N1943+N2175+N2227+N2272+N2682</f>
        <v>8995.7679999999982</v>
      </c>
      <c r="O2791" s="621">
        <f t="shared" si="188"/>
        <v>20610.569899999999</v>
      </c>
      <c r="P2791" s="621">
        <f t="shared" si="188"/>
        <v>18761.287</v>
      </c>
      <c r="Q2791" s="621">
        <f t="shared" si="188"/>
        <v>69672.504000000001</v>
      </c>
      <c r="R2791" s="621">
        <f t="shared" si="188"/>
        <v>268041.859</v>
      </c>
      <c r="S2791" s="621">
        <f t="shared" si="188"/>
        <v>56158.375310850002</v>
      </c>
      <c r="T2791" s="621">
        <f t="shared" si="188"/>
        <v>44114.76</v>
      </c>
      <c r="U2791" s="620"/>
      <c r="V2791" s="620"/>
      <c r="W2791" s="620"/>
    </row>
    <row r="2792" spans="1:23" s="623" customFormat="1" x14ac:dyDescent="0.2">
      <c r="A2792" s="1733"/>
      <c r="B2792" s="1601"/>
      <c r="C2792" s="620"/>
      <c r="D2792" s="1734"/>
      <c r="E2792" s="620"/>
      <c r="F2792" s="625"/>
      <c r="G2792" s="1734"/>
      <c r="H2792" s="619" t="s">
        <v>1031</v>
      </c>
      <c r="I2792" s="621"/>
      <c r="J2792" s="621"/>
      <c r="K2792" s="621"/>
      <c r="L2792" s="625"/>
      <c r="M2792" s="621"/>
      <c r="N2792" s="621"/>
      <c r="O2792" s="621"/>
      <c r="P2792" s="621"/>
      <c r="Q2792" s="621"/>
      <c r="R2792" s="621"/>
      <c r="S2792" s="621"/>
      <c r="T2792" s="621"/>
      <c r="U2792" s="620"/>
      <c r="V2792" s="620"/>
      <c r="W2792" s="620"/>
    </row>
    <row r="2793" spans="1:23" s="623" customFormat="1" x14ac:dyDescent="0.2">
      <c r="A2793" s="1733"/>
      <c r="B2793" s="1601"/>
      <c r="C2793" s="620"/>
      <c r="D2793" s="1734"/>
      <c r="E2793" s="620"/>
      <c r="F2793" s="621"/>
      <c r="G2793" s="1734"/>
      <c r="H2793" s="619" t="s">
        <v>3886</v>
      </c>
      <c r="I2793" s="621"/>
      <c r="J2793" s="621"/>
      <c r="K2793" s="621"/>
      <c r="L2793" s="621"/>
      <c r="M2793" s="621"/>
      <c r="N2793" s="621">
        <f t="shared" ref="N2793:T2793" si="189">N67+N348</f>
        <v>0</v>
      </c>
      <c r="O2793" s="621">
        <f t="shared" si="189"/>
        <v>0</v>
      </c>
      <c r="P2793" s="621">
        <f t="shared" si="189"/>
        <v>186179.4</v>
      </c>
      <c r="Q2793" s="621">
        <f t="shared" si="189"/>
        <v>825631</v>
      </c>
      <c r="R2793" s="621">
        <f t="shared" si="189"/>
        <v>0</v>
      </c>
      <c r="S2793" s="621">
        <f t="shared" si="189"/>
        <v>0</v>
      </c>
      <c r="T2793" s="621">
        <f t="shared" si="189"/>
        <v>0</v>
      </c>
      <c r="U2793" s="621"/>
      <c r="V2793" s="621"/>
      <c r="W2793" s="621"/>
    </row>
    <row r="2794" spans="1:23" s="623" customFormat="1" x14ac:dyDescent="0.2">
      <c r="A2794" s="1733"/>
      <c r="B2794" s="1601"/>
      <c r="C2794" s="620"/>
      <c r="D2794" s="1734"/>
      <c r="E2794" s="620"/>
      <c r="F2794" s="625"/>
      <c r="G2794" s="1734"/>
      <c r="H2794" s="1601" t="s">
        <v>2924</v>
      </c>
      <c r="I2794" s="621"/>
      <c r="J2794" s="621"/>
      <c r="K2794" s="621"/>
      <c r="L2794" s="625"/>
      <c r="M2794" s="621"/>
      <c r="N2794" s="621">
        <f>N2788+N2793</f>
        <v>49830.941800000001</v>
      </c>
      <c r="O2794" s="621">
        <f t="shared" ref="O2794:T2794" si="190">O2788+O2793</f>
        <v>71077.489699999991</v>
      </c>
      <c r="P2794" s="621">
        <f>P2788+P2793</f>
        <v>216402.28999999998</v>
      </c>
      <c r="Q2794" s="621">
        <f t="shared" si="190"/>
        <v>925073.39569999999</v>
      </c>
      <c r="R2794" s="621">
        <f t="shared" si="190"/>
        <v>316939.03599999996</v>
      </c>
      <c r="S2794" s="621">
        <f t="shared" si="190"/>
        <v>99244.046710850002</v>
      </c>
      <c r="T2794" s="621">
        <f t="shared" si="190"/>
        <v>87958.373699999996</v>
      </c>
      <c r="U2794" s="620"/>
      <c r="V2794" s="620"/>
      <c r="W2794" s="620"/>
    </row>
    <row r="2796" spans="1:23" x14ac:dyDescent="0.25">
      <c r="H2796" s="965" t="s">
        <v>1634</v>
      </c>
      <c r="P2796" s="23">
        <v>0</v>
      </c>
      <c r="Q2796" s="23">
        <v>7941.3689999999997</v>
      </c>
      <c r="R2796" s="23">
        <v>8735.5059999999994</v>
      </c>
    </row>
    <row r="2797" spans="1:23" x14ac:dyDescent="0.25">
      <c r="H2797" s="965" t="s">
        <v>1635</v>
      </c>
      <c r="P2797" s="23">
        <v>0</v>
      </c>
      <c r="Q2797" s="23">
        <v>19070.491000000002</v>
      </c>
      <c r="R2797" s="23">
        <v>35065.201000000001</v>
      </c>
    </row>
    <row r="2798" spans="1:23" x14ac:dyDescent="0.25">
      <c r="H2798" s="965" t="s">
        <v>1637</v>
      </c>
      <c r="P2798" s="23">
        <f>22506.899+2015.541</f>
        <v>24522.440000000002</v>
      </c>
      <c r="Q2798" s="23">
        <v>71832.909</v>
      </c>
      <c r="R2798" s="23">
        <v>272970.38099999999</v>
      </c>
    </row>
    <row r="2799" spans="1:23" x14ac:dyDescent="0.25">
      <c r="N2799" s="1044"/>
      <c r="P2799" s="23">
        <f>P2796+P2797+P2798</f>
        <v>24522.440000000002</v>
      </c>
      <c r="Q2799" s="23">
        <f t="shared" ref="Q2799:R2799" si="191">Q2796+Q2797+Q2798</f>
        <v>98844.769</v>
      </c>
      <c r="R2799" s="23">
        <f t="shared" si="191"/>
        <v>316771.08799999999</v>
      </c>
    </row>
    <row r="2800" spans="1:23" x14ac:dyDescent="0.25">
      <c r="H2800" s="965" t="s">
        <v>1353</v>
      </c>
      <c r="N2800" s="579"/>
      <c r="P2800" s="329">
        <v>129.33199999999999</v>
      </c>
      <c r="Q2800" s="329">
        <v>300.91500000000002</v>
      </c>
      <c r="R2800" s="329">
        <v>261.11399999999998</v>
      </c>
    </row>
    <row r="2801" spans="1:23" x14ac:dyDescent="0.25">
      <c r="H2801" s="965" t="s">
        <v>2926</v>
      </c>
      <c r="N2801" s="1044"/>
      <c r="P2801" s="23">
        <f>P2799-P2800</f>
        <v>24393.108000000004</v>
      </c>
      <c r="Q2801" s="23">
        <f t="shared" ref="Q2801:R2801" si="192">Q2799-Q2800</f>
        <v>98543.854000000007</v>
      </c>
      <c r="R2801" s="23">
        <f t="shared" si="192"/>
        <v>316509.97399999999</v>
      </c>
    </row>
    <row r="2802" spans="1:23" x14ac:dyDescent="0.25">
      <c r="H2802" s="965" t="s">
        <v>2927</v>
      </c>
      <c r="P2802" s="23">
        <v>5944.4</v>
      </c>
      <c r="Q2802" s="329"/>
      <c r="R2802" s="329"/>
    </row>
    <row r="2803" spans="1:23" x14ac:dyDescent="0.25">
      <c r="H2803" s="965" t="s">
        <v>2928</v>
      </c>
      <c r="P2803" s="23">
        <v>0</v>
      </c>
      <c r="Q2803" s="23">
        <v>457.06200000000001</v>
      </c>
      <c r="R2803" s="23">
        <v>429.06200000000001</v>
      </c>
      <c r="S2803" s="23">
        <v>150</v>
      </c>
      <c r="T2803" s="23">
        <v>520</v>
      </c>
    </row>
    <row r="2804" spans="1:23" s="285" customFormat="1" x14ac:dyDescent="0.25">
      <c r="A2804" s="1494"/>
      <c r="B2804" s="1603"/>
      <c r="C2804" s="1469"/>
      <c r="D2804" s="1469"/>
      <c r="E2804" s="1469"/>
      <c r="F2804" s="1469"/>
      <c r="G2804" s="425"/>
      <c r="H2804" s="70" t="s">
        <v>3443</v>
      </c>
      <c r="I2804" s="23"/>
      <c r="J2804" s="23"/>
      <c r="K2804" s="23"/>
      <c r="L2804" s="1469"/>
      <c r="M2804" s="23"/>
      <c r="N2804" s="1464"/>
      <c r="O2804" s="1467"/>
      <c r="P2804" s="23">
        <v>0</v>
      </c>
      <c r="Q2804" s="23">
        <v>441.45299999999997</v>
      </c>
      <c r="R2804" s="23">
        <v>0</v>
      </c>
      <c r="S2804" s="23">
        <v>5840.6469999999999</v>
      </c>
      <c r="T2804" s="23">
        <v>3322.741</v>
      </c>
      <c r="U2804" s="1667"/>
      <c r="V2804" s="1469"/>
      <c r="W2804" s="1469"/>
    </row>
    <row r="2805" spans="1:23" s="285" customFormat="1" x14ac:dyDescent="0.25">
      <c r="A2805" s="1494"/>
      <c r="B2805" s="1603"/>
      <c r="C2805" s="1469"/>
      <c r="D2805" s="1469"/>
      <c r="E2805" s="1469"/>
      <c r="F2805" s="1469"/>
      <c r="G2805" s="425"/>
      <c r="H2805" s="70" t="s">
        <v>3444</v>
      </c>
      <c r="I2805" s="23"/>
      <c r="J2805" s="23"/>
      <c r="K2805" s="23"/>
      <c r="L2805" s="1469"/>
      <c r="M2805" s="23"/>
      <c r="N2805" s="1464"/>
      <c r="O2805" s="1467"/>
      <c r="P2805" s="23">
        <v>39410</v>
      </c>
      <c r="Q2805" s="23"/>
      <c r="R2805" s="23"/>
      <c r="S2805" s="23"/>
      <c r="T2805" s="23"/>
      <c r="U2805" s="1667"/>
      <c r="V2805" s="1469"/>
      <c r="W2805" s="1469"/>
    </row>
    <row r="2806" spans="1:23" s="285" customFormat="1" x14ac:dyDescent="0.25">
      <c r="A2806" s="1494"/>
      <c r="B2806" s="1603"/>
      <c r="C2806" s="1469"/>
      <c r="D2806" s="1469"/>
      <c r="E2806" s="1469"/>
      <c r="F2806" s="1469"/>
      <c r="G2806" s="425"/>
      <c r="H2806" s="70" t="s">
        <v>3445</v>
      </c>
      <c r="I2806" s="23"/>
      <c r="J2806" s="23"/>
      <c r="K2806" s="23"/>
      <c r="L2806" s="1469"/>
      <c r="M2806" s="23"/>
      <c r="N2806" s="1464"/>
      <c r="O2806" s="1467"/>
      <c r="P2806" s="23">
        <v>2158.6880000000001</v>
      </c>
      <c r="Q2806" s="23"/>
      <c r="R2806" s="23"/>
      <c r="S2806" s="23"/>
      <c r="T2806" s="23"/>
      <c r="U2806" s="1667"/>
      <c r="V2806" s="1469"/>
      <c r="W2806" s="1469"/>
    </row>
    <row r="2807" spans="1:23" x14ac:dyDescent="0.25">
      <c r="I2807" s="1344"/>
      <c r="J2807" s="1344"/>
      <c r="K2807" s="1344"/>
      <c r="L2807" s="1352"/>
      <c r="M2807" s="1344"/>
      <c r="N2807" s="1344"/>
      <c r="O2807" s="1349"/>
      <c r="P2807" s="1344"/>
    </row>
    <row r="2808" spans="1:23" s="607" customFormat="1" x14ac:dyDescent="0.25">
      <c r="A2808" s="1236"/>
      <c r="B2808" s="1531"/>
      <c r="C2808" s="604"/>
      <c r="D2808" s="608"/>
      <c r="E2808" s="604"/>
      <c r="F2808" s="606"/>
      <c r="G2808" s="608"/>
      <c r="H2808" s="1012" t="s">
        <v>2929</v>
      </c>
      <c r="I2808" s="605"/>
      <c r="J2808" s="605"/>
      <c r="K2808" s="605"/>
      <c r="L2808" s="606"/>
      <c r="M2808" s="605"/>
      <c r="N2808" s="582"/>
      <c r="O2808" s="582"/>
      <c r="P2808" s="605">
        <f>P2801+P2802+P2803+P2807+P2804+P2805+P2806</f>
        <v>71906.195999999996</v>
      </c>
      <c r="Q2808" s="605">
        <f t="shared" ref="Q2808:T2808" si="193">Q2801+Q2802+Q2803+Q2807+Q2804+Q2805+Q2806</f>
        <v>99442.369000000006</v>
      </c>
      <c r="R2808" s="605">
        <f t="shared" si="193"/>
        <v>316939.03599999996</v>
      </c>
      <c r="S2808" s="605">
        <f t="shared" si="193"/>
        <v>5990.6469999999999</v>
      </c>
      <c r="T2808" s="605">
        <f t="shared" si="193"/>
        <v>3842.741</v>
      </c>
      <c r="U2808" s="604"/>
      <c r="V2808" s="604"/>
      <c r="W2808" s="604"/>
    </row>
    <row r="2809" spans="1:23" x14ac:dyDescent="0.25">
      <c r="F2809" s="606"/>
      <c r="H2809" s="1012" t="s">
        <v>2925</v>
      </c>
      <c r="I2809" s="605"/>
      <c r="J2809" s="605"/>
      <c r="K2809" s="605"/>
      <c r="L2809" s="606"/>
      <c r="M2809" s="605"/>
      <c r="N2809" s="582"/>
      <c r="O2809" s="582"/>
      <c r="P2809" s="605"/>
      <c r="Q2809" s="605"/>
      <c r="R2809" s="605"/>
      <c r="S2809" s="605"/>
      <c r="T2809" s="605"/>
    </row>
    <row r="2811" spans="1:23" x14ac:dyDescent="0.25">
      <c r="H2811" s="965" t="s">
        <v>3929</v>
      </c>
      <c r="N2811" s="1505">
        <f t="shared" ref="N2811:T2811" si="194">N514+N525+N949+N985+N987+N989</f>
        <v>7563.8</v>
      </c>
      <c r="O2811" s="1658">
        <f t="shared" si="194"/>
        <v>12840.421</v>
      </c>
      <c r="P2811" s="1658">
        <f t="shared" si="194"/>
        <v>3126.1990000000001</v>
      </c>
      <c r="Q2811" s="1658">
        <f t="shared" si="194"/>
        <v>2161.8009999999999</v>
      </c>
      <c r="R2811" s="1658">
        <f t="shared" si="194"/>
        <v>2142.17</v>
      </c>
      <c r="S2811" s="1658">
        <f t="shared" si="194"/>
        <v>1863.1080000000002</v>
      </c>
      <c r="T2811" s="1658">
        <f t="shared" si="194"/>
        <v>2233.1080000000002</v>
      </c>
    </row>
    <row r="2812" spans="1:23" x14ac:dyDescent="0.25">
      <c r="H2812" s="965" t="s">
        <v>3928</v>
      </c>
      <c r="N2812" s="1642">
        <f t="shared" ref="N2812:T2812" si="195">N2248+N2315+N2456</f>
        <v>370.661</v>
      </c>
      <c r="O2812" s="1658">
        <f t="shared" si="195"/>
        <v>482.55200000000002</v>
      </c>
      <c r="P2812" s="1658">
        <f t="shared" si="195"/>
        <v>2534.5650999999998</v>
      </c>
      <c r="Q2812" s="1658">
        <f t="shared" si="195"/>
        <v>638.63409999999999</v>
      </c>
      <c r="R2812" s="1658">
        <f t="shared" si="195"/>
        <v>278.89859999999999</v>
      </c>
      <c r="S2812" s="1658">
        <f t="shared" si="195"/>
        <v>285</v>
      </c>
      <c r="T2812" s="1658">
        <f t="shared" si="195"/>
        <v>0</v>
      </c>
    </row>
    <row r="2813" spans="1:23" x14ac:dyDescent="0.25">
      <c r="H2813" s="965" t="s">
        <v>3930</v>
      </c>
      <c r="N2813" s="1505">
        <f t="shared" ref="N2813:T2813" si="196">N584+N612+N615+N618+N732+N883+N885+N905+N910+N912+N917+N921</f>
        <v>13369.800000000001</v>
      </c>
      <c r="O2813" s="1658">
        <f t="shared" si="196"/>
        <v>12338.5</v>
      </c>
      <c r="P2813" s="1658">
        <f t="shared" si="196"/>
        <v>1514.6</v>
      </c>
      <c r="Q2813" s="1658">
        <f t="shared" si="196"/>
        <v>7052.3290000000006</v>
      </c>
      <c r="R2813" s="1658">
        <f t="shared" si="196"/>
        <v>6462.4089999999997</v>
      </c>
      <c r="S2813" s="1658">
        <f t="shared" si="196"/>
        <v>21294.019</v>
      </c>
      <c r="T2813" s="1658">
        <f t="shared" si="196"/>
        <v>28243.123000000003</v>
      </c>
    </row>
    <row r="2814" spans="1:23" x14ac:dyDescent="0.25">
      <c r="H2814" s="965" t="s">
        <v>3935</v>
      </c>
      <c r="N2814" s="1642">
        <f t="shared" ref="N2814:T2814" si="197">N1032</f>
        <v>2425.3000000000002</v>
      </c>
      <c r="O2814" s="1658">
        <f t="shared" si="197"/>
        <v>1345.1</v>
      </c>
      <c r="P2814" s="1658">
        <f t="shared" si="197"/>
        <v>0</v>
      </c>
      <c r="Q2814" s="1658">
        <f t="shared" si="197"/>
        <v>5137.2529999999997</v>
      </c>
      <c r="R2814" s="1658">
        <f t="shared" si="197"/>
        <v>3116.0430000000001</v>
      </c>
      <c r="S2814" s="1658">
        <f t="shared" si="197"/>
        <v>0</v>
      </c>
      <c r="T2814" s="1658">
        <f t="shared" si="197"/>
        <v>0</v>
      </c>
    </row>
    <row r="2815" spans="1:23" ht="18" customHeight="1" x14ac:dyDescent="0.25">
      <c r="H2815" s="965" t="s">
        <v>3931</v>
      </c>
      <c r="N2815" s="330">
        <f t="shared" ref="N2815:T2815" si="198">N2387</f>
        <v>2937.73</v>
      </c>
      <c r="O2815" s="1658">
        <f t="shared" si="198"/>
        <v>2237.2310000000002</v>
      </c>
      <c r="P2815" s="1658">
        <f t="shared" si="198"/>
        <v>2122.4940000000001</v>
      </c>
      <c r="Q2815" s="1658">
        <f t="shared" si="198"/>
        <v>2122.4940000000001</v>
      </c>
      <c r="R2815" s="1658">
        <f t="shared" si="198"/>
        <v>2122.4940000000001</v>
      </c>
      <c r="S2815" s="1658">
        <f t="shared" si="198"/>
        <v>0</v>
      </c>
      <c r="T2815" s="1658">
        <f t="shared" si="198"/>
        <v>0</v>
      </c>
    </row>
    <row r="2816" spans="1:23" x14ac:dyDescent="0.25">
      <c r="H2816" s="965" t="s">
        <v>3932</v>
      </c>
      <c r="N2816" s="1505">
        <f t="shared" ref="N2816:T2816" si="199">N1140+N1249+N1278+N2686+N2704+N2719</f>
        <v>187791.57599999997</v>
      </c>
      <c r="O2816" s="1658">
        <f t="shared" si="199"/>
        <v>1045594.8</v>
      </c>
      <c r="P2816" s="1658">
        <f t="shared" si="199"/>
        <v>1803.4850000000001</v>
      </c>
      <c r="Q2816" s="1658">
        <f t="shared" si="199"/>
        <v>54005.474000000002</v>
      </c>
      <c r="R2816" s="1658">
        <f t="shared" si="199"/>
        <v>172493.53700000001</v>
      </c>
      <c r="S2816" s="1658">
        <f t="shared" si="199"/>
        <v>14826.433000000001</v>
      </c>
      <c r="T2816" s="1658">
        <f t="shared" si="199"/>
        <v>9066.1010000000006</v>
      </c>
    </row>
    <row r="2817" spans="8:20" x14ac:dyDescent="0.25">
      <c r="H2817" s="965" t="s">
        <v>3933</v>
      </c>
      <c r="N2817" s="1505">
        <f t="shared" ref="N2817:T2817" si="200">N1681+N1848+N1946+N2163+N2179+N2200+N2198+N2269+N2290+N2294</f>
        <v>23267.325999999997</v>
      </c>
      <c r="O2817" s="1658">
        <f t="shared" si="200"/>
        <v>34167.156999999999</v>
      </c>
      <c r="P2817" s="1658">
        <f t="shared" si="200"/>
        <v>16308.355000000001</v>
      </c>
      <c r="Q2817" s="1658">
        <f t="shared" si="200"/>
        <v>31080.731999999996</v>
      </c>
      <c r="R2817" s="1658">
        <f t="shared" si="200"/>
        <v>72278.784</v>
      </c>
      <c r="S2817" s="1658">
        <f t="shared" si="200"/>
        <v>65028.442000000003</v>
      </c>
      <c r="T2817" s="1658">
        <f t="shared" si="200"/>
        <v>52903.5</v>
      </c>
    </row>
    <row r="2818" spans="8:20" x14ac:dyDescent="0.25">
      <c r="H2818" s="965" t="s">
        <v>3934</v>
      </c>
      <c r="N2818" s="1505">
        <f t="shared" ref="N2818:T2818" si="201">N684+N888+N915+N929+N998+N1099</f>
        <v>66780.634000000005</v>
      </c>
      <c r="O2818" s="1658">
        <f t="shared" si="201"/>
        <v>32568.153999999999</v>
      </c>
      <c r="P2818" s="1658">
        <f t="shared" si="201"/>
        <v>9779.2999999999993</v>
      </c>
      <c r="Q2818" s="1658">
        <f t="shared" si="201"/>
        <v>3285.846</v>
      </c>
      <c r="R2818" s="1658">
        <f t="shared" si="201"/>
        <v>68818.603000000003</v>
      </c>
      <c r="S2818" s="1658">
        <f t="shared" si="201"/>
        <v>0</v>
      </c>
      <c r="T2818" s="1658">
        <f t="shared" si="201"/>
        <v>922</v>
      </c>
    </row>
    <row r="2819" spans="8:20" x14ac:dyDescent="0.25">
      <c r="H2819" s="965" t="s">
        <v>3937</v>
      </c>
      <c r="N2819" s="330">
        <f t="shared" ref="N2819:T2819" si="202">N350+N373+N2315+N2389+N2456</f>
        <v>31235.364000000001</v>
      </c>
      <c r="O2819" s="1658">
        <f t="shared" si="202"/>
        <v>71689.324999999997</v>
      </c>
      <c r="P2819" s="1658">
        <f t="shared" si="202"/>
        <v>164711.75709999999</v>
      </c>
      <c r="Q2819" s="1658">
        <f t="shared" si="202"/>
        <v>96276.116099999999</v>
      </c>
      <c r="R2819" s="1658">
        <f t="shared" si="202"/>
        <v>97749.179600000003</v>
      </c>
      <c r="S2819" s="1658">
        <f t="shared" si="202"/>
        <v>285</v>
      </c>
      <c r="T2819" s="1658">
        <f t="shared" si="202"/>
        <v>0</v>
      </c>
    </row>
    <row r="2820" spans="8:20" x14ac:dyDescent="0.25">
      <c r="H2820" s="965" t="s">
        <v>3936</v>
      </c>
      <c r="N2820" s="330">
        <f>SUM(N2811:N2819)</f>
        <v>335742.19099999999</v>
      </c>
      <c r="O2820" s="1658">
        <f t="shared" ref="O2820:T2820" si="203">SUM(O2811:O2819)</f>
        <v>1213263.24</v>
      </c>
      <c r="P2820" s="1658">
        <f t="shared" si="203"/>
        <v>201900.75519999999</v>
      </c>
      <c r="Q2820" s="1658">
        <f t="shared" si="203"/>
        <v>201760.67920000001</v>
      </c>
      <c r="R2820" s="1658">
        <f t="shared" si="203"/>
        <v>425462.11820000003</v>
      </c>
      <c r="S2820" s="1658">
        <f t="shared" si="203"/>
        <v>103582.00200000001</v>
      </c>
      <c r="T2820" s="1658">
        <f t="shared" si="203"/>
        <v>93367.831999999995</v>
      </c>
    </row>
  </sheetData>
  <autoFilter ref="A7:W2785" xr:uid="{00000000-0009-0000-0000-000002000000}"/>
  <customSheetViews>
    <customSheetView guid="{AC4FAE6D-08B5-4D15-9434-10AFF8B5A83B}" scale="85" showPageBreaks="1" printArea="1" showAutoFilter="1" hiddenColumns="1" view="pageBreakPreview">
      <pane ySplit="7" topLeftCell="A921" activePane="bottomLeft" state="frozen"/>
      <selection pane="bottomLeft" activeCell="F930" sqref="F930"/>
      <rowBreaks count="14" manualBreakCount="14">
        <brk id="666" max="25" man="1"/>
        <brk id="784" max="25" man="1"/>
        <brk id="1055" max="25" man="1"/>
        <brk id="1101" max="25" man="1"/>
        <brk id="1120" max="25" man="1"/>
        <brk id="1156" max="25" man="1"/>
        <brk id="1434" max="25" man="1"/>
        <brk id="1508" max="25" man="1"/>
        <brk id="1690" max="25" man="1"/>
        <brk id="1709" max="25" man="1"/>
        <brk id="1751" max="25" man="1"/>
        <brk id="1825" max="25" man="1"/>
        <brk id="2045" max="25" man="1"/>
        <brk id="2393"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1"/>
      <headerFooter>
        <oddFooter>&amp;R&amp;"Times New Roman,обычный"&amp;10&amp;P</oddFooter>
      </headerFooter>
      <autoFilter ref="A7:Z2402" xr:uid="{00000000-0000-0000-0000-000000000000}"/>
    </customSheetView>
    <customSheetView guid="{F7D870CC-AF99-411C-988B-C87FA6A1F091}" scale="85" showPageBreaks="1" printArea="1" showAutoFilter="1" hiddenRows="1" hiddenColumns="1" view="pageBreakPreview">
      <pane ySplit="7" topLeftCell="A1682" activePane="bottomLeft" state="frozen"/>
      <selection pane="bottomLeft" activeCell="B1696" sqref="B1696"/>
      <rowBreaks count="14" manualBreakCount="14">
        <brk id="666" max="25" man="1"/>
        <brk id="784" max="25" man="1"/>
        <brk id="1049" max="25" man="1"/>
        <brk id="1095" max="25" man="1"/>
        <brk id="1114" max="25" man="1"/>
        <brk id="1150" max="25" man="1"/>
        <brk id="1428" max="25" man="1"/>
        <brk id="1502" max="25" man="1"/>
        <brk id="1684" max="25" man="1"/>
        <brk id="1703" max="25" man="1"/>
        <brk id="1745" max="25" man="1"/>
        <brk id="1819" max="25" man="1"/>
        <brk id="2039" max="25" man="1"/>
        <brk id="238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2"/>
      <headerFooter>
        <oddFooter>&amp;R&amp;"Times New Roman,обычный"&amp;10&amp;P</oddFooter>
      </headerFooter>
      <autoFilter ref="A7:Z2402" xr:uid="{00000000-0000-0000-0000-000000000000}"/>
    </customSheetView>
    <customSheetView guid="{F3CCA7D2-1732-414A-9CB3-94291FD79CC6}" scale="85" showPageBreaks="1" printArea="1" showAutoFilter="1" hiddenColumns="1" view="pageBreakPreview">
      <pane ySplit="7" topLeftCell="A2061" activePane="bottomLeft" state="frozen"/>
      <selection pane="bottomLeft" activeCell="X2073" sqref="X2073"/>
      <rowBreaks count="14" manualBreakCount="14">
        <brk id="666" max="25" man="1"/>
        <brk id="784" max="25" man="1"/>
        <brk id="1055" max="25" man="1"/>
        <brk id="1101" max="25" man="1"/>
        <brk id="1120" max="25" man="1"/>
        <brk id="1156" max="25" man="1"/>
        <brk id="1434" max="25" man="1"/>
        <brk id="1508" max="25" man="1"/>
        <brk id="1690" max="25" man="1"/>
        <brk id="1709" max="25" man="1"/>
        <brk id="1751" max="25" man="1"/>
        <brk id="1825" max="25" man="1"/>
        <brk id="2045" max="25" man="1"/>
        <brk id="2393"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3"/>
      <headerFooter>
        <oddFooter>&amp;R&amp;"Times New Roman,обычный"&amp;10&amp;P</oddFooter>
      </headerFooter>
      <autoFilter ref="A7:Z2397" xr:uid="{00000000-0000-0000-0000-000000000000}"/>
    </customSheetView>
    <customSheetView guid="{E34BC09E-612A-4FDD-85D6-59F2C66A8D02}" scale="85" showPageBreaks="1" printArea="1" showAutoFilter="1" hiddenRows="1" hiddenColumns="1" view="pageBreakPreview">
      <pane ySplit="7" topLeftCell="A2043" activePane="bottomLeft" state="frozen"/>
      <selection pane="bottomLeft" activeCell="B2057" sqref="B2057"/>
      <rowBreaks count="14" manualBreakCount="14">
        <brk id="666" max="25" man="1"/>
        <brk id="784" max="25" man="1"/>
        <brk id="1049" max="25" man="1"/>
        <brk id="1095" max="25" man="1"/>
        <brk id="1114" max="25" man="1"/>
        <brk id="1150" max="25" man="1"/>
        <brk id="1428" max="25" man="1"/>
        <brk id="1502" max="25" man="1"/>
        <brk id="1684" max="25" man="1"/>
        <brk id="1703" max="25" man="1"/>
        <brk id="1745" max="25" man="1"/>
        <brk id="1819" max="25" man="1"/>
        <brk id="2039" max="25" man="1"/>
        <brk id="238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4"/>
      <headerFooter>
        <oddFooter>&amp;R&amp;"Times New Roman,обычный"&amp;10&amp;P</oddFooter>
      </headerFooter>
      <autoFilter ref="A7:Z2397" xr:uid="{00000000-0000-0000-0000-000000000000}"/>
    </customSheetView>
    <customSheetView guid="{BDDD6946-6695-424E-89CA-3F1CEE2BB426}" scale="85" showPageBreaks="1" printArea="1" showAutoFilter="1" hiddenRows="1" hiddenColumns="1" view="pageBreakPreview" topLeftCell="L1">
      <pane ySplit="7" topLeftCell="A816" activePane="bottomLeft" state="frozen"/>
      <selection pane="bottomLeft" activeCell="X823" sqref="X823"/>
      <rowBreaks count="14" manualBreakCount="14">
        <brk id="666" max="25" man="1"/>
        <brk id="784" max="25" man="1"/>
        <brk id="1061" max="25" man="1"/>
        <brk id="1107" max="25" man="1"/>
        <brk id="1126" max="25" man="1"/>
        <brk id="1162" max="25" man="1"/>
        <brk id="1440" max="25" man="1"/>
        <brk id="1514" max="25" man="1"/>
        <brk id="1696" max="25" man="1"/>
        <brk id="1715" max="25" man="1"/>
        <brk id="1757" max="25" man="1"/>
        <brk id="1831" max="25" man="1"/>
        <brk id="2045" max="25" man="1"/>
        <brk id="239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5"/>
      <headerFooter>
        <oddFooter>&amp;R&amp;"Times New Roman,обычный"&amp;10&amp;P</oddFooter>
      </headerFooter>
      <autoFilter ref="A7:Z2403" xr:uid="{00000000-0000-0000-0000-000000000000}"/>
    </customSheetView>
    <customSheetView guid="{1D24A3CE-039D-44CA-B253-5340A97C26BA}" scale="87" showPageBreaks="1" printArea="1" showAutoFilter="1" hiddenColumns="1" view="pageBreakPreview">
      <pane ySplit="7" topLeftCell="A958" activePane="bottomLeft" state="frozen"/>
      <selection pane="bottomLeft" activeCell="W974" sqref="W974"/>
      <rowBreaks count="14" manualBreakCount="14">
        <brk id="666" max="25" man="1"/>
        <brk id="784" max="25" man="1"/>
        <brk id="1060" max="25" man="1"/>
        <brk id="1106" max="25" man="1"/>
        <brk id="1124" max="25" man="1"/>
        <brk id="1160" max="25" man="1"/>
        <brk id="1438" max="25" man="1"/>
        <brk id="1512" max="25" man="1"/>
        <brk id="1694" max="25" man="1"/>
        <brk id="1713" max="25" man="1"/>
        <brk id="1755" max="25" man="1"/>
        <brk id="1829" max="25" man="1"/>
        <brk id="2049" max="25" man="1"/>
        <brk id="239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6"/>
      <headerFooter>
        <oddFooter>&amp;R&amp;"Times New Roman,обычный"&amp;10&amp;P</oddFooter>
      </headerFooter>
      <autoFilter ref="A7:Z2401" xr:uid="{00000000-0000-0000-0000-000000000000}"/>
    </customSheetView>
  </customSheetViews>
  <mergeCells count="10211">
    <mergeCell ref="C369:C370"/>
    <mergeCell ref="G369:G370"/>
    <mergeCell ref="W1431:W1432"/>
    <mergeCell ref="W1433:W1434"/>
    <mergeCell ref="W1435:W1436"/>
    <mergeCell ref="A349:A350"/>
    <mergeCell ref="B349:B350"/>
    <mergeCell ref="C349:C350"/>
    <mergeCell ref="D349:D350"/>
    <mergeCell ref="F349:F350"/>
    <mergeCell ref="H349:H350"/>
    <mergeCell ref="L349:L350"/>
    <mergeCell ref="M349:M350"/>
    <mergeCell ref="C351:C352"/>
    <mergeCell ref="D351:D352"/>
    <mergeCell ref="C353:C354"/>
    <mergeCell ref="D353:D354"/>
    <mergeCell ref="C355:C356"/>
    <mergeCell ref="D355:D356"/>
    <mergeCell ref="C374:C375"/>
    <mergeCell ref="D374:D375"/>
    <mergeCell ref="C357:C358"/>
    <mergeCell ref="D357:D358"/>
    <mergeCell ref="C359:C360"/>
    <mergeCell ref="D359:D360"/>
    <mergeCell ref="C361:C362"/>
    <mergeCell ref="D361:D362"/>
    <mergeCell ref="C363:C364"/>
    <mergeCell ref="D363:D364"/>
    <mergeCell ref="C365:C366"/>
    <mergeCell ref="D365:D366"/>
    <mergeCell ref="C367:C368"/>
    <mergeCell ref="D367:D368"/>
    <mergeCell ref="F351:F352"/>
    <mergeCell ref="G351:G352"/>
    <mergeCell ref="F357:F358"/>
    <mergeCell ref="G357:G358"/>
    <mergeCell ref="F359:F360"/>
    <mergeCell ref="G359:G360"/>
    <mergeCell ref="F361:F362"/>
    <mergeCell ref="G361:G362"/>
    <mergeCell ref="F363:F364"/>
    <mergeCell ref="G363:G364"/>
    <mergeCell ref="F365:F366"/>
    <mergeCell ref="G365:G366"/>
    <mergeCell ref="F369:F370"/>
    <mergeCell ref="H374:H375"/>
    <mergeCell ref="M351:M352"/>
    <mergeCell ref="I353:I354"/>
    <mergeCell ref="L361:L362"/>
    <mergeCell ref="I363:I364"/>
    <mergeCell ref="B372:B373"/>
    <mergeCell ref="B353:B354"/>
    <mergeCell ref="B367:B368"/>
    <mergeCell ref="A351:A352"/>
    <mergeCell ref="H351:H352"/>
    <mergeCell ref="I351:I352"/>
    <mergeCell ref="J351:J352"/>
    <mergeCell ref="L351:L352"/>
    <mergeCell ref="G367:G368"/>
    <mergeCell ref="J367:J368"/>
    <mergeCell ref="L367:L368"/>
    <mergeCell ref="H367:H368"/>
    <mergeCell ref="H365:H366"/>
    <mergeCell ref="H363:H364"/>
    <mergeCell ref="H361:H362"/>
    <mergeCell ref="D1925:D1926"/>
    <mergeCell ref="G1842:G1843"/>
    <mergeCell ref="C1729:C1730"/>
    <mergeCell ref="C1727:C1728"/>
    <mergeCell ref="D1610:D1611"/>
    <mergeCell ref="C1612:C1613"/>
    <mergeCell ref="D1612:D1613"/>
    <mergeCell ref="C1703:C1704"/>
    <mergeCell ref="C1705:C1706"/>
    <mergeCell ref="D1723:D1724"/>
    <mergeCell ref="C1713:C1714"/>
    <mergeCell ref="D1573:D1574"/>
    <mergeCell ref="D1595:D1596"/>
    <mergeCell ref="D1307:D1308"/>
    <mergeCell ref="G1351:G1352"/>
    <mergeCell ref="G1336:G1337"/>
    <mergeCell ref="G1338:G1339"/>
    <mergeCell ref="C1372:C1373"/>
    <mergeCell ref="C1526:C1527"/>
    <mergeCell ref="C1476:C1477"/>
    <mergeCell ref="C1496:C1497"/>
    <mergeCell ref="C1499:C1500"/>
    <mergeCell ref="C1388:C1389"/>
    <mergeCell ref="C1390:C1391"/>
    <mergeCell ref="D1559:D1560"/>
    <mergeCell ref="W1618:W1619"/>
    <mergeCell ref="H1612:H1613"/>
    <mergeCell ref="I1612:I1613"/>
    <mergeCell ref="J1612:J1613"/>
    <mergeCell ref="L1612:L1613"/>
    <mergeCell ref="M1612:M1613"/>
    <mergeCell ref="W1612:W1613"/>
    <mergeCell ref="H1614:H1615"/>
    <mergeCell ref="I1614:I1615"/>
    <mergeCell ref="J1614:J1615"/>
    <mergeCell ref="L1614:L1615"/>
    <mergeCell ref="M1614:M1615"/>
    <mergeCell ref="W1614:W1615"/>
    <mergeCell ref="H1616:H1617"/>
    <mergeCell ref="I1616:I1617"/>
    <mergeCell ref="J1616:J1617"/>
    <mergeCell ref="L1616:L1617"/>
    <mergeCell ref="M1616:M1617"/>
    <mergeCell ref="W1616:W1617"/>
    <mergeCell ref="W1605:W1607"/>
    <mergeCell ref="W1608:W1609"/>
    <mergeCell ref="D1344:D1345"/>
    <mergeCell ref="D1368:D1369"/>
    <mergeCell ref="D1370:D1371"/>
    <mergeCell ref="D1372:D1373"/>
    <mergeCell ref="D1333:D1334"/>
    <mergeCell ref="D1413:D1414"/>
    <mergeCell ref="D1484:D1485"/>
    <mergeCell ref="D1486:D1487"/>
    <mergeCell ref="D1488:D1489"/>
    <mergeCell ref="D1490:D1491"/>
    <mergeCell ref="D1496:D1497"/>
    <mergeCell ref="D1499:D1500"/>
    <mergeCell ref="D1501:D1502"/>
    <mergeCell ref="D1503:D1504"/>
    <mergeCell ref="G1380:G1381"/>
    <mergeCell ref="F1395:F1396"/>
    <mergeCell ref="F1397:F1398"/>
    <mergeCell ref="W1610:W1611"/>
    <mergeCell ref="D1917:D1919"/>
    <mergeCell ref="F1834:F1835"/>
    <mergeCell ref="G1900:G1901"/>
    <mergeCell ref="D1903:D1904"/>
    <mergeCell ref="G1903:G1904"/>
    <mergeCell ref="G1805:G1806"/>
    <mergeCell ref="G1807:G1808"/>
    <mergeCell ref="G1809:G1810"/>
    <mergeCell ref="G1770:G1773"/>
    <mergeCell ref="E1792:E1794"/>
    <mergeCell ref="G1774:G1777"/>
    <mergeCell ref="G1778:G1781"/>
    <mergeCell ref="F1845:F1846"/>
    <mergeCell ref="E1883:E1886"/>
    <mergeCell ref="G1873:G1874"/>
    <mergeCell ref="G1875:G1876"/>
    <mergeCell ref="F1871:F1872"/>
    <mergeCell ref="G1791:G1794"/>
    <mergeCell ref="D1878:D1880"/>
    <mergeCell ref="C1803:C1804"/>
    <mergeCell ref="D1834:D1835"/>
    <mergeCell ref="C1834:C1835"/>
    <mergeCell ref="D1561:D1562"/>
    <mergeCell ref="C1584:C1585"/>
    <mergeCell ref="C1842:C1843"/>
    <mergeCell ref="G1834:G1835"/>
    <mergeCell ref="G1836:G1837"/>
    <mergeCell ref="G1838:G1839"/>
    <mergeCell ref="D1855:D1857"/>
    <mergeCell ref="D1859:D1861"/>
    <mergeCell ref="F1795:F1796"/>
    <mergeCell ref="G1847:G1848"/>
    <mergeCell ref="F1778:F1781"/>
    <mergeCell ref="D1799:D1800"/>
    <mergeCell ref="D1801:D1802"/>
    <mergeCell ref="D1803:D1804"/>
    <mergeCell ref="C1098:C1099"/>
    <mergeCell ref="G1318:G1319"/>
    <mergeCell ref="B1091:B1092"/>
    <mergeCell ref="G1359:G1360"/>
    <mergeCell ref="F1621:F1622"/>
    <mergeCell ref="F1605:F1607"/>
    <mergeCell ref="F1460:F1461"/>
    <mergeCell ref="F1603:F1604"/>
    <mergeCell ref="F1625:F1626"/>
    <mergeCell ref="F1627:F1628"/>
    <mergeCell ref="F1662:F1663"/>
    <mergeCell ref="C1688:C1689"/>
    <mergeCell ref="F1836:F1837"/>
    <mergeCell ref="F1786:F1789"/>
    <mergeCell ref="D1823:D1824"/>
    <mergeCell ref="C1797:C1798"/>
    <mergeCell ref="D1826:D1828"/>
    <mergeCell ref="D1829:D1831"/>
    <mergeCell ref="C1708:C1709"/>
    <mergeCell ref="C1710:C1711"/>
    <mergeCell ref="C1691:C1695"/>
    <mergeCell ref="C1696:C1699"/>
    <mergeCell ref="C1700:C1701"/>
    <mergeCell ref="G1727:G1728"/>
    <mergeCell ref="G1747:G1751"/>
    <mergeCell ref="D1814:D1816"/>
    <mergeCell ref="D1818:D1822"/>
    <mergeCell ref="D1703:D1704"/>
    <mergeCell ref="D1705:D1706"/>
    <mergeCell ref="D1708:D1709"/>
    <mergeCell ref="D1710:D1711"/>
    <mergeCell ref="D1713:D1714"/>
    <mergeCell ref="D1716:D1718"/>
    <mergeCell ref="D1719:D1720"/>
    <mergeCell ref="C1735:C1736"/>
    <mergeCell ref="G1091:G1092"/>
    <mergeCell ref="F1614:F1615"/>
    <mergeCell ref="C1368:C1369"/>
    <mergeCell ref="G1327:G1328"/>
    <mergeCell ref="B1680:B1681"/>
    <mergeCell ref="B1450:B1451"/>
    <mergeCell ref="B1486:B1487"/>
    <mergeCell ref="B1347:B1348"/>
    <mergeCell ref="B1349:B1350"/>
    <mergeCell ref="B1700:B1701"/>
    <mergeCell ref="B1795:B1796"/>
    <mergeCell ref="B1797:B1798"/>
    <mergeCell ref="C1569:C1570"/>
    <mergeCell ref="C1586:C1587"/>
    <mergeCell ref="G1832:G1833"/>
    <mergeCell ref="F1666:F1667"/>
    <mergeCell ref="D1522:D1523"/>
    <mergeCell ref="D1524:D1525"/>
    <mergeCell ref="D1526:D1527"/>
    <mergeCell ref="D1563:D1564"/>
    <mergeCell ref="D1565:D1566"/>
    <mergeCell ref="D1630:D1631"/>
    <mergeCell ref="D1632:D1633"/>
    <mergeCell ref="D1550:D1551"/>
    <mergeCell ref="G1688:G1689"/>
    <mergeCell ref="G1700:G1701"/>
    <mergeCell ref="G1505:G1506"/>
    <mergeCell ref="G1507:G1508"/>
    <mergeCell ref="G1509:G1510"/>
    <mergeCell ref="F96:F97"/>
    <mergeCell ref="A736:A737"/>
    <mergeCell ref="C1478:C1479"/>
    <mergeCell ref="C1480:C1481"/>
    <mergeCell ref="C1482:C1483"/>
    <mergeCell ref="C1484:C1485"/>
    <mergeCell ref="C1486:C1487"/>
    <mergeCell ref="C1488:C1489"/>
    <mergeCell ref="C1277:C1278"/>
    <mergeCell ref="C1123:C1124"/>
    <mergeCell ref="C1125:C1126"/>
    <mergeCell ref="C1376:C1377"/>
    <mergeCell ref="C1342:C1343"/>
    <mergeCell ref="D332:D333"/>
    <mergeCell ref="D335:D336"/>
    <mergeCell ref="D338:D339"/>
    <mergeCell ref="C300:C301"/>
    <mergeCell ref="C2695:C2696"/>
    <mergeCell ref="B2731:G2731"/>
    <mergeCell ref="B2733:G2733"/>
    <mergeCell ref="B2676:G2676"/>
    <mergeCell ref="B2678:G2678"/>
    <mergeCell ref="B2671:G2671"/>
    <mergeCell ref="B2604:G2604"/>
    <mergeCell ref="B2598:G2598"/>
    <mergeCell ref="D2139:D2140"/>
    <mergeCell ref="C2125:C2126"/>
    <mergeCell ref="C2127:C2128"/>
    <mergeCell ref="C2129:C2130"/>
    <mergeCell ref="C1928:C1931"/>
    <mergeCell ref="C1932:C1934"/>
    <mergeCell ref="G1928:G1931"/>
    <mergeCell ref="D2026:D2027"/>
    <mergeCell ref="D2029:D2031"/>
    <mergeCell ref="D1275:D1276"/>
    <mergeCell ref="D1277:D1278"/>
    <mergeCell ref="D1282:D1283"/>
    <mergeCell ref="D1284:D1285"/>
    <mergeCell ref="D1286:D1287"/>
    <mergeCell ref="D1288:D1289"/>
    <mergeCell ref="D1273:D1274"/>
    <mergeCell ref="D1293:D1294"/>
    <mergeCell ref="D1295:D1296"/>
    <mergeCell ref="F1284:F1285"/>
    <mergeCell ref="D439:D440"/>
    <mergeCell ref="D614:D615"/>
    <mergeCell ref="D1668:D1669"/>
    <mergeCell ref="D1671:D1673"/>
    <mergeCell ref="D1680:D1681"/>
    <mergeCell ref="D1688:D1689"/>
    <mergeCell ref="D1691:D1695"/>
    <mergeCell ref="D1696:D1699"/>
    <mergeCell ref="D1666:D1667"/>
    <mergeCell ref="D1505:D1506"/>
    <mergeCell ref="C1501:C1502"/>
    <mergeCell ref="C1511:C1512"/>
    <mergeCell ref="D1318:D1319"/>
    <mergeCell ref="C1295:C1296"/>
    <mergeCell ref="C1322:C1323"/>
    <mergeCell ref="C1325:C1326"/>
    <mergeCell ref="F617:F618"/>
    <mergeCell ref="G617:G618"/>
    <mergeCell ref="F464:F465"/>
    <mergeCell ref="G464:G465"/>
    <mergeCell ref="A332:A333"/>
    <mergeCell ref="B332:B333"/>
    <mergeCell ref="H332:H333"/>
    <mergeCell ref="J332:J333"/>
    <mergeCell ref="F353:F354"/>
    <mergeCell ref="B374:B375"/>
    <mergeCell ref="B357:B358"/>
    <mergeCell ref="A367:A368"/>
    <mergeCell ref="D530:D531"/>
    <mergeCell ref="D536:D537"/>
    <mergeCell ref="D1325:D1326"/>
    <mergeCell ref="D1327:D1328"/>
    <mergeCell ref="D1329:D1330"/>
    <mergeCell ref="D1331:D1332"/>
    <mergeCell ref="D1123:D1124"/>
    <mergeCell ref="D1125:D1126"/>
    <mergeCell ref="D1128:D1129"/>
    <mergeCell ref="D1264:D1266"/>
    <mergeCell ref="D1268:D1269"/>
    <mergeCell ref="D1291:D1292"/>
    <mergeCell ref="D541:D542"/>
    <mergeCell ref="D1437:D1438"/>
    <mergeCell ref="D1422:D1423"/>
    <mergeCell ref="D1395:D1396"/>
    <mergeCell ref="D1397:D1398"/>
    <mergeCell ref="D1399:D1400"/>
    <mergeCell ref="D1401:D1402"/>
    <mergeCell ref="D1316:D1317"/>
    <mergeCell ref="A538:A539"/>
    <mergeCell ref="D1338:D1339"/>
    <mergeCell ref="C1329:C1330"/>
    <mergeCell ref="A621:A622"/>
    <mergeCell ref="B1037:B1038"/>
    <mergeCell ref="A1128:A1129"/>
    <mergeCell ref="B1128:B1129"/>
    <mergeCell ref="A1139:A1140"/>
    <mergeCell ref="A1147:A1148"/>
    <mergeCell ref="A1028:A1030"/>
    <mergeCell ref="B1227:B1228"/>
    <mergeCell ref="B1229:B1231"/>
    <mergeCell ref="B1236:B1238"/>
    <mergeCell ref="B1198:B1199"/>
    <mergeCell ref="B1206:B1207"/>
    <mergeCell ref="B1208:B1209"/>
    <mergeCell ref="B1202:B1203"/>
    <mergeCell ref="B1152:B1153"/>
    <mergeCell ref="B517:B518"/>
    <mergeCell ref="C517:C518"/>
    <mergeCell ref="B1125:B1126"/>
    <mergeCell ref="D1147:D1148"/>
    <mergeCell ref="B365:B366"/>
    <mergeCell ref="A372:A373"/>
    <mergeCell ref="C1318:C1319"/>
    <mergeCell ref="D1098:D1099"/>
    <mergeCell ref="D1106:D1108"/>
    <mergeCell ref="A953:A954"/>
    <mergeCell ref="B1210:B1211"/>
    <mergeCell ref="C1357:C1358"/>
    <mergeCell ref="G1378:G1379"/>
    <mergeCell ref="A1157:A1159"/>
    <mergeCell ref="A455:A456"/>
    <mergeCell ref="B455:B456"/>
    <mergeCell ref="C455:C456"/>
    <mergeCell ref="C1293:C1294"/>
    <mergeCell ref="C403:C404"/>
    <mergeCell ref="F1173:F1176"/>
    <mergeCell ref="F355:F356"/>
    <mergeCell ref="G355:G356"/>
    <mergeCell ref="F374:F375"/>
    <mergeCell ref="C278:C279"/>
    <mergeCell ref="B359:B360"/>
    <mergeCell ref="B361:B362"/>
    <mergeCell ref="B363:B364"/>
    <mergeCell ref="D295:D296"/>
    <mergeCell ref="D297:D298"/>
    <mergeCell ref="C284:C285"/>
    <mergeCell ref="J355:J356"/>
    <mergeCell ref="L355:L356"/>
    <mergeCell ref="I374:I375"/>
    <mergeCell ref="J374:J375"/>
    <mergeCell ref="L374:L375"/>
    <mergeCell ref="I357:I358"/>
    <mergeCell ref="J357:J358"/>
    <mergeCell ref="F367:F368"/>
    <mergeCell ref="G374:G375"/>
    <mergeCell ref="J353:J354"/>
    <mergeCell ref="L353:L354"/>
    <mergeCell ref="I355:I356"/>
    <mergeCell ref="J359:J360"/>
    <mergeCell ref="A335:A336"/>
    <mergeCell ref="L357:L358"/>
    <mergeCell ref="I359:I360"/>
    <mergeCell ref="A353:A354"/>
    <mergeCell ref="A355:A356"/>
    <mergeCell ref="F335:F336"/>
    <mergeCell ref="A374:A375"/>
    <mergeCell ref="A357:A358"/>
    <mergeCell ref="A359:A360"/>
    <mergeCell ref="A361:A362"/>
    <mergeCell ref="A363:A364"/>
    <mergeCell ref="A365:A366"/>
    <mergeCell ref="A338:A339"/>
    <mergeCell ref="B338:B339"/>
    <mergeCell ref="F338:F339"/>
    <mergeCell ref="D341:D342"/>
    <mergeCell ref="D343:D344"/>
    <mergeCell ref="J363:J364"/>
    <mergeCell ref="J365:J366"/>
    <mergeCell ref="L365:L366"/>
    <mergeCell ref="L359:L360"/>
    <mergeCell ref="D346:D347"/>
    <mergeCell ref="C372:C373"/>
    <mergeCell ref="B355:B356"/>
    <mergeCell ref="A369:A370"/>
    <mergeCell ref="B351:B352"/>
    <mergeCell ref="C332:C333"/>
    <mergeCell ref="C335:C336"/>
    <mergeCell ref="C338:C339"/>
    <mergeCell ref="D369:D370"/>
    <mergeCell ref="I349:I350"/>
    <mergeCell ref="F332:F333"/>
    <mergeCell ref="L335:L336"/>
    <mergeCell ref="L332:L333"/>
    <mergeCell ref="A341:A342"/>
    <mergeCell ref="A343:A344"/>
    <mergeCell ref="B343:B344"/>
    <mergeCell ref="J343:J344"/>
    <mergeCell ref="L343:L344"/>
    <mergeCell ref="I361:I362"/>
    <mergeCell ref="J361:J362"/>
    <mergeCell ref="D704:D705"/>
    <mergeCell ref="D706:D707"/>
    <mergeCell ref="D708:D709"/>
    <mergeCell ref="D710:D711"/>
    <mergeCell ref="D1046:D1047"/>
    <mergeCell ref="I538:I539"/>
    <mergeCell ref="D400:D401"/>
    <mergeCell ref="D522:D523"/>
    <mergeCell ref="D425:D426"/>
    <mergeCell ref="F1282:F1283"/>
    <mergeCell ref="F1273:F1274"/>
    <mergeCell ref="F1288:F1289"/>
    <mergeCell ref="F1291:F1292"/>
    <mergeCell ref="D1150:D1151"/>
    <mergeCell ref="F405:F406"/>
    <mergeCell ref="F918:F919"/>
    <mergeCell ref="D759:D760"/>
    <mergeCell ref="I365:I366"/>
    <mergeCell ref="I369:I370"/>
    <mergeCell ref="J369:J370"/>
    <mergeCell ref="H357:H358"/>
    <mergeCell ref="G1248:G1249"/>
    <mergeCell ref="H1165:H1166"/>
    <mergeCell ref="I457:I458"/>
    <mergeCell ref="J457:J458"/>
    <mergeCell ref="H477:H478"/>
    <mergeCell ref="I477:I478"/>
    <mergeCell ref="J477:J478"/>
    <mergeCell ref="D1305:D1306"/>
    <mergeCell ref="H1147:H1148"/>
    <mergeCell ref="I1264:I1266"/>
    <mergeCell ref="H1248:H1249"/>
    <mergeCell ref="D1082:D1083"/>
    <mergeCell ref="F451:F452"/>
    <mergeCell ref="G451:G452"/>
    <mergeCell ref="E1224:E1226"/>
    <mergeCell ref="G1190:G1193"/>
    <mergeCell ref="D1200:D1201"/>
    <mergeCell ref="H359:H360"/>
    <mergeCell ref="H338:H339"/>
    <mergeCell ref="J338:J339"/>
    <mergeCell ref="L338:L339"/>
    <mergeCell ref="M338:M339"/>
    <mergeCell ref="L363:L364"/>
    <mergeCell ref="K369:K370"/>
    <mergeCell ref="L369:L370"/>
    <mergeCell ref="M369:M370"/>
    <mergeCell ref="D1167:D1168"/>
    <mergeCell ref="C1170:C1172"/>
    <mergeCell ref="J617:J618"/>
    <mergeCell ref="L617:L618"/>
    <mergeCell ref="M617:M618"/>
    <mergeCell ref="G982:G983"/>
    <mergeCell ref="F974:F975"/>
    <mergeCell ref="D372:D373"/>
    <mergeCell ref="D387:D388"/>
    <mergeCell ref="D389:D390"/>
    <mergeCell ref="D391:D392"/>
    <mergeCell ref="D393:D394"/>
    <mergeCell ref="D396:D397"/>
    <mergeCell ref="D502:D503"/>
    <mergeCell ref="D1089:D1090"/>
    <mergeCell ref="D524:D525"/>
    <mergeCell ref="D441:D442"/>
    <mergeCell ref="D443:D444"/>
    <mergeCell ref="D447:D448"/>
    <mergeCell ref="D449:D450"/>
    <mergeCell ref="D451:D452"/>
    <mergeCell ref="D455:D456"/>
    <mergeCell ref="D457:D458"/>
    <mergeCell ref="C982:C983"/>
    <mergeCell ref="D982:D983"/>
    <mergeCell ref="C502:C503"/>
    <mergeCell ref="D893:D895"/>
    <mergeCell ref="H1071:H1072"/>
    <mergeCell ref="H1073:H1074"/>
    <mergeCell ref="H1078:H1079"/>
    <mergeCell ref="C1080:C1081"/>
    <mergeCell ref="F1082:F1083"/>
    <mergeCell ref="D1085:D1086"/>
    <mergeCell ref="H1059:H1060"/>
    <mergeCell ref="F1066:F1067"/>
    <mergeCell ref="F1037:F1038"/>
    <mergeCell ref="G1037:G1038"/>
    <mergeCell ref="I1160:I1163"/>
    <mergeCell ref="F1109:F1112"/>
    <mergeCell ref="F1114:F1115"/>
    <mergeCell ref="D1154:D1156"/>
    <mergeCell ref="D1157:D1159"/>
    <mergeCell ref="G1106:G1108"/>
    <mergeCell ref="G1109:G1112"/>
    <mergeCell ref="J341:J342"/>
    <mergeCell ref="L341:L342"/>
    <mergeCell ref="M341:M342"/>
    <mergeCell ref="F343:F344"/>
    <mergeCell ref="H343:H344"/>
    <mergeCell ref="D621:D622"/>
    <mergeCell ref="D583:D584"/>
    <mergeCell ref="C787:C788"/>
    <mergeCell ref="D787:D788"/>
    <mergeCell ref="D1091:D1092"/>
    <mergeCell ref="G353:G354"/>
    <mergeCell ref="D407:D408"/>
    <mergeCell ref="B335:B336"/>
    <mergeCell ref="H611:H612"/>
    <mergeCell ref="H1089:H1090"/>
    <mergeCell ref="H1091:H1092"/>
    <mergeCell ref="I1085:I1086"/>
    <mergeCell ref="J1106:J1108"/>
    <mergeCell ref="H953:H954"/>
    <mergeCell ref="H982:H983"/>
    <mergeCell ref="H977:H978"/>
    <mergeCell ref="H979:H980"/>
    <mergeCell ref="F614:F615"/>
    <mergeCell ref="G505:G506"/>
    <mergeCell ref="D986:D987"/>
    <mergeCell ref="D611:D612"/>
    <mergeCell ref="K1110:K1112"/>
    <mergeCell ref="J1139:J1140"/>
    <mergeCell ref="J1013:J1015"/>
    <mergeCell ref="L1016:L1018"/>
    <mergeCell ref="M1024:M1026"/>
    <mergeCell ref="M1048:M1049"/>
    <mergeCell ref="L1042:L1043"/>
    <mergeCell ref="M1085:M1086"/>
    <mergeCell ref="H1119:H1120"/>
    <mergeCell ref="D398:D399"/>
    <mergeCell ref="B341:B342"/>
    <mergeCell ref="F341:F342"/>
    <mergeCell ref="H341:H342"/>
    <mergeCell ref="F1087:F1088"/>
    <mergeCell ref="F1089:F1090"/>
    <mergeCell ref="D500:D501"/>
    <mergeCell ref="D520:D521"/>
    <mergeCell ref="F517:F518"/>
    <mergeCell ref="D1180:D1184"/>
    <mergeCell ref="F953:F954"/>
    <mergeCell ref="C429:C430"/>
    <mergeCell ref="H1167:H1168"/>
    <mergeCell ref="L1167:L1168"/>
    <mergeCell ref="H1152:H1153"/>
    <mergeCell ref="I1152:I1153"/>
    <mergeCell ref="J1152:J1153"/>
    <mergeCell ref="L1154:L1156"/>
    <mergeCell ref="C953:C954"/>
    <mergeCell ref="F1125:F1126"/>
    <mergeCell ref="J634:J635"/>
    <mergeCell ref="K634:K635"/>
    <mergeCell ref="F1080:F1081"/>
    <mergeCell ref="I1114:I1115"/>
    <mergeCell ref="H1117:H1118"/>
    <mergeCell ref="L1114:L1115"/>
    <mergeCell ref="E1161:E1163"/>
    <mergeCell ref="G1157:G1159"/>
    <mergeCell ref="D897:D899"/>
    <mergeCell ref="D683:D684"/>
    <mergeCell ref="D485:D486"/>
    <mergeCell ref="D488:D489"/>
    <mergeCell ref="D491:D492"/>
    <mergeCell ref="D493:D494"/>
    <mergeCell ref="G515:G516"/>
    <mergeCell ref="G349:G350"/>
    <mergeCell ref="G391:G392"/>
    <mergeCell ref="L1031:L1032"/>
    <mergeCell ref="H1039:H1040"/>
    <mergeCell ref="F1098:F1099"/>
    <mergeCell ref="J1007:J1008"/>
    <mergeCell ref="M361:M362"/>
    <mergeCell ref="M363:M364"/>
    <mergeCell ref="M365:M366"/>
    <mergeCell ref="M367:M368"/>
    <mergeCell ref="B405:B406"/>
    <mergeCell ref="H405:H406"/>
    <mergeCell ref="I405:I406"/>
    <mergeCell ref="B620:G620"/>
    <mergeCell ref="B656:G656"/>
    <mergeCell ref="B534:G534"/>
    <mergeCell ref="B528:G528"/>
    <mergeCell ref="B526:G526"/>
    <mergeCell ref="C346:C347"/>
    <mergeCell ref="C343:C344"/>
    <mergeCell ref="C341:C342"/>
    <mergeCell ref="I1082:I1083"/>
    <mergeCell ref="L1117:L1118"/>
    <mergeCell ref="J1119:J1120"/>
    <mergeCell ref="C1117:C1118"/>
    <mergeCell ref="D1117:D1118"/>
    <mergeCell ref="F1117:F1118"/>
    <mergeCell ref="C1089:C1090"/>
    <mergeCell ref="C1091:C1092"/>
    <mergeCell ref="F1139:F1140"/>
    <mergeCell ref="G1139:G1140"/>
    <mergeCell ref="H1139:H1140"/>
    <mergeCell ref="G1128:G1129"/>
    <mergeCell ref="H1128:H1129"/>
    <mergeCell ref="J1085:J1086"/>
    <mergeCell ref="L1085:L1086"/>
    <mergeCell ref="G986:G987"/>
    <mergeCell ref="G984:G985"/>
    <mergeCell ref="H1004:H1005"/>
    <mergeCell ref="F1039:F1040"/>
    <mergeCell ref="G1039:G1040"/>
    <mergeCell ref="L1007:L1008"/>
    <mergeCell ref="J1024:J1026"/>
    <mergeCell ref="B1080:B1081"/>
    <mergeCell ref="B1078:B1079"/>
    <mergeCell ref="C1085:C1086"/>
    <mergeCell ref="D1087:D1088"/>
    <mergeCell ref="G1073:G1074"/>
    <mergeCell ref="C1076:C1077"/>
    <mergeCell ref="B1057:B1058"/>
    <mergeCell ref="B1054:B1055"/>
    <mergeCell ref="F1054:F1055"/>
    <mergeCell ref="B1089:B1090"/>
    <mergeCell ref="D884:D885"/>
    <mergeCell ref="H617:H618"/>
    <mergeCell ref="I617:I618"/>
    <mergeCell ref="H1037:H1038"/>
    <mergeCell ref="G614:G615"/>
    <mergeCell ref="C555:C558"/>
    <mergeCell ref="G1024:G1026"/>
    <mergeCell ref="D731:D732"/>
    <mergeCell ref="D928:D929"/>
    <mergeCell ref="D934:D935"/>
    <mergeCell ref="D936:D937"/>
    <mergeCell ref="D939:D940"/>
    <mergeCell ref="D941:D942"/>
    <mergeCell ref="D943:D944"/>
    <mergeCell ref="D946:D947"/>
    <mergeCell ref="D948:D949"/>
    <mergeCell ref="D953:D954"/>
    <mergeCell ref="G2274:G2277"/>
    <mergeCell ref="G2467:G2468"/>
    <mergeCell ref="E2362:E2363"/>
    <mergeCell ref="C2094:C2095"/>
    <mergeCell ref="G2206:G2207"/>
    <mergeCell ref="D617:D618"/>
    <mergeCell ref="C611:C612"/>
    <mergeCell ref="F611:F612"/>
    <mergeCell ref="G611:G612"/>
    <mergeCell ref="C961:C962"/>
    <mergeCell ref="G961:G962"/>
    <mergeCell ref="F961:F962"/>
    <mergeCell ref="G1004:G1005"/>
    <mergeCell ref="G958:G959"/>
    <mergeCell ref="F958:F959"/>
    <mergeCell ref="D1342:D1343"/>
    <mergeCell ref="F1366:F1367"/>
    <mergeCell ref="F1368:F1369"/>
    <mergeCell ref="F1333:F1334"/>
    <mergeCell ref="F1336:F1337"/>
    <mergeCell ref="D1359:D1360"/>
    <mergeCell ref="C1268:C1269"/>
    <mergeCell ref="D1868:D1870"/>
    <mergeCell ref="C1778:C1781"/>
    <mergeCell ref="C1782:C1785"/>
    <mergeCell ref="C1882:C1886"/>
    <mergeCell ref="D1809:D1810"/>
    <mergeCell ref="D1811:D1812"/>
    <mergeCell ref="C1896:C1898"/>
    <mergeCell ref="C1887:C1888"/>
    <mergeCell ref="C1889:C1890"/>
    <mergeCell ref="D1889:D1890"/>
    <mergeCell ref="C1891:C1892"/>
    <mergeCell ref="D1891:D1892"/>
    <mergeCell ref="C1893:C1894"/>
    <mergeCell ref="D1893:D1894"/>
    <mergeCell ref="C1082:C1083"/>
    <mergeCell ref="G1082:G1083"/>
    <mergeCell ref="G1085:G1086"/>
    <mergeCell ref="G1087:G1088"/>
    <mergeCell ref="G1089:G1090"/>
    <mergeCell ref="C1571:C1572"/>
    <mergeCell ref="C1470:C1471"/>
    <mergeCell ref="D1597:D1598"/>
    <mergeCell ref="D1599:D1600"/>
    <mergeCell ref="G1220:G1222"/>
    <mergeCell ref="F1212:F1213"/>
    <mergeCell ref="F1190:F1193"/>
    <mergeCell ref="G1206:G1207"/>
    <mergeCell ref="C1214:C1215"/>
    <mergeCell ref="C1220:C1222"/>
    <mergeCell ref="E1221:E1222"/>
    <mergeCell ref="C1202:C1203"/>
    <mergeCell ref="D1202:D1203"/>
    <mergeCell ref="F1170:F1172"/>
    <mergeCell ref="F1220:F1222"/>
    <mergeCell ref="F1303:F1304"/>
    <mergeCell ref="D1173:D1176"/>
    <mergeCell ref="C1236:C1238"/>
    <mergeCell ref="D1236:D1238"/>
    <mergeCell ref="F1318:F1319"/>
    <mergeCell ref="D1309:D1310"/>
    <mergeCell ref="D955:D956"/>
    <mergeCell ref="D968:D969"/>
    <mergeCell ref="M332:M333"/>
    <mergeCell ref="G1273:G1274"/>
    <mergeCell ref="G1275:G1276"/>
    <mergeCell ref="C1273:C1274"/>
    <mergeCell ref="C1275:C1276"/>
    <mergeCell ref="C1282:C1283"/>
    <mergeCell ref="G1282:G1283"/>
    <mergeCell ref="G1284:G1285"/>
    <mergeCell ref="G1286:G1287"/>
    <mergeCell ref="G1288:G1289"/>
    <mergeCell ref="G1291:G1292"/>
    <mergeCell ref="C1291:C1292"/>
    <mergeCell ref="D505:D506"/>
    <mergeCell ref="D507:D508"/>
    <mergeCell ref="D509:D510"/>
    <mergeCell ref="D513:D514"/>
    <mergeCell ref="C2050:C2051"/>
    <mergeCell ref="C2052:C2053"/>
    <mergeCell ref="C2054:C2055"/>
    <mergeCell ref="C2056:C2057"/>
    <mergeCell ref="C2058:C2059"/>
    <mergeCell ref="D2042:D2043"/>
    <mergeCell ref="D2044:D2045"/>
    <mergeCell ref="D2046:D2047"/>
    <mergeCell ref="L884:L885"/>
    <mergeCell ref="M353:M354"/>
    <mergeCell ref="M355:M356"/>
    <mergeCell ref="D1757:D1761"/>
    <mergeCell ref="D1762:D1765"/>
    <mergeCell ref="D1766:D1769"/>
    <mergeCell ref="D1770:D1773"/>
    <mergeCell ref="C1954:C1955"/>
    <mergeCell ref="C1956:C1957"/>
    <mergeCell ref="C1958:C1959"/>
    <mergeCell ref="H335:H336"/>
    <mergeCell ref="J335:J336"/>
    <mergeCell ref="F1733:F1734"/>
    <mergeCell ref="F1735:F1736"/>
    <mergeCell ref="F1426:F1427"/>
    <mergeCell ref="F1428:F1429"/>
    <mergeCell ref="D1355:D1356"/>
    <mergeCell ref="D1357:D1358"/>
    <mergeCell ref="F1342:F1343"/>
    <mergeCell ref="F1546:F1547"/>
    <mergeCell ref="F1542:F1543"/>
    <mergeCell ref="F1577:F1578"/>
    <mergeCell ref="F1516:F1517"/>
    <mergeCell ref="F1691:F1695"/>
    <mergeCell ref="F1696:F1699"/>
    <mergeCell ref="F1700:F1701"/>
    <mergeCell ref="F1703:F1704"/>
    <mergeCell ref="F1705:F1706"/>
    <mergeCell ref="D2038:D2039"/>
    <mergeCell ref="D2040:D2041"/>
    <mergeCell ref="G2036:G2037"/>
    <mergeCell ref="G2038:G2039"/>
    <mergeCell ref="C2044:C2045"/>
    <mergeCell ref="C2046:C2047"/>
    <mergeCell ref="C2048:C2049"/>
    <mergeCell ref="M335:M336"/>
    <mergeCell ref="H1098:H1099"/>
    <mergeCell ref="H1082:H1083"/>
    <mergeCell ref="M1098:M1099"/>
    <mergeCell ref="M359:M360"/>
    <mergeCell ref="D2710:D2711"/>
    <mergeCell ref="D2713:D2714"/>
    <mergeCell ref="D2716:D2717"/>
    <mergeCell ref="D2722:D2723"/>
    <mergeCell ref="F1891:F1892"/>
    <mergeCell ref="D1871:D1872"/>
    <mergeCell ref="D1873:D1874"/>
    <mergeCell ref="C1925:C1926"/>
    <mergeCell ref="C1920:C1922"/>
    <mergeCell ref="C1915:C1916"/>
    <mergeCell ref="C1964:C1965"/>
    <mergeCell ref="D1964:D1965"/>
    <mergeCell ref="D1937:D1938"/>
    <mergeCell ref="D1945:D1946"/>
    <mergeCell ref="D1920:D1922"/>
    <mergeCell ref="D1923:D1924"/>
    <mergeCell ref="C1912:C1914"/>
    <mergeCell ref="F1900:F1901"/>
    <mergeCell ref="F1903:F1904"/>
    <mergeCell ref="B1891:B1892"/>
    <mergeCell ref="B1875:B1876"/>
    <mergeCell ref="F2002:F2003"/>
    <mergeCell ref="F2004:F2005"/>
    <mergeCell ref="D2048:D2049"/>
    <mergeCell ref="D2000:D2001"/>
    <mergeCell ref="C2040:C2041"/>
    <mergeCell ref="C2042:C2043"/>
    <mergeCell ref="D2067:D2068"/>
    <mergeCell ref="D2022:D2023"/>
    <mergeCell ref="D2002:D2003"/>
    <mergeCell ref="D2004:D2005"/>
    <mergeCell ref="D2006:D2007"/>
    <mergeCell ref="D2024:D2025"/>
    <mergeCell ref="D1998:D1999"/>
    <mergeCell ref="C2010:C2011"/>
    <mergeCell ref="C2012:C2013"/>
    <mergeCell ref="C2497:C2498"/>
    <mergeCell ref="B2698:B2699"/>
    <mergeCell ref="F2602:F2603"/>
    <mergeCell ref="F2471:F2472"/>
    <mergeCell ref="F2722:F2723"/>
    <mergeCell ref="C2703:C2705"/>
    <mergeCell ref="F2703:F2705"/>
    <mergeCell ref="C2689:C2690"/>
    <mergeCell ref="B2024:B2025"/>
    <mergeCell ref="F1912:F1914"/>
    <mergeCell ref="F1923:F1924"/>
    <mergeCell ref="F1928:F1931"/>
    <mergeCell ref="D1912:D1914"/>
    <mergeCell ref="C1935:C1936"/>
    <mergeCell ref="C1903:C1904"/>
    <mergeCell ref="F2465:F2466"/>
    <mergeCell ref="D2063:D2064"/>
    <mergeCell ref="D2307:D2308"/>
    <mergeCell ref="D2533:D2534"/>
    <mergeCell ref="F2533:F2534"/>
    <mergeCell ref="D2129:D2130"/>
    <mergeCell ref="D2261:D2262"/>
    <mergeCell ref="D2069:D2070"/>
    <mergeCell ref="C2527:C2528"/>
    <mergeCell ref="C2391:C2392"/>
    <mergeCell ref="D1960:D1961"/>
    <mergeCell ref="C1960:C1961"/>
    <mergeCell ref="F1954:F1955"/>
    <mergeCell ref="A1705:A1706"/>
    <mergeCell ref="A1708:A1709"/>
    <mergeCell ref="B1573:B1574"/>
    <mergeCell ref="B1575:B1576"/>
    <mergeCell ref="B1577:B1578"/>
    <mergeCell ref="B1580:B1581"/>
    <mergeCell ref="B1582:B1583"/>
    <mergeCell ref="B1530:B1531"/>
    <mergeCell ref="B1532:B1533"/>
    <mergeCell ref="E1178:E1179"/>
    <mergeCell ref="B1167:B1168"/>
    <mergeCell ref="C1422:C1423"/>
    <mergeCell ref="C1395:C1396"/>
    <mergeCell ref="C1344:C1345"/>
    <mergeCell ref="C1397:C1398"/>
    <mergeCell ref="C1399:C1400"/>
    <mergeCell ref="C1401:C1402"/>
    <mergeCell ref="C1403:C1404"/>
    <mergeCell ref="C1405:C1406"/>
    <mergeCell ref="C1407:C1408"/>
    <mergeCell ref="D1575:D1576"/>
    <mergeCell ref="D1577:D1578"/>
    <mergeCell ref="D1593:D1594"/>
    <mergeCell ref="D1662:D1663"/>
    <mergeCell ref="B1212:B1213"/>
    <mergeCell ref="B1214:B1215"/>
    <mergeCell ref="B1217:B1218"/>
    <mergeCell ref="B1220:B1222"/>
    <mergeCell ref="B1223:B1226"/>
    <mergeCell ref="D1322:D1323"/>
    <mergeCell ref="C1259:C1260"/>
    <mergeCell ref="C1173:C1176"/>
    <mergeCell ref="C1177:C1179"/>
    <mergeCell ref="C1180:C1184"/>
    <mergeCell ref="C1185:C1189"/>
    <mergeCell ref="A1167:A1168"/>
    <mergeCell ref="B1277:B1278"/>
    <mergeCell ref="E1606:E1607"/>
    <mergeCell ref="B1705:B1706"/>
    <mergeCell ref="D1297:D1298"/>
    <mergeCell ref="D1299:D1300"/>
    <mergeCell ref="D1301:D1302"/>
    <mergeCell ref="B1382:B1383"/>
    <mergeCell ref="B1359:B1360"/>
    <mergeCell ref="A1344:A1345"/>
    <mergeCell ref="C1327:C1328"/>
    <mergeCell ref="C1316:C1317"/>
    <mergeCell ref="C1359:C1360"/>
    <mergeCell ref="C1340:C1341"/>
    <mergeCell ref="L502:L503"/>
    <mergeCell ref="L496:L497"/>
    <mergeCell ref="G493:G494"/>
    <mergeCell ref="A611:A612"/>
    <mergeCell ref="B611:B612"/>
    <mergeCell ref="H614:H615"/>
    <mergeCell ref="I614:I615"/>
    <mergeCell ref="J614:J615"/>
    <mergeCell ref="L614:L615"/>
    <mergeCell ref="J621:J622"/>
    <mergeCell ref="K621:K622"/>
    <mergeCell ref="A918:A919"/>
    <mergeCell ref="H1062:H1063"/>
    <mergeCell ref="L1028:L1030"/>
    <mergeCell ref="H1042:H1043"/>
    <mergeCell ref="L1076:L1077"/>
    <mergeCell ref="L1044:L1045"/>
    <mergeCell ref="F1076:F1077"/>
    <mergeCell ref="A614:A615"/>
    <mergeCell ref="C530:C531"/>
    <mergeCell ref="F530:F531"/>
    <mergeCell ref="G530:G531"/>
    <mergeCell ref="H530:H531"/>
    <mergeCell ref="I530:I531"/>
    <mergeCell ref="J530:J531"/>
    <mergeCell ref="L530:L531"/>
    <mergeCell ref="B536:B537"/>
    <mergeCell ref="A502:A503"/>
    <mergeCell ref="B502:B503"/>
    <mergeCell ref="A513:A514"/>
    <mergeCell ref="B513:B514"/>
    <mergeCell ref="C513:C514"/>
    <mergeCell ref="F513:F514"/>
    <mergeCell ref="G513:G514"/>
    <mergeCell ref="H513:H514"/>
    <mergeCell ref="I513:I514"/>
    <mergeCell ref="J513:J514"/>
    <mergeCell ref="L513:L514"/>
    <mergeCell ref="A505:A506"/>
    <mergeCell ref="B505:B506"/>
    <mergeCell ref="C505:C506"/>
    <mergeCell ref="F505:F506"/>
    <mergeCell ref="G496:G497"/>
    <mergeCell ref="H496:H497"/>
    <mergeCell ref="I496:I497"/>
    <mergeCell ref="C545:C546"/>
    <mergeCell ref="A1042:A1043"/>
    <mergeCell ref="A1064:A1065"/>
    <mergeCell ref="G1068:G1069"/>
    <mergeCell ref="F1068:F1069"/>
    <mergeCell ref="C1016:C1018"/>
    <mergeCell ref="D1016:D1018"/>
    <mergeCell ref="C1037:C1038"/>
    <mergeCell ref="C1039:C1040"/>
    <mergeCell ref="K1025:K1026"/>
    <mergeCell ref="E1025:E1026"/>
    <mergeCell ref="G1020:G1022"/>
    <mergeCell ref="A617:A618"/>
    <mergeCell ref="B617:B618"/>
    <mergeCell ref="C617:C618"/>
    <mergeCell ref="L727:L728"/>
    <mergeCell ref="I1073:I1074"/>
    <mergeCell ref="J1073:J1074"/>
    <mergeCell ref="G1071:G1072"/>
    <mergeCell ref="M614:M615"/>
    <mergeCell ref="M1076:M1077"/>
    <mergeCell ref="I611:I612"/>
    <mergeCell ref="J611:J612"/>
    <mergeCell ref="L611:L612"/>
    <mergeCell ref="M611:M612"/>
    <mergeCell ref="B614:B615"/>
    <mergeCell ref="C614:C615"/>
    <mergeCell ref="F1024:F1026"/>
    <mergeCell ref="I1031:I1032"/>
    <mergeCell ref="M1013:M1015"/>
    <mergeCell ref="M1016:M1018"/>
    <mergeCell ref="M1007:M1008"/>
    <mergeCell ref="M1039:M1040"/>
    <mergeCell ref="M1020:M1022"/>
    <mergeCell ref="D1080:D1081"/>
    <mergeCell ref="M1066:M1067"/>
    <mergeCell ref="C1087:C1088"/>
    <mergeCell ref="B1082:B1083"/>
    <mergeCell ref="M1078:M1079"/>
    <mergeCell ref="G1076:G1077"/>
    <mergeCell ref="H1066:H1067"/>
    <mergeCell ref="H1068:H1069"/>
    <mergeCell ref="I1066:I1067"/>
    <mergeCell ref="J1066:J1067"/>
    <mergeCell ref="M1046:M1047"/>
    <mergeCell ref="L1048:L1049"/>
    <mergeCell ref="C1028:C1030"/>
    <mergeCell ref="D1028:D1030"/>
    <mergeCell ref="F1028:F1030"/>
    <mergeCell ref="G1028:G1030"/>
    <mergeCell ref="E1029:E1030"/>
    <mergeCell ref="I1059:I1060"/>
    <mergeCell ref="H1064:H1065"/>
    <mergeCell ref="I1028:I1030"/>
    <mergeCell ref="M693:M694"/>
    <mergeCell ref="M884:M885"/>
    <mergeCell ref="L704:L705"/>
    <mergeCell ref="M704:M705"/>
    <mergeCell ref="M724:M725"/>
    <mergeCell ref="L750:L751"/>
    <mergeCell ref="L767:L768"/>
    <mergeCell ref="M720:M721"/>
    <mergeCell ref="L826:L827"/>
    <mergeCell ref="L828:L829"/>
    <mergeCell ref="L821:L822"/>
    <mergeCell ref="L823:L824"/>
    <mergeCell ref="L817:L818"/>
    <mergeCell ref="M770:M771"/>
    <mergeCell ref="M712:M713"/>
    <mergeCell ref="I1037:I1038"/>
    <mergeCell ref="J1046:J1047"/>
    <mergeCell ref="I1048:I1049"/>
    <mergeCell ref="F1085:F1086"/>
    <mergeCell ref="I1080:I1081"/>
    <mergeCell ref="H1085:H1086"/>
    <mergeCell ref="C1024:C1026"/>
    <mergeCell ref="D1024:D1026"/>
    <mergeCell ref="J1028:J1030"/>
    <mergeCell ref="C1078:C1079"/>
    <mergeCell ref="G1078:G1079"/>
    <mergeCell ref="I958:I959"/>
    <mergeCell ref="G979:G980"/>
    <mergeCell ref="I1078:I1079"/>
    <mergeCell ref="M343:M344"/>
    <mergeCell ref="A346:A347"/>
    <mergeCell ref="B346:B347"/>
    <mergeCell ref="F346:F347"/>
    <mergeCell ref="H346:H347"/>
    <mergeCell ref="J346:J347"/>
    <mergeCell ref="L346:L347"/>
    <mergeCell ref="M346:M347"/>
    <mergeCell ref="A507:A508"/>
    <mergeCell ref="B507:B508"/>
    <mergeCell ref="C507:C508"/>
    <mergeCell ref="F507:F508"/>
    <mergeCell ref="G507:G508"/>
    <mergeCell ref="H507:H508"/>
    <mergeCell ref="I507:I508"/>
    <mergeCell ref="J507:J508"/>
    <mergeCell ref="L507:L508"/>
    <mergeCell ref="M507:M508"/>
    <mergeCell ref="A509:A510"/>
    <mergeCell ref="B509:B510"/>
    <mergeCell ref="C509:C510"/>
    <mergeCell ref="F509:F510"/>
    <mergeCell ref="G509:G510"/>
    <mergeCell ref="H509:H510"/>
    <mergeCell ref="I509:I510"/>
    <mergeCell ref="J509:J510"/>
    <mergeCell ref="F502:F503"/>
    <mergeCell ref="G502:G503"/>
    <mergeCell ref="H502:H503"/>
    <mergeCell ref="I502:I503"/>
    <mergeCell ref="J502:J503"/>
    <mergeCell ref="A485:A486"/>
    <mergeCell ref="B485:B486"/>
    <mergeCell ref="C485:C486"/>
    <mergeCell ref="F485:F486"/>
    <mergeCell ref="G485:G486"/>
    <mergeCell ref="H485:H486"/>
    <mergeCell ref="B480:B481"/>
    <mergeCell ref="C480:C481"/>
    <mergeCell ref="L505:L506"/>
    <mergeCell ref="M505:M506"/>
    <mergeCell ref="A491:A492"/>
    <mergeCell ref="B491:B492"/>
    <mergeCell ref="C491:C492"/>
    <mergeCell ref="F491:F492"/>
    <mergeCell ref="G491:G492"/>
    <mergeCell ref="M357:M358"/>
    <mergeCell ref="F429:F430"/>
    <mergeCell ref="J491:J492"/>
    <mergeCell ref="L491:L492"/>
    <mergeCell ref="M491:M492"/>
    <mergeCell ref="M459:M460"/>
    <mergeCell ref="A457:A458"/>
    <mergeCell ref="B457:B458"/>
    <mergeCell ref="D459:D460"/>
    <mergeCell ref="C457:C458"/>
    <mergeCell ref="F457:F458"/>
    <mergeCell ref="G457:G458"/>
    <mergeCell ref="H457:H458"/>
    <mergeCell ref="M485:M486"/>
    <mergeCell ref="J493:J494"/>
    <mergeCell ref="L493:L494"/>
    <mergeCell ref="M493:M494"/>
    <mergeCell ref="L480:L481"/>
    <mergeCell ref="G536:G537"/>
    <mergeCell ref="H536:H537"/>
    <mergeCell ref="I536:I537"/>
    <mergeCell ref="J536:J537"/>
    <mergeCell ref="L536:L537"/>
    <mergeCell ref="M536:M537"/>
    <mergeCell ref="A541:A542"/>
    <mergeCell ref="I517:I518"/>
    <mergeCell ref="J517:J518"/>
    <mergeCell ref="L517:L518"/>
    <mergeCell ref="M517:M518"/>
    <mergeCell ref="D515:D516"/>
    <mergeCell ref="D517:D518"/>
    <mergeCell ref="A634:A635"/>
    <mergeCell ref="D634:D635"/>
    <mergeCell ref="A548:A549"/>
    <mergeCell ref="D548:D549"/>
    <mergeCell ref="A550:A551"/>
    <mergeCell ref="D550:D551"/>
    <mergeCell ref="A552:A553"/>
    <mergeCell ref="D552:D553"/>
    <mergeCell ref="A583:A584"/>
    <mergeCell ref="B583:B584"/>
    <mergeCell ref="A530:A531"/>
    <mergeCell ref="B530:B531"/>
    <mergeCell ref="I472:I473"/>
    <mergeCell ref="J472:J473"/>
    <mergeCell ref="L472:L473"/>
    <mergeCell ref="D469:D470"/>
    <mergeCell ref="D472:D473"/>
    <mergeCell ref="M530:M531"/>
    <mergeCell ref="A536:A537"/>
    <mergeCell ref="L708:L709"/>
    <mergeCell ref="J538:J539"/>
    <mergeCell ref="I520:I521"/>
    <mergeCell ref="L500:L501"/>
    <mergeCell ref="M520:M521"/>
    <mergeCell ref="M513:M514"/>
    <mergeCell ref="M515:M516"/>
    <mergeCell ref="M500:M501"/>
    <mergeCell ref="A515:A516"/>
    <mergeCell ref="H515:H516"/>
    <mergeCell ref="I515:I516"/>
    <mergeCell ref="I505:I506"/>
    <mergeCell ref="J505:J506"/>
    <mergeCell ref="L477:L478"/>
    <mergeCell ref="M477:M478"/>
    <mergeCell ref="I485:I486"/>
    <mergeCell ref="J485:J486"/>
    <mergeCell ref="L485:L486"/>
    <mergeCell ref="A524:A525"/>
    <mergeCell ref="B524:B525"/>
    <mergeCell ref="C524:C525"/>
    <mergeCell ref="A522:A523"/>
    <mergeCell ref="B522:B523"/>
    <mergeCell ref="C522:C523"/>
    <mergeCell ref="F522:F523"/>
    <mergeCell ref="G522:G523"/>
    <mergeCell ref="H522:H523"/>
    <mergeCell ref="I522:I523"/>
    <mergeCell ref="J522:J523"/>
    <mergeCell ref="L522:L523"/>
    <mergeCell ref="M522:M523"/>
    <mergeCell ref="D555:D558"/>
    <mergeCell ref="A326:A327"/>
    <mergeCell ref="B326:B327"/>
    <mergeCell ref="F326:F327"/>
    <mergeCell ref="H326:H327"/>
    <mergeCell ref="I326:I327"/>
    <mergeCell ref="J326:J327"/>
    <mergeCell ref="L326:L327"/>
    <mergeCell ref="M326:M327"/>
    <mergeCell ref="A329:A330"/>
    <mergeCell ref="B329:B330"/>
    <mergeCell ref="F329:F330"/>
    <mergeCell ref="H329:H330"/>
    <mergeCell ref="J329:J330"/>
    <mergeCell ref="L329:L330"/>
    <mergeCell ref="M329:M330"/>
    <mergeCell ref="C329:C330"/>
    <mergeCell ref="D326:D327"/>
    <mergeCell ref="D329:D330"/>
    <mergeCell ref="A320:A321"/>
    <mergeCell ref="B320:B321"/>
    <mergeCell ref="F320:F321"/>
    <mergeCell ref="H320:H321"/>
    <mergeCell ref="I320:I321"/>
    <mergeCell ref="J320:J321"/>
    <mergeCell ref="L320:L321"/>
    <mergeCell ref="M320:M321"/>
    <mergeCell ref="A324:A325"/>
    <mergeCell ref="B324:B325"/>
    <mergeCell ref="F324:F325"/>
    <mergeCell ref="H324:H325"/>
    <mergeCell ref="I324:I325"/>
    <mergeCell ref="J324:J325"/>
    <mergeCell ref="L324:L325"/>
    <mergeCell ref="M324:M325"/>
    <mergeCell ref="C320:C321"/>
    <mergeCell ref="G320:G321"/>
    <mergeCell ref="D320:D321"/>
    <mergeCell ref="D324:D325"/>
    <mergeCell ref="C324:C325"/>
    <mergeCell ref="G324:G325"/>
    <mergeCell ref="C326:C327"/>
    <mergeCell ref="H307:H308"/>
    <mergeCell ref="I307:I308"/>
    <mergeCell ref="J307:J308"/>
    <mergeCell ref="L307:L308"/>
    <mergeCell ref="M307:M308"/>
    <mergeCell ref="B305:B306"/>
    <mergeCell ref="F305:F306"/>
    <mergeCell ref="H305:H306"/>
    <mergeCell ref="I305:I306"/>
    <mergeCell ref="J305:J306"/>
    <mergeCell ref="L305:L306"/>
    <mergeCell ref="M305:M306"/>
    <mergeCell ref="L290:L291"/>
    <mergeCell ref="L297:L298"/>
    <mergeCell ref="M297:M298"/>
    <mergeCell ref="C297:C298"/>
    <mergeCell ref="C295:C296"/>
    <mergeCell ref="B290:B291"/>
    <mergeCell ref="F290:F291"/>
    <mergeCell ref="H290:H291"/>
    <mergeCell ref="I290:I291"/>
    <mergeCell ref="J464:J465"/>
    <mergeCell ref="L464:L465"/>
    <mergeCell ref="M464:M465"/>
    <mergeCell ref="D464:D465"/>
    <mergeCell ref="D462:D463"/>
    <mergeCell ref="F469:F470"/>
    <mergeCell ref="G469:G470"/>
    <mergeCell ref="H469:H470"/>
    <mergeCell ref="I469:I470"/>
    <mergeCell ref="J469:J470"/>
    <mergeCell ref="H493:H494"/>
    <mergeCell ref="I493:I494"/>
    <mergeCell ref="F488:F489"/>
    <mergeCell ref="M482:M483"/>
    <mergeCell ref="G480:G481"/>
    <mergeCell ref="H480:H481"/>
    <mergeCell ref="I480:I481"/>
    <mergeCell ref="J480:J481"/>
    <mergeCell ref="B488:B489"/>
    <mergeCell ref="C488:C489"/>
    <mergeCell ref="G488:G489"/>
    <mergeCell ref="H488:H489"/>
    <mergeCell ref="I488:I489"/>
    <mergeCell ref="J488:J489"/>
    <mergeCell ref="L488:L489"/>
    <mergeCell ref="B482:B483"/>
    <mergeCell ref="C482:C483"/>
    <mergeCell ref="F482:F483"/>
    <mergeCell ref="G482:G483"/>
    <mergeCell ref="H482:H483"/>
    <mergeCell ref="D482:D483"/>
    <mergeCell ref="B477:B478"/>
    <mergeCell ref="F477:F478"/>
    <mergeCell ref="G477:G478"/>
    <mergeCell ref="D480:D481"/>
    <mergeCell ref="M462:M463"/>
    <mergeCell ref="B464:B465"/>
    <mergeCell ref="C464:C465"/>
    <mergeCell ref="H464:H465"/>
    <mergeCell ref="B462:B463"/>
    <mergeCell ref="C462:C463"/>
    <mergeCell ref="F462:F463"/>
    <mergeCell ref="G462:G463"/>
    <mergeCell ref="A236:A237"/>
    <mergeCell ref="B236:B237"/>
    <mergeCell ref="F236:F237"/>
    <mergeCell ref="H236:H237"/>
    <mergeCell ref="G243:G244"/>
    <mergeCell ref="I236:I237"/>
    <mergeCell ref="J236:J237"/>
    <mergeCell ref="L236:L237"/>
    <mergeCell ref="M236:M237"/>
    <mergeCell ref="A243:A244"/>
    <mergeCell ref="M251:M252"/>
    <mergeCell ref="C249:C250"/>
    <mergeCell ref="C251:C252"/>
    <mergeCell ref="D249:D250"/>
    <mergeCell ref="D251:D252"/>
    <mergeCell ref="B243:B244"/>
    <mergeCell ref="C243:C244"/>
    <mergeCell ref="A275:A276"/>
    <mergeCell ref="B275:B276"/>
    <mergeCell ref="F275:F276"/>
    <mergeCell ref="H275:H276"/>
    <mergeCell ref="I275:I276"/>
    <mergeCell ref="A295:A296"/>
    <mergeCell ref="B295:B296"/>
    <mergeCell ref="J297:J298"/>
    <mergeCell ref="A316:A317"/>
    <mergeCell ref="B316:B317"/>
    <mergeCell ref="J275:J276"/>
    <mergeCell ref="L275:L276"/>
    <mergeCell ref="M275:M276"/>
    <mergeCell ref="C275:C276"/>
    <mergeCell ref="G275:G276"/>
    <mergeCell ref="D275:D276"/>
    <mergeCell ref="I295:I296"/>
    <mergeCell ref="J295:J296"/>
    <mergeCell ref="L295:L296"/>
    <mergeCell ref="M295:M296"/>
    <mergeCell ref="M290:M291"/>
    <mergeCell ref="A297:A298"/>
    <mergeCell ref="B297:B298"/>
    <mergeCell ref="F297:F298"/>
    <mergeCell ref="H297:H298"/>
    <mergeCell ref="I297:I298"/>
    <mergeCell ref="D314:D315"/>
    <mergeCell ref="A309:A310"/>
    <mergeCell ref="B309:B310"/>
    <mergeCell ref="F309:F310"/>
    <mergeCell ref="H309:H310"/>
    <mergeCell ref="I309:I310"/>
    <mergeCell ref="J309:J310"/>
    <mergeCell ref="L309:L310"/>
    <mergeCell ref="M309:M310"/>
    <mergeCell ref="C305:C306"/>
    <mergeCell ref="C307:C308"/>
    <mergeCell ref="C309:C310"/>
    <mergeCell ref="G305:G306"/>
    <mergeCell ref="G307:G308"/>
    <mergeCell ref="G309:G310"/>
    <mergeCell ref="D305:D306"/>
    <mergeCell ref="D307:D308"/>
    <mergeCell ref="D309:D310"/>
    <mergeCell ref="A307:A308"/>
    <mergeCell ref="B307:B308"/>
    <mergeCell ref="F307:F308"/>
    <mergeCell ref="L303:L304"/>
    <mergeCell ref="M303:M304"/>
    <mergeCell ref="C303:C304"/>
    <mergeCell ref="G303:G304"/>
    <mergeCell ref="D303:D304"/>
    <mergeCell ref="A305:A306"/>
    <mergeCell ref="A312:A313"/>
    <mergeCell ref="B312:B313"/>
    <mergeCell ref="F312:F313"/>
    <mergeCell ref="H312:H313"/>
    <mergeCell ref="I312:I313"/>
    <mergeCell ref="J312:J313"/>
    <mergeCell ref="L312:L313"/>
    <mergeCell ref="M312:M313"/>
    <mergeCell ref="A314:A315"/>
    <mergeCell ref="B314:B315"/>
    <mergeCell ref="F314:F315"/>
    <mergeCell ref="H314:H315"/>
    <mergeCell ref="I314:I315"/>
    <mergeCell ref="J314:J315"/>
    <mergeCell ref="L314:L315"/>
    <mergeCell ref="M314:M315"/>
    <mergeCell ref="C312:C313"/>
    <mergeCell ref="C314:C315"/>
    <mergeCell ref="G312:G313"/>
    <mergeCell ref="G314:G315"/>
    <mergeCell ref="D312:D313"/>
    <mergeCell ref="M706:M707"/>
    <mergeCell ref="M243:M244"/>
    <mergeCell ref="G225:G226"/>
    <mergeCell ref="G228:G229"/>
    <mergeCell ref="D225:D226"/>
    <mergeCell ref="J251:J252"/>
    <mergeCell ref="L251:L252"/>
    <mergeCell ref="A246:A247"/>
    <mergeCell ref="B246:B247"/>
    <mergeCell ref="F246:F247"/>
    <mergeCell ref="H246:H247"/>
    <mergeCell ref="I246:I247"/>
    <mergeCell ref="A239:A240"/>
    <mergeCell ref="B239:B240"/>
    <mergeCell ref="F239:F240"/>
    <mergeCell ref="H239:H240"/>
    <mergeCell ref="I239:I240"/>
    <mergeCell ref="J239:J240"/>
    <mergeCell ref="L239:L240"/>
    <mergeCell ref="L271:L272"/>
    <mergeCell ref="M271:M272"/>
    <mergeCell ref="G278:G279"/>
    <mergeCell ref="C239:C240"/>
    <mergeCell ref="G236:G237"/>
    <mergeCell ref="G239:G240"/>
    <mergeCell ref="D236:D237"/>
    <mergeCell ref="D239:D240"/>
    <mergeCell ref="A234:A235"/>
    <mergeCell ref="B234:B235"/>
    <mergeCell ref="F234:F235"/>
    <mergeCell ref="H234:H235"/>
    <mergeCell ref="I234:I235"/>
    <mergeCell ref="J234:J235"/>
    <mergeCell ref="M234:M235"/>
    <mergeCell ref="C234:C235"/>
    <mergeCell ref="G234:G235"/>
    <mergeCell ref="D234:D235"/>
    <mergeCell ref="I249:I250"/>
    <mergeCell ref="J249:J250"/>
    <mergeCell ref="L249:L250"/>
    <mergeCell ref="M249:M250"/>
    <mergeCell ref="M287:M288"/>
    <mergeCell ref="C287:C288"/>
    <mergeCell ref="G287:G288"/>
    <mergeCell ref="D287:D288"/>
    <mergeCell ref="L281:L282"/>
    <mergeCell ref="A284:A285"/>
    <mergeCell ref="B284:B285"/>
    <mergeCell ref="F284:F285"/>
    <mergeCell ref="H284:H285"/>
    <mergeCell ref="I284:I285"/>
    <mergeCell ref="J284:J285"/>
    <mergeCell ref="L284:L285"/>
    <mergeCell ref="M284:M285"/>
    <mergeCell ref="G284:G285"/>
    <mergeCell ref="D284:D285"/>
    <mergeCell ref="G300:G301"/>
    <mergeCell ref="D300:D301"/>
    <mergeCell ref="A290:A291"/>
    <mergeCell ref="G281:G282"/>
    <mergeCell ref="D281:D282"/>
    <mergeCell ref="A281:A282"/>
    <mergeCell ref="A287:A288"/>
    <mergeCell ref="B287:B288"/>
    <mergeCell ref="F287:F288"/>
    <mergeCell ref="H287:H288"/>
    <mergeCell ref="G295:G296"/>
    <mergeCell ref="G297:G298"/>
    <mergeCell ref="B281:B282"/>
    <mergeCell ref="F281:F282"/>
    <mergeCell ref="H281:H282"/>
    <mergeCell ref="I281:I282"/>
    <mergeCell ref="F295:F296"/>
    <mergeCell ref="H295:H296"/>
    <mergeCell ref="G292:G293"/>
    <mergeCell ref="D290:D291"/>
    <mergeCell ref="D292:D293"/>
    <mergeCell ref="L262:L263"/>
    <mergeCell ref="M262:M263"/>
    <mergeCell ref="J290:J291"/>
    <mergeCell ref="A265:A266"/>
    <mergeCell ref="B265:B266"/>
    <mergeCell ref="F265:F266"/>
    <mergeCell ref="H265:H266"/>
    <mergeCell ref="I265:I266"/>
    <mergeCell ref="J265:J266"/>
    <mergeCell ref="L265:L266"/>
    <mergeCell ref="M265:M266"/>
    <mergeCell ref="B1668:B1669"/>
    <mergeCell ref="B1688:B1689"/>
    <mergeCell ref="B1691:B1695"/>
    <mergeCell ref="B1696:B1699"/>
    <mergeCell ref="B1703:B1704"/>
    <mergeCell ref="F316:F317"/>
    <mergeCell ref="H316:H317"/>
    <mergeCell ref="I316:I317"/>
    <mergeCell ref="J316:J317"/>
    <mergeCell ref="L316:L317"/>
    <mergeCell ref="M316:M317"/>
    <mergeCell ref="A318:A319"/>
    <mergeCell ref="B318:B319"/>
    <mergeCell ref="J318:J319"/>
    <mergeCell ref="L318:L319"/>
    <mergeCell ref="M318:M319"/>
    <mergeCell ref="C316:C317"/>
    <mergeCell ref="B1307:B1308"/>
    <mergeCell ref="B1338:B1339"/>
    <mergeCell ref="B1340:B1341"/>
    <mergeCell ref="D1582:D1583"/>
    <mergeCell ref="D1584:D1585"/>
    <mergeCell ref="C1632:C1633"/>
    <mergeCell ref="B1342:B1343"/>
    <mergeCell ref="B1344:B1345"/>
    <mergeCell ref="B1351:B1352"/>
    <mergeCell ref="B1261:B1262"/>
    <mergeCell ref="B1264:B1266"/>
    <mergeCell ref="C1411:C1412"/>
    <mergeCell ref="D1210:D1211"/>
    <mergeCell ref="D1212:D1213"/>
    <mergeCell ref="D1621:D1622"/>
    <mergeCell ref="D1627:D1628"/>
    <mergeCell ref="D1580:D1581"/>
    <mergeCell ref="D1569:D1570"/>
    <mergeCell ref="D1571:D1572"/>
    <mergeCell ref="B1242:B1243"/>
    <mergeCell ref="B1550:B1551"/>
    <mergeCell ref="B1557:B1558"/>
    <mergeCell ref="B1246:B1247"/>
    <mergeCell ref="C1198:C1199"/>
    <mergeCell ref="D1303:D1304"/>
    <mergeCell ref="M907:M908"/>
    <mergeCell ref="M753:M754"/>
    <mergeCell ref="M767:M768"/>
    <mergeCell ref="B1239:B1241"/>
    <mergeCell ref="F1610:F1611"/>
    <mergeCell ref="F1275:F1276"/>
    <mergeCell ref="F1277:F1278"/>
    <mergeCell ref="J1170:J1172"/>
    <mergeCell ref="L1204:L1205"/>
    <mergeCell ref="G1177:G1179"/>
    <mergeCell ref="C1190:C1193"/>
    <mergeCell ref="C1194:C1195"/>
    <mergeCell ref="C1196:C1197"/>
    <mergeCell ref="I1246:I1247"/>
    <mergeCell ref="K1240:K1241"/>
    <mergeCell ref="K1186:K1189"/>
    <mergeCell ref="L1170:L1172"/>
    <mergeCell ref="I1244:I1245"/>
    <mergeCell ref="I1242:I1243"/>
    <mergeCell ref="J1242:J1243"/>
    <mergeCell ref="I1170:I1172"/>
    <mergeCell ref="I1198:I1199"/>
    <mergeCell ref="F1832:F1833"/>
    <mergeCell ref="F1838:F1839"/>
    <mergeCell ref="B1928:B1931"/>
    <mergeCell ref="B1932:B1934"/>
    <mergeCell ref="B1896:B1898"/>
    <mergeCell ref="B1900:B1901"/>
    <mergeCell ref="B1903:B1904"/>
    <mergeCell ref="B1905:B1906"/>
    <mergeCell ref="B1908:B1910"/>
    <mergeCell ref="E1929:E1931"/>
    <mergeCell ref="B1716:B1718"/>
    <mergeCell ref="D1727:D1728"/>
    <mergeCell ref="B1630:B1631"/>
    <mergeCell ref="B1632:B1633"/>
    <mergeCell ref="B1823:B1824"/>
    <mergeCell ref="B1799:B1800"/>
    <mergeCell ref="B1634:B1635"/>
    <mergeCell ref="B1708:B1709"/>
    <mergeCell ref="B1571:B1572"/>
    <mergeCell ref="D1646:D1647"/>
    <mergeCell ref="B1648:B1649"/>
    <mergeCell ref="B1650:B1651"/>
    <mergeCell ref="B1652:B1653"/>
    <mergeCell ref="B1654:B1655"/>
    <mergeCell ref="B1656:B1657"/>
    <mergeCell ref="B1658:B1659"/>
    <mergeCell ref="B1660:B1661"/>
    <mergeCell ref="G1627:G1628"/>
    <mergeCell ref="F1623:F1624"/>
    <mergeCell ref="F1727:F1728"/>
    <mergeCell ref="C1719:C1720"/>
    <mergeCell ref="C1721:C1722"/>
    <mergeCell ref="G1721:G1722"/>
    <mergeCell ref="G1719:G1720"/>
    <mergeCell ref="F1630:F1631"/>
    <mergeCell ref="E1671:E1673"/>
    <mergeCell ref="F1656:F1657"/>
    <mergeCell ref="G1648:G1649"/>
    <mergeCell ref="G1650:G1651"/>
    <mergeCell ref="D1652:D1653"/>
    <mergeCell ref="F1725:F1726"/>
    <mergeCell ref="D1700:D1701"/>
    <mergeCell ref="D1634:D1635"/>
    <mergeCell ref="D1637:D1638"/>
    <mergeCell ref="D1648:D1649"/>
    <mergeCell ref="F1713:F1714"/>
    <mergeCell ref="B1644:B1645"/>
    <mergeCell ref="F1637:F1638"/>
    <mergeCell ref="B1719:B1720"/>
    <mergeCell ref="D1650:D1651"/>
    <mergeCell ref="D1654:D1655"/>
    <mergeCell ref="D1591:D1592"/>
    <mergeCell ref="C1593:C1594"/>
    <mergeCell ref="C1595:C1596"/>
    <mergeCell ref="C1580:C1581"/>
    <mergeCell ref="F1594:F1596"/>
    <mergeCell ref="F1589:F1591"/>
    <mergeCell ref="F1639:F1640"/>
    <mergeCell ref="C1630:C1631"/>
    <mergeCell ref="G1630:G1631"/>
    <mergeCell ref="F1597:F1598"/>
    <mergeCell ref="F1599:F1600"/>
    <mergeCell ref="B1727:B1728"/>
    <mergeCell ref="C1637:C1638"/>
    <mergeCell ref="C2220:C2222"/>
    <mergeCell ref="B2337:G2337"/>
    <mergeCell ref="F2145:F2147"/>
    <mergeCell ref="C2142:C2144"/>
    <mergeCell ref="D2142:D2144"/>
    <mergeCell ref="G2142:G2144"/>
    <mergeCell ref="D2112:D2113"/>
    <mergeCell ref="G2293:G2294"/>
    <mergeCell ref="D2266:D2267"/>
    <mergeCell ref="F2142:F2144"/>
    <mergeCell ref="B2293:B2294"/>
    <mergeCell ref="F2191:F2192"/>
    <mergeCell ref="B2289:B2290"/>
    <mergeCell ref="G2287:G2288"/>
    <mergeCell ref="D2194:D2196"/>
    <mergeCell ref="D2281:D2282"/>
    <mergeCell ref="D2284:D2285"/>
    <mergeCell ref="C2252:C2253"/>
    <mergeCell ref="E2275:E2277"/>
    <mergeCell ref="F2132:F2135"/>
    <mergeCell ref="F2268:F2269"/>
    <mergeCell ref="B2543:B2544"/>
    <mergeCell ref="C2543:C2544"/>
    <mergeCell ref="D2543:D2544"/>
    <mergeCell ref="F2543:F2544"/>
    <mergeCell ref="D2551:D2552"/>
    <mergeCell ref="B1721:B1722"/>
    <mergeCell ref="B1662:B1663"/>
    <mergeCell ref="B1664:B1665"/>
    <mergeCell ref="B1625:B1626"/>
    <mergeCell ref="B1623:B1624"/>
    <mergeCell ref="F1608:F1609"/>
    <mergeCell ref="D2685:D2686"/>
    <mergeCell ref="G2034:G2035"/>
    <mergeCell ref="F2012:F2013"/>
    <mergeCell ref="C2079:C2080"/>
    <mergeCell ref="C2139:C2140"/>
    <mergeCell ref="B2026:B2027"/>
    <mergeCell ref="B2048:B2049"/>
    <mergeCell ref="B2142:B2144"/>
    <mergeCell ref="B2123:B2124"/>
    <mergeCell ref="B1935:B1936"/>
    <mergeCell ref="B1937:B1938"/>
    <mergeCell ref="G1668:G1669"/>
    <mergeCell ref="D1832:D1833"/>
    <mergeCell ref="G1878:G1880"/>
    <mergeCell ref="G1882:G1886"/>
    <mergeCell ref="E1879:E1880"/>
    <mergeCell ref="E1866:E1867"/>
    <mergeCell ref="C1838:C1839"/>
    <mergeCell ref="C1840:C1841"/>
    <mergeCell ref="D1744:D1745"/>
    <mergeCell ref="D1747:D1751"/>
    <mergeCell ref="D1752:D1756"/>
    <mergeCell ref="G1795:G1796"/>
    <mergeCell ref="D1795:D1796"/>
    <mergeCell ref="G1671:G1673"/>
    <mergeCell ref="G1680:G1681"/>
    <mergeCell ref="D1836:D1837"/>
    <mergeCell ref="D1838:D1839"/>
    <mergeCell ref="D1840:D1841"/>
    <mergeCell ref="D1842:D1843"/>
    <mergeCell ref="C1836:C1837"/>
    <mergeCell ref="C1799:C1800"/>
    <mergeCell ref="C1826:C1828"/>
    <mergeCell ref="C1805:C1806"/>
    <mergeCell ref="C1807:C1808"/>
    <mergeCell ref="G1932:G1934"/>
    <mergeCell ref="G1923:G1924"/>
    <mergeCell ref="E2239:E2240"/>
    <mergeCell ref="B2217:B2219"/>
    <mergeCell ref="B2229:B2230"/>
    <mergeCell ref="B2231:B2233"/>
    <mergeCell ref="B2234:B2236"/>
    <mergeCell ref="B2238:B2240"/>
    <mergeCell ref="B2194:B2196"/>
    <mergeCell ref="B2303:G2303"/>
    <mergeCell ref="B2689:B2690"/>
    <mergeCell ref="B2691:B2692"/>
    <mergeCell ref="B2693:B2694"/>
    <mergeCell ref="B2695:B2696"/>
    <mergeCell ref="B2701:B2702"/>
    <mergeCell ref="B2707:B2708"/>
    <mergeCell ref="B2710:B2711"/>
    <mergeCell ref="B2713:B2714"/>
    <mergeCell ref="B2257:B2258"/>
    <mergeCell ref="E2220:E2222"/>
    <mergeCell ref="F2698:F2699"/>
    <mergeCell ref="F2701:F2702"/>
    <mergeCell ref="F2707:F2708"/>
    <mergeCell ref="F2710:F2711"/>
    <mergeCell ref="F2713:F2714"/>
    <mergeCell ref="B2160:B2161"/>
    <mergeCell ref="F2206:F2207"/>
    <mergeCell ref="G2118:G2119"/>
    <mergeCell ref="E2149:E2150"/>
    <mergeCell ref="E2152:E2153"/>
    <mergeCell ref="G2167:G2168"/>
    <mergeCell ref="B2223:B2224"/>
    <mergeCell ref="B2186:B2189"/>
    <mergeCell ref="B2191:B2192"/>
    <mergeCell ref="B2465:B2466"/>
    <mergeCell ref="C2465:C2466"/>
    <mergeCell ref="D2465:D2466"/>
    <mergeCell ref="B2209:B2210"/>
    <mergeCell ref="D2154:D2156"/>
    <mergeCell ref="C2158:C2159"/>
    <mergeCell ref="C2279:C2280"/>
    <mergeCell ref="C2073:C2074"/>
    <mergeCell ref="C2102:C2103"/>
    <mergeCell ref="F1896:F1898"/>
    <mergeCell ref="B2087:B2088"/>
    <mergeCell ref="B2089:B2090"/>
    <mergeCell ref="B2092:B2093"/>
    <mergeCell ref="B2102:B2103"/>
    <mergeCell ref="B2054:B2055"/>
    <mergeCell ref="B2056:B2057"/>
    <mergeCell ref="B2083:B2084"/>
    <mergeCell ref="B2077:B2078"/>
    <mergeCell ref="G2092:G2093"/>
    <mergeCell ref="B2121:B2122"/>
    <mergeCell ref="D2106:D2107"/>
    <mergeCell ref="B2287:B2288"/>
    <mergeCell ref="F2279:F2280"/>
    <mergeCell ref="G2543:G2544"/>
    <mergeCell ref="F2393:F2394"/>
    <mergeCell ref="G2393:G2394"/>
    <mergeCell ref="G2695:G2696"/>
    <mergeCell ref="F2725:F2726"/>
    <mergeCell ref="F2727:F2728"/>
    <mergeCell ref="F2729:F2730"/>
    <mergeCell ref="F2551:F2552"/>
    <mergeCell ref="D2725:D2726"/>
    <mergeCell ref="D2600:D2601"/>
    <mergeCell ref="D2602:D2603"/>
    <mergeCell ref="D2689:D2690"/>
    <mergeCell ref="D2691:D2692"/>
    <mergeCell ref="D2693:D2694"/>
    <mergeCell ref="D2695:D2696"/>
    <mergeCell ref="D2698:D2699"/>
    <mergeCell ref="D2701:D2702"/>
    <mergeCell ref="D2703:D2705"/>
    <mergeCell ref="D2707:D2708"/>
    <mergeCell ref="C2701:C2702"/>
    <mergeCell ref="G2307:G2308"/>
    <mergeCell ref="G2471:G2472"/>
    <mergeCell ref="C2479:C2480"/>
    <mergeCell ref="D2479:D2480"/>
    <mergeCell ref="F2479:F2480"/>
    <mergeCell ref="G2479:G2480"/>
    <mergeCell ref="C2393:C2394"/>
    <mergeCell ref="C2395:C2396"/>
    <mergeCell ref="C2298:C2300"/>
    <mergeCell ref="D2298:D2300"/>
    <mergeCell ref="C2447:C2448"/>
    <mergeCell ref="B2385:G2385"/>
    <mergeCell ref="B2469:B2470"/>
    <mergeCell ref="G2298:G2300"/>
    <mergeCell ref="C2722:C2723"/>
    <mergeCell ref="C2725:C2726"/>
    <mergeCell ref="B2725:B2726"/>
    <mergeCell ref="F2395:F2396"/>
    <mergeCell ref="G2395:G2396"/>
    <mergeCell ref="D2461:D2462"/>
    <mergeCell ref="C2452:C2453"/>
    <mergeCell ref="D2452:D2453"/>
    <mergeCell ref="E2452:E2453"/>
    <mergeCell ref="C2467:C2468"/>
    <mergeCell ref="C2707:C2708"/>
    <mergeCell ref="C2501:C2502"/>
    <mergeCell ref="D2501:D2502"/>
    <mergeCell ref="F2501:F2502"/>
    <mergeCell ref="G2501:G2502"/>
    <mergeCell ref="B2515:B2516"/>
    <mergeCell ref="B2547:B2548"/>
    <mergeCell ref="C2547:C2548"/>
    <mergeCell ref="D2547:D2548"/>
    <mergeCell ref="F2547:F2548"/>
    <mergeCell ref="G2547:G2548"/>
    <mergeCell ref="B2527:B2528"/>
    <mergeCell ref="B2537:B2538"/>
    <mergeCell ref="C2537:C2538"/>
    <mergeCell ref="D2537:D2538"/>
    <mergeCell ref="F2537:F2538"/>
    <mergeCell ref="G2537:G2538"/>
    <mergeCell ref="B2305:B2306"/>
    <mergeCell ref="D2314:D2315"/>
    <mergeCell ref="C2602:C2603"/>
    <mergeCell ref="C2471:C2472"/>
    <mergeCell ref="D2471:D2472"/>
    <mergeCell ref="G2362:G2363"/>
    <mergeCell ref="C2557:C2558"/>
    <mergeCell ref="M1996:M1997"/>
    <mergeCell ref="D2444:D2445"/>
    <mergeCell ref="D2092:D2093"/>
    <mergeCell ref="D2094:D2095"/>
    <mergeCell ref="D2096:D2097"/>
    <mergeCell ref="D2098:D2099"/>
    <mergeCell ref="C2305:C2306"/>
    <mergeCell ref="G2191:G2192"/>
    <mergeCell ref="C2229:C2230"/>
    <mergeCell ref="C2212:C2215"/>
    <mergeCell ref="F2209:F2210"/>
    <mergeCell ref="F2212:F2215"/>
    <mergeCell ref="F2217:F2219"/>
    <mergeCell ref="F2229:F2230"/>
    <mergeCell ref="C2209:C2210"/>
    <mergeCell ref="G2212:G2215"/>
    <mergeCell ref="G2121:G2122"/>
    <mergeCell ref="C2121:C2122"/>
    <mergeCell ref="C2123:C2124"/>
    <mergeCell ref="C2106:C2107"/>
    <mergeCell ref="G2063:G2064"/>
    <mergeCell ref="L2698:L2699"/>
    <mergeCell ref="M2698:M2699"/>
    <mergeCell ref="J2693:J2694"/>
    <mergeCell ref="M2004:M2005"/>
    <mergeCell ref="D2467:D2468"/>
    <mergeCell ref="D2421:D2422"/>
    <mergeCell ref="C2698:C2699"/>
    <mergeCell ref="D2339:D2341"/>
    <mergeCell ref="F2307:F2308"/>
    <mergeCell ref="G2689:G2690"/>
    <mergeCell ref="C2691:C2692"/>
    <mergeCell ref="C2693:C2694"/>
    <mergeCell ref="F2044:F2045"/>
    <mergeCell ref="G2048:G2049"/>
    <mergeCell ref="I2281:I2282"/>
    <mergeCell ref="G2160:G2161"/>
    <mergeCell ref="J2301:J2302"/>
    <mergeCell ref="J2158:J2159"/>
    <mergeCell ref="H2154:H2156"/>
    <mergeCell ref="D2301:D2302"/>
    <mergeCell ref="J2281:J2282"/>
    <mergeCell ref="L2281:L2282"/>
    <mergeCell ref="L2052:L2053"/>
    <mergeCell ref="I2220:I2222"/>
    <mergeCell ref="F2008:F2009"/>
    <mergeCell ref="D2050:D2051"/>
    <mergeCell ref="F2061:F2062"/>
    <mergeCell ref="F2063:F2064"/>
    <mergeCell ref="F2065:F2066"/>
    <mergeCell ref="C2063:C2064"/>
    <mergeCell ref="C2022:C2023"/>
    <mergeCell ref="D2061:D2062"/>
    <mergeCell ref="C2061:C2062"/>
    <mergeCell ref="G2061:G2062"/>
    <mergeCell ref="D2102:D2103"/>
    <mergeCell ref="D2104:D2105"/>
    <mergeCell ref="F2685:F2686"/>
    <mergeCell ref="D2531:D2532"/>
    <mergeCell ref="D2527:D2528"/>
    <mergeCell ref="G2123:G2124"/>
    <mergeCell ref="G2279:G2280"/>
    <mergeCell ref="C2281:C2282"/>
    <mergeCell ref="D2114:D2115"/>
    <mergeCell ref="W1923:W1924"/>
    <mergeCell ref="M1893:M1894"/>
    <mergeCell ref="W1925:W1926"/>
    <mergeCell ref="A1937:A1938"/>
    <mergeCell ref="I1937:I1938"/>
    <mergeCell ref="J1937:J1938"/>
    <mergeCell ref="L1937:L1938"/>
    <mergeCell ref="M1937:M1938"/>
    <mergeCell ref="H1937:H1938"/>
    <mergeCell ref="W1935:W1936"/>
    <mergeCell ref="C2016:C2017"/>
    <mergeCell ref="F2038:F2039"/>
    <mergeCell ref="F2067:F2068"/>
    <mergeCell ref="F2069:F2070"/>
    <mergeCell ref="B1972:B1973"/>
    <mergeCell ref="B1974:B1975"/>
    <mergeCell ref="G2065:G2066"/>
    <mergeCell ref="C2065:C2066"/>
    <mergeCell ref="C2067:C2068"/>
    <mergeCell ref="G2024:G2025"/>
    <mergeCell ref="H1935:H1936"/>
    <mergeCell ref="H2698:H2699"/>
    <mergeCell ref="L2293:L2294"/>
    <mergeCell ref="H2293:H2294"/>
    <mergeCell ref="L2191:L2192"/>
    <mergeCell ref="H2289:H2290"/>
    <mergeCell ref="I2289:I2290"/>
    <mergeCell ref="L2305:L2306"/>
    <mergeCell ref="I2307:I2308"/>
    <mergeCell ref="J2307:J2308"/>
    <mergeCell ref="L2307:L2308"/>
    <mergeCell ref="J2257:J2258"/>
    <mergeCell ref="J2234:J2236"/>
    <mergeCell ref="H2191:H2192"/>
    <mergeCell ref="H2287:H2288"/>
    <mergeCell ref="H2598:M2598"/>
    <mergeCell ref="H2450:M2450"/>
    <mergeCell ref="H2449:M2449"/>
    <mergeCell ref="H2385:N2385"/>
    <mergeCell ref="H2337:N2337"/>
    <mergeCell ref="M2191:M2192"/>
    <mergeCell ref="L2314:L2315"/>
    <mergeCell ref="M2691:M2692"/>
    <mergeCell ref="L2020:L2021"/>
    <mergeCell ref="J2447:J2448"/>
    <mergeCell ref="I2398:I2399"/>
    <mergeCell ref="J2398:J2399"/>
    <mergeCell ref="J2421:J2422"/>
    <mergeCell ref="J2444:J2445"/>
    <mergeCell ref="M2268:M2269"/>
    <mergeCell ref="J2293:J2294"/>
    <mergeCell ref="H2223:H2224"/>
    <mergeCell ref="I2223:I2224"/>
    <mergeCell ref="J2223:J2224"/>
    <mergeCell ref="I1964:I1965"/>
    <mergeCell ref="I1974:I1975"/>
    <mergeCell ref="I1976:I1977"/>
    <mergeCell ref="D2075:D2076"/>
    <mergeCell ref="C2136:C2137"/>
    <mergeCell ref="J2008:J2009"/>
    <mergeCell ref="I1978:I1979"/>
    <mergeCell ref="F2087:F2088"/>
    <mergeCell ref="I1920:I1922"/>
    <mergeCell ref="J1920:J1922"/>
    <mergeCell ref="W1836:W1837"/>
    <mergeCell ref="B1805:B1806"/>
    <mergeCell ref="B1807:B1808"/>
    <mergeCell ref="B1809:B1810"/>
    <mergeCell ref="B1811:B1812"/>
    <mergeCell ref="B1814:B1816"/>
    <mergeCell ref="B1818:B1822"/>
    <mergeCell ref="G1814:G1816"/>
    <mergeCell ref="C1818:C1822"/>
    <mergeCell ref="E1819:E1822"/>
    <mergeCell ref="W1823:W1824"/>
    <mergeCell ref="W1826:W1827"/>
    <mergeCell ref="I1795:I1796"/>
    <mergeCell ref="I1845:I1846"/>
    <mergeCell ref="A1871:A1872"/>
    <mergeCell ref="A1840:A1841"/>
    <mergeCell ref="A1842:A1843"/>
    <mergeCell ref="H1875:H1876"/>
    <mergeCell ref="F1875:F1876"/>
    <mergeCell ref="L1871:L1872"/>
    <mergeCell ref="M1871:M1872"/>
    <mergeCell ref="J1871:J1872"/>
    <mergeCell ref="I1873:I1874"/>
    <mergeCell ref="F1873:F1874"/>
    <mergeCell ref="M1868:M1870"/>
    <mergeCell ref="A1862:A1863"/>
    <mergeCell ref="C1855:C1857"/>
    <mergeCell ref="C1859:C1861"/>
    <mergeCell ref="F1855:F1857"/>
    <mergeCell ref="F1859:F1861"/>
    <mergeCell ref="F1862:F1863"/>
    <mergeCell ref="F1865:F1867"/>
    <mergeCell ref="F1868:F1870"/>
    <mergeCell ref="M1875:M1876"/>
    <mergeCell ref="C1862:C1863"/>
    <mergeCell ref="C1865:C1867"/>
    <mergeCell ref="G1865:G1867"/>
    <mergeCell ref="H1862:H1863"/>
    <mergeCell ref="I1862:I1863"/>
    <mergeCell ref="J1862:J1863"/>
    <mergeCell ref="G1855:G1857"/>
    <mergeCell ref="G1859:G1861"/>
    <mergeCell ref="D1862:D1863"/>
    <mergeCell ref="D1865:D1867"/>
    <mergeCell ref="G1871:G1872"/>
    <mergeCell ref="B1842:B1843"/>
    <mergeCell ref="B1873:B1874"/>
    <mergeCell ref="K1866:K1867"/>
    <mergeCell ref="H1865:H1867"/>
    <mergeCell ref="J1859:J1861"/>
    <mergeCell ref="C1868:C1870"/>
    <mergeCell ref="M1862:M1863"/>
    <mergeCell ref="I1847:I1848"/>
    <mergeCell ref="H1859:H1861"/>
    <mergeCell ref="M1859:M1861"/>
    <mergeCell ref="M1840:M1841"/>
    <mergeCell ref="M1842:M1843"/>
    <mergeCell ref="L1847:L1848"/>
    <mergeCell ref="B1840:B1841"/>
    <mergeCell ref="B1847:B1848"/>
    <mergeCell ref="E1869:E1870"/>
    <mergeCell ref="D1847:D1848"/>
    <mergeCell ref="D1875:D1876"/>
    <mergeCell ref="C1871:C1872"/>
    <mergeCell ref="A1805:A1806"/>
    <mergeCell ref="A1807:A1808"/>
    <mergeCell ref="A1809:A1810"/>
    <mergeCell ref="A1811:A1812"/>
    <mergeCell ref="H1797:H1798"/>
    <mergeCell ref="I1797:I1798"/>
    <mergeCell ref="J1797:J1798"/>
    <mergeCell ref="L1797:L1798"/>
    <mergeCell ref="M1797:M1798"/>
    <mergeCell ref="H1799:H1800"/>
    <mergeCell ref="H1801:H1802"/>
    <mergeCell ref="H1803:H1804"/>
    <mergeCell ref="H1805:H1806"/>
    <mergeCell ref="H1807:H1808"/>
    <mergeCell ref="H1809:H1810"/>
    <mergeCell ref="H1811:H1812"/>
    <mergeCell ref="I1799:I1800"/>
    <mergeCell ref="B1801:B1802"/>
    <mergeCell ref="B1803:B1804"/>
    <mergeCell ref="M1799:M1800"/>
    <mergeCell ref="I1801:I1802"/>
    <mergeCell ref="J1801:J1802"/>
    <mergeCell ref="L1801:L1802"/>
    <mergeCell ref="M1801:M1802"/>
    <mergeCell ref="I1803:I1804"/>
    <mergeCell ref="J1803:J1804"/>
    <mergeCell ref="L1803:L1804"/>
    <mergeCell ref="M1803:M1804"/>
    <mergeCell ref="I1805:I1806"/>
    <mergeCell ref="J1805:J1806"/>
    <mergeCell ref="L1805:L1806"/>
    <mergeCell ref="M1805:M1806"/>
    <mergeCell ref="F1809:F1810"/>
    <mergeCell ref="D1805:D1806"/>
    <mergeCell ref="D1807:D1808"/>
    <mergeCell ref="F1801:F1802"/>
    <mergeCell ref="G1811:G1812"/>
    <mergeCell ref="F1805:F1806"/>
    <mergeCell ref="F1807:F1808"/>
    <mergeCell ref="G1797:G1798"/>
    <mergeCell ref="G1799:G1800"/>
    <mergeCell ref="C1811:C1812"/>
    <mergeCell ref="C1809:C1810"/>
    <mergeCell ref="C1801:C1802"/>
    <mergeCell ref="F1811:F1812"/>
    <mergeCell ref="B1733:B1734"/>
    <mergeCell ref="B1786:B1789"/>
    <mergeCell ref="B1791:B1794"/>
    <mergeCell ref="C1731:C1732"/>
    <mergeCell ref="C1733:C1734"/>
    <mergeCell ref="A1791:A1794"/>
    <mergeCell ref="A1782:A1785"/>
    <mergeCell ref="G1801:G1802"/>
    <mergeCell ref="G1803:G1804"/>
    <mergeCell ref="F1803:F1804"/>
    <mergeCell ref="E1767:E1769"/>
    <mergeCell ref="G1766:G1769"/>
    <mergeCell ref="D1797:D1798"/>
    <mergeCell ref="F1752:F1756"/>
    <mergeCell ref="F1757:F1761"/>
    <mergeCell ref="G1782:G1785"/>
    <mergeCell ref="G1786:G1789"/>
    <mergeCell ref="C1786:C1789"/>
    <mergeCell ref="G1752:G1756"/>
    <mergeCell ref="G1757:G1761"/>
    <mergeCell ref="I1778:I1781"/>
    <mergeCell ref="A1795:A1796"/>
    <mergeCell ref="A1797:A1798"/>
    <mergeCell ref="A1799:A1800"/>
    <mergeCell ref="A1801:A1802"/>
    <mergeCell ref="A1803:A1804"/>
    <mergeCell ref="H1795:H1796"/>
    <mergeCell ref="B1770:B1773"/>
    <mergeCell ref="F1739:F1740"/>
    <mergeCell ref="F1741:F1742"/>
    <mergeCell ref="H1791:H1794"/>
    <mergeCell ref="B1752:B1756"/>
    <mergeCell ref="A1747:A1751"/>
    <mergeCell ref="A1744:A1745"/>
    <mergeCell ref="E1748:E1751"/>
    <mergeCell ref="A1739:A1740"/>
    <mergeCell ref="B1766:B1769"/>
    <mergeCell ref="G1731:G1732"/>
    <mergeCell ref="B1735:B1736"/>
    <mergeCell ref="B1737:B1738"/>
    <mergeCell ref="B1739:B1740"/>
    <mergeCell ref="B1741:B1742"/>
    <mergeCell ref="C1739:C1740"/>
    <mergeCell ref="C1741:C1742"/>
    <mergeCell ref="D1731:D1732"/>
    <mergeCell ref="D1733:D1734"/>
    <mergeCell ref="D1735:D1736"/>
    <mergeCell ref="D1737:D1738"/>
    <mergeCell ref="D1774:D1777"/>
    <mergeCell ref="E1787:E1789"/>
    <mergeCell ref="C1791:C1794"/>
    <mergeCell ref="C1795:C1796"/>
    <mergeCell ref="C1737:C1738"/>
    <mergeCell ref="G1762:G1765"/>
    <mergeCell ref="G1744:G1745"/>
    <mergeCell ref="H1782:H1785"/>
    <mergeCell ref="B1757:B1761"/>
    <mergeCell ref="B1762:B1765"/>
    <mergeCell ref="E1771:E1773"/>
    <mergeCell ref="W1845:W1846"/>
    <mergeCell ref="W1855:W1857"/>
    <mergeCell ref="W1859:W1861"/>
    <mergeCell ref="W1865:W1867"/>
    <mergeCell ref="W1868:W1870"/>
    <mergeCell ref="W1878:W1880"/>
    <mergeCell ref="I1700:I1701"/>
    <mergeCell ref="J1700:J1701"/>
    <mergeCell ref="L1700:L1701"/>
    <mergeCell ref="M1700:M1701"/>
    <mergeCell ref="W1713:W1714"/>
    <mergeCell ref="I1735:I1736"/>
    <mergeCell ref="J1735:J1736"/>
    <mergeCell ref="L1735:L1736"/>
    <mergeCell ref="M1735:M1736"/>
    <mergeCell ref="I1737:I1738"/>
    <mergeCell ref="J1737:J1738"/>
    <mergeCell ref="W1729:W1730"/>
    <mergeCell ref="W1739:W1740"/>
    <mergeCell ref="W1741:W1742"/>
    <mergeCell ref="W1774:W1775"/>
    <mergeCell ref="W1752:W1756"/>
    <mergeCell ref="W1757:W1761"/>
    <mergeCell ref="W1762:W1765"/>
    <mergeCell ref="W1766:W1769"/>
    <mergeCell ref="W1770:W1773"/>
    <mergeCell ref="W1778:W1781"/>
    <mergeCell ref="W1795:W1796"/>
    <mergeCell ref="W1814:W1816"/>
    <mergeCell ref="I1809:I1810"/>
    <mergeCell ref="J1809:J1810"/>
    <mergeCell ref="L1809:L1810"/>
    <mergeCell ref="I1807:I1808"/>
    <mergeCell ref="J1807:J1808"/>
    <mergeCell ref="L1807:L1808"/>
    <mergeCell ref="L1778:L1781"/>
    <mergeCell ref="M1845:M1846"/>
    <mergeCell ref="M1832:M1833"/>
    <mergeCell ref="J1799:J1800"/>
    <mergeCell ref="M1818:M1822"/>
    <mergeCell ref="J1762:J1765"/>
    <mergeCell ref="L1741:L1742"/>
    <mergeCell ref="M1741:M1742"/>
    <mergeCell ref="M1873:M1874"/>
    <mergeCell ref="J1865:J1867"/>
    <mergeCell ref="I1868:I1870"/>
    <mergeCell ref="J1868:J1870"/>
    <mergeCell ref="W1797:W1798"/>
    <mergeCell ref="I1865:I1867"/>
    <mergeCell ref="M1838:M1839"/>
    <mergeCell ref="I1770:I1773"/>
    <mergeCell ref="J1770:J1773"/>
    <mergeCell ref="M1752:M1756"/>
    <mergeCell ref="K1768:K1769"/>
    <mergeCell ref="M1757:M1761"/>
    <mergeCell ref="L1766:L1769"/>
    <mergeCell ref="W1838:W1839"/>
    <mergeCell ref="W1840:W1841"/>
    <mergeCell ref="W1842:W1843"/>
    <mergeCell ref="M1809:M1810"/>
    <mergeCell ref="J1811:J1812"/>
    <mergeCell ref="L1811:L1812"/>
    <mergeCell ref="M1811:M1812"/>
    <mergeCell ref="W1834:W1835"/>
    <mergeCell ref="W1799:W1800"/>
    <mergeCell ref="W1801:W1802"/>
    <mergeCell ref="W1803:W1804"/>
    <mergeCell ref="W1805:W1806"/>
    <mergeCell ref="W1807:W1808"/>
    <mergeCell ref="W1809:W1810"/>
    <mergeCell ref="I1723:I1724"/>
    <mergeCell ref="I1782:I1785"/>
    <mergeCell ref="J1782:J1785"/>
    <mergeCell ref="L1782:L1785"/>
    <mergeCell ref="M1782:M1785"/>
    <mergeCell ref="K1771:K1773"/>
    <mergeCell ref="K1763:K1765"/>
    <mergeCell ref="K1758:K1761"/>
    <mergeCell ref="W1818:W1822"/>
    <mergeCell ref="M1729:M1730"/>
    <mergeCell ref="M1778:M1781"/>
    <mergeCell ref="M1774:M1777"/>
    <mergeCell ref="M1791:M1794"/>
    <mergeCell ref="L1747:L1751"/>
    <mergeCell ref="L1774:L1777"/>
    <mergeCell ref="K1792:K1794"/>
    <mergeCell ref="L1791:L1794"/>
    <mergeCell ref="I1774:I1777"/>
    <mergeCell ref="J1774:J1777"/>
    <mergeCell ref="L1799:L1800"/>
    <mergeCell ref="W1832:W1833"/>
    <mergeCell ref="K1783:K1785"/>
    <mergeCell ref="K1779:K1781"/>
    <mergeCell ref="M1786:M1789"/>
    <mergeCell ref="I1710:I1711"/>
    <mergeCell ref="K1717:K1718"/>
    <mergeCell ref="L1710:L1711"/>
    <mergeCell ref="I1744:I1745"/>
    <mergeCell ref="J1744:J1745"/>
    <mergeCell ref="L1786:L1789"/>
    <mergeCell ref="K1830:K1831"/>
    <mergeCell ref="W1829:W1831"/>
    <mergeCell ref="W1811:W1812"/>
    <mergeCell ref="K1787:K1789"/>
    <mergeCell ref="K1775:K1777"/>
    <mergeCell ref="L1770:L1773"/>
    <mergeCell ref="I1766:I1769"/>
    <mergeCell ref="J1766:J1769"/>
    <mergeCell ref="I1752:I1756"/>
    <mergeCell ref="I1811:I1812"/>
    <mergeCell ref="M1770:M1773"/>
    <mergeCell ref="J1791:J1794"/>
    <mergeCell ref="L1795:L1796"/>
    <mergeCell ref="I1791:I1794"/>
    <mergeCell ref="I1786:I1789"/>
    <mergeCell ref="J1786:J1789"/>
    <mergeCell ref="I1733:I1734"/>
    <mergeCell ref="J1733:J1734"/>
    <mergeCell ref="J1795:J1796"/>
    <mergeCell ref="J1778:J1781"/>
    <mergeCell ref="I1757:I1761"/>
    <mergeCell ref="J1757:J1761"/>
    <mergeCell ref="L1814:L1816"/>
    <mergeCell ref="W1691:W1695"/>
    <mergeCell ref="W1696:W1699"/>
    <mergeCell ref="W1703:W1704"/>
    <mergeCell ref="W1710:W1711"/>
    <mergeCell ref="W1716:W1717"/>
    <mergeCell ref="W1719:W1720"/>
    <mergeCell ref="W1723:W1724"/>
    <mergeCell ref="W1725:W1726"/>
    <mergeCell ref="W1727:W1728"/>
    <mergeCell ref="W1721:W1722"/>
    <mergeCell ref="W1744:W1745"/>
    <mergeCell ref="W1747:W1751"/>
    <mergeCell ref="W1731:W1732"/>
    <mergeCell ref="W1733:W1734"/>
    <mergeCell ref="W1735:W1736"/>
    <mergeCell ref="W1737:W1738"/>
    <mergeCell ref="M1725:M1726"/>
    <mergeCell ref="M1727:M1728"/>
    <mergeCell ref="M1719:M1720"/>
    <mergeCell ref="M1723:M1724"/>
    <mergeCell ref="W1700:W1701"/>
    <mergeCell ref="M1705:M1706"/>
    <mergeCell ref="M1708:M1709"/>
    <mergeCell ref="W1705:W1706"/>
    <mergeCell ref="W1708:W1709"/>
    <mergeCell ref="M1703:M1704"/>
    <mergeCell ref="M1744:M1745"/>
    <mergeCell ref="M1713:M1714"/>
    <mergeCell ref="I1731:I1732"/>
    <mergeCell ref="J1731:J1732"/>
    <mergeCell ref="L1731:L1732"/>
    <mergeCell ref="M1731:M1732"/>
    <mergeCell ref="I1762:I1765"/>
    <mergeCell ref="J1752:J1756"/>
    <mergeCell ref="L1744:L1745"/>
    <mergeCell ref="L1762:L1765"/>
    <mergeCell ref="J1705:J1706"/>
    <mergeCell ref="I1691:I1695"/>
    <mergeCell ref="I1729:I1730"/>
    <mergeCell ref="K1748:K1751"/>
    <mergeCell ref="I1747:I1751"/>
    <mergeCell ref="J1725:J1726"/>
    <mergeCell ref="K1753:K1756"/>
    <mergeCell ref="J1727:J1728"/>
    <mergeCell ref="L1727:L1728"/>
    <mergeCell ref="J1723:J1724"/>
    <mergeCell ref="I1741:I1742"/>
    <mergeCell ref="J1741:J1742"/>
    <mergeCell ref="W1652:W1653"/>
    <mergeCell ref="W1654:W1655"/>
    <mergeCell ref="W1656:W1657"/>
    <mergeCell ref="L1705:L1706"/>
    <mergeCell ref="I1708:I1709"/>
    <mergeCell ref="J1708:J1709"/>
    <mergeCell ref="L1708:L1709"/>
    <mergeCell ref="M1721:M1722"/>
    <mergeCell ref="J1721:J1722"/>
    <mergeCell ref="I1721:I1722"/>
    <mergeCell ref="J1710:J1711"/>
    <mergeCell ref="I1662:I1663"/>
    <mergeCell ref="J1662:J1663"/>
    <mergeCell ref="L1662:L1663"/>
    <mergeCell ref="M1662:M1663"/>
    <mergeCell ref="M1671:M1673"/>
    <mergeCell ref="M1668:M1669"/>
    <mergeCell ref="I1664:I1665"/>
    <mergeCell ref="J1664:J1665"/>
    <mergeCell ref="L1664:L1665"/>
    <mergeCell ref="M1664:M1665"/>
    <mergeCell ref="I1652:I1653"/>
    <mergeCell ref="J1652:J1653"/>
    <mergeCell ref="L1652:L1653"/>
    <mergeCell ref="M1652:M1653"/>
    <mergeCell ref="I1654:I1655"/>
    <mergeCell ref="J1654:J1655"/>
    <mergeCell ref="L1654:L1655"/>
    <mergeCell ref="M1654:M1655"/>
    <mergeCell ref="M1666:M1667"/>
    <mergeCell ref="J1713:J1714"/>
    <mergeCell ref="M1716:M1718"/>
    <mergeCell ref="W1448:W1449"/>
    <mergeCell ref="W1500:W1501"/>
    <mergeCell ref="W1520:W1521"/>
    <mergeCell ref="W1589:W1591"/>
    <mergeCell ref="W1621:W1622"/>
    <mergeCell ref="W1639:W1640"/>
    <mergeCell ref="W1688:W1689"/>
    <mergeCell ref="W1601:W1602"/>
    <mergeCell ref="W1632:W1633"/>
    <mergeCell ref="W1577:W1578"/>
    <mergeCell ref="W1599:W1600"/>
    <mergeCell ref="M1650:M1651"/>
    <mergeCell ref="J1563:J1564"/>
    <mergeCell ref="L1563:L1564"/>
    <mergeCell ref="M1563:M1564"/>
    <mergeCell ref="L1548:L1549"/>
    <mergeCell ref="M1548:M1549"/>
    <mergeCell ref="M1567:M1568"/>
    <mergeCell ref="J1557:J1558"/>
    <mergeCell ref="L1557:L1558"/>
    <mergeCell ref="M1557:M1558"/>
    <mergeCell ref="I1534:I1535"/>
    <mergeCell ref="L1492:L1493"/>
    <mergeCell ref="M1492:M1493"/>
    <mergeCell ref="I1468:I1469"/>
    <mergeCell ref="J1468:J1469"/>
    <mergeCell ref="L1468:L1469"/>
    <mergeCell ref="M1468:M1469"/>
    <mergeCell ref="L1470:L1471"/>
    <mergeCell ref="L1456:L1457"/>
    <mergeCell ref="M1456:M1457"/>
    <mergeCell ref="M1522:M1523"/>
    <mergeCell ref="W1437:W1438"/>
    <mergeCell ref="W1439:W1440"/>
    <mergeCell ref="W1441:W1442"/>
    <mergeCell ref="W1443:W1444"/>
    <mergeCell ref="W1445:W1446"/>
    <mergeCell ref="W1641:W1642"/>
    <mergeCell ref="W1407:W1408"/>
    <mergeCell ref="W1409:W1410"/>
    <mergeCell ref="W1411:W1412"/>
    <mergeCell ref="W1413:W1414"/>
    <mergeCell ref="W1415:W1416"/>
    <mergeCell ref="W1417:W1418"/>
    <mergeCell ref="W1419:W1420"/>
    <mergeCell ref="W1422:W1423"/>
    <mergeCell ref="A1424:A1425"/>
    <mergeCell ref="A1426:A1427"/>
    <mergeCell ref="A1428:A1429"/>
    <mergeCell ref="W1424:W1425"/>
    <mergeCell ref="W1426:W1427"/>
    <mergeCell ref="W1428:W1429"/>
    <mergeCell ref="I1660:I1661"/>
    <mergeCell ref="H1646:H1647"/>
    <mergeCell ref="H1662:H1663"/>
    <mergeCell ref="J1584:J1585"/>
    <mergeCell ref="J1668:J1669"/>
    <mergeCell ref="M1648:M1649"/>
    <mergeCell ref="H1666:H1667"/>
    <mergeCell ref="H1668:H1669"/>
    <mergeCell ref="J1582:J1583"/>
    <mergeCell ref="L1582:L1583"/>
    <mergeCell ref="M1582:M1583"/>
    <mergeCell ref="J1601:J1602"/>
    <mergeCell ref="L1601:L1602"/>
    <mergeCell ref="M1601:M1602"/>
    <mergeCell ref="K1595:K1596"/>
    <mergeCell ref="J1594:J1596"/>
    <mergeCell ref="L1594:L1596"/>
    <mergeCell ref="I1594:I1596"/>
    <mergeCell ref="M1594:M1596"/>
    <mergeCell ref="M1632:M1633"/>
    <mergeCell ref="L1634:L1635"/>
    <mergeCell ref="M1634:M1635"/>
    <mergeCell ref="J1597:J1598"/>
    <mergeCell ref="L1597:L1598"/>
    <mergeCell ref="B1413:B1414"/>
    <mergeCell ref="B1415:B1416"/>
    <mergeCell ref="B1417:B1418"/>
    <mergeCell ref="I1582:I1583"/>
    <mergeCell ref="J1603:J1604"/>
    <mergeCell ref="I1637:I1638"/>
    <mergeCell ref="M1580:M1581"/>
    <mergeCell ref="G1652:G1653"/>
    <mergeCell ref="G1654:G1655"/>
    <mergeCell ref="G1656:G1657"/>
    <mergeCell ref="G1658:G1659"/>
    <mergeCell ref="G1637:G1638"/>
    <mergeCell ref="G1639:G1640"/>
    <mergeCell ref="G1644:G1645"/>
    <mergeCell ref="L1561:L1562"/>
    <mergeCell ref="L1623:L1624"/>
    <mergeCell ref="L1644:L1645"/>
    <mergeCell ref="L1569:L1570"/>
    <mergeCell ref="D1548:D1549"/>
    <mergeCell ref="G1557:G1558"/>
    <mergeCell ref="W1403:W1404"/>
    <mergeCell ref="W1405:W1406"/>
    <mergeCell ref="W1336:W1337"/>
    <mergeCell ref="W1338:W1339"/>
    <mergeCell ref="W1340:W1341"/>
    <mergeCell ref="W1342:W1343"/>
    <mergeCell ref="W1344:W1345"/>
    <mergeCell ref="W1347:W1348"/>
    <mergeCell ref="W1349:W1350"/>
    <mergeCell ref="W1351:W1352"/>
    <mergeCell ref="W1353:W1354"/>
    <mergeCell ref="W1355:W1356"/>
    <mergeCell ref="W1357:W1358"/>
    <mergeCell ref="W1359:W1360"/>
    <mergeCell ref="W1361:W1362"/>
    <mergeCell ref="W1364:W1365"/>
    <mergeCell ref="W1366:W1367"/>
    <mergeCell ref="W1368:W1369"/>
    <mergeCell ref="W1370:W1371"/>
    <mergeCell ref="L1340:L1341"/>
    <mergeCell ref="L1347:L1348"/>
    <mergeCell ref="M1307:M1308"/>
    <mergeCell ref="L1351:L1352"/>
    <mergeCell ref="M1351:M1352"/>
    <mergeCell ref="L1357:L1358"/>
    <mergeCell ref="M1357:M1358"/>
    <mergeCell ref="M1374:M1375"/>
    <mergeCell ref="M1405:M1406"/>
    <mergeCell ref="L1336:L1337"/>
    <mergeCell ref="I1336:I1337"/>
    <mergeCell ref="M1333:M1334"/>
    <mergeCell ref="H1405:H1406"/>
    <mergeCell ref="B1336:B1337"/>
    <mergeCell ref="H1313:H1314"/>
    <mergeCell ref="L1246:L1247"/>
    <mergeCell ref="M1293:M1294"/>
    <mergeCell ref="L1293:L1294"/>
    <mergeCell ref="L1255:L1257"/>
    <mergeCell ref="W1293:W1294"/>
    <mergeCell ref="W1295:W1296"/>
    <mergeCell ref="W1297:W1298"/>
    <mergeCell ref="W1372:W1373"/>
    <mergeCell ref="W1374:W1375"/>
    <mergeCell ref="W1376:W1377"/>
    <mergeCell ref="W1378:W1379"/>
    <mergeCell ref="W1380:W1381"/>
    <mergeCell ref="W1382:W1383"/>
    <mergeCell ref="W1384:W1385"/>
    <mergeCell ref="W1386:W1387"/>
    <mergeCell ref="W1388:W1389"/>
    <mergeCell ref="W1390:W1391"/>
    <mergeCell ref="W1393:W1394"/>
    <mergeCell ref="W1395:W1396"/>
    <mergeCell ref="W1397:W1398"/>
    <mergeCell ref="W1399:W1400"/>
    <mergeCell ref="W1401:W1402"/>
    <mergeCell ref="B1386:B1387"/>
    <mergeCell ref="B1388:B1389"/>
    <mergeCell ref="B1390:B1391"/>
    <mergeCell ref="W1307:W1308"/>
    <mergeCell ref="W1309:W1310"/>
    <mergeCell ref="W1311:W1312"/>
    <mergeCell ref="W1313:W1314"/>
    <mergeCell ref="W1316:W1317"/>
    <mergeCell ref="W1318:W1319"/>
    <mergeCell ref="W1320:W1321"/>
    <mergeCell ref="W1322:W1323"/>
    <mergeCell ref="W1325:W1326"/>
    <mergeCell ref="W1327:W1328"/>
    <mergeCell ref="W1329:W1330"/>
    <mergeCell ref="W1331:W1332"/>
    <mergeCell ref="W1333:W1334"/>
    <mergeCell ref="G1277:G1278"/>
    <mergeCell ref="M845:M846"/>
    <mergeCell ref="W1223:W1226"/>
    <mergeCell ref="W1227:W1228"/>
    <mergeCell ref="W1236:W1237"/>
    <mergeCell ref="W1239:W1240"/>
    <mergeCell ref="W1242:W1243"/>
    <mergeCell ref="W1244:W1245"/>
    <mergeCell ref="W1229:W1231"/>
    <mergeCell ref="W1232:W1234"/>
    <mergeCell ref="L1284:L1285"/>
    <mergeCell ref="M1284:M1285"/>
    <mergeCell ref="W1299:W1300"/>
    <mergeCell ref="W1301:W1302"/>
    <mergeCell ref="W1303:W1304"/>
    <mergeCell ref="L1232:L1234"/>
    <mergeCell ref="M1232:M1234"/>
    <mergeCell ref="L1229:L1231"/>
    <mergeCell ref="M1227:M1228"/>
    <mergeCell ref="L1239:L1241"/>
    <mergeCell ref="M1239:M1241"/>
    <mergeCell ref="L1089:L1090"/>
    <mergeCell ref="M1064:M1065"/>
    <mergeCell ref="M1087:M1088"/>
    <mergeCell ref="W1114:W1115"/>
    <mergeCell ref="W1117:W1118"/>
    <mergeCell ref="W1109:W1112"/>
    <mergeCell ref="W1106:W1108"/>
    <mergeCell ref="L1180:L1184"/>
    <mergeCell ref="M1180:M1184"/>
    <mergeCell ref="W1204:W1205"/>
    <mergeCell ref="W1206:W1207"/>
    <mergeCell ref="W1212:W1213"/>
    <mergeCell ref="W1214:W1215"/>
    <mergeCell ref="L1236:L1238"/>
    <mergeCell ref="M1114:M1115"/>
    <mergeCell ref="W1167:W1168"/>
    <mergeCell ref="W1076:W1077"/>
    <mergeCell ref="W1078:W1079"/>
    <mergeCell ref="W1080:W1081"/>
    <mergeCell ref="W1082:W1083"/>
    <mergeCell ref="W1085:W1086"/>
    <mergeCell ref="W1087:W1088"/>
    <mergeCell ref="M1091:M1092"/>
    <mergeCell ref="L1259:L1260"/>
    <mergeCell ref="W1255:W1257"/>
    <mergeCell ref="W1259:W1260"/>
    <mergeCell ref="W1264:W1266"/>
    <mergeCell ref="W1268:W1269"/>
    <mergeCell ref="W1271:W1272"/>
    <mergeCell ref="W1273:W1274"/>
    <mergeCell ref="W1275:W1276"/>
    <mergeCell ref="W1282:W1283"/>
    <mergeCell ref="W1284:W1285"/>
    <mergeCell ref="W1286:W1287"/>
    <mergeCell ref="W1288:W1289"/>
    <mergeCell ref="W1291:W1292"/>
    <mergeCell ref="W1246:W1247"/>
    <mergeCell ref="L1268:L1269"/>
    <mergeCell ref="L1248:L1249"/>
    <mergeCell ref="W1261:W1262"/>
    <mergeCell ref="L1242:L1243"/>
    <mergeCell ref="M1242:M1243"/>
    <mergeCell ref="L1264:L1266"/>
    <mergeCell ref="M1264:M1266"/>
    <mergeCell ref="W862:W863"/>
    <mergeCell ref="W1062:W1063"/>
    <mergeCell ref="W1064:W1065"/>
    <mergeCell ref="W1066:W1067"/>
    <mergeCell ref="W1068:W1069"/>
    <mergeCell ref="W1071:W1072"/>
    <mergeCell ref="W1073:W1074"/>
    <mergeCell ref="W1220:W1222"/>
    <mergeCell ref="L1200:L1201"/>
    <mergeCell ref="M1200:M1201"/>
    <mergeCell ref="L1202:L1203"/>
    <mergeCell ref="L1173:L1176"/>
    <mergeCell ref="M1170:M1172"/>
    <mergeCell ref="J1185:J1189"/>
    <mergeCell ref="L1185:L1189"/>
    <mergeCell ref="M1185:M1189"/>
    <mergeCell ref="M988:M989"/>
    <mergeCell ref="L1071:L1072"/>
    <mergeCell ref="L1066:L1067"/>
    <mergeCell ref="W1013:W1015"/>
    <mergeCell ref="W1016:W1018"/>
    <mergeCell ref="M953:M954"/>
    <mergeCell ref="K1029:K1030"/>
    <mergeCell ref="W1028:W1030"/>
    <mergeCell ref="W1007:W1008"/>
    <mergeCell ref="J1037:J1038"/>
    <mergeCell ref="J1044:J1045"/>
    <mergeCell ref="J1057:J1058"/>
    <mergeCell ref="M1071:M1072"/>
    <mergeCell ref="W1196:W1197"/>
    <mergeCell ref="J1180:J1184"/>
    <mergeCell ref="J1173:J1176"/>
    <mergeCell ref="M1196:M1197"/>
    <mergeCell ref="W1157:W1159"/>
    <mergeCell ref="W1160:W1163"/>
    <mergeCell ref="W936:W937"/>
    <mergeCell ref="L1037:L1038"/>
    <mergeCell ref="L1039:L1040"/>
    <mergeCell ref="M866:M867"/>
    <mergeCell ref="J1117:J1118"/>
    <mergeCell ref="W880:W881"/>
    <mergeCell ref="W875:W876"/>
    <mergeCell ref="W897:W899"/>
    <mergeCell ref="W901:W903"/>
    <mergeCell ref="M873:M874"/>
    <mergeCell ref="W753:W754"/>
    <mergeCell ref="L961:L962"/>
    <mergeCell ref="M961:M962"/>
    <mergeCell ref="W873:W874"/>
    <mergeCell ref="W869:W870"/>
    <mergeCell ref="W746:W747"/>
    <mergeCell ref="L849:L850"/>
    <mergeCell ref="L843:L844"/>
    <mergeCell ref="W736:W737"/>
    <mergeCell ref="W739:W740"/>
    <mergeCell ref="W741:W742"/>
    <mergeCell ref="W743:W744"/>
    <mergeCell ref="W763:W764"/>
    <mergeCell ref="M897:M899"/>
    <mergeCell ref="M936:M937"/>
    <mergeCell ref="L1010:L1011"/>
    <mergeCell ref="M1010:M1011"/>
    <mergeCell ref="W877:W878"/>
    <mergeCell ref="M748:M749"/>
    <mergeCell ref="L741:L742"/>
    <mergeCell ref="W864:W865"/>
    <mergeCell ref="W866:W867"/>
    <mergeCell ref="M750:M751"/>
    <mergeCell ref="M746:M747"/>
    <mergeCell ref="M743:M744"/>
    <mergeCell ref="M997:M998"/>
    <mergeCell ref="L1059:L1060"/>
    <mergeCell ref="M1054:M1055"/>
    <mergeCell ref="M941:M942"/>
    <mergeCell ref="M1051:M1052"/>
    <mergeCell ref="M791:M792"/>
    <mergeCell ref="M803:M804"/>
    <mergeCell ref="M779:M780"/>
    <mergeCell ref="W836:W837"/>
    <mergeCell ref="W817:W818"/>
    <mergeCell ref="W819:W820"/>
    <mergeCell ref="W767:W768"/>
    <mergeCell ref="W770:W771"/>
    <mergeCell ref="M1044:M1045"/>
    <mergeCell ref="M1057:M1058"/>
    <mergeCell ref="M986:M987"/>
    <mergeCell ref="L746:L747"/>
    <mergeCell ref="W1057:W1058"/>
    <mergeCell ref="W756:W757"/>
    <mergeCell ref="W832:W833"/>
    <mergeCell ref="W826:W827"/>
    <mergeCell ref="W828:W829"/>
    <mergeCell ref="W823:W824"/>
    <mergeCell ref="W1039:W1040"/>
    <mergeCell ref="W1042:W1043"/>
    <mergeCell ref="W1044:W1045"/>
    <mergeCell ref="W1046:W1047"/>
    <mergeCell ref="W1048:W1049"/>
    <mergeCell ref="W1051:W1052"/>
    <mergeCell ref="W1004:W1005"/>
    <mergeCell ref="M1042:M1043"/>
    <mergeCell ref="M1004:M1005"/>
    <mergeCell ref="M1031:M1032"/>
    <mergeCell ref="M1028:M1030"/>
    <mergeCell ref="M1117:M1118"/>
    <mergeCell ref="M1125:M1126"/>
    <mergeCell ref="M1154:M1156"/>
    <mergeCell ref="W1037:W1038"/>
    <mergeCell ref="M1139:M1140"/>
    <mergeCell ref="M1119:M1120"/>
    <mergeCell ref="W717:W718"/>
    <mergeCell ref="W720:W721"/>
    <mergeCell ref="I1024:I1026"/>
    <mergeCell ref="L717:L718"/>
    <mergeCell ref="L720:L721"/>
    <mergeCell ref="L955:L956"/>
    <mergeCell ref="L1094:L1095"/>
    <mergeCell ref="I1010:I1011"/>
    <mergeCell ref="M1082:M1083"/>
    <mergeCell ref="L997:L998"/>
    <mergeCell ref="M964:M965"/>
    <mergeCell ref="M971:M972"/>
    <mergeCell ref="J1082:J1083"/>
    <mergeCell ref="J941:J942"/>
    <mergeCell ref="I1064:I1065"/>
    <mergeCell ref="J1064:J1065"/>
    <mergeCell ref="M934:M935"/>
    <mergeCell ref="L901:L903"/>
    <mergeCell ref="L897:L899"/>
    <mergeCell ref="I904:I905"/>
    <mergeCell ref="M948:M949"/>
    <mergeCell ref="I988:I989"/>
    <mergeCell ref="I1046:I1047"/>
    <mergeCell ref="I1106:I1108"/>
    <mergeCell ref="I1089:I1090"/>
    <mergeCell ref="J1048:J1049"/>
    <mergeCell ref="M916:M917"/>
    <mergeCell ref="M901:M903"/>
    <mergeCell ref="I884:I885"/>
    <mergeCell ref="J901:J903"/>
    <mergeCell ref="I866:I867"/>
    <mergeCell ref="I943:I944"/>
    <mergeCell ref="M979:M980"/>
    <mergeCell ref="M958:M959"/>
    <mergeCell ref="J770:J771"/>
    <mergeCell ref="J943:J944"/>
    <mergeCell ref="W793:W794"/>
    <mergeCell ref="W787:W788"/>
    <mergeCell ref="W785:W786"/>
    <mergeCell ref="W1089:W1090"/>
    <mergeCell ref="W1091:W1092"/>
    <mergeCell ref="W1094:W1095"/>
    <mergeCell ref="W1154:W1156"/>
    <mergeCell ref="M727:M728"/>
    <mergeCell ref="J971:J972"/>
    <mergeCell ref="J955:J956"/>
    <mergeCell ref="I961:I962"/>
    <mergeCell ref="L918:L919"/>
    <mergeCell ref="W851:W852"/>
    <mergeCell ref="W1054:W1055"/>
    <mergeCell ref="L1082:L1083"/>
    <mergeCell ref="I911:I912"/>
    <mergeCell ref="M939:M940"/>
    <mergeCell ref="W871:W872"/>
    <mergeCell ref="M875:M876"/>
    <mergeCell ref="M880:M881"/>
    <mergeCell ref="J1094:J1095"/>
    <mergeCell ref="W750:W751"/>
    <mergeCell ref="W840:W841"/>
    <mergeCell ref="W834:W835"/>
    <mergeCell ref="W843:W844"/>
    <mergeCell ref="W845:W846"/>
    <mergeCell ref="W838:W839"/>
    <mergeCell ref="W860:W861"/>
    <mergeCell ref="M759:M760"/>
    <mergeCell ref="W779:W780"/>
    <mergeCell ref="W805:W806"/>
    <mergeCell ref="L799:L800"/>
    <mergeCell ref="W799:W800"/>
    <mergeCell ref="W934:W935"/>
    <mergeCell ref="W1147:W1148"/>
    <mergeCell ref="L1054:L1055"/>
    <mergeCell ref="L1064:L1065"/>
    <mergeCell ref="L916:L917"/>
    <mergeCell ref="L909:L910"/>
    <mergeCell ref="M918:M919"/>
    <mergeCell ref="W1020:W1022"/>
    <mergeCell ref="W1024:W1026"/>
    <mergeCell ref="W765:W766"/>
    <mergeCell ref="M773:M774"/>
    <mergeCell ref="M887:M888"/>
    <mergeCell ref="M782:M783"/>
    <mergeCell ref="M819:M820"/>
    <mergeCell ref="M817:M818"/>
    <mergeCell ref="M836:M837"/>
    <mergeCell ref="L862:L863"/>
    <mergeCell ref="M955:M956"/>
    <mergeCell ref="M914:M915"/>
    <mergeCell ref="F1242:F1243"/>
    <mergeCell ref="F1194:F1195"/>
    <mergeCell ref="J1206:J1207"/>
    <mergeCell ref="L1206:L1207"/>
    <mergeCell ref="M1214:M1215"/>
    <mergeCell ref="M1206:M1207"/>
    <mergeCell ref="W1208:W1209"/>
    <mergeCell ref="W1210:W1211"/>
    <mergeCell ref="M1202:M1203"/>
    <mergeCell ref="L1198:L1199"/>
    <mergeCell ref="M1198:M1199"/>
    <mergeCell ref="W1217:W1218"/>
    <mergeCell ref="M1073:M1074"/>
    <mergeCell ref="L1080:L1081"/>
    <mergeCell ref="M1080:M1081"/>
    <mergeCell ref="M1177:M1179"/>
    <mergeCell ref="M1150:M1151"/>
    <mergeCell ref="M1147:M1148"/>
    <mergeCell ref="L1123:L1124"/>
    <mergeCell ref="F1223:F1226"/>
    <mergeCell ref="F1227:F1228"/>
    <mergeCell ref="H1173:H1176"/>
    <mergeCell ref="I1173:I1176"/>
    <mergeCell ref="K1178:K1179"/>
    <mergeCell ref="G1170:G1172"/>
    <mergeCell ref="F1196:F1197"/>
    <mergeCell ref="M1236:M1238"/>
    <mergeCell ref="M869:M870"/>
    <mergeCell ref="G907:G908"/>
    <mergeCell ref="I907:I908"/>
    <mergeCell ref="L946:L947"/>
    <mergeCell ref="L953:L954"/>
    <mergeCell ref="I1190:I1193"/>
    <mergeCell ref="J1190:J1193"/>
    <mergeCell ref="W1150:W1151"/>
    <mergeCell ref="W1152:W1153"/>
    <mergeCell ref="L1307:L1308"/>
    <mergeCell ref="F1185:F1189"/>
    <mergeCell ref="G1255:G1257"/>
    <mergeCell ref="G1259:G1260"/>
    <mergeCell ref="G1261:G1262"/>
    <mergeCell ref="G1264:G1266"/>
    <mergeCell ref="H1307:H1308"/>
    <mergeCell ref="G1229:G1231"/>
    <mergeCell ref="G1236:G1238"/>
    <mergeCell ref="I1223:I1226"/>
    <mergeCell ref="J1223:J1226"/>
    <mergeCell ref="L1658:L1659"/>
    <mergeCell ref="I1650:I1651"/>
    <mergeCell ref="L1650:L1651"/>
    <mergeCell ref="J1660:J1661"/>
    <mergeCell ref="L1660:L1661"/>
    <mergeCell ref="J1637:J1638"/>
    <mergeCell ref="L1637:L1638"/>
    <mergeCell ref="I1586:I1587"/>
    <mergeCell ref="J1586:J1587"/>
    <mergeCell ref="L1586:L1587"/>
    <mergeCell ref="J1666:J1667"/>
    <mergeCell ref="L1666:L1667"/>
    <mergeCell ref="J1650:J1651"/>
    <mergeCell ref="H1597:H1598"/>
    <mergeCell ref="H1618:H1619"/>
    <mergeCell ref="I1618:I1619"/>
    <mergeCell ref="J1618:J1619"/>
    <mergeCell ref="L1618:L1619"/>
    <mergeCell ref="W1165:W1166"/>
    <mergeCell ref="W1198:W1199"/>
    <mergeCell ref="W1200:W1201"/>
    <mergeCell ref="W1202:W1203"/>
    <mergeCell ref="L1577:L1578"/>
    <mergeCell ref="I1580:I1581"/>
    <mergeCell ref="J1580:J1581"/>
    <mergeCell ref="L1190:L1193"/>
    <mergeCell ref="M1190:M1193"/>
    <mergeCell ref="W1170:W1172"/>
    <mergeCell ref="W1173:W1176"/>
    <mergeCell ref="W1177:W1179"/>
    <mergeCell ref="W1180:W1184"/>
    <mergeCell ref="W1185:W1189"/>
    <mergeCell ref="W1190:W1193"/>
    <mergeCell ref="K1181:K1184"/>
    <mergeCell ref="M1173:M1176"/>
    <mergeCell ref="L1194:L1195"/>
    <mergeCell ref="M1194:M1195"/>
    <mergeCell ref="K1191:K1193"/>
    <mergeCell ref="W1305:W1306"/>
    <mergeCell ref="L1288:L1289"/>
    <mergeCell ref="M1288:M1289"/>
    <mergeCell ref="L1295:L1296"/>
    <mergeCell ref="M1277:M1278"/>
    <mergeCell ref="L1297:L1298"/>
    <mergeCell ref="L1271:L1272"/>
    <mergeCell ref="M1271:M1272"/>
    <mergeCell ref="L1275:L1276"/>
    <mergeCell ref="M1275:M1276"/>
    <mergeCell ref="L1282:L1283"/>
    <mergeCell ref="M1282:M1283"/>
    <mergeCell ref="L1273:L1274"/>
    <mergeCell ref="M2052:M2053"/>
    <mergeCell ref="B2279:B2280"/>
    <mergeCell ref="J2050:J2051"/>
    <mergeCell ref="C2036:C2037"/>
    <mergeCell ref="C2038:C2039"/>
    <mergeCell ref="F2050:F2051"/>
    <mergeCell ref="C2092:C2093"/>
    <mergeCell ref="G2125:G2126"/>
    <mergeCell ref="G2096:G2097"/>
    <mergeCell ref="G2098:G2099"/>
    <mergeCell ref="G2100:G2101"/>
    <mergeCell ref="B2132:B2135"/>
    <mergeCell ref="G2087:G2088"/>
    <mergeCell ref="G2089:G2090"/>
    <mergeCell ref="F2040:F2041"/>
    <mergeCell ref="L2121:L2122"/>
    <mergeCell ref="M2071:M2072"/>
    <mergeCell ref="M2139:M2140"/>
    <mergeCell ref="E2143:E2144"/>
    <mergeCell ref="D2089:D2090"/>
    <mergeCell ref="H2234:H2236"/>
    <mergeCell ref="L2118:L2119"/>
    <mergeCell ref="M2058:M2059"/>
    <mergeCell ref="B2136:B2137"/>
    <mergeCell ref="C2167:C2168"/>
    <mergeCell ref="C2160:C2161"/>
    <mergeCell ref="B2139:B2140"/>
    <mergeCell ref="D2158:D2159"/>
    <mergeCell ref="G2170:G2171"/>
    <mergeCell ref="D2065:D2066"/>
    <mergeCell ref="K2133:K2135"/>
    <mergeCell ref="H2229:H2230"/>
    <mergeCell ref="I2229:I2230"/>
    <mergeCell ref="L2220:L2222"/>
    <mergeCell ref="L2223:L2224"/>
    <mergeCell ref="F2252:F2253"/>
    <mergeCell ref="E2232:E2233"/>
    <mergeCell ref="L2139:L2140"/>
    <mergeCell ref="M2279:M2280"/>
    <mergeCell ref="M2247:M2248"/>
    <mergeCell ref="B2148:B2150"/>
    <mergeCell ref="B2151:B2153"/>
    <mergeCell ref="C2268:C2269"/>
    <mergeCell ref="D2160:D2161"/>
    <mergeCell ref="D2162:D2163"/>
    <mergeCell ref="G2145:G2147"/>
    <mergeCell ref="H2231:H2233"/>
    <mergeCell ref="L2238:L2240"/>
    <mergeCell ref="E2146:E2147"/>
    <mergeCell ref="I2145:I2147"/>
    <mergeCell ref="I2197:I2198"/>
    <mergeCell ref="M2148:M2150"/>
    <mergeCell ref="I2274:I2277"/>
    <mergeCell ref="J2274:J2277"/>
    <mergeCell ref="I2148:I2150"/>
    <mergeCell ref="H2170:H2171"/>
    <mergeCell ref="I2158:I2159"/>
    <mergeCell ref="B2212:B2215"/>
    <mergeCell ref="L2073:L2074"/>
    <mergeCell ref="L2065:L2066"/>
    <mergeCell ref="F2136:F2137"/>
    <mergeCell ref="F2194:F2196"/>
    <mergeCell ref="G2136:G2137"/>
    <mergeCell ref="F2139:F2140"/>
    <mergeCell ref="M2073:M2074"/>
    <mergeCell ref="L2085:L2086"/>
    <mergeCell ref="H2071:H2072"/>
    <mergeCell ref="I2065:I2066"/>
    <mergeCell ref="J2065:J2066"/>
    <mergeCell ref="F2223:F2224"/>
    <mergeCell ref="G2223:G2224"/>
    <mergeCell ref="E2187:E2189"/>
    <mergeCell ref="G2217:G2219"/>
    <mergeCell ref="D2191:D2192"/>
    <mergeCell ref="J2243:J2244"/>
    <mergeCell ref="C2231:C2233"/>
    <mergeCell ref="H2206:H2207"/>
    <mergeCell ref="M2154:M2156"/>
    <mergeCell ref="L2148:L2150"/>
    <mergeCell ref="L2217:L2219"/>
    <mergeCell ref="H2212:H2215"/>
    <mergeCell ref="H2151:H2153"/>
    <mergeCell ref="G2252:G2253"/>
    <mergeCell ref="G2231:G2233"/>
    <mergeCell ref="H2167:H2168"/>
    <mergeCell ref="H2160:H2161"/>
    <mergeCell ref="I2160:I2161"/>
    <mergeCell ref="J2160:J2161"/>
    <mergeCell ref="I2167:I2168"/>
    <mergeCell ref="L2158:L2159"/>
    <mergeCell ref="M2158:M2159"/>
    <mergeCell ref="K2146:K2147"/>
    <mergeCell ref="M2284:M2285"/>
    <mergeCell ref="H2284:H2285"/>
    <mergeCell ref="L2279:L2280"/>
    <mergeCell ref="C2145:C2147"/>
    <mergeCell ref="D2220:D2222"/>
    <mergeCell ref="D2223:D2224"/>
    <mergeCell ref="C2114:C2115"/>
    <mergeCell ref="D2132:D2135"/>
    <mergeCell ref="D2229:D2230"/>
    <mergeCell ref="H2247:H2248"/>
    <mergeCell ref="G2229:G2230"/>
    <mergeCell ref="M2118:M2119"/>
    <mergeCell ref="C2206:C2207"/>
    <mergeCell ref="C2223:C2224"/>
    <mergeCell ref="M2274:M2277"/>
    <mergeCell ref="K2266:K2267"/>
    <mergeCell ref="M2261:M2262"/>
    <mergeCell ref="C2197:C2198"/>
    <mergeCell ref="F2186:F2189"/>
    <mergeCell ref="G2186:G2189"/>
    <mergeCell ref="H2186:H2189"/>
    <mergeCell ref="J2191:J2192"/>
    <mergeCell ref="I2186:I2189"/>
    <mergeCell ref="C2194:C2196"/>
    <mergeCell ref="E2195:E2196"/>
    <mergeCell ref="F2247:F2248"/>
    <mergeCell ref="I2136:I2137"/>
    <mergeCell ref="G2127:G2128"/>
    <mergeCell ref="I2266:I2267"/>
    <mergeCell ref="J2266:J2267"/>
    <mergeCell ref="L2261:L2262"/>
    <mergeCell ref="G2158:G2159"/>
    <mergeCell ref="C2151:C2153"/>
    <mergeCell ref="J2132:J2135"/>
    <mergeCell ref="D2151:D2153"/>
    <mergeCell ref="C2154:C2156"/>
    <mergeCell ref="L2274:L2277"/>
    <mergeCell ref="F2261:F2262"/>
    <mergeCell ref="M1962:M1963"/>
    <mergeCell ref="M1974:M1975"/>
    <mergeCell ref="L1974:L1975"/>
    <mergeCell ref="L1984:L1985"/>
    <mergeCell ref="M2006:M2007"/>
    <mergeCell ref="L1998:L1999"/>
    <mergeCell ref="M1998:M1999"/>
    <mergeCell ref="M2114:M2115"/>
    <mergeCell ref="M2112:M2113"/>
    <mergeCell ref="G2040:G2041"/>
    <mergeCell ref="D2145:D2147"/>
    <mergeCell ref="D2197:D2198"/>
    <mergeCell ref="D2199:D2200"/>
    <mergeCell ref="D2206:D2207"/>
    <mergeCell ref="D2209:D2210"/>
    <mergeCell ref="D2212:D2215"/>
    <mergeCell ref="D2217:D2219"/>
    <mergeCell ref="D2186:D2189"/>
    <mergeCell ref="F2167:F2168"/>
    <mergeCell ref="F2154:F2156"/>
    <mergeCell ref="F2158:F2159"/>
    <mergeCell ref="C2191:C2192"/>
    <mergeCell ref="L2167:L2168"/>
    <mergeCell ref="G2132:G2135"/>
    <mergeCell ref="L2022:L2023"/>
    <mergeCell ref="H2022:H2023"/>
    <mergeCell ref="H2024:H2025"/>
    <mergeCell ref="J2036:J2037"/>
    <mergeCell ref="B2094:B2095"/>
    <mergeCell ref="B2096:B2097"/>
    <mergeCell ref="L1982:L1983"/>
    <mergeCell ref="L2014:L2015"/>
    <mergeCell ref="L1962:L1963"/>
    <mergeCell ref="L1994:L1995"/>
    <mergeCell ref="M1994:M1995"/>
    <mergeCell ref="E1988:E1990"/>
    <mergeCell ref="H2000:H2001"/>
    <mergeCell ref="L1978:L1979"/>
    <mergeCell ref="L2048:L2049"/>
    <mergeCell ref="I2127:I2128"/>
    <mergeCell ref="F2006:F2007"/>
    <mergeCell ref="D2010:D2011"/>
    <mergeCell ref="C2110:C2111"/>
    <mergeCell ref="C2132:C2135"/>
    <mergeCell ref="C2026:C2027"/>
    <mergeCell ref="L2032:L2033"/>
    <mergeCell ref="D1996:D1997"/>
    <mergeCell ref="G1996:G1997"/>
    <mergeCell ref="G1998:G1999"/>
    <mergeCell ref="G2000:G2001"/>
    <mergeCell ref="G2002:G2003"/>
    <mergeCell ref="G2004:G2005"/>
    <mergeCell ref="E2218:E2219"/>
    <mergeCell ref="E2213:E2215"/>
    <mergeCell ref="C2170:C2171"/>
    <mergeCell ref="L2206:L2207"/>
    <mergeCell ref="M2206:M2207"/>
    <mergeCell ref="L2212:L2215"/>
    <mergeCell ref="G2162:G2163"/>
    <mergeCell ref="H2136:H2137"/>
    <mergeCell ref="G2194:G2196"/>
    <mergeCell ref="J2212:J2215"/>
    <mergeCell ref="M2036:M2037"/>
    <mergeCell ref="K2030:K2031"/>
    <mergeCell ref="H2194:H2196"/>
    <mergeCell ref="F2220:F2222"/>
    <mergeCell ref="K2220:K2222"/>
    <mergeCell ref="K2239:K2240"/>
    <mergeCell ref="K2235:K2236"/>
    <mergeCell ref="K2232:K2233"/>
    <mergeCell ref="H2178:H2179"/>
    <mergeCell ref="I2178:I2179"/>
    <mergeCell ref="J2178:J2179"/>
    <mergeCell ref="L2178:L2179"/>
    <mergeCell ref="K2195:K2196"/>
    <mergeCell ref="K2187:K2189"/>
    <mergeCell ref="M2032:M2033"/>
    <mergeCell ref="D2054:D2055"/>
    <mergeCell ref="D2056:D2057"/>
    <mergeCell ref="G2026:G2027"/>
    <mergeCell ref="L2038:L2039"/>
    <mergeCell ref="D2136:D2137"/>
    <mergeCell ref="J2038:J2039"/>
    <mergeCell ref="M2125:M2126"/>
    <mergeCell ref="M2121:M2122"/>
    <mergeCell ref="D2100:D2101"/>
    <mergeCell ref="L2110:L2111"/>
    <mergeCell ref="L2234:L2236"/>
    <mergeCell ref="I2052:I2053"/>
    <mergeCell ref="J2052:J2053"/>
    <mergeCell ref="G2050:G2051"/>
    <mergeCell ref="G2052:G2053"/>
    <mergeCell ref="G2054:G2055"/>
    <mergeCell ref="G2056:G2057"/>
    <mergeCell ref="G2067:G2068"/>
    <mergeCell ref="H2094:H2095"/>
    <mergeCell ref="F2077:F2078"/>
    <mergeCell ref="D2077:D2078"/>
    <mergeCell ref="G2102:G2103"/>
    <mergeCell ref="G2104:G2105"/>
    <mergeCell ref="H2139:H2140"/>
    <mergeCell ref="F2100:F2101"/>
    <mergeCell ref="F2075:F2076"/>
    <mergeCell ref="F2094:F2095"/>
    <mergeCell ref="F2096:F2097"/>
    <mergeCell ref="F2098:F2099"/>
    <mergeCell ref="F2089:F2090"/>
    <mergeCell ref="F2092:F2093"/>
    <mergeCell ref="I2139:I2140"/>
    <mergeCell ref="H2098:H2099"/>
    <mergeCell ref="F2081:F2082"/>
    <mergeCell ref="F2083:F2084"/>
    <mergeCell ref="F2085:F2086"/>
    <mergeCell ref="M2223:M2224"/>
    <mergeCell ref="M2220:M2222"/>
    <mergeCell ref="L2231:L2233"/>
    <mergeCell ref="M2231:M2233"/>
    <mergeCell ref="M2234:M2236"/>
    <mergeCell ref="M2238:M2240"/>
    <mergeCell ref="M2212:M2215"/>
    <mergeCell ref="J2048:J2049"/>
    <mergeCell ref="F2170:F2171"/>
    <mergeCell ref="J2197:J2198"/>
    <mergeCell ref="F2197:F2198"/>
    <mergeCell ref="G2197:G2198"/>
    <mergeCell ref="E2235:E2236"/>
    <mergeCell ref="A1905:A1906"/>
    <mergeCell ref="H1960:H1961"/>
    <mergeCell ref="L1945:L1946"/>
    <mergeCell ref="K1860:K1861"/>
    <mergeCell ref="A1878:A1880"/>
    <mergeCell ref="H1878:H1880"/>
    <mergeCell ref="I1878:I1880"/>
    <mergeCell ref="J1878:J1880"/>
    <mergeCell ref="L1878:L1880"/>
    <mergeCell ref="J1873:J1874"/>
    <mergeCell ref="L1873:L1874"/>
    <mergeCell ref="L1882:L1886"/>
    <mergeCell ref="L1976:L1977"/>
    <mergeCell ref="L1960:L1961"/>
    <mergeCell ref="F1945:F1946"/>
    <mergeCell ref="H1974:H1975"/>
    <mergeCell ref="H1976:H1977"/>
    <mergeCell ref="B2162:B2163"/>
    <mergeCell ref="C2162:C2163"/>
    <mergeCell ref="F2162:F2163"/>
    <mergeCell ref="I1908:I1910"/>
    <mergeCell ref="A1917:A1919"/>
    <mergeCell ref="B1923:B1924"/>
    <mergeCell ref="B1871:B1872"/>
    <mergeCell ref="E1860:E1861"/>
    <mergeCell ref="F1878:F1880"/>
    <mergeCell ref="H1889:H1890"/>
    <mergeCell ref="I1875:I1876"/>
    <mergeCell ref="J1875:J1876"/>
    <mergeCell ref="L1875:L1876"/>
    <mergeCell ref="K1921:K1922"/>
    <mergeCell ref="J1905:J1906"/>
    <mergeCell ref="A1875:A1876"/>
    <mergeCell ref="D1908:D1910"/>
    <mergeCell ref="D1915:D1916"/>
    <mergeCell ref="D1905:D1906"/>
    <mergeCell ref="H2002:H2003"/>
    <mergeCell ref="H1982:H1983"/>
    <mergeCell ref="H1994:H1995"/>
    <mergeCell ref="H1996:H1997"/>
    <mergeCell ref="I1996:I1997"/>
    <mergeCell ref="J1996:J1997"/>
    <mergeCell ref="B2004:B2005"/>
    <mergeCell ref="J1964:J1965"/>
    <mergeCell ref="J1974:J1975"/>
    <mergeCell ref="B1978:B1979"/>
    <mergeCell ref="A1912:A1914"/>
    <mergeCell ref="I1935:I1936"/>
    <mergeCell ref="H1945:H1946"/>
    <mergeCell ref="L2036:L2037"/>
    <mergeCell ref="I1994:I1995"/>
    <mergeCell ref="J1956:J1957"/>
    <mergeCell ref="B1960:B1961"/>
    <mergeCell ref="B2098:B2099"/>
    <mergeCell ref="G1994:G1995"/>
    <mergeCell ref="F1908:F1910"/>
    <mergeCell ref="G1962:G1963"/>
    <mergeCell ref="C1945:C1946"/>
    <mergeCell ref="E2155:E2156"/>
    <mergeCell ref="F2123:F2124"/>
    <mergeCell ref="F2125:F2126"/>
    <mergeCell ref="F2127:F2128"/>
    <mergeCell ref="G2114:G2115"/>
    <mergeCell ref="G2116:G2117"/>
    <mergeCell ref="B1925:B1926"/>
    <mergeCell ref="E1909:E1910"/>
    <mergeCell ref="E1913:E1914"/>
    <mergeCell ref="M2038:M2039"/>
    <mergeCell ref="I2040:I2041"/>
    <mergeCell ref="C2217:C2219"/>
    <mergeCell ref="C2096:C2097"/>
    <mergeCell ref="C2081:C2082"/>
    <mergeCell ref="C2083:C2084"/>
    <mergeCell ref="C2085:C2086"/>
    <mergeCell ref="C2071:C2072"/>
    <mergeCell ref="C2069:C2070"/>
    <mergeCell ref="B2154:B2156"/>
    <mergeCell ref="B2158:B2159"/>
    <mergeCell ref="A1868:A1870"/>
    <mergeCell ref="A1865:A1867"/>
    <mergeCell ref="H1842:H1843"/>
    <mergeCell ref="I1818:I1822"/>
    <mergeCell ref="J1818:J1822"/>
    <mergeCell ref="H1818:H1822"/>
    <mergeCell ref="J1845:J1846"/>
    <mergeCell ref="I1893:I1894"/>
    <mergeCell ref="J1893:J1894"/>
    <mergeCell ref="L1893:L1894"/>
    <mergeCell ref="B1912:B1914"/>
    <mergeCell ref="B1915:B1916"/>
    <mergeCell ref="B1917:B1919"/>
    <mergeCell ref="B1920:B1922"/>
    <mergeCell ref="A1908:A1910"/>
    <mergeCell ref="H1908:H1910"/>
    <mergeCell ref="I1917:I1919"/>
    <mergeCell ref="A1889:A1890"/>
    <mergeCell ref="A1891:A1892"/>
    <mergeCell ref="A1893:A1894"/>
    <mergeCell ref="A1923:A1924"/>
    <mergeCell ref="A1925:A1926"/>
    <mergeCell ref="I1925:I1926"/>
    <mergeCell ref="J1925:J1926"/>
    <mergeCell ref="L1925:L1926"/>
    <mergeCell ref="A1855:A1857"/>
    <mergeCell ref="H1855:H1857"/>
    <mergeCell ref="E1856:E1857"/>
    <mergeCell ref="L1859:L1861"/>
    <mergeCell ref="I1855:I1857"/>
    <mergeCell ref="J1855:J1857"/>
    <mergeCell ref="L1855:L1857"/>
    <mergeCell ref="G1840:G1841"/>
    <mergeCell ref="C1875:C1876"/>
    <mergeCell ref="A1845:A1846"/>
    <mergeCell ref="B1893:B1894"/>
    <mergeCell ref="A1896:A1898"/>
    <mergeCell ref="C1847:C1848"/>
    <mergeCell ref="B1862:B1863"/>
    <mergeCell ref="B1865:B1867"/>
    <mergeCell ref="L2006:L2007"/>
    <mergeCell ref="L1954:L1955"/>
    <mergeCell ref="G1915:G1916"/>
    <mergeCell ref="G1917:G1919"/>
    <mergeCell ref="F1987:F1990"/>
    <mergeCell ref="F1992:F1993"/>
    <mergeCell ref="F1994:F1995"/>
    <mergeCell ref="A1945:A1946"/>
    <mergeCell ref="B1945:B1946"/>
    <mergeCell ref="H1998:H1999"/>
    <mergeCell ref="A1882:A1886"/>
    <mergeCell ref="F1920:F1922"/>
    <mergeCell ref="H1832:H1833"/>
    <mergeCell ref="I1832:I1833"/>
    <mergeCell ref="J1832:J1833"/>
    <mergeCell ref="F1840:F1841"/>
    <mergeCell ref="A1873:A1874"/>
    <mergeCell ref="A1832:A1833"/>
    <mergeCell ref="H1834:H1835"/>
    <mergeCell ref="H1836:H1837"/>
    <mergeCell ref="H1838:H1839"/>
    <mergeCell ref="B1882:B1886"/>
    <mergeCell ref="B1868:B1870"/>
    <mergeCell ref="B1829:B1831"/>
    <mergeCell ref="B1832:B1833"/>
    <mergeCell ref="B1834:B1835"/>
    <mergeCell ref="C1905:C1906"/>
    <mergeCell ref="C1878:C1880"/>
    <mergeCell ref="E1191:E1193"/>
    <mergeCell ref="G1196:G1197"/>
    <mergeCell ref="C1167:C1168"/>
    <mergeCell ref="H1196:H1197"/>
    <mergeCell ref="H1198:H1199"/>
    <mergeCell ref="M1157:M1159"/>
    <mergeCell ref="G1152:G1153"/>
    <mergeCell ref="F1160:F1163"/>
    <mergeCell ref="F1157:F1159"/>
    <mergeCell ref="D1160:D1163"/>
    <mergeCell ref="D1177:D1179"/>
    <mergeCell ref="D1185:D1189"/>
    <mergeCell ref="M1599:M1600"/>
    <mergeCell ref="F1548:F1549"/>
    <mergeCell ref="I1554:I1555"/>
    <mergeCell ref="J1554:J1555"/>
    <mergeCell ref="L1554:L1555"/>
    <mergeCell ref="L1584:L1585"/>
    <mergeCell ref="H1605:H1607"/>
    <mergeCell ref="I1605:I1607"/>
    <mergeCell ref="I1544:I1545"/>
    <mergeCell ref="J1544:J1545"/>
    <mergeCell ref="L1544:L1545"/>
    <mergeCell ref="L1559:L1560"/>
    <mergeCell ref="I1567:I1568"/>
    <mergeCell ref="J1592:J1593"/>
    <mergeCell ref="H1575:H1576"/>
    <mergeCell ref="F1580:F1581"/>
    <mergeCell ref="G1597:G1598"/>
    <mergeCell ref="C1565:C1566"/>
    <mergeCell ref="D1601:D1602"/>
    <mergeCell ref="A1559:A1560"/>
    <mergeCell ref="I1536:I1537"/>
    <mergeCell ref="F1584:F1585"/>
    <mergeCell ref="F1586:F1587"/>
    <mergeCell ref="G1322:G1323"/>
    <mergeCell ref="G1325:G1326"/>
    <mergeCell ref="G1419:G1420"/>
    <mergeCell ref="D1364:D1365"/>
    <mergeCell ref="D1353:D1354"/>
    <mergeCell ref="M1322:M1323"/>
    <mergeCell ref="G1329:G1330"/>
    <mergeCell ref="G1340:G1341"/>
    <mergeCell ref="J1275:J1276"/>
    <mergeCell ref="A1786:A1789"/>
    <mergeCell ref="H1729:H1730"/>
    <mergeCell ref="D1152:D1153"/>
    <mergeCell ref="D1190:D1193"/>
    <mergeCell ref="D1194:D1195"/>
    <mergeCell ref="D1196:D1197"/>
    <mergeCell ref="C1150:C1151"/>
    <mergeCell ref="H1150:H1151"/>
    <mergeCell ref="J1123:J1124"/>
    <mergeCell ref="F1147:F1148"/>
    <mergeCell ref="F1150:F1151"/>
    <mergeCell ref="L1160:L1163"/>
    <mergeCell ref="C1154:C1156"/>
    <mergeCell ref="E1155:E1156"/>
    <mergeCell ref="C1147:C1148"/>
    <mergeCell ref="I1150:I1151"/>
    <mergeCell ref="F1154:F1156"/>
    <mergeCell ref="I1167:I1168"/>
    <mergeCell ref="J1167:J1168"/>
    <mergeCell ref="I1165:I1166"/>
    <mergeCell ref="F1202:F1203"/>
    <mergeCell ref="F1204:F1205"/>
    <mergeCell ref="F1206:F1207"/>
    <mergeCell ref="H1208:H1209"/>
    <mergeCell ref="M1165:M1166"/>
    <mergeCell ref="K1221:K1222"/>
    <mergeCell ref="M1220:M1222"/>
    <mergeCell ref="L1217:L1218"/>
    <mergeCell ref="M1217:M1218"/>
    <mergeCell ref="K1224:K1226"/>
    <mergeCell ref="L1220:L1222"/>
    <mergeCell ref="J1227:J1228"/>
    <mergeCell ref="I1217:I1218"/>
    <mergeCell ref="G1204:G1205"/>
    <mergeCell ref="D1206:D1207"/>
    <mergeCell ref="C1206:C1207"/>
    <mergeCell ref="I1185:I1189"/>
    <mergeCell ref="I1196:I1197"/>
    <mergeCell ref="J1196:J1197"/>
    <mergeCell ref="G1154:G1156"/>
    <mergeCell ref="G1217:G1218"/>
    <mergeCell ref="G1214:G1215"/>
    <mergeCell ref="I1128:I1129"/>
    <mergeCell ref="H1170:H1172"/>
    <mergeCell ref="G1200:G1201"/>
    <mergeCell ref="G1202:G1203"/>
    <mergeCell ref="G1185:G1189"/>
    <mergeCell ref="I1210:I1211"/>
    <mergeCell ref="M1210:M1211"/>
    <mergeCell ref="I1212:I1213"/>
    <mergeCell ref="M1204:M1205"/>
    <mergeCell ref="I1157:I1159"/>
    <mergeCell ref="D1204:D1205"/>
    <mergeCell ref="H1160:H1163"/>
    <mergeCell ref="E555:E558"/>
    <mergeCell ref="F524:F525"/>
    <mergeCell ref="G524:G525"/>
    <mergeCell ref="H524:H525"/>
    <mergeCell ref="I524:I525"/>
    <mergeCell ref="J524:J525"/>
    <mergeCell ref="L524:L525"/>
    <mergeCell ref="C583:C584"/>
    <mergeCell ref="I583:I584"/>
    <mergeCell ref="J583:J584"/>
    <mergeCell ref="F977:F978"/>
    <mergeCell ref="B1204:B1205"/>
    <mergeCell ref="L966:L967"/>
    <mergeCell ref="M729:M730"/>
    <mergeCell ref="K902:K903"/>
    <mergeCell ref="L943:L944"/>
    <mergeCell ref="C1165:C1166"/>
    <mergeCell ref="L1152:L1153"/>
    <mergeCell ref="L1091:L1092"/>
    <mergeCell ref="C1210:C1211"/>
    <mergeCell ref="M1167:M1168"/>
    <mergeCell ref="I1194:I1195"/>
    <mergeCell ref="J1194:J1195"/>
    <mergeCell ref="J1198:J1199"/>
    <mergeCell ref="H1190:H1193"/>
    <mergeCell ref="F1200:F1201"/>
    <mergeCell ref="B1109:B1112"/>
    <mergeCell ref="H1123:H1124"/>
    <mergeCell ref="D1139:D1140"/>
    <mergeCell ref="G1114:G1115"/>
    <mergeCell ref="K1155:K1156"/>
    <mergeCell ref="I1147:I1148"/>
    <mergeCell ref="J1147:J1148"/>
    <mergeCell ref="I1123:I1124"/>
    <mergeCell ref="M1152:M1153"/>
    <mergeCell ref="H1206:H1207"/>
    <mergeCell ref="M1160:M1163"/>
    <mergeCell ref="F1167:F1168"/>
    <mergeCell ref="G1054:G1055"/>
    <mergeCell ref="I1109:I1112"/>
    <mergeCell ref="I1071:I1072"/>
    <mergeCell ref="J1071:J1072"/>
    <mergeCell ref="D1078:D1079"/>
    <mergeCell ref="G1080:G1081"/>
    <mergeCell ref="F1078:F1079"/>
    <mergeCell ref="C1004:C1005"/>
    <mergeCell ref="D1004:D1005"/>
    <mergeCell ref="F1004:F1005"/>
    <mergeCell ref="L1128:L1129"/>
    <mergeCell ref="J1109:J1112"/>
    <mergeCell ref="F1064:F1065"/>
    <mergeCell ref="B708:B709"/>
    <mergeCell ref="M708:M709"/>
    <mergeCell ref="M710:M711"/>
    <mergeCell ref="L706:L707"/>
    <mergeCell ref="H538:H539"/>
    <mergeCell ref="B893:B895"/>
    <mergeCell ref="G761:G762"/>
    <mergeCell ref="H761:H762"/>
    <mergeCell ref="I761:I762"/>
    <mergeCell ref="J793:J794"/>
    <mergeCell ref="G770:G771"/>
    <mergeCell ref="H770:H771"/>
    <mergeCell ref="I770:I771"/>
    <mergeCell ref="J520:J521"/>
    <mergeCell ref="L520:L521"/>
    <mergeCell ref="H505:H506"/>
    <mergeCell ref="B515:B516"/>
    <mergeCell ref="C515:C516"/>
    <mergeCell ref="F515:F516"/>
    <mergeCell ref="J515:J516"/>
    <mergeCell ref="L515:L516"/>
    <mergeCell ref="A517:A518"/>
    <mergeCell ref="G517:G518"/>
    <mergeCell ref="H517:H518"/>
    <mergeCell ref="C536:C537"/>
    <mergeCell ref="F536:F537"/>
    <mergeCell ref="B1119:B1120"/>
    <mergeCell ref="A1152:A1153"/>
    <mergeCell ref="C1152:C1153"/>
    <mergeCell ref="C1157:C1159"/>
    <mergeCell ref="E1158:E1159"/>
    <mergeCell ref="J1154:J1156"/>
    <mergeCell ref="B1147:B1148"/>
    <mergeCell ref="B1150:B1151"/>
    <mergeCell ref="J1150:J1151"/>
    <mergeCell ref="A1082:A1083"/>
    <mergeCell ref="G1098:G1099"/>
    <mergeCell ref="H1087:H1088"/>
    <mergeCell ref="K1107:K1108"/>
    <mergeCell ref="L1119:L1120"/>
    <mergeCell ref="E1110:E1112"/>
    <mergeCell ref="E1107:E1108"/>
    <mergeCell ref="B1139:B1140"/>
    <mergeCell ref="C1139:C1140"/>
    <mergeCell ref="A1117:A1118"/>
    <mergeCell ref="I1139:I1140"/>
    <mergeCell ref="J1059:J1060"/>
    <mergeCell ref="H1080:H1081"/>
    <mergeCell ref="C1119:C1120"/>
    <mergeCell ref="G1117:G1118"/>
    <mergeCell ref="G1147:G1148"/>
    <mergeCell ref="G1150:G1151"/>
    <mergeCell ref="H1109:H1112"/>
    <mergeCell ref="H1114:H1115"/>
    <mergeCell ref="I1039:I1040"/>
    <mergeCell ref="I1076:I1077"/>
    <mergeCell ref="J1076:J1077"/>
    <mergeCell ref="A1054:A1055"/>
    <mergeCell ref="J1010:J1011"/>
    <mergeCell ref="I832:I833"/>
    <mergeCell ref="J832:J833"/>
    <mergeCell ref="J897:J899"/>
    <mergeCell ref="L964:L965"/>
    <mergeCell ref="I941:I942"/>
    <mergeCell ref="L928:L929"/>
    <mergeCell ref="J907:J908"/>
    <mergeCell ref="L739:L740"/>
    <mergeCell ref="I997:I998"/>
    <mergeCell ref="L920:L921"/>
    <mergeCell ref="L712:L713"/>
    <mergeCell ref="J916:J917"/>
    <mergeCell ref="B693:B694"/>
    <mergeCell ref="F693:F694"/>
    <mergeCell ref="G693:G694"/>
    <mergeCell ref="A1020:A1022"/>
    <mergeCell ref="H1020:H1022"/>
    <mergeCell ref="F1062:F1063"/>
    <mergeCell ref="H3:AF3"/>
    <mergeCell ref="C194:C195"/>
    <mergeCell ref="A194:A195"/>
    <mergeCell ref="B194:B195"/>
    <mergeCell ref="F194:F195"/>
    <mergeCell ref="H194:H195"/>
    <mergeCell ref="I194:I195"/>
    <mergeCell ref="J194:J195"/>
    <mergeCell ref="L194:L195"/>
    <mergeCell ref="M194:M195"/>
    <mergeCell ref="C208:C209"/>
    <mergeCell ref="C211:C212"/>
    <mergeCell ref="C177:C178"/>
    <mergeCell ref="G174:G175"/>
    <mergeCell ref="G177:G178"/>
    <mergeCell ref="A180:A181"/>
    <mergeCell ref="B180:B181"/>
    <mergeCell ref="F180:F181"/>
    <mergeCell ref="H180:H181"/>
    <mergeCell ref="I180:I181"/>
    <mergeCell ref="J180:J181"/>
    <mergeCell ref="L180:L181"/>
    <mergeCell ref="M180:M181"/>
    <mergeCell ref="M188:M189"/>
    <mergeCell ref="F177:F178"/>
    <mergeCell ref="H177:H178"/>
    <mergeCell ref="I177:I178"/>
    <mergeCell ref="W180:W181"/>
    <mergeCell ref="D174:D175"/>
    <mergeCell ref="D177:D178"/>
    <mergeCell ref="C191:C192"/>
    <mergeCell ref="G191:G192"/>
    <mergeCell ref="J268:J269"/>
    <mergeCell ref="A251:A252"/>
    <mergeCell ref="B251:B252"/>
    <mergeCell ref="F251:F252"/>
    <mergeCell ref="H251:H252"/>
    <mergeCell ref="I251:I252"/>
    <mergeCell ref="F268:F269"/>
    <mergeCell ref="G268:G269"/>
    <mergeCell ref="H268:H269"/>
    <mergeCell ref="C214:C215"/>
    <mergeCell ref="G214:G215"/>
    <mergeCell ref="H214:H215"/>
    <mergeCell ref="I214:I215"/>
    <mergeCell ref="J214:J215"/>
    <mergeCell ref="W155:W156"/>
    <mergeCell ref="H211:H212"/>
    <mergeCell ref="I211:I212"/>
    <mergeCell ref="J211:J212"/>
    <mergeCell ref="L211:L212"/>
    <mergeCell ref="M211:M212"/>
    <mergeCell ref="W184:W185"/>
    <mergeCell ref="G184:G185"/>
    <mergeCell ref="A186:A187"/>
    <mergeCell ref="D180:D181"/>
    <mergeCell ref="D184:D185"/>
    <mergeCell ref="J177:J178"/>
    <mergeCell ref="L177:L178"/>
    <mergeCell ref="M177:M178"/>
    <mergeCell ref="W177:W178"/>
    <mergeCell ref="W196:W197"/>
    <mergeCell ref="B259:B260"/>
    <mergeCell ref="F259:F260"/>
    <mergeCell ref="M480:M481"/>
    <mergeCell ref="I462:I463"/>
    <mergeCell ref="J462:J463"/>
    <mergeCell ref="L462:L463"/>
    <mergeCell ref="M496:M497"/>
    <mergeCell ref="L469:L470"/>
    <mergeCell ref="M469:M470"/>
    <mergeCell ref="A475:A476"/>
    <mergeCell ref="B475:B476"/>
    <mergeCell ref="C475:C476"/>
    <mergeCell ref="F475:F476"/>
    <mergeCell ref="G475:G476"/>
    <mergeCell ref="H475:H476"/>
    <mergeCell ref="I475:I476"/>
    <mergeCell ref="J475:J476"/>
    <mergeCell ref="L475:L476"/>
    <mergeCell ref="D475:D476"/>
    <mergeCell ref="D477:D478"/>
    <mergeCell ref="A496:A497"/>
    <mergeCell ref="C477:C478"/>
    <mergeCell ref="I464:I465"/>
    <mergeCell ref="J459:J460"/>
    <mergeCell ref="L459:L460"/>
    <mergeCell ref="A488:A489"/>
    <mergeCell ref="A482:A483"/>
    <mergeCell ref="A477:A478"/>
    <mergeCell ref="A480:A481"/>
    <mergeCell ref="A464:A465"/>
    <mergeCell ref="A469:A470"/>
    <mergeCell ref="A462:A463"/>
    <mergeCell ref="H462:H463"/>
    <mergeCell ref="F480:F481"/>
    <mergeCell ref="A472:A473"/>
    <mergeCell ref="B472:B473"/>
    <mergeCell ref="C472:C473"/>
    <mergeCell ref="F472:F473"/>
    <mergeCell ref="G472:G473"/>
    <mergeCell ref="H472:H473"/>
    <mergeCell ref="H491:H492"/>
    <mergeCell ref="I491:I492"/>
    <mergeCell ref="M488:M489"/>
    <mergeCell ref="F496:F497"/>
    <mergeCell ref="A493:A494"/>
    <mergeCell ref="B493:B494"/>
    <mergeCell ref="C493:C494"/>
    <mergeCell ref="F493:F494"/>
    <mergeCell ref="B496:B497"/>
    <mergeCell ref="C496:C497"/>
    <mergeCell ref="D496:D497"/>
    <mergeCell ref="H459:H460"/>
    <mergeCell ref="I459:I460"/>
    <mergeCell ref="I482:I483"/>
    <mergeCell ref="A459:A460"/>
    <mergeCell ref="B459:B460"/>
    <mergeCell ref="C459:C460"/>
    <mergeCell ref="F459:F460"/>
    <mergeCell ref="G459:G460"/>
    <mergeCell ref="B469:B470"/>
    <mergeCell ref="C469:C470"/>
    <mergeCell ref="F455:F456"/>
    <mergeCell ref="G455:G456"/>
    <mergeCell ref="H455:H456"/>
    <mergeCell ref="I455:I456"/>
    <mergeCell ref="J455:J456"/>
    <mergeCell ref="L455:L456"/>
    <mergeCell ref="M455:M456"/>
    <mergeCell ref="K453:K454"/>
    <mergeCell ref="A439:A440"/>
    <mergeCell ref="B439:B440"/>
    <mergeCell ref="C439:C440"/>
    <mergeCell ref="F439:F440"/>
    <mergeCell ref="G439:G440"/>
    <mergeCell ref="H439:H440"/>
    <mergeCell ref="I439:I440"/>
    <mergeCell ref="B425:B426"/>
    <mergeCell ref="C425:C426"/>
    <mergeCell ref="F425:F426"/>
    <mergeCell ref="J439:J440"/>
    <mergeCell ref="A425:A426"/>
    <mergeCell ref="D427:D428"/>
    <mergeCell ref="D429:D430"/>
    <mergeCell ref="D435:D436"/>
    <mergeCell ref="H437:H438"/>
    <mergeCell ref="I437:I438"/>
    <mergeCell ref="J437:J438"/>
    <mergeCell ref="L437:L438"/>
    <mergeCell ref="M437:M438"/>
    <mergeCell ref="L429:L430"/>
    <mergeCell ref="M429:M430"/>
    <mergeCell ref="B427:B428"/>
    <mergeCell ref="C427:C428"/>
    <mergeCell ref="B447:B448"/>
    <mergeCell ref="C447:C448"/>
    <mergeCell ref="J427:J428"/>
    <mergeCell ref="F437:F438"/>
    <mergeCell ref="G437:G438"/>
    <mergeCell ref="A447:A448"/>
    <mergeCell ref="M427:M428"/>
    <mergeCell ref="A429:A430"/>
    <mergeCell ref="B429:B430"/>
    <mergeCell ref="G443:G444"/>
    <mergeCell ref="H443:H444"/>
    <mergeCell ref="I443:I444"/>
    <mergeCell ref="J443:J444"/>
    <mergeCell ref="J435:J436"/>
    <mergeCell ref="H451:H452"/>
    <mergeCell ref="I451:I452"/>
    <mergeCell ref="J451:J452"/>
    <mergeCell ref="G429:G430"/>
    <mergeCell ref="A453:A454"/>
    <mergeCell ref="D453:D454"/>
    <mergeCell ref="E453:E454"/>
    <mergeCell ref="I447:I448"/>
    <mergeCell ref="A441:A442"/>
    <mergeCell ref="A443:A444"/>
    <mergeCell ref="L447:L448"/>
    <mergeCell ref="M447:M448"/>
    <mergeCell ref="F447:F448"/>
    <mergeCell ref="G447:G448"/>
    <mergeCell ref="H447:H448"/>
    <mergeCell ref="J447:J448"/>
    <mergeCell ref="C451:C452"/>
    <mergeCell ref="L405:L406"/>
    <mergeCell ref="M405:M406"/>
    <mergeCell ref="B419:B420"/>
    <mergeCell ref="C419:C420"/>
    <mergeCell ref="F419:F420"/>
    <mergeCell ref="G419:G420"/>
    <mergeCell ref="A419:A420"/>
    <mergeCell ref="M435:M436"/>
    <mergeCell ref="A437:A438"/>
    <mergeCell ref="B437:B438"/>
    <mergeCell ref="C437:C438"/>
    <mergeCell ref="G411:G412"/>
    <mergeCell ref="H411:H412"/>
    <mergeCell ref="I411:I412"/>
    <mergeCell ref="J411:J412"/>
    <mergeCell ref="L411:L412"/>
    <mergeCell ref="M407:M408"/>
    <mergeCell ref="M411:M412"/>
    <mergeCell ref="A415:A416"/>
    <mergeCell ref="B415:B416"/>
    <mergeCell ref="B407:B408"/>
    <mergeCell ref="I429:I430"/>
    <mergeCell ref="J429:J430"/>
    <mergeCell ref="C407:C408"/>
    <mergeCell ref="F407:F408"/>
    <mergeCell ref="G407:G408"/>
    <mergeCell ref="D411:D412"/>
    <mergeCell ref="D419:D420"/>
    <mergeCell ref="A411:A412"/>
    <mergeCell ref="B411:B412"/>
    <mergeCell ref="C411:C412"/>
    <mergeCell ref="F411:F412"/>
    <mergeCell ref="A451:A452"/>
    <mergeCell ref="B451:B452"/>
    <mergeCell ref="L451:L452"/>
    <mergeCell ref="M451:M452"/>
    <mergeCell ref="B421:B422"/>
    <mergeCell ref="G415:G416"/>
    <mergeCell ref="D421:D422"/>
    <mergeCell ref="J421:J422"/>
    <mergeCell ref="L421:L422"/>
    <mergeCell ref="M421:M422"/>
    <mergeCell ref="D415:D416"/>
    <mergeCell ref="D405:D406"/>
    <mergeCell ref="H421:H422"/>
    <mergeCell ref="I421:I422"/>
    <mergeCell ref="A405:A406"/>
    <mergeCell ref="L427:L428"/>
    <mergeCell ref="D437:D438"/>
    <mergeCell ref="C405:C406"/>
    <mergeCell ref="G405:G406"/>
    <mergeCell ref="J405:J406"/>
    <mergeCell ref="H417:W417"/>
    <mergeCell ref="J425:J426"/>
    <mergeCell ref="L435:L436"/>
    <mergeCell ref="L443:L444"/>
    <mergeCell ref="M443:M444"/>
    <mergeCell ref="L449:L450"/>
    <mergeCell ref="M449:M450"/>
    <mergeCell ref="A449:A450"/>
    <mergeCell ref="B449:B450"/>
    <mergeCell ref="C449:C450"/>
    <mergeCell ref="F449:F450"/>
    <mergeCell ref="G449:G450"/>
    <mergeCell ref="K381:K382"/>
    <mergeCell ref="J381:J382"/>
    <mergeCell ref="J222:J223"/>
    <mergeCell ref="L222:L223"/>
    <mergeCell ref="M222:M223"/>
    <mergeCell ref="G222:G223"/>
    <mergeCell ref="C222:C223"/>
    <mergeCell ref="D222:D223"/>
    <mergeCell ref="A225:A226"/>
    <mergeCell ref="B225:B226"/>
    <mergeCell ref="F225:F226"/>
    <mergeCell ref="H225:H226"/>
    <mergeCell ref="I225:I226"/>
    <mergeCell ref="G218:G219"/>
    <mergeCell ref="A407:A408"/>
    <mergeCell ref="H415:H416"/>
    <mergeCell ref="I415:I416"/>
    <mergeCell ref="J415:J416"/>
    <mergeCell ref="A435:A436"/>
    <mergeCell ref="B435:B436"/>
    <mergeCell ref="C435:C436"/>
    <mergeCell ref="F435:F436"/>
    <mergeCell ref="G435:G436"/>
    <mergeCell ref="H435:H436"/>
    <mergeCell ref="I435:I436"/>
    <mergeCell ref="H400:H401"/>
    <mergeCell ref="I400:I401"/>
    <mergeCell ref="J400:J401"/>
    <mergeCell ref="L400:L401"/>
    <mergeCell ref="M400:M401"/>
    <mergeCell ref="M403:M404"/>
    <mergeCell ref="A403:A404"/>
    <mergeCell ref="B403:B404"/>
    <mergeCell ref="D403:D404"/>
    <mergeCell ref="M281:M282"/>
    <mergeCell ref="C281:C282"/>
    <mergeCell ref="A254:A255"/>
    <mergeCell ref="B254:B255"/>
    <mergeCell ref="F254:F255"/>
    <mergeCell ref="H254:H255"/>
    <mergeCell ref="I254:I255"/>
    <mergeCell ref="J254:J255"/>
    <mergeCell ref="L254:L255"/>
    <mergeCell ref="M254:M255"/>
    <mergeCell ref="A278:A279"/>
    <mergeCell ref="B278:B279"/>
    <mergeCell ref="F278:F279"/>
    <mergeCell ref="H278:H279"/>
    <mergeCell ref="I278:I279"/>
    <mergeCell ref="J278:J279"/>
    <mergeCell ref="A268:A269"/>
    <mergeCell ref="B268:B269"/>
    <mergeCell ref="C415:C416"/>
    <mergeCell ref="C421:C422"/>
    <mergeCell ref="F421:F422"/>
    <mergeCell ref="I218:I219"/>
    <mergeCell ref="J218:J219"/>
    <mergeCell ref="L218:L219"/>
    <mergeCell ref="M218:M219"/>
    <mergeCell ref="M372:M373"/>
    <mergeCell ref="H391:H392"/>
    <mergeCell ref="I391:I392"/>
    <mergeCell ref="J391:J392"/>
    <mergeCell ref="H355:H356"/>
    <mergeCell ref="M239:M240"/>
    <mergeCell ref="C236:C237"/>
    <mergeCell ref="A300:A301"/>
    <mergeCell ref="B300:B301"/>
    <mergeCell ref="F300:F301"/>
    <mergeCell ref="H300:H301"/>
    <mergeCell ref="I300:I301"/>
    <mergeCell ref="J300:J301"/>
    <mergeCell ref="L300:L301"/>
    <mergeCell ref="M300:M301"/>
    <mergeCell ref="A292:A293"/>
    <mergeCell ref="B292:B293"/>
    <mergeCell ref="F292:F293"/>
    <mergeCell ref="H292:H293"/>
    <mergeCell ref="I292:I293"/>
    <mergeCell ref="J292:J293"/>
    <mergeCell ref="L292:L293"/>
    <mergeCell ref="M292:M293"/>
    <mergeCell ref="C290:C291"/>
    <mergeCell ref="C292:C293"/>
    <mergeCell ref="G290:G291"/>
    <mergeCell ref="M225:M226"/>
    <mergeCell ref="A218:A219"/>
    <mergeCell ref="B218:B219"/>
    <mergeCell ref="F218:F219"/>
    <mergeCell ref="H218:H219"/>
    <mergeCell ref="M231:M232"/>
    <mergeCell ref="L231:L232"/>
    <mergeCell ref="J246:J247"/>
    <mergeCell ref="D243:D244"/>
    <mergeCell ref="F243:F244"/>
    <mergeCell ref="M268:M269"/>
    <mergeCell ref="C268:C269"/>
    <mergeCell ref="D268:D269"/>
    <mergeCell ref="A271:A272"/>
    <mergeCell ref="B271:B272"/>
    <mergeCell ref="F271:F272"/>
    <mergeCell ref="G271:G272"/>
    <mergeCell ref="H271:H272"/>
    <mergeCell ref="L257:L258"/>
    <mergeCell ref="M257:M258"/>
    <mergeCell ref="C254:C255"/>
    <mergeCell ref="D231:D232"/>
    <mergeCell ref="M228:M229"/>
    <mergeCell ref="C225:C226"/>
    <mergeCell ref="G220:G221"/>
    <mergeCell ref="C257:C258"/>
    <mergeCell ref="D254:D255"/>
    <mergeCell ref="D257:D258"/>
    <mergeCell ref="A259:A260"/>
    <mergeCell ref="H259:H260"/>
    <mergeCell ref="A257:A258"/>
    <mergeCell ref="B257:B258"/>
    <mergeCell ref="F257:F258"/>
    <mergeCell ref="H257:H258"/>
    <mergeCell ref="I257:I258"/>
    <mergeCell ref="J257:J258"/>
    <mergeCell ref="I259:I260"/>
    <mergeCell ref="L246:L247"/>
    <mergeCell ref="D246:D247"/>
    <mergeCell ref="A249:A250"/>
    <mergeCell ref="B249:B250"/>
    <mergeCell ref="F249:F250"/>
    <mergeCell ref="H249:H250"/>
    <mergeCell ref="I318:I319"/>
    <mergeCell ref="M246:M247"/>
    <mergeCell ref="C246:C247"/>
    <mergeCell ref="C318:C319"/>
    <mergeCell ref="A303:A304"/>
    <mergeCell ref="B303:B304"/>
    <mergeCell ref="F303:F304"/>
    <mergeCell ref="H303:H304"/>
    <mergeCell ref="I303:I304"/>
    <mergeCell ref="J303:J304"/>
    <mergeCell ref="I389:I390"/>
    <mergeCell ref="H398:H399"/>
    <mergeCell ref="I398:I399"/>
    <mergeCell ref="J398:J399"/>
    <mergeCell ref="L398:L399"/>
    <mergeCell ref="A389:A390"/>
    <mergeCell ref="B389:B390"/>
    <mergeCell ref="C389:C390"/>
    <mergeCell ref="F389:F390"/>
    <mergeCell ref="G389:G390"/>
    <mergeCell ref="I367:I368"/>
    <mergeCell ref="F391:F392"/>
    <mergeCell ref="A228:A229"/>
    <mergeCell ref="B228:B229"/>
    <mergeCell ref="F228:F229"/>
    <mergeCell ref="H228:H229"/>
    <mergeCell ref="I228:I229"/>
    <mergeCell ref="J228:J229"/>
    <mergeCell ref="L228:L229"/>
    <mergeCell ref="C228:C229"/>
    <mergeCell ref="A231:A232"/>
    <mergeCell ref="B231:B232"/>
    <mergeCell ref="F231:F232"/>
    <mergeCell ref="H231:H232"/>
    <mergeCell ref="I231:I232"/>
    <mergeCell ref="H372:H373"/>
    <mergeCell ref="I372:I373"/>
    <mergeCell ref="J372:J373"/>
    <mergeCell ref="L372:L373"/>
    <mergeCell ref="C231:C232"/>
    <mergeCell ref="A398:A399"/>
    <mergeCell ref="B398:B399"/>
    <mergeCell ref="H243:H244"/>
    <mergeCell ref="I243:I244"/>
    <mergeCell ref="J243:J244"/>
    <mergeCell ref="G316:G317"/>
    <mergeCell ref="G318:G319"/>
    <mergeCell ref="D316:D317"/>
    <mergeCell ref="D318:D319"/>
    <mergeCell ref="J281:J282"/>
    <mergeCell ref="A262:A263"/>
    <mergeCell ref="B262:B263"/>
    <mergeCell ref="F262:F263"/>
    <mergeCell ref="H262:H263"/>
    <mergeCell ref="I262:I263"/>
    <mergeCell ref="J262:J263"/>
    <mergeCell ref="J389:J390"/>
    <mergeCell ref="L389:L390"/>
    <mergeCell ref="C265:C266"/>
    <mergeCell ref="D265:D266"/>
    <mergeCell ref="C262:C263"/>
    <mergeCell ref="D259:D260"/>
    <mergeCell ref="J259:J260"/>
    <mergeCell ref="L259:L260"/>
    <mergeCell ref="I205:I206"/>
    <mergeCell ref="J205:J206"/>
    <mergeCell ref="L205:L206"/>
    <mergeCell ref="M205:M206"/>
    <mergeCell ref="C205:C206"/>
    <mergeCell ref="A169:A170"/>
    <mergeCell ref="B169:B170"/>
    <mergeCell ref="M157:M158"/>
    <mergeCell ref="A188:A189"/>
    <mergeCell ref="J231:J232"/>
    <mergeCell ref="A172:A173"/>
    <mergeCell ref="A174:A175"/>
    <mergeCell ref="I202:I203"/>
    <mergeCell ref="J202:J203"/>
    <mergeCell ref="L202:L203"/>
    <mergeCell ref="M202:M203"/>
    <mergeCell ref="D196:D197"/>
    <mergeCell ref="C202:C203"/>
    <mergeCell ref="G202:G203"/>
    <mergeCell ref="G194:G195"/>
    <mergeCell ref="A196:A197"/>
    <mergeCell ref="B196:B197"/>
    <mergeCell ref="F196:F197"/>
    <mergeCell ref="H196:H197"/>
    <mergeCell ref="I196:I197"/>
    <mergeCell ref="J196:J197"/>
    <mergeCell ref="L196:L197"/>
    <mergeCell ref="M196:M197"/>
    <mergeCell ref="D194:D195"/>
    <mergeCell ref="D211:D212"/>
    <mergeCell ref="A211:A212"/>
    <mergeCell ref="B211:B212"/>
    <mergeCell ref="F211:F212"/>
    <mergeCell ref="D228:D229"/>
    <mergeCell ref="D214:D215"/>
    <mergeCell ref="A205:A206"/>
    <mergeCell ref="B205:B206"/>
    <mergeCell ref="F205:F206"/>
    <mergeCell ref="H205:H206"/>
    <mergeCell ref="F191:F192"/>
    <mergeCell ref="H191:H192"/>
    <mergeCell ref="B222:B223"/>
    <mergeCell ref="F220:F221"/>
    <mergeCell ref="H220:H221"/>
    <mergeCell ref="G231:G232"/>
    <mergeCell ref="I220:I221"/>
    <mergeCell ref="D157:D158"/>
    <mergeCell ref="A199:A200"/>
    <mergeCell ref="B199:B200"/>
    <mergeCell ref="F199:F200"/>
    <mergeCell ref="H199:H200"/>
    <mergeCell ref="I199:I200"/>
    <mergeCell ref="J199:J200"/>
    <mergeCell ref="L199:L200"/>
    <mergeCell ref="A157:A158"/>
    <mergeCell ref="J160:J161"/>
    <mergeCell ref="H162:W162"/>
    <mergeCell ref="H163:W163"/>
    <mergeCell ref="W169:W170"/>
    <mergeCell ref="W172:W173"/>
    <mergeCell ref="W174:W175"/>
    <mergeCell ref="M191:M192"/>
    <mergeCell ref="B174:B175"/>
    <mergeCell ref="F174:F175"/>
    <mergeCell ref="W56:W57"/>
    <mergeCell ref="C174:C175"/>
    <mergeCell ref="D191:D192"/>
    <mergeCell ref="B188:B189"/>
    <mergeCell ref="F188:F189"/>
    <mergeCell ref="J186:J187"/>
    <mergeCell ref="L186:L187"/>
    <mergeCell ref="M169:M170"/>
    <mergeCell ref="B172:B173"/>
    <mergeCell ref="F172:F173"/>
    <mergeCell ref="H172:H173"/>
    <mergeCell ref="I172:I173"/>
    <mergeCell ref="J172:J173"/>
    <mergeCell ref="L172:L173"/>
    <mergeCell ref="M172:M173"/>
    <mergeCell ref="C172:C173"/>
    <mergeCell ref="G169:G170"/>
    <mergeCell ref="G172:G173"/>
    <mergeCell ref="C100:C101"/>
    <mergeCell ref="F100:F101"/>
    <mergeCell ref="G100:G101"/>
    <mergeCell ref="B153:B154"/>
    <mergeCell ref="H100:H101"/>
    <mergeCell ref="I100:I101"/>
    <mergeCell ref="L174:L175"/>
    <mergeCell ref="M174:M175"/>
    <mergeCell ref="B105:B106"/>
    <mergeCell ref="B103:B104"/>
    <mergeCell ref="I191:I192"/>
    <mergeCell ref="J191:J192"/>
    <mergeCell ref="L191:L192"/>
    <mergeCell ref="J184:J185"/>
    <mergeCell ref="L184:L185"/>
    <mergeCell ref="M184:M185"/>
    <mergeCell ref="B186:B187"/>
    <mergeCell ref="F186:F187"/>
    <mergeCell ref="H186:H187"/>
    <mergeCell ref="I186:I187"/>
    <mergeCell ref="C160:C161"/>
    <mergeCell ref="D160:D161"/>
    <mergeCell ref="E160:E161"/>
    <mergeCell ref="D155:D156"/>
    <mergeCell ref="C184:C185"/>
    <mergeCell ref="G180:G181"/>
    <mergeCell ref="D169:D170"/>
    <mergeCell ref="D172:D173"/>
    <mergeCell ref="I153:I154"/>
    <mergeCell ref="J153:J154"/>
    <mergeCell ref="L153:L154"/>
    <mergeCell ref="L103:L104"/>
    <mergeCell ref="M103:M104"/>
    <mergeCell ref="L105:L106"/>
    <mergeCell ref="M105:M106"/>
    <mergeCell ref="C188:C189"/>
    <mergeCell ref="B157:B158"/>
    <mergeCell ref="C157:C158"/>
    <mergeCell ref="F61:F62"/>
    <mergeCell ref="L61:L62"/>
    <mergeCell ref="M61:M62"/>
    <mergeCell ref="H94:W94"/>
    <mergeCell ref="F153:F154"/>
    <mergeCell ref="G153:G154"/>
    <mergeCell ref="H153:H154"/>
    <mergeCell ref="J108:J109"/>
    <mergeCell ref="G51:G52"/>
    <mergeCell ref="G53:G54"/>
    <mergeCell ref="G56:G57"/>
    <mergeCell ref="G58:G59"/>
    <mergeCell ref="G61:G62"/>
    <mergeCell ref="G63:G64"/>
    <mergeCell ref="G65:G66"/>
    <mergeCell ref="C51:C52"/>
    <mergeCell ref="C53:C54"/>
    <mergeCell ref="C56:C57"/>
    <mergeCell ref="C61:C62"/>
    <mergeCell ref="M51:M52"/>
    <mergeCell ref="W51:W52"/>
    <mergeCell ref="A53:A54"/>
    <mergeCell ref="H53:H54"/>
    <mergeCell ref="A56:A57"/>
    <mergeCell ref="H56:H57"/>
    <mergeCell ref="I56:I57"/>
    <mergeCell ref="J56:J57"/>
    <mergeCell ref="L56:L57"/>
    <mergeCell ref="W53:W54"/>
    <mergeCell ref="F51:F52"/>
    <mergeCell ref="F53:F54"/>
    <mergeCell ref="F56:F57"/>
    <mergeCell ref="B51:B52"/>
    <mergeCell ref="B53:B54"/>
    <mergeCell ref="I58:I59"/>
    <mergeCell ref="J58:J59"/>
    <mergeCell ref="L58:L59"/>
    <mergeCell ref="M58:M59"/>
    <mergeCell ref="A51:A52"/>
    <mergeCell ref="H51:H52"/>
    <mergeCell ref="I51:I52"/>
    <mergeCell ref="J51:J52"/>
    <mergeCell ref="L51:L52"/>
    <mergeCell ref="M56:M57"/>
    <mergeCell ref="C63:C64"/>
    <mergeCell ref="C65:C66"/>
    <mergeCell ref="B58:B59"/>
    <mergeCell ref="B61:B62"/>
    <mergeCell ref="B63:B64"/>
    <mergeCell ref="B65:B66"/>
    <mergeCell ref="D65:D66"/>
    <mergeCell ref="I65:I66"/>
    <mergeCell ref="J65:J66"/>
    <mergeCell ref="L65:L66"/>
    <mergeCell ref="M63:M64"/>
    <mergeCell ref="F58:F59"/>
    <mergeCell ref="W63:W64"/>
    <mergeCell ref="M65:M66"/>
    <mergeCell ref="W65:W66"/>
    <mergeCell ref="A58:A59"/>
    <mergeCell ref="H58:H59"/>
    <mergeCell ref="W58:W59"/>
    <mergeCell ref="A61:A62"/>
    <mergeCell ref="H61:H62"/>
    <mergeCell ref="F63:F64"/>
    <mergeCell ref="F65:F66"/>
    <mergeCell ref="I61:I62"/>
    <mergeCell ref="J61:J62"/>
    <mergeCell ref="W61:W62"/>
    <mergeCell ref="D53:D54"/>
    <mergeCell ref="D56:D57"/>
    <mergeCell ref="L53:L54"/>
    <mergeCell ref="L155:L156"/>
    <mergeCell ref="M155:M156"/>
    <mergeCell ref="A63:A64"/>
    <mergeCell ref="H63:H64"/>
    <mergeCell ref="I63:I64"/>
    <mergeCell ref="I174:I175"/>
    <mergeCell ref="J157:J158"/>
    <mergeCell ref="L157:L158"/>
    <mergeCell ref="H188:H189"/>
    <mergeCell ref="I188:I189"/>
    <mergeCell ref="C186:C187"/>
    <mergeCell ref="I160:I161"/>
    <mergeCell ref="K160:K161"/>
    <mergeCell ref="L160:L161"/>
    <mergeCell ref="C103:C104"/>
    <mergeCell ref="J100:J101"/>
    <mergeCell ref="I105:I106"/>
    <mergeCell ref="F103:F104"/>
    <mergeCell ref="G103:G104"/>
    <mergeCell ref="H103:H104"/>
    <mergeCell ref="I103:I104"/>
    <mergeCell ref="M153:M154"/>
    <mergeCell ref="F169:F170"/>
    <mergeCell ref="D186:D187"/>
    <mergeCell ref="D188:D189"/>
    <mergeCell ref="C180:C181"/>
    <mergeCell ref="C169:C170"/>
    <mergeCell ref="A177:A178"/>
    <mergeCell ref="F157:F158"/>
    <mergeCell ref="B177:B178"/>
    <mergeCell ref="A103:A104"/>
    <mergeCell ref="J70:J71"/>
    <mergeCell ref="H92:W92"/>
    <mergeCell ref="A105:A106"/>
    <mergeCell ref="A160:A161"/>
    <mergeCell ref="G96:G97"/>
    <mergeCell ref="H169:H170"/>
    <mergeCell ref="I169:I170"/>
    <mergeCell ref="J169:J170"/>
    <mergeCell ref="L169:L170"/>
    <mergeCell ref="J188:J189"/>
    <mergeCell ref="L188:L189"/>
    <mergeCell ref="D63:D64"/>
    <mergeCell ref="L100:L101"/>
    <mergeCell ref="M100:M101"/>
    <mergeCell ref="J105:J106"/>
    <mergeCell ref="D100:D101"/>
    <mergeCell ref="D103:D104"/>
    <mergeCell ref="D105:D106"/>
    <mergeCell ref="D153:D154"/>
    <mergeCell ref="A68:W68"/>
    <mergeCell ref="A69:W69"/>
    <mergeCell ref="A70:A71"/>
    <mergeCell ref="W153:W154"/>
    <mergeCell ref="J103:J104"/>
    <mergeCell ref="C153:C154"/>
    <mergeCell ref="C96:C97"/>
    <mergeCell ref="H96:H97"/>
    <mergeCell ref="I96:I97"/>
    <mergeCell ref="J96:J97"/>
    <mergeCell ref="L96:L97"/>
    <mergeCell ref="M96:M97"/>
    <mergeCell ref="A65:A66"/>
    <mergeCell ref="H65:H66"/>
    <mergeCell ref="M53:M54"/>
    <mergeCell ref="H155:H156"/>
    <mergeCell ref="I155:I156"/>
    <mergeCell ref="I53:I54"/>
    <mergeCell ref="J53:J54"/>
    <mergeCell ref="J63:J64"/>
    <mergeCell ref="L63:L64"/>
    <mergeCell ref="I98:I99"/>
    <mergeCell ref="J98:J99"/>
    <mergeCell ref="L98:L99"/>
    <mergeCell ref="M98:M99"/>
    <mergeCell ref="M186:M187"/>
    <mergeCell ref="H184:H185"/>
    <mergeCell ref="I184:I185"/>
    <mergeCell ref="W157:W158"/>
    <mergeCell ref="I222:I223"/>
    <mergeCell ref="L214:L215"/>
    <mergeCell ref="M214:M215"/>
    <mergeCell ref="M396:M397"/>
    <mergeCell ref="H407:H408"/>
    <mergeCell ref="L457:L458"/>
    <mergeCell ref="M457:M458"/>
    <mergeCell ref="I982:I983"/>
    <mergeCell ref="J982:J983"/>
    <mergeCell ref="L982:L983"/>
    <mergeCell ref="M982:M983"/>
    <mergeCell ref="I977:I978"/>
    <mergeCell ref="L1227:L1228"/>
    <mergeCell ref="L977:L978"/>
    <mergeCell ref="M977:M978"/>
    <mergeCell ref="H1309:H1310"/>
    <mergeCell ref="M1059:M1060"/>
    <mergeCell ref="L1062:L1063"/>
    <mergeCell ref="M1062:M1063"/>
    <mergeCell ref="M160:M161"/>
    <mergeCell ref="M1259:M1260"/>
    <mergeCell ref="J1244:J1245"/>
    <mergeCell ref="M1037:M1038"/>
    <mergeCell ref="H544:W544"/>
    <mergeCell ref="K1128:K1129"/>
    <mergeCell ref="K1174:K1176"/>
    <mergeCell ref="M1128:M1129"/>
    <mergeCell ref="M699:M700"/>
    <mergeCell ref="H396:H397"/>
    <mergeCell ref="H353:H354"/>
    <mergeCell ref="J550:J551"/>
    <mergeCell ref="J548:J549"/>
    <mergeCell ref="M502:M503"/>
    <mergeCell ref="I545:I546"/>
    <mergeCell ref="J545:J546"/>
    <mergeCell ref="K545:K546"/>
    <mergeCell ref="I271:I272"/>
    <mergeCell ref="L268:L269"/>
    <mergeCell ref="L234:L235"/>
    <mergeCell ref="L243:L244"/>
    <mergeCell ref="L278:L279"/>
    <mergeCell ref="M278:M279"/>
    <mergeCell ref="W188:W189"/>
    <mergeCell ref="H222:H223"/>
    <mergeCell ref="M475:M476"/>
    <mergeCell ref="M1068:M1069"/>
    <mergeCell ref="I1154:I1156"/>
    <mergeCell ref="J155:J156"/>
    <mergeCell ref="H1297:H1298"/>
    <mergeCell ref="W939:W940"/>
    <mergeCell ref="W941:W942"/>
    <mergeCell ref="W943:W944"/>
    <mergeCell ref="W946:W947"/>
    <mergeCell ref="M1109:M1112"/>
    <mergeCell ref="M1089:M1090"/>
    <mergeCell ref="M1094:M1095"/>
    <mergeCell ref="J1567:J1568"/>
    <mergeCell ref="M1584:M1585"/>
    <mergeCell ref="J1605:J1607"/>
    <mergeCell ref="L1605:L1607"/>
    <mergeCell ref="I1584:I1585"/>
    <mergeCell ref="I1571:I1572"/>
    <mergeCell ref="H1561:H1562"/>
    <mergeCell ref="H1563:H1564"/>
    <mergeCell ref="H1565:H1566"/>
    <mergeCell ref="H1567:H1568"/>
    <mergeCell ref="H1569:H1570"/>
    <mergeCell ref="H1571:H1572"/>
    <mergeCell ref="H1573:H1574"/>
    <mergeCell ref="I1569:I1570"/>
    <mergeCell ref="J1569:J1570"/>
    <mergeCell ref="H1268:H1269"/>
    <mergeCell ref="H1210:H1211"/>
    <mergeCell ref="I1206:I1207"/>
    <mergeCell ref="M1295:M1296"/>
    <mergeCell ref="M1297:M1298"/>
    <mergeCell ref="H1202:H1203"/>
    <mergeCell ref="M1208:M1209"/>
    <mergeCell ref="L1210:L1211"/>
    <mergeCell ref="I1200:I1201"/>
    <mergeCell ref="J1200:J1201"/>
    <mergeCell ref="K1233:K1234"/>
    <mergeCell ref="L1428:L1429"/>
    <mergeCell ref="J1439:J1440"/>
    <mergeCell ref="M1445:M1446"/>
    <mergeCell ref="M1422:M1423"/>
    <mergeCell ref="L1322:L1323"/>
    <mergeCell ref="M1376:M1377"/>
    <mergeCell ref="I1397:I1398"/>
    <mergeCell ref="H1347:H1348"/>
    <mergeCell ref="L1372:L1373"/>
    <mergeCell ref="H1359:H1360"/>
    <mergeCell ref="H1364:H1365"/>
    <mergeCell ref="H1366:H1367"/>
    <mergeCell ref="H1368:H1369"/>
    <mergeCell ref="H1370:H1371"/>
    <mergeCell ref="H1372:H1373"/>
    <mergeCell ref="M1359:M1360"/>
    <mergeCell ref="H1344:H1345"/>
    <mergeCell ref="I1344:I1345"/>
    <mergeCell ref="L1411:L1412"/>
    <mergeCell ref="H1325:H1326"/>
    <mergeCell ref="I1349:I1350"/>
    <mergeCell ref="M1419:M1420"/>
    <mergeCell ref="H1403:H1404"/>
    <mergeCell ref="I1403:I1404"/>
    <mergeCell ref="L1407:L1408"/>
    <mergeCell ref="L1344:L1345"/>
    <mergeCell ref="J1248:J1249"/>
    <mergeCell ref="L1106:L1108"/>
    <mergeCell ref="M1106:M1108"/>
    <mergeCell ref="L1046:L1047"/>
    <mergeCell ref="W1194:W1195"/>
    <mergeCell ref="M1462:M1463"/>
    <mergeCell ref="M1488:M1489"/>
    <mergeCell ref="M1347:M1348"/>
    <mergeCell ref="M1388:M1389"/>
    <mergeCell ref="I1357:I1358"/>
    <mergeCell ref="L1359:L1360"/>
    <mergeCell ref="L1378:L1379"/>
    <mergeCell ref="L1376:L1377"/>
    <mergeCell ref="H1380:H1381"/>
    <mergeCell ref="I1424:I1425"/>
    <mergeCell ref="C1378:C1379"/>
    <mergeCell ref="C1380:C1381"/>
    <mergeCell ref="H1376:H1377"/>
    <mergeCell ref="I1376:I1377"/>
    <mergeCell ref="J1378:J1379"/>
    <mergeCell ref="J1361:J1362"/>
    <mergeCell ref="H1355:H1356"/>
    <mergeCell ref="H1338:H1339"/>
    <mergeCell ref="I1338:I1339"/>
    <mergeCell ref="J1338:J1339"/>
    <mergeCell ref="J1393:J1394"/>
    <mergeCell ref="M1378:M1379"/>
    <mergeCell ref="G1355:G1356"/>
    <mergeCell ref="H1439:H1440"/>
    <mergeCell ref="H1441:H1442"/>
    <mergeCell ref="H1443:H1444"/>
    <mergeCell ref="I1384:I1385"/>
    <mergeCell ref="D1340:D1341"/>
    <mergeCell ref="D1336:D1337"/>
    <mergeCell ref="G1382:G1383"/>
    <mergeCell ref="G1384:G1385"/>
    <mergeCell ref="G1386:G1387"/>
    <mergeCell ref="H1397:H1398"/>
    <mergeCell ref="M1448:M1449"/>
    <mergeCell ref="H1445:H1446"/>
    <mergeCell ref="H1351:H1352"/>
    <mergeCell ref="G1439:G1440"/>
    <mergeCell ref="M1431:M1432"/>
    <mergeCell ref="M1428:M1429"/>
    <mergeCell ref="G1468:G1469"/>
    <mergeCell ref="G1470:G1471"/>
    <mergeCell ref="G1472:G1473"/>
    <mergeCell ref="G1474:G1475"/>
    <mergeCell ref="G1478:G1479"/>
    <mergeCell ref="G1480:G1481"/>
    <mergeCell ref="H1399:H1400"/>
    <mergeCell ref="J1395:J1396"/>
    <mergeCell ref="I1366:I1367"/>
    <mergeCell ref="G1368:G1369"/>
    <mergeCell ref="G1370:G1371"/>
    <mergeCell ref="C1333:C1334"/>
    <mergeCell ref="H1342:H1343"/>
    <mergeCell ref="F1355:F1356"/>
    <mergeCell ref="J1380:J1381"/>
    <mergeCell ref="J1333:J1334"/>
    <mergeCell ref="I1322:I1323"/>
    <mergeCell ref="J1322:J1323"/>
    <mergeCell ref="D1382:D1383"/>
    <mergeCell ref="D1415:D1416"/>
    <mergeCell ref="D1417:D1418"/>
    <mergeCell ref="D1419:D1420"/>
    <mergeCell ref="D1403:D1404"/>
    <mergeCell ref="D1405:D1406"/>
    <mergeCell ref="G1415:G1416"/>
    <mergeCell ref="G1417:G1418"/>
    <mergeCell ref="F1329:F1330"/>
    <mergeCell ref="D1384:D1385"/>
    <mergeCell ref="D1386:D1387"/>
    <mergeCell ref="D1388:D1389"/>
    <mergeCell ref="F1370:F1371"/>
    <mergeCell ref="F1372:F1373"/>
    <mergeCell ref="H1349:H1350"/>
    <mergeCell ref="F1322:F1323"/>
    <mergeCell ref="F1325:F1326"/>
    <mergeCell ref="A1528:A1529"/>
    <mergeCell ref="A1530:A1531"/>
    <mergeCell ref="A1532:A1533"/>
    <mergeCell ref="G1546:G1547"/>
    <mergeCell ref="H1540:H1541"/>
    <mergeCell ref="H1538:H1539"/>
    <mergeCell ref="H1536:H1537"/>
    <mergeCell ref="H1534:H1535"/>
    <mergeCell ref="H1532:H1533"/>
    <mergeCell ref="J1540:J1541"/>
    <mergeCell ref="G1511:G1512"/>
    <mergeCell ref="M1409:M1410"/>
    <mergeCell ref="M1407:M1408"/>
    <mergeCell ref="F1390:F1391"/>
    <mergeCell ref="F1393:F1394"/>
    <mergeCell ref="F1384:F1385"/>
    <mergeCell ref="F1386:F1387"/>
    <mergeCell ref="F1403:F1404"/>
    <mergeCell ref="C1374:C1375"/>
    <mergeCell ref="C1366:C1367"/>
    <mergeCell ref="C1557:C1558"/>
    <mergeCell ref="D1552:D1553"/>
    <mergeCell ref="D1557:D1558"/>
    <mergeCell ref="C1536:C1537"/>
    <mergeCell ref="J1538:J1539"/>
    <mergeCell ref="L1538:L1539"/>
    <mergeCell ref="C1554:C1555"/>
    <mergeCell ref="F1559:F1560"/>
    <mergeCell ref="L1435:L1436"/>
    <mergeCell ref="B1322:B1323"/>
    <mergeCell ref="B1325:B1326"/>
    <mergeCell ref="I1331:I1332"/>
    <mergeCell ref="L1426:L1427"/>
    <mergeCell ref="L1431:L1432"/>
    <mergeCell ref="C1426:C1427"/>
    <mergeCell ref="I1433:I1434"/>
    <mergeCell ref="C1413:C1414"/>
    <mergeCell ref="G1405:G1406"/>
    <mergeCell ref="G1407:G1408"/>
    <mergeCell ref="G1413:G1414"/>
    <mergeCell ref="G1431:G1432"/>
    <mergeCell ref="G1501:G1502"/>
    <mergeCell ref="G1503:G1504"/>
    <mergeCell ref="I1472:I1473"/>
    <mergeCell ref="C1468:C1469"/>
    <mergeCell ref="F1501:F1502"/>
    <mergeCell ref="F1503:F1504"/>
    <mergeCell ref="I1470:I1471"/>
    <mergeCell ref="H1468:H1469"/>
    <mergeCell ref="L1445:L1446"/>
    <mergeCell ref="L1464:L1465"/>
    <mergeCell ref="I1462:I1463"/>
    <mergeCell ref="J1462:J1463"/>
    <mergeCell ref="C1382:C1383"/>
    <mergeCell ref="C1384:C1385"/>
    <mergeCell ref="G1395:G1396"/>
    <mergeCell ref="J1419:J1420"/>
    <mergeCell ref="J1342:J1343"/>
    <mergeCell ref="D1554:D1555"/>
    <mergeCell ref="D1474:D1475"/>
    <mergeCell ref="C1492:C1493"/>
    <mergeCell ref="C1386:C1387"/>
    <mergeCell ref="C1513:C1514"/>
    <mergeCell ref="B1470:B1471"/>
    <mergeCell ref="D1507:D1508"/>
    <mergeCell ref="C1520:C1521"/>
    <mergeCell ref="L1452:L1453"/>
    <mergeCell ref="L1462:L1463"/>
    <mergeCell ref="J1407:J1408"/>
    <mergeCell ref="D1448:D1449"/>
    <mergeCell ref="D1445:D1446"/>
    <mergeCell ref="L1338:L1339"/>
    <mergeCell ref="L1388:L1389"/>
    <mergeCell ref="L1390:L1391"/>
    <mergeCell ref="L1374:L1375"/>
    <mergeCell ref="G1376:G1377"/>
    <mergeCell ref="I1239:I1241"/>
    <mergeCell ref="L1223:L1226"/>
    <mergeCell ref="M1223:M1226"/>
    <mergeCell ref="I1220:I1222"/>
    <mergeCell ref="H1244:H1245"/>
    <mergeCell ref="M1286:M1287"/>
    <mergeCell ref="M1291:M1292"/>
    <mergeCell ref="G1305:G1306"/>
    <mergeCell ref="G1307:G1308"/>
    <mergeCell ref="G1309:G1310"/>
    <mergeCell ref="G1311:G1312"/>
    <mergeCell ref="G1313:G1314"/>
    <mergeCell ref="F1313:F1314"/>
    <mergeCell ref="M1305:M1306"/>
    <mergeCell ref="M1301:M1302"/>
    <mergeCell ref="J1208:J1209"/>
    <mergeCell ref="J1210:J1211"/>
    <mergeCell ref="H1214:H1215"/>
    <mergeCell ref="G1210:G1211"/>
    <mergeCell ref="G1212:G1213"/>
    <mergeCell ref="J1212:J1213"/>
    <mergeCell ref="J1220:J1222"/>
    <mergeCell ref="M1229:M1231"/>
    <mergeCell ref="K1237:K1238"/>
    <mergeCell ref="C1271:C1272"/>
    <mergeCell ref="H1361:H1362"/>
    <mergeCell ref="L1349:L1350"/>
    <mergeCell ref="M1268:M1269"/>
    <mergeCell ref="H1277:H1278"/>
    <mergeCell ref="I1236:I1238"/>
    <mergeCell ref="J1236:J1238"/>
    <mergeCell ref="C1286:C1287"/>
    <mergeCell ref="H1316:H1317"/>
    <mergeCell ref="I1325:I1326"/>
    <mergeCell ref="F1309:F1310"/>
    <mergeCell ref="F1327:F1328"/>
    <mergeCell ref="G1303:G1304"/>
    <mergeCell ref="C1299:C1300"/>
    <mergeCell ref="C1301:C1302"/>
    <mergeCell ref="C1303:C1304"/>
    <mergeCell ref="C1305:C1306"/>
    <mergeCell ref="C1307:C1308"/>
    <mergeCell ref="C1309:C1310"/>
    <mergeCell ref="C1311:C1312"/>
    <mergeCell ref="F1311:F1312"/>
    <mergeCell ref="F1305:F1306"/>
    <mergeCell ref="F1307:F1308"/>
    <mergeCell ref="H1291:H1292"/>
    <mergeCell ref="J1320:J1321"/>
    <mergeCell ref="G1244:G1245"/>
    <mergeCell ref="G1232:G1234"/>
    <mergeCell ref="F1244:F1245"/>
    <mergeCell ref="H1246:H1247"/>
    <mergeCell ref="J1229:J1231"/>
    <mergeCell ref="H1259:H1260"/>
    <mergeCell ref="M1316:M1317"/>
    <mergeCell ref="M1303:M1304"/>
    <mergeCell ref="M1273:M1274"/>
    <mergeCell ref="M1246:M1247"/>
    <mergeCell ref="L1244:L1245"/>
    <mergeCell ref="M1244:M1245"/>
    <mergeCell ref="M1255:M1257"/>
    <mergeCell ref="M1248:M1249"/>
    <mergeCell ref="L1382:L1383"/>
    <mergeCell ref="H1393:H1394"/>
    <mergeCell ref="H1382:H1383"/>
    <mergeCell ref="I1382:I1383"/>
    <mergeCell ref="H1384:H1385"/>
    <mergeCell ref="F1433:F1434"/>
    <mergeCell ref="I1466:I1467"/>
    <mergeCell ref="D1439:D1440"/>
    <mergeCell ref="D1441:D1442"/>
    <mergeCell ref="M1386:M1387"/>
    <mergeCell ref="L1443:L1444"/>
    <mergeCell ref="M1443:M1444"/>
    <mergeCell ref="L1441:L1442"/>
    <mergeCell ref="F1431:F1432"/>
    <mergeCell ref="C1433:C1434"/>
    <mergeCell ref="G1411:G1412"/>
    <mergeCell ref="D1347:D1348"/>
    <mergeCell ref="D1349:D1350"/>
    <mergeCell ref="D1351:D1352"/>
    <mergeCell ref="G1364:G1365"/>
    <mergeCell ref="G1476:G1477"/>
    <mergeCell ref="I1307:I1308"/>
    <mergeCell ref="I1316:I1317"/>
    <mergeCell ref="H1507:H1508"/>
    <mergeCell ref="H1501:H1502"/>
    <mergeCell ref="H1503:H1504"/>
    <mergeCell ref="H1505:H1506"/>
    <mergeCell ref="I1511:I1512"/>
    <mergeCell ref="M1476:M1477"/>
    <mergeCell ref="J1478:J1479"/>
    <mergeCell ref="I1480:I1481"/>
    <mergeCell ref="J1480:J1481"/>
    <mergeCell ref="L1480:L1481"/>
    <mergeCell ref="M1480:M1481"/>
    <mergeCell ref="I1482:I1483"/>
    <mergeCell ref="J1482:J1483"/>
    <mergeCell ref="L1482:L1483"/>
    <mergeCell ref="M1482:M1483"/>
    <mergeCell ref="I1484:I1485"/>
    <mergeCell ref="L1474:L1475"/>
    <mergeCell ref="J1507:J1508"/>
    <mergeCell ref="C1353:C1354"/>
    <mergeCell ref="F1357:F1358"/>
    <mergeCell ref="D1466:D1467"/>
    <mergeCell ref="D1433:D1434"/>
    <mergeCell ref="F1462:F1463"/>
    <mergeCell ref="J1490:J1491"/>
    <mergeCell ref="L1417:L1418"/>
    <mergeCell ref="M1395:M1396"/>
    <mergeCell ref="J1422:J1423"/>
    <mergeCell ref="J1466:J1467"/>
    <mergeCell ref="J1458:J1459"/>
    <mergeCell ref="J1426:J1427"/>
    <mergeCell ref="J1413:J1414"/>
    <mergeCell ref="J1452:J1453"/>
    <mergeCell ref="J1437:J1438"/>
    <mergeCell ref="I1361:I1362"/>
    <mergeCell ref="L1331:L1332"/>
    <mergeCell ref="M1331:M1332"/>
    <mergeCell ref="J1336:J1337"/>
    <mergeCell ref="L1405:L1406"/>
    <mergeCell ref="G1320:G1321"/>
    <mergeCell ref="J1409:J1410"/>
    <mergeCell ref="I1413:I1414"/>
    <mergeCell ref="B1437:B1438"/>
    <mergeCell ref="I1318:I1319"/>
    <mergeCell ref="J1318:J1319"/>
    <mergeCell ref="L1309:L1310"/>
    <mergeCell ref="F1480:F1481"/>
    <mergeCell ref="F1482:F1483"/>
    <mergeCell ref="F1484:F1485"/>
    <mergeCell ref="D1472:D1473"/>
    <mergeCell ref="G1333:G1334"/>
    <mergeCell ref="L1361:L1362"/>
    <mergeCell ref="M1361:M1362"/>
    <mergeCell ref="L1342:L1343"/>
    <mergeCell ref="L1366:L1367"/>
    <mergeCell ref="M1364:M1365"/>
    <mergeCell ref="C1355:C1356"/>
    <mergeCell ref="F1349:F1350"/>
    <mergeCell ref="J1388:J1389"/>
    <mergeCell ref="H1390:H1391"/>
    <mergeCell ref="H1395:H1396"/>
    <mergeCell ref="I1320:I1321"/>
    <mergeCell ref="L1313:L1314"/>
    <mergeCell ref="H1333:H1334"/>
    <mergeCell ref="C1431:C1432"/>
    <mergeCell ref="C1415:C1416"/>
    <mergeCell ref="C1417:C1418"/>
    <mergeCell ref="C1419:C1420"/>
    <mergeCell ref="C1409:C1410"/>
    <mergeCell ref="L1450:L1451"/>
    <mergeCell ref="J1454:J1455"/>
    <mergeCell ref="L1355:L1356"/>
    <mergeCell ref="M1355:M1356"/>
    <mergeCell ref="H1329:H1330"/>
    <mergeCell ref="I1329:I1330"/>
    <mergeCell ref="J1329:J1330"/>
    <mergeCell ref="L1329:L1330"/>
    <mergeCell ref="M1329:M1330"/>
    <mergeCell ref="J1309:J1310"/>
    <mergeCell ref="M1338:M1339"/>
    <mergeCell ref="F1422:F1423"/>
    <mergeCell ref="F1424:F1425"/>
    <mergeCell ref="F1454:F1455"/>
    <mergeCell ref="F1456:F1457"/>
    <mergeCell ref="D1424:D1425"/>
    <mergeCell ref="F1401:F1402"/>
    <mergeCell ref="M1450:M1451"/>
    <mergeCell ref="L1393:L1394"/>
    <mergeCell ref="M1327:M1328"/>
    <mergeCell ref="M1318:M1319"/>
    <mergeCell ref="J1445:J1446"/>
    <mergeCell ref="I1407:I1408"/>
    <mergeCell ref="L1437:L1438"/>
    <mergeCell ref="M1441:M1442"/>
    <mergeCell ref="J1311:J1312"/>
    <mergeCell ref="J1331:J1332"/>
    <mergeCell ref="H1340:H1341"/>
    <mergeCell ref="C1331:C1332"/>
    <mergeCell ref="L1320:L1321"/>
    <mergeCell ref="H1327:H1328"/>
    <mergeCell ref="I1327:I1328"/>
    <mergeCell ref="B1361:B1362"/>
    <mergeCell ref="C1393:C1394"/>
    <mergeCell ref="G1393:G1394"/>
    <mergeCell ref="D1393:D1394"/>
    <mergeCell ref="L1415:L1416"/>
    <mergeCell ref="L1513:L1514"/>
    <mergeCell ref="L1511:L1512"/>
    <mergeCell ref="I1505:I1506"/>
    <mergeCell ref="G1513:G1514"/>
    <mergeCell ref="M1507:M1508"/>
    <mergeCell ref="I1509:I1510"/>
    <mergeCell ref="J1509:J1510"/>
    <mergeCell ref="L1509:L1510"/>
    <mergeCell ref="M1509:M1510"/>
    <mergeCell ref="M1496:M1497"/>
    <mergeCell ref="G1484:G1485"/>
    <mergeCell ref="G1486:G1487"/>
    <mergeCell ref="G1488:G1489"/>
    <mergeCell ref="L1488:L1489"/>
    <mergeCell ref="L1486:L1487"/>
    <mergeCell ref="M1486:M1487"/>
    <mergeCell ref="L1484:L1485"/>
    <mergeCell ref="M1484:M1485"/>
    <mergeCell ref="G1490:G1491"/>
    <mergeCell ref="M1474:M1475"/>
    <mergeCell ref="L1490:L1491"/>
    <mergeCell ref="M1490:M1491"/>
    <mergeCell ref="L1476:L1477"/>
    <mergeCell ref="L1505:L1506"/>
    <mergeCell ref="L1499:L1500"/>
    <mergeCell ref="J1501:J1502"/>
    <mergeCell ref="M1320:M1321"/>
    <mergeCell ref="L1380:L1381"/>
    <mergeCell ref="J1372:J1373"/>
    <mergeCell ref="I1340:I1341"/>
    <mergeCell ref="J1340:J1341"/>
    <mergeCell ref="G1454:G1455"/>
    <mergeCell ref="G1456:G1457"/>
    <mergeCell ref="H1452:H1453"/>
    <mergeCell ref="H1454:H1455"/>
    <mergeCell ref="G1372:G1373"/>
    <mergeCell ref="G1374:G1375"/>
    <mergeCell ref="I1380:I1381"/>
    <mergeCell ref="I1431:I1432"/>
    <mergeCell ref="J1347:J1348"/>
    <mergeCell ref="I1368:I1369"/>
    <mergeCell ref="L1401:L1402"/>
    <mergeCell ref="I1411:I1412"/>
    <mergeCell ref="I1351:I1352"/>
    <mergeCell ref="H1331:H1332"/>
    <mergeCell ref="G1331:G1332"/>
    <mergeCell ref="J1405:J1406"/>
    <mergeCell ref="M1342:M1343"/>
    <mergeCell ref="L1422:L1423"/>
    <mergeCell ref="M1370:M1371"/>
    <mergeCell ref="M1349:M1350"/>
    <mergeCell ref="M1382:M1383"/>
    <mergeCell ref="M1372:M1373"/>
    <mergeCell ref="M1413:M1414"/>
    <mergeCell ref="J1376:J1377"/>
    <mergeCell ref="L1353:L1354"/>
    <mergeCell ref="L1403:L1404"/>
    <mergeCell ref="M1403:M1404"/>
    <mergeCell ref="L1386:L1387"/>
    <mergeCell ref="M1344:M1345"/>
    <mergeCell ref="J1456:J1457"/>
    <mergeCell ref="J1397:J1398"/>
    <mergeCell ref="I1374:I1375"/>
    <mergeCell ref="J1374:J1375"/>
    <mergeCell ref="G1388:G1389"/>
    <mergeCell ref="G1390:G1391"/>
    <mergeCell ref="F1378:F1379"/>
    <mergeCell ref="F1380:F1381"/>
    <mergeCell ref="C1364:C1365"/>
    <mergeCell ref="H1357:H1358"/>
    <mergeCell ref="C1297:C1298"/>
    <mergeCell ref="B1331:B1332"/>
    <mergeCell ref="H1295:H1296"/>
    <mergeCell ref="F1344:F1345"/>
    <mergeCell ref="F1347:F1348"/>
    <mergeCell ref="L1318:L1319"/>
    <mergeCell ref="M1336:M1337"/>
    <mergeCell ref="H1311:H1312"/>
    <mergeCell ref="I1390:I1391"/>
    <mergeCell ref="G1293:G1294"/>
    <mergeCell ref="C1284:C1285"/>
    <mergeCell ref="B1374:B1375"/>
    <mergeCell ref="B1376:B1377"/>
    <mergeCell ref="B1357:B1358"/>
    <mergeCell ref="J1357:J1358"/>
    <mergeCell ref="J1382:J1383"/>
    <mergeCell ref="I1372:I1373"/>
    <mergeCell ref="B1380:B1381"/>
    <mergeCell ref="H1388:H1389"/>
    <mergeCell ref="I1388:I1389"/>
    <mergeCell ref="M1340:M1341"/>
    <mergeCell ref="D1390:D1391"/>
    <mergeCell ref="I1393:I1394"/>
    <mergeCell ref="F1382:F1383"/>
    <mergeCell ref="F1351:F1352"/>
    <mergeCell ref="C1313:C1314"/>
    <mergeCell ref="H1322:H1323"/>
    <mergeCell ref="H1320:H1321"/>
    <mergeCell ref="G1316:G1317"/>
    <mergeCell ref="D1311:D1312"/>
    <mergeCell ref="D1313:D1314"/>
    <mergeCell ref="M1325:M1326"/>
    <mergeCell ref="J1305:J1306"/>
    <mergeCell ref="I1295:I1296"/>
    <mergeCell ref="H1299:H1300"/>
    <mergeCell ref="H1286:H1287"/>
    <mergeCell ref="J1313:J1314"/>
    <mergeCell ref="H1301:H1302"/>
    <mergeCell ref="L1301:L1302"/>
    <mergeCell ref="M1313:M1314"/>
    <mergeCell ref="H1318:H1319"/>
    <mergeCell ref="B1353:B1354"/>
    <mergeCell ref="B1355:B1356"/>
    <mergeCell ref="B1364:B1365"/>
    <mergeCell ref="C1347:C1348"/>
    <mergeCell ref="C1349:C1350"/>
    <mergeCell ref="G1344:G1345"/>
    <mergeCell ref="G1347:G1348"/>
    <mergeCell ref="G1349:G1350"/>
    <mergeCell ref="G1342:G1343"/>
    <mergeCell ref="F1388:F1389"/>
    <mergeCell ref="D1380:D1381"/>
    <mergeCell ref="M1299:M1300"/>
    <mergeCell ref="L1299:L1300"/>
    <mergeCell ref="L1305:L1306"/>
    <mergeCell ref="L1303:L1304"/>
    <mergeCell ref="I1309:I1310"/>
    <mergeCell ref="J1303:J1304"/>
    <mergeCell ref="B1729:B1730"/>
    <mergeCell ref="B1731:B1732"/>
    <mergeCell ref="D1530:D1531"/>
    <mergeCell ref="C1561:C1562"/>
    <mergeCell ref="C1563:C1564"/>
    <mergeCell ref="B1522:B1523"/>
    <mergeCell ref="J1316:J1317"/>
    <mergeCell ref="I1347:I1348"/>
    <mergeCell ref="J1351:J1352"/>
    <mergeCell ref="J1344:J1345"/>
    <mergeCell ref="A1388:A1389"/>
    <mergeCell ref="A1380:A1381"/>
    <mergeCell ref="A1382:A1383"/>
    <mergeCell ref="J1443:J1444"/>
    <mergeCell ref="J1472:J1473"/>
    <mergeCell ref="J1494:J1495"/>
    <mergeCell ref="B1496:B1497"/>
    <mergeCell ref="A1419:A1420"/>
    <mergeCell ref="A1445:A1446"/>
    <mergeCell ref="G1458:G1459"/>
    <mergeCell ref="G1460:G1461"/>
    <mergeCell ref="D1460:D1461"/>
    <mergeCell ref="D1462:D1463"/>
    <mergeCell ref="I1386:I1387"/>
    <mergeCell ref="J1411:J1412"/>
    <mergeCell ref="F1409:F1410"/>
    <mergeCell ref="H1401:H1402"/>
    <mergeCell ref="J1435:J1436"/>
    <mergeCell ref="I1437:I1438"/>
    <mergeCell ref="J1370:J1371"/>
    <mergeCell ref="I1428:I1429"/>
    <mergeCell ref="I1435:I1436"/>
    <mergeCell ref="I1401:I1402"/>
    <mergeCell ref="J1401:J1402"/>
    <mergeCell ref="J1384:J1385"/>
    <mergeCell ref="I1443:I1444"/>
    <mergeCell ref="B1494:B1495"/>
    <mergeCell ref="I1494:I1495"/>
    <mergeCell ref="J1448:J1449"/>
    <mergeCell ref="A1401:A1402"/>
    <mergeCell ref="B1476:B1477"/>
    <mergeCell ref="B1478:B1479"/>
    <mergeCell ref="B1480:B1481"/>
    <mergeCell ref="H1474:H1475"/>
    <mergeCell ref="H1472:H1473"/>
    <mergeCell ref="H1470:H1471"/>
    <mergeCell ref="H1415:H1416"/>
    <mergeCell ref="B1403:B1404"/>
    <mergeCell ref="B1384:B1385"/>
    <mergeCell ref="A1386:A1387"/>
    <mergeCell ref="A1422:A1423"/>
    <mergeCell ref="A1450:A1451"/>
    <mergeCell ref="B1320:B1321"/>
    <mergeCell ref="H1431:H1432"/>
    <mergeCell ref="F1359:F1360"/>
    <mergeCell ref="H1374:H1375"/>
    <mergeCell ref="G1357:G1358"/>
    <mergeCell ref="F1411:F1412"/>
    <mergeCell ref="D1411:D1412"/>
    <mergeCell ref="B1554:B1555"/>
    <mergeCell ref="G1542:G1543"/>
    <mergeCell ref="G1544:G1545"/>
    <mergeCell ref="F1532:F1533"/>
    <mergeCell ref="G1534:G1535"/>
    <mergeCell ref="H1873:H1874"/>
    <mergeCell ref="F1905:F1906"/>
    <mergeCell ref="F1984:F1985"/>
    <mergeCell ref="H1978:H1979"/>
    <mergeCell ref="A1538:A1539"/>
    <mergeCell ref="A1540:A1541"/>
    <mergeCell ref="A1859:A1861"/>
    <mergeCell ref="B1603:B1604"/>
    <mergeCell ref="A1847:A1848"/>
    <mergeCell ref="A1542:A1543"/>
    <mergeCell ref="C1548:C1549"/>
    <mergeCell ref="C1550:C1551"/>
    <mergeCell ref="C1552:C1553"/>
    <mergeCell ref="G1554:G1555"/>
    <mergeCell ref="D1536:D1537"/>
    <mergeCell ref="D1538:D1539"/>
    <mergeCell ref="D1540:D1541"/>
    <mergeCell ref="D1542:D1543"/>
    <mergeCell ref="D1544:D1545"/>
    <mergeCell ref="A1552:A1553"/>
    <mergeCell ref="G1552:G1553"/>
    <mergeCell ref="A1818:A1822"/>
    <mergeCell ref="A1823:A1824"/>
    <mergeCell ref="A1814:A1816"/>
    <mergeCell ref="B1836:B1837"/>
    <mergeCell ref="B1838:B1839"/>
    <mergeCell ref="B1845:B1846"/>
    <mergeCell ref="B1855:B1857"/>
    <mergeCell ref="B1859:B1861"/>
    <mergeCell ref="A1770:A1773"/>
    <mergeCell ref="E1753:E1756"/>
    <mergeCell ref="E1758:E1761"/>
    <mergeCell ref="A1766:A1769"/>
    <mergeCell ref="A1752:A1756"/>
    <mergeCell ref="E1763:E1765"/>
    <mergeCell ref="E1775:E1777"/>
    <mergeCell ref="G1735:G1736"/>
    <mergeCell ref="G1737:G1738"/>
    <mergeCell ref="G1739:G1740"/>
    <mergeCell ref="G1741:G1742"/>
    <mergeCell ref="A1729:A1730"/>
    <mergeCell ref="A1731:A1732"/>
    <mergeCell ref="E1815:E1816"/>
    <mergeCell ref="B1744:B1745"/>
    <mergeCell ref="B1747:B1751"/>
    <mergeCell ref="D1778:D1781"/>
    <mergeCell ref="D1782:D1785"/>
    <mergeCell ref="G1632:G1633"/>
    <mergeCell ref="G1634:G1635"/>
    <mergeCell ref="A1725:A1726"/>
    <mergeCell ref="B1774:B1777"/>
    <mergeCell ref="B1778:B1781"/>
    <mergeCell ref="B1782:B1785"/>
    <mergeCell ref="B1536:B1537"/>
    <mergeCell ref="B1538:B1539"/>
    <mergeCell ref="B1540:B1541"/>
    <mergeCell ref="B1542:B1543"/>
    <mergeCell ref="B1544:B1545"/>
    <mergeCell ref="F1721:F1722"/>
    <mergeCell ref="F1723:F1724"/>
    <mergeCell ref="B1559:B1560"/>
    <mergeCell ref="B1561:B1562"/>
    <mergeCell ref="A1580:A1581"/>
    <mergeCell ref="C1567:C1568"/>
    <mergeCell ref="H1731:H1732"/>
    <mergeCell ref="H1733:H1734"/>
    <mergeCell ref="H1735:H1736"/>
    <mergeCell ref="H1737:H1738"/>
    <mergeCell ref="H1739:H1740"/>
    <mergeCell ref="H1741:H1742"/>
    <mergeCell ref="H1786:H1789"/>
    <mergeCell ref="C1532:C1533"/>
    <mergeCell ref="C1534:C1535"/>
    <mergeCell ref="D1532:D1533"/>
    <mergeCell ref="D1534:D1535"/>
    <mergeCell ref="H1548:H1549"/>
    <mergeCell ref="H1546:H1547"/>
    <mergeCell ref="H1544:H1545"/>
    <mergeCell ref="J1536:J1537"/>
    <mergeCell ref="C1573:C1574"/>
    <mergeCell ref="I1561:I1562"/>
    <mergeCell ref="J1561:J1562"/>
    <mergeCell ref="G1561:G1562"/>
    <mergeCell ref="G1563:G1564"/>
    <mergeCell ref="G1565:G1566"/>
    <mergeCell ref="C1980:C1981"/>
    <mergeCell ref="C1982:C1983"/>
    <mergeCell ref="C1984:C1985"/>
    <mergeCell ref="G1980:G1981"/>
    <mergeCell ref="G1982:G1983"/>
    <mergeCell ref="G1984:G1985"/>
    <mergeCell ref="F1842:F1843"/>
    <mergeCell ref="G1945:G1946"/>
    <mergeCell ref="G1920:G1922"/>
    <mergeCell ref="D1958:D1959"/>
    <mergeCell ref="D1954:D1955"/>
    <mergeCell ref="D1956:D1957"/>
    <mergeCell ref="C1917:C1919"/>
    <mergeCell ref="F1932:F1934"/>
    <mergeCell ref="F1935:F1936"/>
    <mergeCell ref="C1900:C1901"/>
    <mergeCell ref="D1900:D1901"/>
    <mergeCell ref="C1680:C1681"/>
    <mergeCell ref="G1818:G1822"/>
    <mergeCell ref="C1744:C1745"/>
    <mergeCell ref="D1725:D1726"/>
    <mergeCell ref="D1721:D1722"/>
    <mergeCell ref="C1725:C1726"/>
    <mergeCell ref="C1716:C1718"/>
    <mergeCell ref="D1729:D1730"/>
    <mergeCell ref="D1741:D1742"/>
    <mergeCell ref="C1766:C1769"/>
    <mergeCell ref="C1814:C1816"/>
    <mergeCell ref="C1723:C1724"/>
    <mergeCell ref="J1599:J1600"/>
    <mergeCell ref="C1752:C1756"/>
    <mergeCell ref="C1757:C1761"/>
    <mergeCell ref="C1908:C1910"/>
    <mergeCell ref="D1896:D1898"/>
    <mergeCell ref="F1592:F1593"/>
    <mergeCell ref="D1972:D1973"/>
    <mergeCell ref="D1974:D1975"/>
    <mergeCell ref="G1968:G1969"/>
    <mergeCell ref="I1538:I1539"/>
    <mergeCell ref="G1567:G1568"/>
    <mergeCell ref="G1536:G1537"/>
    <mergeCell ref="G1538:G1539"/>
    <mergeCell ref="G1540:G1541"/>
    <mergeCell ref="F1887:F1888"/>
    <mergeCell ref="F1744:F1745"/>
    <mergeCell ref="F1797:F1798"/>
    <mergeCell ref="F1799:F1800"/>
    <mergeCell ref="H1778:H1781"/>
    <mergeCell ref="F1782:F1785"/>
    <mergeCell ref="L1668:L1669"/>
    <mergeCell ref="M1660:M1661"/>
    <mergeCell ref="I1668:I1669"/>
    <mergeCell ref="G1729:G1730"/>
    <mergeCell ref="G1829:G1831"/>
    <mergeCell ref="G1862:G1863"/>
    <mergeCell ref="F1893:F1894"/>
    <mergeCell ref="G1610:G1611"/>
    <mergeCell ref="L1632:L1633"/>
    <mergeCell ref="J1912:J1914"/>
    <mergeCell ref="L1896:L1898"/>
    <mergeCell ref="M1896:M1898"/>
    <mergeCell ref="M1621:M1622"/>
    <mergeCell ref="H1634:H1635"/>
    <mergeCell ref="J1623:J1624"/>
    <mergeCell ref="J1632:J1633"/>
    <mergeCell ref="H1644:H1645"/>
    <mergeCell ref="H1660:H1661"/>
    <mergeCell ref="J1908:J1910"/>
    <mergeCell ref="F1847:F1848"/>
    <mergeCell ref="L1845:L1846"/>
    <mergeCell ref="L1832:L1833"/>
    <mergeCell ref="G1868:G1870"/>
    <mergeCell ref="L1868:L1870"/>
    <mergeCell ref="M1656:M1657"/>
    <mergeCell ref="C1747:C1751"/>
    <mergeCell ref="I1658:I1659"/>
    <mergeCell ref="J1658:J1659"/>
    <mergeCell ref="H1664:H1665"/>
    <mergeCell ref="D1791:D1794"/>
    <mergeCell ref="D1786:D1789"/>
    <mergeCell ref="D1882:D1886"/>
    <mergeCell ref="C1770:C1773"/>
    <mergeCell ref="C1774:C1777"/>
    <mergeCell ref="C1623:C1624"/>
    <mergeCell ref="D1623:D1624"/>
    <mergeCell ref="C1625:C1626"/>
    <mergeCell ref="D1625:D1626"/>
    <mergeCell ref="C1627:C1628"/>
    <mergeCell ref="D1739:D1740"/>
    <mergeCell ref="C1832:C1833"/>
    <mergeCell ref="C1873:C1874"/>
    <mergeCell ref="G1621:G1622"/>
    <mergeCell ref="G1623:G1624"/>
    <mergeCell ref="G1692:G1695"/>
    <mergeCell ref="G1696:G1699"/>
    <mergeCell ref="F1737:F1738"/>
    <mergeCell ref="G1733:G1734"/>
    <mergeCell ref="F1668:F1669"/>
    <mergeCell ref="F1671:F1673"/>
    <mergeCell ref="G1703:G1704"/>
    <mergeCell ref="G1625:G1626"/>
    <mergeCell ref="G1723:G1724"/>
    <mergeCell ref="G1725:G1726"/>
    <mergeCell ref="F1658:F1659"/>
    <mergeCell ref="F1716:F1718"/>
    <mergeCell ref="L1719:L1720"/>
    <mergeCell ref="H1727:H1728"/>
    <mergeCell ref="H1932:H1934"/>
    <mergeCell ref="L1996:L1997"/>
    <mergeCell ref="D1928:D1931"/>
    <mergeCell ref="D1962:D1963"/>
    <mergeCell ref="C1923:C1924"/>
    <mergeCell ref="D1966:D1967"/>
    <mergeCell ref="C1968:C1969"/>
    <mergeCell ref="D1968:D1969"/>
    <mergeCell ref="E1897:E1898"/>
    <mergeCell ref="F1889:F1890"/>
    <mergeCell ref="G1935:G1936"/>
    <mergeCell ref="G1964:G1965"/>
    <mergeCell ref="D1976:D1977"/>
    <mergeCell ref="D1978:D1979"/>
    <mergeCell ref="F1708:F1709"/>
    <mergeCell ref="F1710:F1711"/>
    <mergeCell ref="I1680:I1681"/>
    <mergeCell ref="K1884:K1886"/>
    <mergeCell ref="L1733:L1734"/>
    <mergeCell ref="I1836:I1837"/>
    <mergeCell ref="J1836:J1837"/>
    <mergeCell ref="J1915:J1916"/>
    <mergeCell ref="H1912:H1914"/>
    <mergeCell ref="I1903:I1904"/>
    <mergeCell ref="H1900:H1901"/>
    <mergeCell ref="H1868:H1870"/>
    <mergeCell ref="G1893:G1894"/>
    <mergeCell ref="F1660:F1661"/>
    <mergeCell ref="F1729:F1730"/>
    <mergeCell ref="F1731:F1732"/>
    <mergeCell ref="M1891:M1892"/>
    <mergeCell ref="I1719:I1720"/>
    <mergeCell ref="H1905:H1906"/>
    <mergeCell ref="K1918:K1919"/>
    <mergeCell ref="H1774:H1777"/>
    <mergeCell ref="H1823:H1824"/>
    <mergeCell ref="I1823:I1824"/>
    <mergeCell ref="J1823:J1824"/>
    <mergeCell ref="L1823:L1824"/>
    <mergeCell ref="I1826:I1828"/>
    <mergeCell ref="I1871:I1872"/>
    <mergeCell ref="L1862:L1863"/>
    <mergeCell ref="H1770:H1773"/>
    <mergeCell ref="H1766:H1769"/>
    <mergeCell ref="H1752:H1756"/>
    <mergeCell ref="H1814:H1816"/>
    <mergeCell ref="H1917:H1919"/>
    <mergeCell ref="I1834:I1835"/>
    <mergeCell ref="J1834:J1835"/>
    <mergeCell ref="I1725:I1726"/>
    <mergeCell ref="H1747:H1751"/>
    <mergeCell ref="I1713:I1714"/>
    <mergeCell ref="J1900:J1901"/>
    <mergeCell ref="H1840:H1841"/>
    <mergeCell ref="G1713:G1714"/>
    <mergeCell ref="G1710:G1711"/>
    <mergeCell ref="G1896:G1898"/>
    <mergeCell ref="G1889:G1890"/>
    <mergeCell ref="G1891:G1892"/>
    <mergeCell ref="G1905:G1906"/>
    <mergeCell ref="G1908:G1910"/>
    <mergeCell ref="H1887:H1888"/>
    <mergeCell ref="H1882:H1886"/>
    <mergeCell ref="F1882:F1886"/>
    <mergeCell ref="A1915:A1916"/>
    <mergeCell ref="B1887:B1888"/>
    <mergeCell ref="B1889:B1890"/>
    <mergeCell ref="E1933:E1934"/>
    <mergeCell ref="B1966:B1967"/>
    <mergeCell ref="B1968:B1969"/>
    <mergeCell ref="C1992:C1993"/>
    <mergeCell ref="C1994:C1995"/>
    <mergeCell ref="I2024:I2025"/>
    <mergeCell ref="H2006:H2007"/>
    <mergeCell ref="J1976:J1977"/>
    <mergeCell ref="I1962:I1963"/>
    <mergeCell ref="J2029:J2031"/>
    <mergeCell ref="B2022:B2023"/>
    <mergeCell ref="B2075:B2076"/>
    <mergeCell ref="E2030:E2031"/>
    <mergeCell ref="G2029:G2031"/>
    <mergeCell ref="G2032:G2033"/>
    <mergeCell ref="I2075:I2076"/>
    <mergeCell ref="J2075:J2076"/>
    <mergeCell ref="A1956:A1957"/>
    <mergeCell ref="A1996:A1997"/>
    <mergeCell ref="J2000:J2001"/>
    <mergeCell ref="J1958:J1959"/>
    <mergeCell ref="J1960:J1961"/>
    <mergeCell ref="H1928:H1931"/>
    <mergeCell ref="A2052:A2053"/>
    <mergeCell ref="C2018:C2019"/>
    <mergeCell ref="C2020:C2021"/>
    <mergeCell ref="H2026:H2027"/>
    <mergeCell ref="A2016:A2017"/>
    <mergeCell ref="A2018:A2019"/>
    <mergeCell ref="J2058:J2059"/>
    <mergeCell ref="H2042:H2043"/>
    <mergeCell ref="B2058:B2059"/>
    <mergeCell ref="J2012:J2013"/>
    <mergeCell ref="J1994:J1995"/>
    <mergeCell ref="I2029:I2031"/>
    <mergeCell ref="F1915:F1916"/>
    <mergeCell ref="F1917:F1919"/>
    <mergeCell ref="I1887:I1888"/>
    <mergeCell ref="J1887:J1888"/>
    <mergeCell ref="G1937:G1938"/>
    <mergeCell ref="J1945:J1946"/>
    <mergeCell ref="J1954:J1955"/>
    <mergeCell ref="H1987:H1990"/>
    <mergeCell ref="F1937:F1938"/>
    <mergeCell ref="I1970:I1971"/>
    <mergeCell ref="G1972:G1973"/>
    <mergeCell ref="G1974:G1975"/>
    <mergeCell ref="G1976:G1977"/>
    <mergeCell ref="G1978:G1979"/>
    <mergeCell ref="C1987:C1990"/>
    <mergeCell ref="G1987:G1990"/>
    <mergeCell ref="F1970:F1971"/>
    <mergeCell ref="F1972:F1973"/>
    <mergeCell ref="I1980:I1981"/>
    <mergeCell ref="I1982:I1983"/>
    <mergeCell ref="I1984:I1985"/>
    <mergeCell ref="B1984:B1985"/>
    <mergeCell ref="B1987:B1990"/>
    <mergeCell ref="B1992:B1993"/>
    <mergeCell ref="B1994:B1995"/>
    <mergeCell ref="B1996:B1997"/>
    <mergeCell ref="A1954:A1955"/>
    <mergeCell ref="A1960:A1961"/>
    <mergeCell ref="A1962:A1963"/>
    <mergeCell ref="F1976:F1977"/>
    <mergeCell ref="F1978:F1979"/>
    <mergeCell ref="F1980:F1981"/>
    <mergeCell ref="F1982:F1983"/>
    <mergeCell ref="A1987:A1990"/>
    <mergeCell ref="B1954:B1955"/>
    <mergeCell ref="I2048:I2049"/>
    <mergeCell ref="G2073:G2074"/>
    <mergeCell ref="A2089:A2090"/>
    <mergeCell ref="F2034:F2035"/>
    <mergeCell ref="F2036:F2037"/>
    <mergeCell ref="A2029:A2031"/>
    <mergeCell ref="H2029:H2031"/>
    <mergeCell ref="A2038:A2039"/>
    <mergeCell ref="I2032:I2033"/>
    <mergeCell ref="D2118:D2119"/>
    <mergeCell ref="I1987:I1990"/>
    <mergeCell ref="D1984:D1985"/>
    <mergeCell ref="D1987:D1990"/>
    <mergeCell ref="D2058:D2059"/>
    <mergeCell ref="H2100:H2101"/>
    <mergeCell ref="H2102:H2103"/>
    <mergeCell ref="H2104:H2105"/>
    <mergeCell ref="H2106:H2107"/>
    <mergeCell ref="H2108:H2109"/>
    <mergeCell ref="I1958:I1959"/>
    <mergeCell ref="B2000:B2001"/>
    <mergeCell ref="A1998:A1999"/>
    <mergeCell ref="A2000:A2001"/>
    <mergeCell ref="A2002:A2003"/>
    <mergeCell ref="B2100:B2101"/>
    <mergeCell ref="A2054:A2055"/>
    <mergeCell ref="A2061:A2062"/>
    <mergeCell ref="I2026:I2027"/>
    <mergeCell ref="I2046:I2047"/>
    <mergeCell ref="I2044:I2045"/>
    <mergeCell ref="I2054:I2055"/>
    <mergeCell ref="I2056:I2057"/>
    <mergeCell ref="A1958:A1959"/>
    <mergeCell ref="F1962:F1963"/>
    <mergeCell ref="F1964:F1965"/>
    <mergeCell ref="F1966:F1967"/>
    <mergeCell ref="F1968:F1969"/>
    <mergeCell ref="C1966:C1967"/>
    <mergeCell ref="A1994:A1995"/>
    <mergeCell ref="B1998:B1999"/>
    <mergeCell ref="A1972:A1973"/>
    <mergeCell ref="A1974:A1975"/>
    <mergeCell ref="A1976:A1977"/>
    <mergeCell ref="A1978:A1979"/>
    <mergeCell ref="G2042:G2043"/>
    <mergeCell ref="B2020:B2021"/>
    <mergeCell ref="G2106:G2107"/>
    <mergeCell ref="G2094:G2095"/>
    <mergeCell ref="A2042:A2043"/>
    <mergeCell ref="H2014:H2015"/>
    <mergeCell ref="A1992:A1993"/>
    <mergeCell ref="A1984:A1985"/>
    <mergeCell ref="B2014:B2015"/>
    <mergeCell ref="A1980:A1981"/>
    <mergeCell ref="G2199:G2200"/>
    <mergeCell ref="H2199:H2200"/>
    <mergeCell ref="H2197:H2198"/>
    <mergeCell ref="A2199:A2200"/>
    <mergeCell ref="B2199:B2200"/>
    <mergeCell ref="C2199:C2200"/>
    <mergeCell ref="F2199:F2200"/>
    <mergeCell ref="A2197:A2198"/>
    <mergeCell ref="B2197:B2198"/>
    <mergeCell ref="D2020:D2021"/>
    <mergeCell ref="D1980:D1981"/>
    <mergeCell ref="D1982:D1983"/>
    <mergeCell ref="B2061:B2062"/>
    <mergeCell ref="B2042:B2043"/>
    <mergeCell ref="B2040:B2041"/>
    <mergeCell ref="F2020:F2021"/>
    <mergeCell ref="G2108:G2109"/>
    <mergeCell ref="H2252:H2253"/>
    <mergeCell ref="I2247:I2248"/>
    <mergeCell ref="J2247:J2248"/>
    <mergeCell ref="B2247:B2248"/>
    <mergeCell ref="A2339:A2341"/>
    <mergeCell ref="H2083:H2084"/>
    <mergeCell ref="B2063:B2064"/>
    <mergeCell ref="B2065:B2066"/>
    <mergeCell ref="B2018:B2019"/>
    <mergeCell ref="G2083:G2084"/>
    <mergeCell ref="G2085:G2086"/>
    <mergeCell ref="D2008:D2009"/>
    <mergeCell ref="G2069:G2070"/>
    <mergeCell ref="G2071:G2072"/>
    <mergeCell ref="F2014:F2015"/>
    <mergeCell ref="D2016:D2017"/>
    <mergeCell ref="D2018:D2019"/>
    <mergeCell ref="G2110:G2111"/>
    <mergeCell ref="G2112:G2113"/>
    <mergeCell ref="D2123:D2124"/>
    <mergeCell ref="D2125:D2126"/>
    <mergeCell ref="C2087:C2088"/>
    <mergeCell ref="C2089:C2090"/>
    <mergeCell ref="D2110:D2111"/>
    <mergeCell ref="G2129:G2130"/>
    <mergeCell ref="H2132:H2135"/>
    <mergeCell ref="I2132:I2135"/>
    <mergeCell ref="F2026:F2027"/>
    <mergeCell ref="G2006:G2007"/>
    <mergeCell ref="G2008:G2009"/>
    <mergeCell ref="C2002:C2003"/>
    <mergeCell ref="C2004:C2005"/>
    <mergeCell ref="F2129:F2130"/>
    <mergeCell ref="J1984:J1985"/>
    <mergeCell ref="J2054:J2055"/>
    <mergeCell ref="J1982:J1983"/>
    <mergeCell ref="A2209:A2210"/>
    <mergeCell ref="A2186:A2189"/>
    <mergeCell ref="A2170:A2171"/>
    <mergeCell ref="B2170:B2171"/>
    <mergeCell ref="D2167:D2168"/>
    <mergeCell ref="A1928:A1931"/>
    <mergeCell ref="H1956:H1957"/>
    <mergeCell ref="G1954:G1955"/>
    <mergeCell ref="G1956:G1957"/>
    <mergeCell ref="G1958:G1959"/>
    <mergeCell ref="I1972:I1973"/>
    <mergeCell ref="H1984:H1985"/>
    <mergeCell ref="I1966:I1967"/>
    <mergeCell ref="I1968:I1969"/>
    <mergeCell ref="A2092:A2093"/>
    <mergeCell ref="H1980:H1981"/>
    <mergeCell ref="D1932:D1934"/>
    <mergeCell ref="C2118:C2119"/>
    <mergeCell ref="B2145:B2147"/>
    <mergeCell ref="D2014:D2015"/>
    <mergeCell ref="C2006:C2007"/>
    <mergeCell ref="C2008:C2009"/>
    <mergeCell ref="I2014:I2015"/>
    <mergeCell ref="J2044:J2045"/>
    <mergeCell ref="I2008:I2009"/>
    <mergeCell ref="B2016:B2017"/>
    <mergeCell ref="G2012:G2013"/>
    <mergeCell ref="G2014:G2015"/>
    <mergeCell ref="G2016:G2017"/>
    <mergeCell ref="G2018:G2019"/>
    <mergeCell ref="G2020:G2021"/>
    <mergeCell ref="G2022:G2023"/>
    <mergeCell ref="J2032:J2033"/>
    <mergeCell ref="J2077:J2078"/>
    <mergeCell ref="I2100:I2101"/>
    <mergeCell ref="I2102:I2103"/>
    <mergeCell ref="I2104:I2105"/>
    <mergeCell ref="J2145:J2147"/>
    <mergeCell ref="H2123:H2124"/>
    <mergeCell ref="H2125:H2126"/>
    <mergeCell ref="J2056:J2057"/>
    <mergeCell ref="A2085:A2086"/>
    <mergeCell ref="J2142:J2144"/>
    <mergeCell ref="J2129:J2130"/>
    <mergeCell ref="D2079:D2080"/>
    <mergeCell ref="D2081:D2082"/>
    <mergeCell ref="D2083:D2084"/>
    <mergeCell ref="J2014:J2015"/>
    <mergeCell ref="A2026:A2027"/>
    <mergeCell ref="H2008:H2009"/>
    <mergeCell ref="H2010:H2011"/>
    <mergeCell ref="H2012:H2013"/>
    <mergeCell ref="B1956:B1957"/>
    <mergeCell ref="G1966:G1967"/>
    <mergeCell ref="B1970:B1971"/>
    <mergeCell ref="I2098:I2099"/>
    <mergeCell ref="I1998:I1999"/>
    <mergeCell ref="J1998:J1999"/>
    <mergeCell ref="D2085:D2086"/>
    <mergeCell ref="D2087:D2088"/>
    <mergeCell ref="G2075:G2076"/>
    <mergeCell ref="B2036:B2037"/>
    <mergeCell ref="B2038:B2039"/>
    <mergeCell ref="G2046:G2047"/>
    <mergeCell ref="F2029:F2031"/>
    <mergeCell ref="F2032:F2033"/>
    <mergeCell ref="A2075:A2076"/>
    <mergeCell ref="A2098:A2099"/>
    <mergeCell ref="B2002:B2003"/>
    <mergeCell ref="G2461:G2462"/>
    <mergeCell ref="C2469:C2470"/>
    <mergeCell ref="D2469:D2470"/>
    <mergeCell ref="F2469:F2470"/>
    <mergeCell ref="G2469:G2470"/>
    <mergeCell ref="J2469:J2470"/>
    <mergeCell ref="H2691:H2692"/>
    <mergeCell ref="H2593:Q2593"/>
    <mergeCell ref="C2551:C2552"/>
    <mergeCell ref="J2388:J2389"/>
    <mergeCell ref="I2602:I2603"/>
    <mergeCell ref="H2673:W2673"/>
    <mergeCell ref="H2676:W2676"/>
    <mergeCell ref="H2678:W2678"/>
    <mergeCell ref="J2467:J2468"/>
    <mergeCell ref="J2569:J2570"/>
    <mergeCell ref="D2395:D2396"/>
    <mergeCell ref="M2391:M2392"/>
    <mergeCell ref="I2565:I2566"/>
    <mergeCell ref="J2565:J2566"/>
    <mergeCell ref="A2479:A2480"/>
    <mergeCell ref="B2479:B2480"/>
    <mergeCell ref="M2569:M2570"/>
    <mergeCell ref="L2586:L2587"/>
    <mergeCell ref="L2600:L2601"/>
    <mergeCell ref="H2511:H2512"/>
    <mergeCell ref="I2511:I2512"/>
    <mergeCell ref="J2511:J2512"/>
    <mergeCell ref="L2511:L2512"/>
    <mergeCell ref="I2569:I2570"/>
    <mergeCell ref="B2555:B2556"/>
    <mergeCell ref="C2555:C2556"/>
    <mergeCell ref="D2555:D2556"/>
    <mergeCell ref="F2555:F2556"/>
    <mergeCell ref="C2507:C2508"/>
    <mergeCell ref="C2600:C2601"/>
    <mergeCell ref="B2393:B2394"/>
    <mergeCell ref="B2507:B2508"/>
    <mergeCell ref="I2487:I2488"/>
    <mergeCell ref="I2489:I2490"/>
    <mergeCell ref="H2604:S2604"/>
    <mergeCell ref="H2461:H2462"/>
    <mergeCell ref="H2463:H2464"/>
    <mergeCell ref="H2471:H2472"/>
    <mergeCell ref="H2473:H2474"/>
    <mergeCell ref="H2475:H2476"/>
    <mergeCell ref="H2477:H2478"/>
    <mergeCell ref="L2467:L2468"/>
    <mergeCell ref="J2553:J2554"/>
    <mergeCell ref="D2447:D2448"/>
    <mergeCell ref="F2467:F2468"/>
    <mergeCell ref="B2673:G2673"/>
    <mergeCell ref="F2600:F2601"/>
    <mergeCell ref="D2571:D2572"/>
    <mergeCell ref="F2571:F2572"/>
    <mergeCell ref="G2571:G2572"/>
    <mergeCell ref="C2493:C2494"/>
    <mergeCell ref="D2493:D2494"/>
    <mergeCell ref="F2493:F2494"/>
    <mergeCell ref="G2493:G2494"/>
    <mergeCell ref="G2523:G2524"/>
    <mergeCell ref="F2689:F2690"/>
    <mergeCell ref="F2691:F2692"/>
    <mergeCell ref="G2465:G2466"/>
    <mergeCell ref="L2471:L2472"/>
    <mergeCell ref="J2479:J2480"/>
    <mergeCell ref="L2509:L2510"/>
    <mergeCell ref="M2509:M2510"/>
    <mergeCell ref="J2547:J2548"/>
    <mergeCell ref="L2547:L2548"/>
    <mergeCell ref="M2547:M2548"/>
    <mergeCell ref="M2287:M2288"/>
    <mergeCell ref="L2289:L2290"/>
    <mergeCell ref="L2569:L2570"/>
    <mergeCell ref="F2452:F2453"/>
    <mergeCell ref="M2293:M2294"/>
    <mergeCell ref="H2586:H2587"/>
    <mergeCell ref="M2471:M2472"/>
    <mergeCell ref="J2602:J2603"/>
    <mergeCell ref="M2602:M2603"/>
    <mergeCell ref="A2477:A2478"/>
    <mergeCell ref="B2477:B2478"/>
    <mergeCell ref="C2477:C2478"/>
    <mergeCell ref="D2477:D2478"/>
    <mergeCell ref="F2477:F2478"/>
    <mergeCell ref="G2477:G2478"/>
    <mergeCell ref="W2229:W2230"/>
    <mergeCell ref="W2234:W2236"/>
    <mergeCell ref="W2186:W2188"/>
    <mergeCell ref="M2586:M2587"/>
    <mergeCell ref="G2268:G2269"/>
    <mergeCell ref="H2268:H2269"/>
    <mergeCell ref="A2259:A2260"/>
    <mergeCell ref="H2281:H2282"/>
    <mergeCell ref="I2261:I2262"/>
    <mergeCell ref="B2274:B2277"/>
    <mergeCell ref="B2281:B2282"/>
    <mergeCell ref="C2274:C2277"/>
    <mergeCell ref="A2293:A2294"/>
    <mergeCell ref="D2268:D2269"/>
    <mergeCell ref="A2279:A2280"/>
    <mergeCell ref="D2274:D2277"/>
    <mergeCell ref="A2281:A2282"/>
    <mergeCell ref="F2274:F2277"/>
    <mergeCell ref="F2281:F2282"/>
    <mergeCell ref="A2274:A2277"/>
    <mergeCell ref="H2279:H2280"/>
    <mergeCell ref="J2250:J2251"/>
    <mergeCell ref="L2250:L2251"/>
    <mergeCell ref="H2261:H2262"/>
    <mergeCell ref="J2261:J2262"/>
    <mergeCell ref="J2279:J2280"/>
    <mergeCell ref="A2252:A2253"/>
    <mergeCell ref="B2252:B2253"/>
    <mergeCell ref="L2391:L2392"/>
    <mergeCell ref="J2289:J2290"/>
    <mergeCell ref="G2289:G2290"/>
    <mergeCell ref="B2298:B2300"/>
    <mergeCell ref="D2455:D2456"/>
    <mergeCell ref="H2307:H2308"/>
    <mergeCell ref="A2307:A2308"/>
    <mergeCell ref="B2307:B2308"/>
    <mergeCell ref="C2307:C2308"/>
    <mergeCell ref="F2305:F2306"/>
    <mergeCell ref="G2305:G2306"/>
    <mergeCell ref="J2339:J2341"/>
    <mergeCell ref="K2339:K2340"/>
    <mergeCell ref="I2293:I2294"/>
    <mergeCell ref="M2178:M2179"/>
    <mergeCell ref="W2154:W2155"/>
    <mergeCell ref="M2600:M2601"/>
    <mergeCell ref="W2693:W2694"/>
    <mergeCell ref="W2695:W2696"/>
    <mergeCell ref="W2698:W2699"/>
    <mergeCell ref="W2701:W2702"/>
    <mergeCell ref="W2707:W2708"/>
    <mergeCell ref="W2710:W2711"/>
    <mergeCell ref="W2206:W2207"/>
    <mergeCell ref="W2217:W2219"/>
    <mergeCell ref="W2716:W2717"/>
    <mergeCell ref="L2463:L2464"/>
    <mergeCell ref="M2463:M2464"/>
    <mergeCell ref="L2701:L2702"/>
    <mergeCell ref="M2701:M2702"/>
    <mergeCell ref="J2473:J2474"/>
    <mergeCell ref="L2473:L2474"/>
    <mergeCell ref="M2473:M2474"/>
    <mergeCell ref="C2186:C2189"/>
    <mergeCell ref="B2167:B2168"/>
    <mergeCell ref="M2565:M2566"/>
    <mergeCell ref="J2217:J2219"/>
    <mergeCell ref="H2274:H2277"/>
    <mergeCell ref="I2234:I2236"/>
    <mergeCell ref="L2194:L2196"/>
    <mergeCell ref="L2199:L2200"/>
    <mergeCell ref="D2289:D2290"/>
    <mergeCell ref="B2463:B2464"/>
    <mergeCell ref="C2463:C2464"/>
    <mergeCell ref="D2463:D2464"/>
    <mergeCell ref="F2463:F2464"/>
    <mergeCell ref="C2586:C2587"/>
    <mergeCell ref="F2586:F2587"/>
    <mergeCell ref="G2586:G2587"/>
    <mergeCell ref="I2600:I2601"/>
    <mergeCell ref="J2551:J2552"/>
    <mergeCell ref="H2670:W2670"/>
    <mergeCell ref="I2231:I2233"/>
    <mergeCell ref="J2231:J2233"/>
    <mergeCell ref="I2257:I2258"/>
    <mergeCell ref="D2231:D2233"/>
    <mergeCell ref="G2209:G2210"/>
    <mergeCell ref="C2238:C2240"/>
    <mergeCell ref="F2231:F2233"/>
    <mergeCell ref="F2298:F2300"/>
    <mergeCell ref="F2234:F2236"/>
    <mergeCell ref="F2238:F2240"/>
    <mergeCell ref="B2602:B2603"/>
    <mergeCell ref="C2553:C2554"/>
    <mergeCell ref="F2553:F2554"/>
    <mergeCell ref="G2602:G2603"/>
    <mergeCell ref="H2602:H2603"/>
    <mergeCell ref="J2199:J2200"/>
    <mergeCell ref="M2281:M2282"/>
    <mergeCell ref="I2284:I2285"/>
    <mergeCell ref="I2287:I2288"/>
    <mergeCell ref="J2287:J2288"/>
    <mergeCell ref="L2287:L2288"/>
    <mergeCell ref="H2701:H2702"/>
    <mergeCell ref="I2698:I2699"/>
    <mergeCell ref="F2473:F2474"/>
    <mergeCell ref="G2473:G2474"/>
    <mergeCell ref="M2388:M2389"/>
    <mergeCell ref="W2727:W2728"/>
    <mergeCell ref="W2729:W2730"/>
    <mergeCell ref="J2305:J2306"/>
    <mergeCell ref="I2305:I2306"/>
    <mergeCell ref="A2463:A2464"/>
    <mergeCell ref="C2685:C2686"/>
    <mergeCell ref="B2685:B2686"/>
    <mergeCell ref="H2685:H2686"/>
    <mergeCell ref="A2685:A2686"/>
    <mergeCell ref="I2685:I2686"/>
    <mergeCell ref="J2685:J2686"/>
    <mergeCell ref="L2685:L2686"/>
    <mergeCell ref="M2685:M2686"/>
    <mergeCell ref="B2571:B2572"/>
    <mergeCell ref="C2571:C2572"/>
    <mergeCell ref="A2393:A2394"/>
    <mergeCell ref="H2393:H2394"/>
    <mergeCell ref="A2395:A2396"/>
    <mergeCell ref="H2395:H2396"/>
    <mergeCell ref="I2393:I2394"/>
    <mergeCell ref="J2393:J2394"/>
    <mergeCell ref="L2393:L2394"/>
    <mergeCell ref="H2561:H2562"/>
    <mergeCell ref="A2563:A2564"/>
    <mergeCell ref="B2563:B2564"/>
    <mergeCell ref="C2563:C2564"/>
    <mergeCell ref="D2563:D2564"/>
    <mergeCell ref="F2563:F2564"/>
    <mergeCell ref="G2563:G2564"/>
    <mergeCell ref="H2563:H2564"/>
    <mergeCell ref="I2563:I2564"/>
    <mergeCell ref="H2716:H2717"/>
    <mergeCell ref="A2713:A2714"/>
    <mergeCell ref="A2701:A2702"/>
    <mergeCell ref="A2691:A2692"/>
    <mergeCell ref="A2693:A2694"/>
    <mergeCell ref="A2698:A2699"/>
    <mergeCell ref="J2722:J2723"/>
    <mergeCell ref="L2722:L2723"/>
    <mergeCell ref="A2707:A2708"/>
    <mergeCell ref="A2710:A2711"/>
    <mergeCell ref="M2386:M2387"/>
    <mergeCell ref="J2698:J2699"/>
    <mergeCell ref="M2483:M2484"/>
    <mergeCell ref="M2467:M2468"/>
    <mergeCell ref="A2469:A2470"/>
    <mergeCell ref="E2339:E2340"/>
    <mergeCell ref="A2386:A2387"/>
    <mergeCell ref="M2465:M2466"/>
    <mergeCell ref="A2467:A2468"/>
    <mergeCell ref="B2467:B2468"/>
    <mergeCell ref="C2388:C2389"/>
    <mergeCell ref="B2455:B2456"/>
    <mergeCell ref="H2391:H2392"/>
    <mergeCell ref="I2391:I2392"/>
    <mergeCell ref="J2391:J2392"/>
    <mergeCell ref="I2491:I2492"/>
    <mergeCell ref="I2493:I2494"/>
    <mergeCell ref="F2481:F2482"/>
    <mergeCell ref="G2481:G2482"/>
    <mergeCell ref="J2481:J2482"/>
    <mergeCell ref="L2481:L2482"/>
    <mergeCell ref="M2481:M2482"/>
    <mergeCell ref="J2471:J2472"/>
    <mergeCell ref="H2243:H2244"/>
    <mergeCell ref="I2212:I2215"/>
    <mergeCell ref="I2279:I2280"/>
    <mergeCell ref="K2218:K2219"/>
    <mergeCell ref="K2213:K2215"/>
    <mergeCell ref="H2217:H2219"/>
    <mergeCell ref="C2098:C2099"/>
    <mergeCell ref="B2243:B2244"/>
    <mergeCell ref="C2243:C2244"/>
    <mergeCell ref="F2243:F2244"/>
    <mergeCell ref="A2079:A2080"/>
    <mergeCell ref="A2081:A2082"/>
    <mergeCell ref="I2268:I2269"/>
    <mergeCell ref="A2266:A2267"/>
    <mergeCell ref="C2266:C2267"/>
    <mergeCell ref="A2261:A2262"/>
    <mergeCell ref="B2261:B2262"/>
    <mergeCell ref="C2261:C2262"/>
    <mergeCell ref="A2257:A2258"/>
    <mergeCell ref="A2268:A2269"/>
    <mergeCell ref="B2268:B2269"/>
    <mergeCell ref="I2421:I2422"/>
    <mergeCell ref="B2450:G2450"/>
    <mergeCell ref="B2449:G2449"/>
    <mergeCell ref="A2301:A2302"/>
    <mergeCell ref="A2284:A2285"/>
    <mergeCell ref="F2388:F2389"/>
    <mergeCell ref="G2388:G2389"/>
    <mergeCell ref="H2388:H2389"/>
    <mergeCell ref="H2386:H2387"/>
    <mergeCell ref="I2386:I2387"/>
    <mergeCell ref="I2388:I2389"/>
    <mergeCell ref="A2388:A2389"/>
    <mergeCell ref="B2388:B2389"/>
    <mergeCell ref="A2305:A2306"/>
    <mergeCell ref="I2314:I2315"/>
    <mergeCell ref="J2314:J2315"/>
    <mergeCell ref="G2339:G2340"/>
    <mergeCell ref="H2314:H2315"/>
    <mergeCell ref="B2085:B2086"/>
    <mergeCell ref="A2234:A2236"/>
    <mergeCell ref="H2096:H2097"/>
    <mergeCell ref="J2108:J2109"/>
    <mergeCell ref="I2121:I2122"/>
    <mergeCell ref="D2108:D2109"/>
    <mergeCell ref="B2114:B2115"/>
    <mergeCell ref="B2116:B2117"/>
    <mergeCell ref="J2386:J2387"/>
    <mergeCell ref="A2391:A2392"/>
    <mergeCell ref="C2293:C2294"/>
    <mergeCell ref="D2293:D2294"/>
    <mergeCell ref="D2305:D2306"/>
    <mergeCell ref="B2386:B2387"/>
    <mergeCell ref="H2298:H2300"/>
    <mergeCell ref="I2191:I2192"/>
    <mergeCell ref="C2234:C2236"/>
    <mergeCell ref="A2314:A2315"/>
    <mergeCell ref="C2314:C2315"/>
    <mergeCell ref="F2314:F2315"/>
    <mergeCell ref="G2314:G2315"/>
    <mergeCell ref="B2081:B2082"/>
    <mergeCell ref="A2194:A2196"/>
    <mergeCell ref="D2170:D2171"/>
    <mergeCell ref="G2220:G2222"/>
    <mergeCell ref="D2279:D2280"/>
    <mergeCell ref="G2555:G2556"/>
    <mergeCell ref="H2555:H2556"/>
    <mergeCell ref="I2555:I2556"/>
    <mergeCell ref="J2555:J2556"/>
    <mergeCell ref="L2555:L2556"/>
    <mergeCell ref="M2555:M2556"/>
    <mergeCell ref="H2573:H2574"/>
    <mergeCell ref="I2573:I2574"/>
    <mergeCell ref="K2301:K2302"/>
    <mergeCell ref="H2311:H2312"/>
    <mergeCell ref="A2243:A2244"/>
    <mergeCell ref="A2571:A2572"/>
    <mergeCell ref="A2291:A2292"/>
    <mergeCell ref="E2299:E2300"/>
    <mergeCell ref="H2309:H2310"/>
    <mergeCell ref="I2125:I2126"/>
    <mergeCell ref="F2293:F2294"/>
    <mergeCell ref="D2252:D2253"/>
    <mergeCell ref="D2257:D2258"/>
    <mergeCell ref="A2250:A2251"/>
    <mergeCell ref="G2531:G2532"/>
    <mergeCell ref="G2281:G2282"/>
    <mergeCell ref="I2243:I2244"/>
    <mergeCell ref="A2162:A2163"/>
    <mergeCell ref="H2073:H2074"/>
    <mergeCell ref="I2081:I2082"/>
    <mergeCell ref="I2447:I2448"/>
    <mergeCell ref="A2455:A2456"/>
    <mergeCell ref="C2363:C2364"/>
    <mergeCell ref="G2234:G2236"/>
    <mergeCell ref="G2238:G2240"/>
    <mergeCell ref="I2452:I2453"/>
    <mergeCell ref="J2452:J2453"/>
    <mergeCell ref="H2085:H2086"/>
    <mergeCell ref="C2148:C2150"/>
    <mergeCell ref="D2148:D2150"/>
    <mergeCell ref="C2455:C2456"/>
    <mergeCell ref="M2289:M2290"/>
    <mergeCell ref="G2257:G2258"/>
    <mergeCell ref="F2257:F2258"/>
    <mergeCell ref="K2452:K2453"/>
    <mergeCell ref="M2314:M2315"/>
    <mergeCell ref="M2307:M2308"/>
    <mergeCell ref="L2284:L2285"/>
    <mergeCell ref="C2287:C2288"/>
    <mergeCell ref="F2287:F2288"/>
    <mergeCell ref="I2298:I2300"/>
    <mergeCell ref="J2298:J2300"/>
    <mergeCell ref="C2386:C2387"/>
    <mergeCell ref="A2362:A2363"/>
    <mergeCell ref="M2257:M2258"/>
    <mergeCell ref="L2257:L2258"/>
    <mergeCell ref="L2252:L2253"/>
    <mergeCell ref="J2252:J2253"/>
    <mergeCell ref="C2339:C2341"/>
    <mergeCell ref="D2393:D2394"/>
    <mergeCell ref="D2388:D2389"/>
    <mergeCell ref="D2287:D2288"/>
    <mergeCell ref="F2386:F2387"/>
    <mergeCell ref="D2386:D2387"/>
    <mergeCell ref="B2391:B2392"/>
    <mergeCell ref="L2388:L2389"/>
    <mergeCell ref="I2252:I2253"/>
    <mergeCell ref="J2162:J2163"/>
    <mergeCell ref="I2199:I2200"/>
    <mergeCell ref="A2206:A2207"/>
    <mergeCell ref="H2238:H2240"/>
    <mergeCell ref="I2238:I2240"/>
    <mergeCell ref="J2071:J2072"/>
    <mergeCell ref="A2096:A2097"/>
    <mergeCell ref="C2077:C2078"/>
    <mergeCell ref="B2079:B2080"/>
    <mergeCell ref="C2104:C2105"/>
    <mergeCell ref="C2116:C2117"/>
    <mergeCell ref="J2006:J2007"/>
    <mergeCell ref="A2036:A2037"/>
    <mergeCell ref="A2050:A2051"/>
    <mergeCell ref="J2573:J2574"/>
    <mergeCell ref="L2573:L2574"/>
    <mergeCell ref="M2573:M2574"/>
    <mergeCell ref="F2461:F2462"/>
    <mergeCell ref="H2469:H2470"/>
    <mergeCell ref="H2596:W2596"/>
    <mergeCell ref="H2594:W2594"/>
    <mergeCell ref="H2595:W2595"/>
    <mergeCell ref="I2465:I2466"/>
    <mergeCell ref="I2467:I2468"/>
    <mergeCell ref="I2469:I2470"/>
    <mergeCell ref="H2455:H2456"/>
    <mergeCell ref="H2457:H2458"/>
    <mergeCell ref="H2459:H2460"/>
    <mergeCell ref="G2565:G2566"/>
    <mergeCell ref="H2565:H2566"/>
    <mergeCell ref="I2561:I2562"/>
    <mergeCell ref="J2561:J2562"/>
    <mergeCell ref="A2231:A2233"/>
    <mergeCell ref="G2463:G2464"/>
    <mergeCell ref="H2467:H2468"/>
    <mergeCell ref="K2276:K2277"/>
    <mergeCell ref="J2463:J2464"/>
    <mergeCell ref="J2563:J2564"/>
    <mergeCell ref="B2567:B2568"/>
    <mergeCell ref="A2471:A2472"/>
    <mergeCell ref="B2471:B2472"/>
    <mergeCell ref="H2127:H2128"/>
    <mergeCell ref="H2129:H2130"/>
    <mergeCell ref="I2123:I2124"/>
    <mergeCell ref="J2123:J2124"/>
    <mergeCell ref="I2217:I2219"/>
    <mergeCell ref="J2284:J2285"/>
    <mergeCell ref="G2261:G2262"/>
    <mergeCell ref="A2298:A2300"/>
    <mergeCell ref="A2247:A2248"/>
    <mergeCell ref="C2247:C2248"/>
    <mergeCell ref="A2229:A2230"/>
    <mergeCell ref="D2362:D2364"/>
    <mergeCell ref="A2309:A2310"/>
    <mergeCell ref="A2311:A2312"/>
    <mergeCell ref="G2452:G2453"/>
    <mergeCell ref="C2421:C2422"/>
    <mergeCell ref="C2398:C2399"/>
    <mergeCell ref="B2314:B2315"/>
    <mergeCell ref="B2395:B2396"/>
    <mergeCell ref="I2309:I2310"/>
    <mergeCell ref="J2309:J2310"/>
    <mergeCell ref="L2309:L2310"/>
    <mergeCell ref="M2309:M2310"/>
    <mergeCell ref="A1900:A1901"/>
    <mergeCell ref="I1900:I1901"/>
    <mergeCell ref="I1912:I1914"/>
    <mergeCell ref="J1917:J1919"/>
    <mergeCell ref="A1920:A1922"/>
    <mergeCell ref="H1920:H1922"/>
    <mergeCell ref="J1935:J1936"/>
    <mergeCell ref="H1915:H1916"/>
    <mergeCell ref="F1563:F1564"/>
    <mergeCell ref="C1591:C1592"/>
    <mergeCell ref="G1577:G1578"/>
    <mergeCell ref="A1664:A1665"/>
    <mergeCell ref="A1592:A1593"/>
    <mergeCell ref="A1601:A1602"/>
    <mergeCell ref="I1896:I1898"/>
    <mergeCell ref="J1896:J1898"/>
    <mergeCell ref="J1838:J1839"/>
    <mergeCell ref="A1834:A1835"/>
    <mergeCell ref="A1836:A1837"/>
    <mergeCell ref="A1838:A1839"/>
    <mergeCell ref="G1823:G1824"/>
    <mergeCell ref="C1823:C1824"/>
    <mergeCell ref="E1783:E1785"/>
    <mergeCell ref="A1778:A1781"/>
    <mergeCell ref="C1762:C1765"/>
    <mergeCell ref="G1887:G1888"/>
    <mergeCell ref="D1887:D1888"/>
    <mergeCell ref="G1912:G1914"/>
    <mergeCell ref="E1921:E1922"/>
    <mergeCell ref="A1968:A1969"/>
    <mergeCell ref="A1970:A1971"/>
    <mergeCell ref="A2238:A2240"/>
    <mergeCell ref="A2212:A2215"/>
    <mergeCell ref="H2209:H2210"/>
    <mergeCell ref="I2209:I2210"/>
    <mergeCell ref="I2194:I2196"/>
    <mergeCell ref="J2194:J2196"/>
    <mergeCell ref="J2229:J2230"/>
    <mergeCell ref="B1980:B1981"/>
    <mergeCell ref="B1982:B1983"/>
    <mergeCell ref="B1958:B1959"/>
    <mergeCell ref="B1962:B1963"/>
    <mergeCell ref="B1964:B1965"/>
    <mergeCell ref="F1974:F1975"/>
    <mergeCell ref="D2116:D2117"/>
    <mergeCell ref="A2094:A2095"/>
    <mergeCell ref="I2071:I2072"/>
    <mergeCell ref="A2217:A2219"/>
    <mergeCell ref="J2046:J2047"/>
    <mergeCell ref="A2020:A2021"/>
    <mergeCell ref="A2022:A2023"/>
    <mergeCell ref="A2024:A2025"/>
    <mergeCell ref="F2016:F2017"/>
    <mergeCell ref="F2018:F2019"/>
    <mergeCell ref="C2014:C2015"/>
    <mergeCell ref="H2034:H2035"/>
    <mergeCell ref="H2036:H2037"/>
    <mergeCell ref="A2056:A2057"/>
    <mergeCell ref="I2042:I2043"/>
    <mergeCell ref="G2044:G2045"/>
    <mergeCell ref="F2010:F2011"/>
    <mergeCell ref="C2024:C2025"/>
    <mergeCell ref="A2008:A2009"/>
    <mergeCell ref="D2052:D2053"/>
    <mergeCell ref="H2162:H2163"/>
    <mergeCell ref="H2032:H2033"/>
    <mergeCell ref="I2012:I2013"/>
    <mergeCell ref="F1998:F1999"/>
    <mergeCell ref="I2022:I2023"/>
    <mergeCell ref="H2004:H2005"/>
    <mergeCell ref="A2010:A2011"/>
    <mergeCell ref="A2012:A2013"/>
    <mergeCell ref="A2032:A2033"/>
    <mergeCell ref="A2034:A2035"/>
    <mergeCell ref="A2087:A2088"/>
    <mergeCell ref="A2063:A2064"/>
    <mergeCell ref="A2048:A2049"/>
    <mergeCell ref="A2069:A2070"/>
    <mergeCell ref="A2046:A2047"/>
    <mergeCell ref="A2040:A2041"/>
    <mergeCell ref="C2112:C2113"/>
    <mergeCell ref="B2125:B2126"/>
    <mergeCell ref="B2127:B2128"/>
    <mergeCell ref="B2129:B2130"/>
    <mergeCell ref="D2127:D2128"/>
    <mergeCell ref="H1964:H1965"/>
    <mergeCell ref="H1962:H1963"/>
    <mergeCell ref="E2133:E2135"/>
    <mergeCell ref="H2142:H2144"/>
    <mergeCell ref="I2129:I2130"/>
    <mergeCell ref="A2158:A2159"/>
    <mergeCell ref="B2104:B2105"/>
    <mergeCell ref="C2108:C2109"/>
    <mergeCell ref="C2100:C2101"/>
    <mergeCell ref="I2118:I2119"/>
    <mergeCell ref="A1982:A1983"/>
    <mergeCell ref="I2083:I2084"/>
    <mergeCell ref="A2044:A2045"/>
    <mergeCell ref="C2029:C2031"/>
    <mergeCell ref="C2032:C2033"/>
    <mergeCell ref="H1970:H1971"/>
    <mergeCell ref="H1972:H1973"/>
    <mergeCell ref="A2077:A2078"/>
    <mergeCell ref="D2071:D2072"/>
    <mergeCell ref="D2073:D2074"/>
    <mergeCell ref="C2075:C2076"/>
    <mergeCell ref="C1962:C1963"/>
    <mergeCell ref="D1970:D1971"/>
    <mergeCell ref="A2006:A2007"/>
    <mergeCell ref="D2012:D2013"/>
    <mergeCell ref="H2020:H2021"/>
    <mergeCell ref="B2067:B2068"/>
    <mergeCell ref="B2069:B2070"/>
    <mergeCell ref="B2071:B2072"/>
    <mergeCell ref="B2073:B2074"/>
    <mergeCell ref="A2071:A2072"/>
    <mergeCell ref="A2073:A2074"/>
    <mergeCell ref="F2042:F2043"/>
    <mergeCell ref="B2012:B2013"/>
    <mergeCell ref="H2016:H2017"/>
    <mergeCell ref="H2018:H2019"/>
    <mergeCell ref="A1966:A1967"/>
    <mergeCell ref="G2010:G2011"/>
    <mergeCell ref="B2044:B2045"/>
    <mergeCell ref="B2046:B2047"/>
    <mergeCell ref="H2038:H2039"/>
    <mergeCell ref="H2040:H2041"/>
    <mergeCell ref="H2044:H2045"/>
    <mergeCell ref="A1713:A1714"/>
    <mergeCell ref="A1700:A1701"/>
    <mergeCell ref="H1610:H1611"/>
    <mergeCell ref="I1630:I1631"/>
    <mergeCell ref="E1692:E1695"/>
    <mergeCell ref="I1648:I1649"/>
    <mergeCell ref="J1648:J1649"/>
    <mergeCell ref="H1713:H1714"/>
    <mergeCell ref="J1716:J1718"/>
    <mergeCell ref="I1646:I1647"/>
    <mergeCell ref="F1680:F1681"/>
    <mergeCell ref="G1708:G1709"/>
    <mergeCell ref="G1716:G1718"/>
    <mergeCell ref="J1646:J1647"/>
    <mergeCell ref="A1554:A1555"/>
    <mergeCell ref="C1589:C1590"/>
    <mergeCell ref="F1550:F1551"/>
    <mergeCell ref="F1552:F1553"/>
    <mergeCell ref="F1554:F1555"/>
    <mergeCell ref="B1552:B1553"/>
    <mergeCell ref="H1641:H1642"/>
    <mergeCell ref="B1710:B1711"/>
    <mergeCell ref="B1713:B1714"/>
    <mergeCell ref="H1966:H1967"/>
    <mergeCell ref="H1968:H1969"/>
    <mergeCell ref="D1935:D1936"/>
    <mergeCell ref="A1964:A1965"/>
    <mergeCell ref="H2054:H2055"/>
    <mergeCell ref="H2056:H2057"/>
    <mergeCell ref="H2058:H2059"/>
    <mergeCell ref="I2079:I2080"/>
    <mergeCell ref="B2112:B2113"/>
    <mergeCell ref="D2032:D2033"/>
    <mergeCell ref="D2034:D2035"/>
    <mergeCell ref="D2036:D2037"/>
    <mergeCell ref="A2065:A2066"/>
    <mergeCell ref="A2067:A2068"/>
    <mergeCell ref="F2022:F2023"/>
    <mergeCell ref="H1829:H1831"/>
    <mergeCell ref="B1594:B1596"/>
    <mergeCell ref="B1601:B1602"/>
    <mergeCell ref="B1597:B1598"/>
    <mergeCell ref="I1838:I1839"/>
    <mergeCell ref="C1559:C1560"/>
    <mergeCell ref="A1829:A1831"/>
    <mergeCell ref="E1827:E1828"/>
    <mergeCell ref="G1826:G1828"/>
    <mergeCell ref="B1826:B1828"/>
    <mergeCell ref="F1719:F1720"/>
    <mergeCell ref="F1571:F1572"/>
    <mergeCell ref="F1573:F1574"/>
    <mergeCell ref="B1569:B1570"/>
    <mergeCell ref="E1779:E1781"/>
    <mergeCell ref="C1937:C1938"/>
    <mergeCell ref="F1956:F1957"/>
    <mergeCell ref="F1958:F1959"/>
    <mergeCell ref="I1945:I1946"/>
    <mergeCell ref="A1935:A1936"/>
    <mergeCell ref="F1960:F1961"/>
    <mergeCell ref="J1966:J1967"/>
    <mergeCell ref="G1960:G1961"/>
    <mergeCell ref="H1891:H1892"/>
    <mergeCell ref="A1666:A1667"/>
    <mergeCell ref="A1668:A1669"/>
    <mergeCell ref="A1688:A1689"/>
    <mergeCell ref="F1652:F1653"/>
    <mergeCell ref="H1652:H1653"/>
    <mergeCell ref="H1654:H1655"/>
    <mergeCell ref="C1671:C1673"/>
    <mergeCell ref="A1654:A1655"/>
    <mergeCell ref="F1664:F1665"/>
    <mergeCell ref="C1639:C1640"/>
    <mergeCell ref="G1612:G1613"/>
    <mergeCell ref="A1594:A1596"/>
    <mergeCell ref="F1641:F1642"/>
    <mergeCell ref="I1671:I1673"/>
    <mergeCell ref="J1559:J1560"/>
    <mergeCell ref="F1644:F1645"/>
    <mergeCell ref="H1650:H1651"/>
    <mergeCell ref="I1696:I1699"/>
    <mergeCell ref="I1705:I1706"/>
    <mergeCell ref="I1546:I1547"/>
    <mergeCell ref="I1548:I1549"/>
    <mergeCell ref="I1550:I1551"/>
    <mergeCell ref="I1552:I1553"/>
    <mergeCell ref="I1532:I1533"/>
    <mergeCell ref="I1522:I1523"/>
    <mergeCell ref="G1569:G1570"/>
    <mergeCell ref="G1571:G1572"/>
    <mergeCell ref="A1522:A1523"/>
    <mergeCell ref="A1524:A1525"/>
    <mergeCell ref="A1536:A1537"/>
    <mergeCell ref="G1522:G1523"/>
    <mergeCell ref="B1534:B1535"/>
    <mergeCell ref="G1526:G1527"/>
    <mergeCell ref="G1528:G1529"/>
    <mergeCell ref="G1530:G1531"/>
    <mergeCell ref="G1532:G1533"/>
    <mergeCell ref="C1528:C1529"/>
    <mergeCell ref="B1646:B1647"/>
    <mergeCell ref="B1666:B1667"/>
    <mergeCell ref="F1688:F1689"/>
    <mergeCell ref="A1691:A1695"/>
    <mergeCell ref="F1561:F1562"/>
    <mergeCell ref="J1621:J1622"/>
    <mergeCell ref="G1548:G1549"/>
    <mergeCell ref="G1550:G1551"/>
    <mergeCell ref="J1548:J1549"/>
    <mergeCell ref="F1569:F1570"/>
    <mergeCell ref="A1544:A1545"/>
    <mergeCell ref="F1654:F1655"/>
    <mergeCell ref="G1660:G1661"/>
    <mergeCell ref="G1662:G1663"/>
    <mergeCell ref="G1664:G1665"/>
    <mergeCell ref="G1666:G1667"/>
    <mergeCell ref="C1656:C1657"/>
    <mergeCell ref="C1658:C1659"/>
    <mergeCell ref="C1660:C1661"/>
    <mergeCell ref="C1662:C1663"/>
    <mergeCell ref="C1664:C1665"/>
    <mergeCell ref="D1605:D1607"/>
    <mergeCell ref="C1597:C1598"/>
    <mergeCell ref="C1599:C1600"/>
    <mergeCell ref="C1601:C1602"/>
    <mergeCell ref="C1582:C1583"/>
    <mergeCell ref="C1621:C1622"/>
    <mergeCell ref="C1634:C1635"/>
    <mergeCell ref="D1608:D1609"/>
    <mergeCell ref="A1548:A1549"/>
    <mergeCell ref="A1550:A1551"/>
    <mergeCell ref="J1634:J1635"/>
    <mergeCell ref="J1644:J1645"/>
    <mergeCell ref="F1648:F1649"/>
    <mergeCell ref="F1650:F1651"/>
    <mergeCell ref="I1577:I1578"/>
    <mergeCell ref="J1577:J1578"/>
    <mergeCell ref="G1595:G1596"/>
    <mergeCell ref="H1589:H1591"/>
    <mergeCell ref="A1644:A1645"/>
    <mergeCell ref="H1586:H1587"/>
    <mergeCell ref="H1584:H1585"/>
    <mergeCell ref="J1470:J1471"/>
    <mergeCell ref="H1484:H1485"/>
    <mergeCell ref="H1482:H1483"/>
    <mergeCell ref="H1480:H1481"/>
    <mergeCell ref="H1478:H1479"/>
    <mergeCell ref="H1476:H1477"/>
    <mergeCell ref="J1476:J1477"/>
    <mergeCell ref="G1520:G1521"/>
    <mergeCell ref="B1482:B1483"/>
    <mergeCell ref="J1516:J1517"/>
    <mergeCell ref="A1499:A1500"/>
    <mergeCell ref="H1499:H1500"/>
    <mergeCell ref="I1499:I1500"/>
    <mergeCell ref="J1499:J1500"/>
    <mergeCell ref="I1486:I1487"/>
    <mergeCell ref="I1488:I1489"/>
    <mergeCell ref="J1511:J1512"/>
    <mergeCell ref="A1534:A1535"/>
    <mergeCell ref="A1505:A1506"/>
    <mergeCell ref="A1507:A1508"/>
    <mergeCell ref="A1509:A1510"/>
    <mergeCell ref="A1511:A1512"/>
    <mergeCell ref="A1513:A1514"/>
    <mergeCell ref="J1505:J1506"/>
    <mergeCell ref="A1597:A1598"/>
    <mergeCell ref="H1542:H1543"/>
    <mergeCell ref="H1637:H1638"/>
    <mergeCell ref="H1518:H1519"/>
    <mergeCell ref="H1550:H1551"/>
    <mergeCell ref="F1540:F1541"/>
    <mergeCell ref="F1544:F1545"/>
    <mergeCell ref="F1612:F1613"/>
    <mergeCell ref="H1608:H1609"/>
    <mergeCell ref="I1507:I1508"/>
    <mergeCell ref="B1488:B1489"/>
    <mergeCell ref="F1488:F1489"/>
    <mergeCell ref="C1490:C1491"/>
    <mergeCell ref="C1610:C1611"/>
    <mergeCell ref="C1608:C1609"/>
    <mergeCell ref="B1621:B1622"/>
    <mergeCell ref="A1599:A1600"/>
    <mergeCell ref="A1639:A1640"/>
    <mergeCell ref="H1630:H1631"/>
    <mergeCell ref="A1637:A1638"/>
    <mergeCell ref="A1630:A1631"/>
    <mergeCell ref="A1632:A1633"/>
    <mergeCell ref="A1634:A1635"/>
    <mergeCell ref="B1614:B1615"/>
    <mergeCell ref="C1605:C1607"/>
    <mergeCell ref="F1634:F1635"/>
    <mergeCell ref="I1599:I1600"/>
    <mergeCell ref="I1601:I1602"/>
    <mergeCell ref="J1450:J1451"/>
    <mergeCell ref="J1460:J1461"/>
    <mergeCell ref="B1505:B1506"/>
    <mergeCell ref="B1507:B1508"/>
    <mergeCell ref="G1462:G1463"/>
    <mergeCell ref="G1464:G1465"/>
    <mergeCell ref="G1466:G1467"/>
    <mergeCell ref="D1464:D1465"/>
    <mergeCell ref="F1492:F1493"/>
    <mergeCell ref="F1494:F1495"/>
    <mergeCell ref="F1496:F1497"/>
    <mergeCell ref="F1499:F1500"/>
    <mergeCell ref="G1494:G1495"/>
    <mergeCell ref="I1492:I1493"/>
    <mergeCell ref="J1492:J1493"/>
    <mergeCell ref="H1580:H1581"/>
    <mergeCell ref="H1582:H1583"/>
    <mergeCell ref="C1618:C1619"/>
    <mergeCell ref="I1632:I1633"/>
    <mergeCell ref="B1524:B1525"/>
    <mergeCell ref="B1526:B1527"/>
    <mergeCell ref="B1528:B1529"/>
    <mergeCell ref="B1546:B1547"/>
    <mergeCell ref="B1548:B1549"/>
    <mergeCell ref="D1528:D1529"/>
    <mergeCell ref="C1546:C1547"/>
    <mergeCell ref="D1546:D1547"/>
    <mergeCell ref="G1580:G1581"/>
    <mergeCell ref="D1586:D1587"/>
    <mergeCell ref="D1589:D1590"/>
    <mergeCell ref="G1599:G1600"/>
    <mergeCell ref="I1458:I1459"/>
    <mergeCell ref="A1518:A1519"/>
    <mergeCell ref="B1490:B1491"/>
    <mergeCell ref="I1610:I1611"/>
    <mergeCell ref="D1567:D1568"/>
    <mergeCell ref="C1538:C1539"/>
    <mergeCell ref="B1565:B1566"/>
    <mergeCell ref="B1567:B1568"/>
    <mergeCell ref="C1577:C1578"/>
    <mergeCell ref="I1530:I1531"/>
    <mergeCell ref="A1526:A1527"/>
    <mergeCell ref="G1591:G1592"/>
    <mergeCell ref="G1593:G1594"/>
    <mergeCell ref="I1520:I1521"/>
    <mergeCell ref="J1520:J1521"/>
    <mergeCell ref="F1534:F1535"/>
    <mergeCell ref="F1536:F1537"/>
    <mergeCell ref="A1484:A1485"/>
    <mergeCell ref="A1486:A1487"/>
    <mergeCell ref="A1488:A1489"/>
    <mergeCell ref="A1589:A1591"/>
    <mergeCell ref="G1403:G1404"/>
    <mergeCell ref="F1361:F1362"/>
    <mergeCell ref="F1364:F1365"/>
    <mergeCell ref="D1378:D1379"/>
    <mergeCell ref="A1454:A1455"/>
    <mergeCell ref="B1433:B1434"/>
    <mergeCell ref="C1428:C1429"/>
    <mergeCell ref="G1424:G1425"/>
    <mergeCell ref="G1433:G1434"/>
    <mergeCell ref="B1397:B1398"/>
    <mergeCell ref="B1399:B1400"/>
    <mergeCell ref="G1397:G1398"/>
    <mergeCell ref="G1399:G1400"/>
    <mergeCell ref="G1401:G1402"/>
    <mergeCell ref="C1370:C1371"/>
    <mergeCell ref="A1439:A1440"/>
    <mergeCell ref="F1458:F1459"/>
    <mergeCell ref="D1458:D1459"/>
    <mergeCell ref="F1448:F1449"/>
    <mergeCell ref="A1458:A1459"/>
    <mergeCell ref="A1460:A1461"/>
    <mergeCell ref="A1462:A1463"/>
    <mergeCell ref="B1484:B1485"/>
    <mergeCell ref="F1522:F1523"/>
    <mergeCell ref="F1524:F1525"/>
    <mergeCell ref="B1518:B1519"/>
    <mergeCell ref="I1448:I1449"/>
    <mergeCell ref="C1445:C1446"/>
    <mergeCell ref="C1450:C1451"/>
    <mergeCell ref="A1456:A1457"/>
    <mergeCell ref="A1516:A1517"/>
    <mergeCell ref="I1464:I1465"/>
    <mergeCell ref="G1496:G1497"/>
    <mergeCell ref="F1468:F1469"/>
    <mergeCell ref="F1470:F1471"/>
    <mergeCell ref="D1431:D1432"/>
    <mergeCell ref="B1520:B1521"/>
    <mergeCell ref="F1490:F1491"/>
    <mergeCell ref="A1470:A1471"/>
    <mergeCell ref="A1472:A1473"/>
    <mergeCell ref="A1474:A1475"/>
    <mergeCell ref="A1476:A1477"/>
    <mergeCell ref="H1522:H1523"/>
    <mergeCell ref="A1468:A1469"/>
    <mergeCell ref="F1520:F1521"/>
    <mergeCell ref="I1501:I1502"/>
    <mergeCell ref="D1470:D1471"/>
    <mergeCell ref="C1522:C1523"/>
    <mergeCell ref="C1524:C1525"/>
    <mergeCell ref="D1476:D1477"/>
    <mergeCell ref="D1478:D1479"/>
    <mergeCell ref="D1480:D1481"/>
    <mergeCell ref="D1468:D1469"/>
    <mergeCell ref="C1462:C1463"/>
    <mergeCell ref="C1472:C1473"/>
    <mergeCell ref="C1474:C1475"/>
    <mergeCell ref="D1492:D1493"/>
    <mergeCell ref="D1494:D1495"/>
    <mergeCell ref="C1464:C1465"/>
    <mergeCell ref="C1466:C1467"/>
    <mergeCell ref="C1448:C1449"/>
    <mergeCell ref="C1494:C1495"/>
    <mergeCell ref="G1448:G1449"/>
    <mergeCell ref="G1450:G1451"/>
    <mergeCell ref="D1374:D1375"/>
    <mergeCell ref="D1376:D1377"/>
    <mergeCell ref="C1361:C1362"/>
    <mergeCell ref="A1417:A1418"/>
    <mergeCell ref="B1419:B1420"/>
    <mergeCell ref="B1422:B1423"/>
    <mergeCell ref="A1409:A1410"/>
    <mergeCell ref="B1424:B1425"/>
    <mergeCell ref="B1405:B1406"/>
    <mergeCell ref="B1407:B1408"/>
    <mergeCell ref="F1399:F1400"/>
    <mergeCell ref="A1390:A1391"/>
    <mergeCell ref="A1405:A1406"/>
    <mergeCell ref="A1355:A1356"/>
    <mergeCell ref="A1397:A1398"/>
    <mergeCell ref="B1409:B1410"/>
    <mergeCell ref="F1405:F1406"/>
    <mergeCell ref="F1407:F1408"/>
    <mergeCell ref="A1399:A1400"/>
    <mergeCell ref="A1357:A1358"/>
    <mergeCell ref="A1361:A1362"/>
    <mergeCell ref="A1376:A1377"/>
    <mergeCell ref="B1370:B1371"/>
    <mergeCell ref="B1372:B1373"/>
    <mergeCell ref="A1374:A1375"/>
    <mergeCell ref="A1393:A1394"/>
    <mergeCell ref="F1353:F1354"/>
    <mergeCell ref="B1411:B1412"/>
    <mergeCell ref="A1407:A1408"/>
    <mergeCell ref="B1378:B1379"/>
    <mergeCell ref="A1359:A1360"/>
    <mergeCell ref="B1401:B1402"/>
    <mergeCell ref="D1428:D1429"/>
    <mergeCell ref="A1378:A1379"/>
    <mergeCell ref="A1395:A1396"/>
    <mergeCell ref="A1384:A1385"/>
    <mergeCell ref="A1403:A1404"/>
    <mergeCell ref="F1413:F1414"/>
    <mergeCell ref="F1415:F1416"/>
    <mergeCell ref="F1417:F1418"/>
    <mergeCell ref="F1419:F1420"/>
    <mergeCell ref="D1361:D1362"/>
    <mergeCell ref="F1374:F1375"/>
    <mergeCell ref="F1376:F1377"/>
    <mergeCell ref="A1413:A1414"/>
    <mergeCell ref="B1366:B1367"/>
    <mergeCell ref="B1368:B1369"/>
    <mergeCell ref="D1366:D1367"/>
    <mergeCell ref="D1407:D1408"/>
    <mergeCell ref="D1409:D1410"/>
    <mergeCell ref="A1603:A1604"/>
    <mergeCell ref="H1603:H1604"/>
    <mergeCell ref="C1516:C1517"/>
    <mergeCell ref="A1448:A1449"/>
    <mergeCell ref="G1589:G1590"/>
    <mergeCell ref="A1353:A1354"/>
    <mergeCell ref="H1353:H1354"/>
    <mergeCell ref="G1605:G1607"/>
    <mergeCell ref="H1559:H1560"/>
    <mergeCell ref="I1565:I1566"/>
    <mergeCell ref="I1644:I1645"/>
    <mergeCell ref="H1625:H1626"/>
    <mergeCell ref="H1627:H1628"/>
    <mergeCell ref="F1472:F1473"/>
    <mergeCell ref="F1474:F1475"/>
    <mergeCell ref="F1486:F1487"/>
    <mergeCell ref="F1476:F1477"/>
    <mergeCell ref="F1478:F1479"/>
    <mergeCell ref="F1443:F1444"/>
    <mergeCell ref="F1445:F1446"/>
    <mergeCell ref="H1448:H1449"/>
    <mergeCell ref="C1503:C1504"/>
    <mergeCell ref="C1505:C1506"/>
    <mergeCell ref="C1507:C1508"/>
    <mergeCell ref="C1509:C1510"/>
    <mergeCell ref="I1454:I1455"/>
    <mergeCell ref="I1490:I1491"/>
    <mergeCell ref="B1445:B1446"/>
    <mergeCell ref="H1450:H1451"/>
    <mergeCell ref="F1441:F1442"/>
    <mergeCell ref="D1513:D1514"/>
    <mergeCell ref="D1520:D1521"/>
    <mergeCell ref="I1518:I1519"/>
    <mergeCell ref="H1530:H1531"/>
    <mergeCell ref="H1528:H1529"/>
    <mergeCell ref="D1516:D1517"/>
    <mergeCell ref="D1518:D1519"/>
    <mergeCell ref="D1511:D1512"/>
    <mergeCell ref="B1492:B1493"/>
    <mergeCell ref="B1516:B1517"/>
    <mergeCell ref="A1621:A1622"/>
    <mergeCell ref="A1582:A1583"/>
    <mergeCell ref="A1584:A1585"/>
    <mergeCell ref="A1586:A1587"/>
    <mergeCell ref="A1569:A1570"/>
    <mergeCell ref="A1571:A1572"/>
    <mergeCell ref="A1573:A1574"/>
    <mergeCell ref="A1575:A1576"/>
    <mergeCell ref="A1478:A1479"/>
    <mergeCell ref="A1480:A1481"/>
    <mergeCell ref="B1599:B1600"/>
    <mergeCell ref="A1501:A1502"/>
    <mergeCell ref="A1503:A1504"/>
    <mergeCell ref="B1511:B1512"/>
    <mergeCell ref="B1513:B1514"/>
    <mergeCell ref="B1501:B1502"/>
    <mergeCell ref="B1503:B1504"/>
    <mergeCell ref="B1586:B1587"/>
    <mergeCell ref="A1641:A1642"/>
    <mergeCell ref="F1632:F1633"/>
    <mergeCell ref="H1632:H1633"/>
    <mergeCell ref="G1426:G1427"/>
    <mergeCell ref="G1428:G1429"/>
    <mergeCell ref="F1435:F1436"/>
    <mergeCell ref="B1563:B1564"/>
    <mergeCell ref="D1482:D1483"/>
    <mergeCell ref="G1524:G1525"/>
    <mergeCell ref="H1526:H1527"/>
    <mergeCell ref="H1524:H1525"/>
    <mergeCell ref="I1524:I1525"/>
    <mergeCell ref="A1520:A1521"/>
    <mergeCell ref="B1466:B1467"/>
    <mergeCell ref="F1464:F1465"/>
    <mergeCell ref="B1468:B1469"/>
    <mergeCell ref="A1435:A1436"/>
    <mergeCell ref="A1437:A1438"/>
    <mergeCell ref="B1435:B1436"/>
    <mergeCell ref="A1415:A1416"/>
    <mergeCell ref="B1439:B1440"/>
    <mergeCell ref="H1496:H1497"/>
    <mergeCell ref="I1516:I1517"/>
    <mergeCell ref="I1503:I1504"/>
    <mergeCell ref="A1492:A1493"/>
    <mergeCell ref="C1518:C1519"/>
    <mergeCell ref="F1526:F1527"/>
    <mergeCell ref="F1511:F1512"/>
    <mergeCell ref="F1513:F1514"/>
    <mergeCell ref="H1520:H1521"/>
    <mergeCell ref="D1443:D1444"/>
    <mergeCell ref="G1492:G1493"/>
    <mergeCell ref="B1456:B1457"/>
    <mergeCell ref="B1458:B1459"/>
    <mergeCell ref="B1460:B1461"/>
    <mergeCell ref="A1452:A1453"/>
    <mergeCell ref="F1575:F1576"/>
    <mergeCell ref="D1426:D1427"/>
    <mergeCell ref="G1422:G1423"/>
    <mergeCell ref="C1575:C1576"/>
    <mergeCell ref="A1433:A1434"/>
    <mergeCell ref="C1443:C1444"/>
    <mergeCell ref="A1546:A1547"/>
    <mergeCell ref="B1452:B1453"/>
    <mergeCell ref="I1452:I1453"/>
    <mergeCell ref="I1450:I1451"/>
    <mergeCell ref="D1435:D1436"/>
    <mergeCell ref="F1528:F1529"/>
    <mergeCell ref="F1530:F1531"/>
    <mergeCell ref="C1530:C1531"/>
    <mergeCell ref="I1528:I1529"/>
    <mergeCell ref="A1482:A1483"/>
    <mergeCell ref="G1452:G1453"/>
    <mergeCell ref="G1482:G1483"/>
    <mergeCell ref="D1509:D1510"/>
    <mergeCell ref="B1454:B1455"/>
    <mergeCell ref="F1538:F1539"/>
    <mergeCell ref="A1496:A1497"/>
    <mergeCell ref="B1499:B1500"/>
    <mergeCell ref="F1565:F1566"/>
    <mergeCell ref="F1567:F1568"/>
    <mergeCell ref="G1573:G1574"/>
    <mergeCell ref="G1575:G1576"/>
    <mergeCell ref="B1448:B1449"/>
    <mergeCell ref="H1417:H1418"/>
    <mergeCell ref="H1419:H1420"/>
    <mergeCell ref="C1460:C1461"/>
    <mergeCell ref="I1460:I1461"/>
    <mergeCell ref="H1460:H1461"/>
    <mergeCell ref="I1474:I1475"/>
    <mergeCell ref="A1723:A1724"/>
    <mergeCell ref="A1565:A1566"/>
    <mergeCell ref="A1567:A1568"/>
    <mergeCell ref="A1557:A1558"/>
    <mergeCell ref="A1494:A1495"/>
    <mergeCell ref="H1466:H1467"/>
    <mergeCell ref="D1618:D1619"/>
    <mergeCell ref="A1490:A1491"/>
    <mergeCell ref="A1347:A1348"/>
    <mergeCell ref="A1349:A1350"/>
    <mergeCell ref="B1426:B1427"/>
    <mergeCell ref="B1428:B1429"/>
    <mergeCell ref="B1431:B1432"/>
    <mergeCell ref="G1435:G1436"/>
    <mergeCell ref="C1435:C1436"/>
    <mergeCell ref="C1439:C1440"/>
    <mergeCell ref="C1441:C1442"/>
    <mergeCell ref="G1437:G1438"/>
    <mergeCell ref="G1441:G1442"/>
    <mergeCell ref="H1378:H1379"/>
    <mergeCell ref="A1680:A1681"/>
    <mergeCell ref="A1561:A1562"/>
    <mergeCell ref="A1563:A1564"/>
    <mergeCell ref="B1472:B1473"/>
    <mergeCell ref="B1474:B1475"/>
    <mergeCell ref="H1516:H1517"/>
    <mergeCell ref="A1464:A1465"/>
    <mergeCell ref="A1466:A1467"/>
    <mergeCell ref="H1462:H1463"/>
    <mergeCell ref="H1464:H1465"/>
    <mergeCell ref="F1452:F1453"/>
    <mergeCell ref="H1336:H1337"/>
    <mergeCell ref="C1338:C1339"/>
    <mergeCell ref="H1621:H1622"/>
    <mergeCell ref="H1623:H1624"/>
    <mergeCell ref="A1656:A1657"/>
    <mergeCell ref="H1407:H1408"/>
    <mergeCell ref="H1577:H1578"/>
    <mergeCell ref="H1592:H1593"/>
    <mergeCell ref="H1648:H1649"/>
    <mergeCell ref="A1342:A1343"/>
    <mergeCell ref="B1509:B1510"/>
    <mergeCell ref="A1577:A1578"/>
    <mergeCell ref="H1680:H1681"/>
    <mergeCell ref="F1505:F1506"/>
    <mergeCell ref="F1507:F1508"/>
    <mergeCell ref="F1509:F1510"/>
    <mergeCell ref="C1351:C1352"/>
    <mergeCell ref="F1582:F1583"/>
    <mergeCell ref="G1559:G1560"/>
    <mergeCell ref="A1338:A1339"/>
    <mergeCell ref="A1411:A1412"/>
    <mergeCell ref="C1437:C1438"/>
    <mergeCell ref="C1540:C1541"/>
    <mergeCell ref="C1542:C1543"/>
    <mergeCell ref="C1544:C1545"/>
    <mergeCell ref="C1603:C1604"/>
    <mergeCell ref="D1603:D1604"/>
    <mergeCell ref="B1605:B1607"/>
    <mergeCell ref="B1608:B1609"/>
    <mergeCell ref="B1610:B1611"/>
    <mergeCell ref="B1612:B1613"/>
    <mergeCell ref="B1584:B1585"/>
    <mergeCell ref="B1589:B1591"/>
    <mergeCell ref="M2136:M2137"/>
    <mergeCell ref="L2145:L2147"/>
    <mergeCell ref="M2186:M2189"/>
    <mergeCell ref="M2217:M2219"/>
    <mergeCell ref="L2243:L2244"/>
    <mergeCell ref="L2247:L2248"/>
    <mergeCell ref="M2252:M2253"/>
    <mergeCell ref="M1912:M1914"/>
    <mergeCell ref="L2100:L2101"/>
    <mergeCell ref="M2100:M2101"/>
    <mergeCell ref="L2102:L2103"/>
    <mergeCell ref="M2102:M2103"/>
    <mergeCell ref="L1987:L1990"/>
    <mergeCell ref="L1968:L1969"/>
    <mergeCell ref="M1747:M1751"/>
    <mergeCell ref="M1762:M1765"/>
    <mergeCell ref="L1630:L1631"/>
    <mergeCell ref="M1565:M1566"/>
    <mergeCell ref="M1680:M1681"/>
    <mergeCell ref="L1571:L1572"/>
    <mergeCell ref="L1565:L1566"/>
    <mergeCell ref="L2000:L2001"/>
    <mergeCell ref="M1836:M1837"/>
    <mergeCell ref="L1516:L1517"/>
    <mergeCell ref="M1516:M1517"/>
    <mergeCell ref="L1518:L1519"/>
    <mergeCell ref="M1518:M1519"/>
    <mergeCell ref="L1992:L1993"/>
    <mergeCell ref="L2029:L2031"/>
    <mergeCell ref="L2016:L2017"/>
    <mergeCell ref="L1920:L1922"/>
    <mergeCell ref="M2022:M2023"/>
    <mergeCell ref="M2089:M2090"/>
    <mergeCell ref="M2085:M2086"/>
    <mergeCell ref="M2087:M2088"/>
    <mergeCell ref="M2046:M2047"/>
    <mergeCell ref="M2048:M2049"/>
    <mergeCell ref="M2012:M2013"/>
    <mergeCell ref="M2024:M2025"/>
    <mergeCell ref="M2042:M2043"/>
    <mergeCell ref="L2054:L2055"/>
    <mergeCell ref="M2054:M2055"/>
    <mergeCell ref="L1956:L1957"/>
    <mergeCell ref="L1646:L1647"/>
    <mergeCell ref="M1646:M1647"/>
    <mergeCell ref="M1644:M1645"/>
    <mergeCell ref="M1954:M1955"/>
    <mergeCell ref="M1807:M1808"/>
    <mergeCell ref="M1733:M1734"/>
    <mergeCell ref="L1725:L1726"/>
    <mergeCell ref="M1889:M1890"/>
    <mergeCell ref="L1891:L1892"/>
    <mergeCell ref="L1905:L1906"/>
    <mergeCell ref="M1945:M1946"/>
    <mergeCell ref="M1630:M1631"/>
    <mergeCell ref="L1610:L1611"/>
    <mergeCell ref="L1980:L1981"/>
    <mergeCell ref="M1980:M1981"/>
    <mergeCell ref="M1905:M1906"/>
    <mergeCell ref="M1903:M1904"/>
    <mergeCell ref="L1625:L1626"/>
    <mergeCell ref="M1625:M1626"/>
    <mergeCell ref="M1956:M1957"/>
    <mergeCell ref="L1542:L1543"/>
    <mergeCell ref="M1309:M1310"/>
    <mergeCell ref="L1311:L1312"/>
    <mergeCell ref="M1311:M1312"/>
    <mergeCell ref="M1855:M1857"/>
    <mergeCell ref="I1634:I1635"/>
    <mergeCell ref="I1592:I1593"/>
    <mergeCell ref="J1671:J1673"/>
    <mergeCell ref="L1520:L1521"/>
    <mergeCell ref="L1522:L1523"/>
    <mergeCell ref="L1507:L1508"/>
    <mergeCell ref="M1688:M1689"/>
    <mergeCell ref="M1691:M1695"/>
    <mergeCell ref="L1599:L1600"/>
    <mergeCell ref="J1627:J1628"/>
    <mergeCell ref="L1627:L1628"/>
    <mergeCell ref="J1691:J1695"/>
    <mergeCell ref="L1834:L1835"/>
    <mergeCell ref="M1834:M1835"/>
    <mergeCell ref="M1627:M1628"/>
    <mergeCell ref="M1658:M1659"/>
    <mergeCell ref="M1710:M1711"/>
    <mergeCell ref="L1829:L1831"/>
    <mergeCell ref="M1829:M1831"/>
    <mergeCell ref="M1814:M1816"/>
    <mergeCell ref="L1575:L1576"/>
    <mergeCell ref="M1575:M1576"/>
    <mergeCell ref="L1900:L1901"/>
    <mergeCell ref="L1688:L1689"/>
    <mergeCell ref="M2029:M2031"/>
    <mergeCell ref="L1826:L1828"/>
    <mergeCell ref="L1964:L1965"/>
    <mergeCell ref="J1524:J1525"/>
    <mergeCell ref="I1563:I1564"/>
    <mergeCell ref="I2006:I2007"/>
    <mergeCell ref="J1987:J1990"/>
    <mergeCell ref="L2004:L2005"/>
    <mergeCell ref="L1972:L1973"/>
    <mergeCell ref="M1878:M1880"/>
    <mergeCell ref="M1577:M1578"/>
    <mergeCell ref="J1608:J1609"/>
    <mergeCell ref="M1573:M1574"/>
    <mergeCell ref="M1561:M1562"/>
    <mergeCell ref="M1623:M1624"/>
    <mergeCell ref="L1608:L1609"/>
    <mergeCell ref="M1608:M1609"/>
    <mergeCell ref="M1605:M1607"/>
    <mergeCell ref="K1606:K1607"/>
    <mergeCell ref="I1603:I1604"/>
    <mergeCell ref="L1528:L1529"/>
    <mergeCell ref="L1534:L1535"/>
    <mergeCell ref="L1526:L1527"/>
    <mergeCell ref="J1522:J1523"/>
    <mergeCell ref="I1559:I1560"/>
    <mergeCell ref="I1915:I1916"/>
    <mergeCell ref="J1932:J1934"/>
    <mergeCell ref="I1905:I1906"/>
    <mergeCell ref="I1627:I1628"/>
    <mergeCell ref="M1542:M1543"/>
    <mergeCell ref="J1552:J1553"/>
    <mergeCell ref="L1552:L1553"/>
    <mergeCell ref="M1552:M1553"/>
    <mergeCell ref="M1544:M1545"/>
    <mergeCell ref="M1554:M1555"/>
    <mergeCell ref="M1538:M1539"/>
    <mergeCell ref="M1439:M1440"/>
    <mergeCell ref="L2075:L2076"/>
    <mergeCell ref="K1819:K1822"/>
    <mergeCell ref="M2056:M2057"/>
    <mergeCell ref="M2034:M2035"/>
    <mergeCell ref="L1567:L1568"/>
    <mergeCell ref="M1976:M1977"/>
    <mergeCell ref="M1966:M1967"/>
    <mergeCell ref="J2016:J2017"/>
    <mergeCell ref="L1729:L1730"/>
    <mergeCell ref="L1540:L1541"/>
    <mergeCell ref="K1590:K1591"/>
    <mergeCell ref="I1513:I1514"/>
    <mergeCell ref="J1528:J1529"/>
    <mergeCell ref="J1546:J1547"/>
    <mergeCell ref="L1546:L1547"/>
    <mergeCell ref="M1546:M1547"/>
    <mergeCell ref="J1550:J1551"/>
    <mergeCell ref="L1550:L1551"/>
    <mergeCell ref="M1550:M1551"/>
    <mergeCell ref="J1532:J1533"/>
    <mergeCell ref="J1530:J1531"/>
    <mergeCell ref="L1530:L1531"/>
    <mergeCell ref="M1530:M1531"/>
    <mergeCell ref="M1592:M1593"/>
    <mergeCell ref="I1623:I1624"/>
    <mergeCell ref="I1589:I1591"/>
    <mergeCell ref="M1618:M1619"/>
    <mergeCell ref="M1826:M1828"/>
    <mergeCell ref="M1494:M1495"/>
    <mergeCell ref="M1505:M1506"/>
    <mergeCell ref="J1688:J1689"/>
    <mergeCell ref="J1680:J1681"/>
    <mergeCell ref="I1688:I1689"/>
    <mergeCell ref="J2063:J2064"/>
    <mergeCell ref="L2063:L2064"/>
    <mergeCell ref="M2063:M2064"/>
    <mergeCell ref="I1557:I1558"/>
    <mergeCell ref="J1474:J1475"/>
    <mergeCell ref="I1814:I1816"/>
    <mergeCell ref="J1814:J1816"/>
    <mergeCell ref="J1829:J1831"/>
    <mergeCell ref="J1826:J1828"/>
    <mergeCell ref="I1829:I1831"/>
    <mergeCell ref="J1978:J1979"/>
    <mergeCell ref="J2020:J2021"/>
    <mergeCell ref="I1526:I1527"/>
    <mergeCell ref="J1526:J1527"/>
    <mergeCell ref="I1716:I1718"/>
    <mergeCell ref="K1815:K1816"/>
    <mergeCell ref="M2044:M2045"/>
    <mergeCell ref="L1580:L1581"/>
    <mergeCell ref="L1573:L1574"/>
    <mergeCell ref="M1513:M1514"/>
    <mergeCell ref="I1639:I1640"/>
    <mergeCell ref="I1621:I1622"/>
    <mergeCell ref="J1542:J1543"/>
    <mergeCell ref="J1571:J1572"/>
    <mergeCell ref="J1484:J1485"/>
    <mergeCell ref="L1889:L1890"/>
    <mergeCell ref="I1889:I1890"/>
    <mergeCell ref="J1889:J1890"/>
    <mergeCell ref="I1891:I1892"/>
    <mergeCell ref="I1928:I1931"/>
    <mergeCell ref="L1327:L1328"/>
    <mergeCell ref="J1325:J1326"/>
    <mergeCell ref="L1325:L1326"/>
    <mergeCell ref="X1189:Y1189"/>
    <mergeCell ref="K1879:K1880"/>
    <mergeCell ref="M1968:M1969"/>
    <mergeCell ref="L1696:L1699"/>
    <mergeCell ref="L2018:L2019"/>
    <mergeCell ref="M1987:M1990"/>
    <mergeCell ref="J2022:J2023"/>
    <mergeCell ref="I1932:I1934"/>
    <mergeCell ref="L1818:L1822"/>
    <mergeCell ref="L1912:L1914"/>
    <mergeCell ref="M1766:M1769"/>
    <mergeCell ref="M1795:M1796"/>
    <mergeCell ref="L1865:L1867"/>
    <mergeCell ref="M1865:M1867"/>
    <mergeCell ref="M1847:M1848"/>
    <mergeCell ref="I1882:I1886"/>
    <mergeCell ref="J1882:J1886"/>
    <mergeCell ref="I1859:I1861"/>
    <mergeCell ref="L1716:L1718"/>
    <mergeCell ref="M1964:M1965"/>
    <mergeCell ref="I2010:I2011"/>
    <mergeCell ref="L1713:L1714"/>
    <mergeCell ref="L1196:L1197"/>
    <mergeCell ref="J1359:J1360"/>
    <mergeCell ref="I1364:I1365"/>
    <mergeCell ref="J1364:J1365"/>
    <mergeCell ref="J1368:J1369"/>
    <mergeCell ref="I1370:I1371"/>
    <mergeCell ref="L1397:L1398"/>
    <mergeCell ref="M1397:M1398"/>
    <mergeCell ref="L1395:L1396"/>
    <mergeCell ref="I1359:I1360"/>
    <mergeCell ref="I1311:I1312"/>
    <mergeCell ref="I1313:I1314"/>
    <mergeCell ref="L1333:L1334"/>
    <mergeCell ref="J1355:J1356"/>
    <mergeCell ref="J1968:J1969"/>
    <mergeCell ref="I1405:I1406"/>
    <mergeCell ref="L1384:L1385"/>
    <mergeCell ref="M1393:M1394"/>
    <mergeCell ref="M1380:M1381"/>
    <mergeCell ref="I1333:I1334"/>
    <mergeCell ref="J1464:J1465"/>
    <mergeCell ref="I1293:I1294"/>
    <mergeCell ref="M1472:M1473"/>
    <mergeCell ref="J1496:J1497"/>
    <mergeCell ref="J1503:J1504"/>
    <mergeCell ref="M1559:M1560"/>
    <mergeCell ref="L1448:L1449"/>
    <mergeCell ref="M1610:M1611"/>
    <mergeCell ref="L1958:L1959"/>
    <mergeCell ref="I1476:I1477"/>
    <mergeCell ref="J1630:J1631"/>
    <mergeCell ref="M1399:M1400"/>
    <mergeCell ref="M1390:M1391"/>
    <mergeCell ref="L1439:L1440"/>
    <mergeCell ref="L1472:L1473"/>
    <mergeCell ref="M1401:M1402"/>
    <mergeCell ref="M1411:M1412"/>
    <mergeCell ref="M1433:M1434"/>
    <mergeCell ref="M1424:M1425"/>
    <mergeCell ref="M1470:M1471"/>
    <mergeCell ref="L1466:L1467"/>
    <mergeCell ref="I1417:I1418"/>
    <mergeCell ref="J1417:J1418"/>
    <mergeCell ref="I1419:I1420"/>
    <mergeCell ref="J1366:J1367"/>
    <mergeCell ref="M1435:M1436"/>
    <mergeCell ref="M1437:M1438"/>
    <mergeCell ref="J1424:J1425"/>
    <mergeCell ref="J1428:J1429"/>
    <mergeCell ref="I1342:I1343"/>
    <mergeCell ref="J1534:J1535"/>
    <mergeCell ref="L1532:L1533"/>
    <mergeCell ref="M1532:M1533"/>
    <mergeCell ref="J1431:J1432"/>
    <mergeCell ref="G1443:G1444"/>
    <mergeCell ref="G1445:G1446"/>
    <mergeCell ref="G1499:G1500"/>
    <mergeCell ref="H1494:H1495"/>
    <mergeCell ref="H1492:H1493"/>
    <mergeCell ref="H1490:H1491"/>
    <mergeCell ref="H1488:H1489"/>
    <mergeCell ref="H1486:H1487"/>
    <mergeCell ref="I1540:I1541"/>
    <mergeCell ref="M1511:M1512"/>
    <mergeCell ref="M1503:M1504"/>
    <mergeCell ref="L1524:L1525"/>
    <mergeCell ref="M1464:M1465"/>
    <mergeCell ref="L1496:L1497"/>
    <mergeCell ref="I1426:I1427"/>
    <mergeCell ref="I1439:I1440"/>
    <mergeCell ref="I1441:I1442"/>
    <mergeCell ref="G1353:G1354"/>
    <mergeCell ref="H1386:H1387"/>
    <mergeCell ref="G1366:G1367"/>
    <mergeCell ref="H1424:H1425"/>
    <mergeCell ref="H1426:H1427"/>
    <mergeCell ref="H1428:H1429"/>
    <mergeCell ref="J1349:J1350"/>
    <mergeCell ref="I1353:I1354"/>
    <mergeCell ref="J1353:J1354"/>
    <mergeCell ref="J1415:J1416"/>
    <mergeCell ref="I1415:I1416"/>
    <mergeCell ref="J1441:J1442"/>
    <mergeCell ref="J1386:J1387"/>
    <mergeCell ref="H1509:H1510"/>
    <mergeCell ref="M1454:M1455"/>
    <mergeCell ref="J1433:J1434"/>
    <mergeCell ref="I1399:I1400"/>
    <mergeCell ref="H1409:H1410"/>
    <mergeCell ref="I1409:I1410"/>
    <mergeCell ref="M1499:M1500"/>
    <mergeCell ref="M1501:M1502"/>
    <mergeCell ref="L1501:L1502"/>
    <mergeCell ref="L1494:L1495"/>
    <mergeCell ref="J1486:J1487"/>
    <mergeCell ref="I1355:I1356"/>
    <mergeCell ref="J1390:J1391"/>
    <mergeCell ref="I1445:I1446"/>
    <mergeCell ref="H1411:H1412"/>
    <mergeCell ref="H1422:H1423"/>
    <mergeCell ref="M1426:M1427"/>
    <mergeCell ref="L1364:L1365"/>
    <mergeCell ref="M1466:M1467"/>
    <mergeCell ref="M1524:M1525"/>
    <mergeCell ref="M1520:M1521"/>
    <mergeCell ref="M1637:M1638"/>
    <mergeCell ref="M1696:M1699"/>
    <mergeCell ref="I1478:I1479"/>
    <mergeCell ref="I1496:I1497"/>
    <mergeCell ref="H1639:H1640"/>
    <mergeCell ref="I1608:I1609"/>
    <mergeCell ref="I1656:I1657"/>
    <mergeCell ref="J1513:J1514"/>
    <mergeCell ref="H1826:H1828"/>
    <mergeCell ref="M1900:M1901"/>
    <mergeCell ref="J1891:J1892"/>
    <mergeCell ref="H1725:H1726"/>
    <mergeCell ref="H1721:H1722"/>
    <mergeCell ref="L1721:L1722"/>
    <mergeCell ref="H1871:H1872"/>
    <mergeCell ref="H1847:H1848"/>
    <mergeCell ref="L1671:L1673"/>
    <mergeCell ref="L1887:L1888"/>
    <mergeCell ref="L1757:L1761"/>
    <mergeCell ref="J1739:J1740"/>
    <mergeCell ref="L1739:L1740"/>
    <mergeCell ref="M1739:M1740"/>
    <mergeCell ref="I1727:I1728"/>
    <mergeCell ref="H1845:H1846"/>
    <mergeCell ref="J1847:J1848"/>
    <mergeCell ref="L1503:L1504"/>
    <mergeCell ref="L1478:L1479"/>
    <mergeCell ref="M1571:M1572"/>
    <mergeCell ref="M1569:M1570"/>
    <mergeCell ref="M1536:M1537"/>
    <mergeCell ref="J1625:J1626"/>
    <mergeCell ref="I1573:I1574"/>
    <mergeCell ref="J1573:J1574"/>
    <mergeCell ref="J1565:J1566"/>
    <mergeCell ref="H1757:H1761"/>
    <mergeCell ref="H1762:H1765"/>
    <mergeCell ref="H1691:H1695"/>
    <mergeCell ref="H1705:H1706"/>
    <mergeCell ref="H1723:H1724"/>
    <mergeCell ref="I1575:I1576"/>
    <mergeCell ref="J1575:J1576"/>
    <mergeCell ref="M1603:M1604"/>
    <mergeCell ref="I1597:I1598"/>
    <mergeCell ref="J1589:J1591"/>
    <mergeCell ref="H1554:H1555"/>
    <mergeCell ref="H1552:H1553"/>
    <mergeCell ref="H1513:H1514"/>
    <mergeCell ref="H1594:H1596"/>
    <mergeCell ref="H1599:H1600"/>
    <mergeCell ref="H1601:H1602"/>
    <mergeCell ref="H1557:H1558"/>
    <mergeCell ref="H1511:H1512"/>
    <mergeCell ref="H1696:H1699"/>
    <mergeCell ref="H1656:H1657"/>
    <mergeCell ref="H1896:H1898"/>
    <mergeCell ref="H1893:H1894"/>
    <mergeCell ref="L1648:L1649"/>
    <mergeCell ref="L1723:L1724"/>
    <mergeCell ref="L1621:L1622"/>
    <mergeCell ref="J1747:J1751"/>
    <mergeCell ref="M1639:M1640"/>
    <mergeCell ref="L1836:L1837"/>
    <mergeCell ref="L2040:L2041"/>
    <mergeCell ref="L2042:L2043"/>
    <mergeCell ref="I1842:I1843"/>
    <mergeCell ref="J1842:J1843"/>
    <mergeCell ref="L1842:L1843"/>
    <mergeCell ref="J1610:J1611"/>
    <mergeCell ref="G1705:G1706"/>
    <mergeCell ref="B1641:B1642"/>
    <mergeCell ref="G1608:G1609"/>
    <mergeCell ref="I2050:I2051"/>
    <mergeCell ref="G1992:G1993"/>
    <mergeCell ref="F2000:F2001"/>
    <mergeCell ref="G1970:G1971"/>
    <mergeCell ref="C1996:C1997"/>
    <mergeCell ref="C1998:C1999"/>
    <mergeCell ref="C2000:C2001"/>
    <mergeCell ref="F2048:F2049"/>
    <mergeCell ref="I1625:I1626"/>
    <mergeCell ref="J1656:J1657"/>
    <mergeCell ref="L1656:L1657"/>
    <mergeCell ref="J1641:J1642"/>
    <mergeCell ref="J1639:J1640"/>
    <mergeCell ref="L1639:L1640"/>
    <mergeCell ref="L2069:L2070"/>
    <mergeCell ref="H1710:H1711"/>
    <mergeCell ref="I2077:I2078"/>
    <mergeCell ref="J2085:J2086"/>
    <mergeCell ref="I2034:I2035"/>
    <mergeCell ref="M1597:M1598"/>
    <mergeCell ref="H1708:H1709"/>
    <mergeCell ref="H1716:H1718"/>
    <mergeCell ref="H1719:H1720"/>
    <mergeCell ref="H1744:H1745"/>
    <mergeCell ref="L1680:L1681"/>
    <mergeCell ref="C1614:C1615"/>
    <mergeCell ref="D1614:D1615"/>
    <mergeCell ref="B1616:B1617"/>
    <mergeCell ref="C1616:C1617"/>
    <mergeCell ref="D1616:D1617"/>
    <mergeCell ref="B1618:B1619"/>
    <mergeCell ref="C1650:C1651"/>
    <mergeCell ref="B1627:B1628"/>
    <mergeCell ref="E1697:E1699"/>
    <mergeCell ref="C1654:C1655"/>
    <mergeCell ref="E1717:E1718"/>
    <mergeCell ref="B1976:B1977"/>
    <mergeCell ref="C1970:C1971"/>
    <mergeCell ref="C1972:C1973"/>
    <mergeCell ref="C1974:C1975"/>
    <mergeCell ref="C1976:C1977"/>
    <mergeCell ref="B2006:B2007"/>
    <mergeCell ref="B2008:B2009"/>
    <mergeCell ref="B2010:B2011"/>
    <mergeCell ref="H1954:H1955"/>
    <mergeCell ref="C1978:C1979"/>
    <mergeCell ref="G1925:G1926"/>
    <mergeCell ref="E1918:E1919"/>
    <mergeCell ref="B1878:B1880"/>
    <mergeCell ref="J1928:J1931"/>
    <mergeCell ref="J1962:J1963"/>
    <mergeCell ref="L1915:L1916"/>
    <mergeCell ref="I1923:I1924"/>
    <mergeCell ref="J1923:J1924"/>
    <mergeCell ref="L1923:L1924"/>
    <mergeCell ref="B748:B749"/>
    <mergeCell ref="H904:H905"/>
    <mergeCell ref="D901:D903"/>
    <mergeCell ref="D904:D905"/>
    <mergeCell ref="F901:F903"/>
    <mergeCell ref="C775:C776"/>
    <mergeCell ref="A966:A967"/>
    <mergeCell ref="A982:A983"/>
    <mergeCell ref="A977:A978"/>
    <mergeCell ref="A955:A956"/>
    <mergeCell ref="A961:A962"/>
    <mergeCell ref="A979:A980"/>
    <mergeCell ref="G971:G972"/>
    <mergeCell ref="A968:A969"/>
    <mergeCell ref="A984:A985"/>
    <mergeCell ref="L753:L754"/>
    <mergeCell ref="L756:L757"/>
    <mergeCell ref="H743:H744"/>
    <mergeCell ref="I743:I744"/>
    <mergeCell ref="J743:J744"/>
    <mergeCell ref="F773:F774"/>
    <mergeCell ref="G773:G774"/>
    <mergeCell ref="L934:L935"/>
    <mergeCell ref="H909:H910"/>
    <mergeCell ref="B731:B732"/>
    <mergeCell ref="B720:B721"/>
    <mergeCell ref="L1603:L1604"/>
    <mergeCell ref="L1752:L1756"/>
    <mergeCell ref="K1671:K1673"/>
    <mergeCell ref="J1703:J1704"/>
    <mergeCell ref="L1703:L1704"/>
    <mergeCell ref="C2034:C2035"/>
    <mergeCell ref="L1966:L1967"/>
    <mergeCell ref="K1827:K1828"/>
    <mergeCell ref="F1747:F1751"/>
    <mergeCell ref="F1791:F1794"/>
    <mergeCell ref="K1988:K1990"/>
    <mergeCell ref="I1954:I1955"/>
    <mergeCell ref="I1956:I1957"/>
    <mergeCell ref="I1960:I1961"/>
    <mergeCell ref="J1840:J1841"/>
    <mergeCell ref="L1840:L1841"/>
    <mergeCell ref="H1658:H1659"/>
    <mergeCell ref="G1646:G1647"/>
    <mergeCell ref="L1903:L1904"/>
    <mergeCell ref="L1908:L1910"/>
    <mergeCell ref="L1737:L1738"/>
    <mergeCell ref="I1739:I1740"/>
    <mergeCell ref="L1641:L1642"/>
    <mergeCell ref="G1618:G1619"/>
    <mergeCell ref="B1637:B1638"/>
    <mergeCell ref="D1660:D1661"/>
    <mergeCell ref="D1664:D1665"/>
    <mergeCell ref="B1725:B1726"/>
    <mergeCell ref="B2029:B2031"/>
    <mergeCell ref="I1641:I1642"/>
    <mergeCell ref="H1456:H1457"/>
    <mergeCell ref="J1488:J1489"/>
    <mergeCell ref="J1518:J1519"/>
    <mergeCell ref="I1542:I1543"/>
    <mergeCell ref="A1244:A1245"/>
    <mergeCell ref="F1246:F1247"/>
    <mergeCell ref="G1246:G1247"/>
    <mergeCell ref="J1327:J1328"/>
    <mergeCell ref="G909:G910"/>
    <mergeCell ref="C911:C912"/>
    <mergeCell ref="F920:F921"/>
    <mergeCell ref="H773:H774"/>
    <mergeCell ref="D823:D824"/>
    <mergeCell ref="D830:D831"/>
    <mergeCell ref="B761:B762"/>
    <mergeCell ref="H791:H792"/>
    <mergeCell ref="L877:L878"/>
    <mergeCell ref="L782:L783"/>
    <mergeCell ref="L882:L883"/>
    <mergeCell ref="G884:G885"/>
    <mergeCell ref="G843:G844"/>
    <mergeCell ref="H843:H844"/>
    <mergeCell ref="I843:I844"/>
    <mergeCell ref="J843:J844"/>
    <mergeCell ref="B836:B837"/>
    <mergeCell ref="C836:C837"/>
    <mergeCell ref="D836:D837"/>
    <mergeCell ref="F836:F837"/>
    <mergeCell ref="G836:G837"/>
    <mergeCell ref="H836:H837"/>
    <mergeCell ref="I836:I837"/>
    <mergeCell ref="J836:J837"/>
    <mergeCell ref="H799:H800"/>
    <mergeCell ref="I799:I800"/>
    <mergeCell ref="J799:J800"/>
    <mergeCell ref="C763:C764"/>
    <mergeCell ref="B843:B844"/>
    <mergeCell ref="L789:L790"/>
    <mergeCell ref="B789:B790"/>
    <mergeCell ref="D785:D786"/>
    <mergeCell ref="F785:F786"/>
    <mergeCell ref="L834:L835"/>
    <mergeCell ref="A1154:A1156"/>
    <mergeCell ref="J1089:J1090"/>
    <mergeCell ref="A1295:A1296"/>
    <mergeCell ref="B1154:B1156"/>
    <mergeCell ref="B1157:B1159"/>
    <mergeCell ref="A1085:A1086"/>
    <mergeCell ref="I1119:I1120"/>
    <mergeCell ref="I1125:I1126"/>
    <mergeCell ref="A1087:A1088"/>
    <mergeCell ref="A1325:A1326"/>
    <mergeCell ref="B1333:B1334"/>
    <mergeCell ref="C1336:C1337"/>
    <mergeCell ref="B1441:B1442"/>
    <mergeCell ref="B1443:B1444"/>
    <mergeCell ref="F1340:F1341"/>
    <mergeCell ref="I1288:I1289"/>
    <mergeCell ref="J1288:J1289"/>
    <mergeCell ref="C1320:C1321"/>
    <mergeCell ref="A1327:A1328"/>
    <mergeCell ref="H1413:H1414"/>
    <mergeCell ref="B1393:B1394"/>
    <mergeCell ref="B1395:B1396"/>
    <mergeCell ref="C1452:C1453"/>
    <mergeCell ref="C1454:C1455"/>
    <mergeCell ref="C1456:C1457"/>
    <mergeCell ref="C1458:C1459"/>
    <mergeCell ref="H1458:H1459"/>
    <mergeCell ref="D1450:D1451"/>
    <mergeCell ref="A1004:A1005"/>
    <mergeCell ref="A1013:A1015"/>
    <mergeCell ref="A964:A965"/>
    <mergeCell ref="A1305:A1306"/>
    <mergeCell ref="A1340:A1341"/>
    <mergeCell ref="A1329:A1330"/>
    <mergeCell ref="F1042:F1043"/>
    <mergeCell ref="B984:B985"/>
    <mergeCell ref="H1273:H1274"/>
    <mergeCell ref="I1284:I1285"/>
    <mergeCell ref="J1295:J1296"/>
    <mergeCell ref="A1333:A1334"/>
    <mergeCell ref="A1364:A1365"/>
    <mergeCell ref="A1366:A1367"/>
    <mergeCell ref="A1368:A1369"/>
    <mergeCell ref="A1370:A1371"/>
    <mergeCell ref="A1372:A1373"/>
    <mergeCell ref="A1441:A1442"/>
    <mergeCell ref="A1443:A1444"/>
    <mergeCell ref="H1437:H1438"/>
    <mergeCell ref="A1431:A1432"/>
    <mergeCell ref="A1282:A1283"/>
    <mergeCell ref="H1282:H1283"/>
    <mergeCell ref="J1286:J1287"/>
    <mergeCell ref="I1291:I1292"/>
    <mergeCell ref="C1255:C1257"/>
    <mergeCell ref="A1336:A1337"/>
    <mergeCell ref="I1271:I1272"/>
    <mergeCell ref="J1271:J1272"/>
    <mergeCell ref="I1275:I1276"/>
    <mergeCell ref="J1273:J1274"/>
    <mergeCell ref="F1450:F1451"/>
    <mergeCell ref="F1437:F1438"/>
    <mergeCell ref="F1439:F1440"/>
    <mergeCell ref="H1433:H1434"/>
    <mergeCell ref="A1351:A1352"/>
    <mergeCell ref="K1697:K1699"/>
    <mergeCell ref="G1601:G1602"/>
    <mergeCell ref="D1992:D1993"/>
    <mergeCell ref="D1994:D1995"/>
    <mergeCell ref="F1016:F1018"/>
    <mergeCell ref="G1016:G1018"/>
    <mergeCell ref="H997:H998"/>
    <mergeCell ref="I1091:I1092"/>
    <mergeCell ref="J1091:J1092"/>
    <mergeCell ref="I1054:I1055"/>
    <mergeCell ref="J1054:J1055"/>
    <mergeCell ref="I1044:I1045"/>
    <mergeCell ref="J977:J978"/>
    <mergeCell ref="H966:H967"/>
    <mergeCell ref="J986:J987"/>
    <mergeCell ref="J958:J959"/>
    <mergeCell ref="I955:I956"/>
    <mergeCell ref="B1293:B1294"/>
    <mergeCell ref="F1214:F1215"/>
    <mergeCell ref="F1217:F1218"/>
    <mergeCell ref="F1059:F1060"/>
    <mergeCell ref="I1057:I1058"/>
    <mergeCell ref="D1076:D1077"/>
    <mergeCell ref="F1123:F1124"/>
    <mergeCell ref="I1013:I1015"/>
    <mergeCell ref="H1016:H1018"/>
    <mergeCell ref="I1016:I1018"/>
    <mergeCell ref="H1024:H1026"/>
    <mergeCell ref="F1057:F1058"/>
    <mergeCell ref="G1057:G1058"/>
    <mergeCell ref="L1592:L1593"/>
    <mergeCell ref="C1641:C1642"/>
    <mergeCell ref="G1603:G1604"/>
    <mergeCell ref="B1592:B1593"/>
    <mergeCell ref="D1452:D1453"/>
    <mergeCell ref="D1454:D1455"/>
    <mergeCell ref="D1456:D1457"/>
    <mergeCell ref="I1378:I1379"/>
    <mergeCell ref="G1361:G1362"/>
    <mergeCell ref="J1399:J1400"/>
    <mergeCell ref="J1403:J1404"/>
    <mergeCell ref="F1601:F1602"/>
    <mergeCell ref="F1557:F1558"/>
    <mergeCell ref="L958:L959"/>
    <mergeCell ref="L971:L972"/>
    <mergeCell ref="J1051:J1052"/>
    <mergeCell ref="L1051:L1052"/>
    <mergeCell ref="D1037:D1038"/>
    <mergeCell ref="G988:G989"/>
    <mergeCell ref="H988:H989"/>
    <mergeCell ref="F984:F985"/>
    <mergeCell ref="J1020:J1022"/>
    <mergeCell ref="B964:B965"/>
    <mergeCell ref="B974:B975"/>
    <mergeCell ref="B977:B978"/>
    <mergeCell ref="H968:H969"/>
    <mergeCell ref="J1031:J1032"/>
    <mergeCell ref="H1031:H1032"/>
    <mergeCell ref="I1297:I1298"/>
    <mergeCell ref="J966:J967"/>
    <mergeCell ref="I1395:I1396"/>
    <mergeCell ref="G1582:G1583"/>
    <mergeCell ref="G1584:G1585"/>
    <mergeCell ref="G1586:G1587"/>
    <mergeCell ref="A13:A14"/>
    <mergeCell ref="A18:A19"/>
    <mergeCell ref="A23:A24"/>
    <mergeCell ref="A421:A422"/>
    <mergeCell ref="J349:J350"/>
    <mergeCell ref="J387:J388"/>
    <mergeCell ref="H429:H430"/>
    <mergeCell ref="H449:H450"/>
    <mergeCell ref="I449:I450"/>
    <mergeCell ref="J449:J450"/>
    <mergeCell ref="C1160:C1163"/>
    <mergeCell ref="G1165:G1166"/>
    <mergeCell ref="F1119:F1120"/>
    <mergeCell ref="A1210:A1211"/>
    <mergeCell ref="B1177:B1179"/>
    <mergeCell ref="B1180:B1184"/>
    <mergeCell ref="B1185:B1189"/>
    <mergeCell ref="F968:F969"/>
    <mergeCell ref="F971:F972"/>
    <mergeCell ref="A1165:A1166"/>
    <mergeCell ref="F1152:F1153"/>
    <mergeCell ref="A1119:A1120"/>
    <mergeCell ref="A1121:A1122"/>
    <mergeCell ref="G1119:G1120"/>
    <mergeCell ref="B1098:B1099"/>
    <mergeCell ref="A1098:A1099"/>
    <mergeCell ref="A706:A707"/>
    <mergeCell ref="A708:A709"/>
    <mergeCell ref="G702:G703"/>
    <mergeCell ref="H702:H703"/>
    <mergeCell ref="A712:A713"/>
    <mergeCell ref="D748:D749"/>
    <mergeCell ref="C722:C723"/>
    <mergeCell ref="A714:A715"/>
    <mergeCell ref="A729:A730"/>
    <mergeCell ref="A717:A718"/>
    <mergeCell ref="A812:A813"/>
    <mergeCell ref="A877:A878"/>
    <mergeCell ref="A880:A881"/>
    <mergeCell ref="H880:H881"/>
    <mergeCell ref="G877:G878"/>
    <mergeCell ref="G832:G833"/>
    <mergeCell ref="H832:H833"/>
    <mergeCell ref="A845:A846"/>
    <mergeCell ref="B845:B846"/>
    <mergeCell ref="C845:C846"/>
    <mergeCell ref="D845:D846"/>
    <mergeCell ref="H941:H942"/>
    <mergeCell ref="B939:B940"/>
    <mergeCell ref="C948:C949"/>
    <mergeCell ref="F946:F947"/>
    <mergeCell ref="A184:A185"/>
    <mergeCell ref="A704:A705"/>
    <mergeCell ref="C706:C707"/>
    <mergeCell ref="B714:B715"/>
    <mergeCell ref="C782:C783"/>
    <mergeCell ref="D782:D783"/>
    <mergeCell ref="F782:F783"/>
    <mergeCell ref="B184:B185"/>
    <mergeCell ref="H986:H987"/>
    <mergeCell ref="I1020:I1022"/>
    <mergeCell ref="B979:B980"/>
    <mergeCell ref="C979:C980"/>
    <mergeCell ref="A911:A912"/>
    <mergeCell ref="F184:F185"/>
    <mergeCell ref="G205:G206"/>
    <mergeCell ref="A208:A209"/>
    <mergeCell ref="B208:B209"/>
    <mergeCell ref="J174:J175"/>
    <mergeCell ref="G208:G209"/>
    <mergeCell ref="D208:D209"/>
    <mergeCell ref="G186:G187"/>
    <mergeCell ref="G188:G189"/>
    <mergeCell ref="A191:A192"/>
    <mergeCell ref="B191:B192"/>
    <mergeCell ref="J688:J689"/>
    <mergeCell ref="I706:I707"/>
    <mergeCell ref="D51:D52"/>
    <mergeCell ref="A108:A109"/>
    <mergeCell ref="D70:D71"/>
    <mergeCell ref="C58:C59"/>
    <mergeCell ref="D108:D109"/>
    <mergeCell ref="B56:B57"/>
    <mergeCell ref="F208:F209"/>
    <mergeCell ref="H208:H209"/>
    <mergeCell ref="I208:I209"/>
    <mergeCell ref="J208:J209"/>
    <mergeCell ref="D202:D203"/>
    <mergeCell ref="D205:D206"/>
    <mergeCell ref="G157:G158"/>
    <mergeCell ref="H157:H158"/>
    <mergeCell ref="I157:I158"/>
    <mergeCell ref="H174:H175"/>
    <mergeCell ref="A130:A131"/>
    <mergeCell ref="D130:D131"/>
    <mergeCell ref="A153:A154"/>
    <mergeCell ref="A155:A156"/>
    <mergeCell ref="B155:B156"/>
    <mergeCell ref="C155:C156"/>
    <mergeCell ref="F155:F156"/>
    <mergeCell ref="G155:G156"/>
    <mergeCell ref="D58:D59"/>
    <mergeCell ref="D61:D62"/>
    <mergeCell ref="D98:D99"/>
    <mergeCell ref="B98:B99"/>
    <mergeCell ref="D96:D97"/>
    <mergeCell ref="E70:E71"/>
    <mergeCell ref="G70:G71"/>
    <mergeCell ref="A96:A97"/>
    <mergeCell ref="B96:B97"/>
    <mergeCell ref="A98:A99"/>
    <mergeCell ref="C98:C99"/>
    <mergeCell ref="F98:F99"/>
    <mergeCell ref="G98:G99"/>
    <mergeCell ref="H98:H99"/>
    <mergeCell ref="J130:J131"/>
    <mergeCell ref="C105:C106"/>
    <mergeCell ref="F105:F106"/>
    <mergeCell ref="G105:G106"/>
    <mergeCell ref="H105:H106"/>
    <mergeCell ref="B100:B101"/>
    <mergeCell ref="A100:A101"/>
    <mergeCell ref="F318:F319"/>
    <mergeCell ref="H318:H319"/>
    <mergeCell ref="H606:W606"/>
    <mergeCell ref="H609:W609"/>
    <mergeCell ref="W191:W192"/>
    <mergeCell ref="W194:W195"/>
    <mergeCell ref="W186:W187"/>
    <mergeCell ref="M199:M200"/>
    <mergeCell ref="C196:C197"/>
    <mergeCell ref="C199:C200"/>
    <mergeCell ref="G196:G197"/>
    <mergeCell ref="G199:G200"/>
    <mergeCell ref="G211:G212"/>
    <mergeCell ref="M419:M420"/>
    <mergeCell ref="A971:A972"/>
    <mergeCell ref="H971:H972"/>
    <mergeCell ref="I971:I972"/>
    <mergeCell ref="I968:I969"/>
    <mergeCell ref="J968:J969"/>
    <mergeCell ref="D977:D978"/>
    <mergeCell ref="G977:G978"/>
    <mergeCell ref="A724:A725"/>
    <mergeCell ref="J729:J730"/>
    <mergeCell ref="J706:J707"/>
    <mergeCell ref="D743:D744"/>
    <mergeCell ref="F743:F744"/>
    <mergeCell ref="G743:G744"/>
    <mergeCell ref="B750:B751"/>
    <mergeCell ref="C750:C751"/>
    <mergeCell ref="D750:D751"/>
    <mergeCell ref="F750:F751"/>
    <mergeCell ref="G750:G751"/>
    <mergeCell ref="G869:G870"/>
    <mergeCell ref="A750:A751"/>
    <mergeCell ref="A753:A754"/>
    <mergeCell ref="A759:A760"/>
    <mergeCell ref="A777:A778"/>
    <mergeCell ref="A787:A788"/>
    <mergeCell ref="B724:B725"/>
    <mergeCell ref="A897:A899"/>
    <mergeCell ref="C259:C260"/>
    <mergeCell ref="A379:W379"/>
    <mergeCell ref="D262:D263"/>
    <mergeCell ref="A222:A223"/>
    <mergeCell ref="I928:I929"/>
    <mergeCell ref="I946:I947"/>
    <mergeCell ref="H946:H947"/>
    <mergeCell ref="B943:B944"/>
    <mergeCell ref="C943:C944"/>
    <mergeCell ref="F943:F944"/>
    <mergeCell ref="G943:G944"/>
    <mergeCell ref="C974:C975"/>
    <mergeCell ref="D974:D975"/>
    <mergeCell ref="G974:G975"/>
    <mergeCell ref="D218:D219"/>
    <mergeCell ref="C218:C219"/>
    <mergeCell ref="L220:L221"/>
    <mergeCell ref="M220:M221"/>
    <mergeCell ref="F222:F223"/>
    <mergeCell ref="A220:A221"/>
    <mergeCell ref="B220:B221"/>
    <mergeCell ref="A214:A215"/>
    <mergeCell ref="B214:B215"/>
    <mergeCell ref="F214:F215"/>
    <mergeCell ref="A400:A401"/>
    <mergeCell ref="B400:B401"/>
    <mergeCell ref="C724:C725"/>
    <mergeCell ref="J271:J272"/>
    <mergeCell ref="M393:M394"/>
    <mergeCell ref="H385:W385"/>
    <mergeCell ref="I396:I397"/>
    <mergeCell ref="J396:J397"/>
    <mergeCell ref="L396:L397"/>
    <mergeCell ref="M389:M390"/>
    <mergeCell ref="F403:F404"/>
    <mergeCell ref="G403:G404"/>
    <mergeCell ref="H403:H404"/>
    <mergeCell ref="I403:I404"/>
    <mergeCell ref="J403:J404"/>
    <mergeCell ref="L403:L404"/>
    <mergeCell ref="M398:M399"/>
    <mergeCell ref="G427:G428"/>
    <mergeCell ref="A391:A392"/>
    <mergeCell ref="B391:B392"/>
    <mergeCell ref="C391:C392"/>
    <mergeCell ref="M391:M392"/>
    <mergeCell ref="A393:A394"/>
    <mergeCell ref="A202:A203"/>
    <mergeCell ref="B202:B203"/>
    <mergeCell ref="F202:F203"/>
    <mergeCell ref="H202:H203"/>
    <mergeCell ref="C400:C401"/>
    <mergeCell ref="F400:F401"/>
    <mergeCell ref="G400:G401"/>
    <mergeCell ref="L391:L392"/>
    <mergeCell ref="M259:M260"/>
    <mergeCell ref="A396:A397"/>
    <mergeCell ref="B396:B397"/>
    <mergeCell ref="C396:C397"/>
    <mergeCell ref="F396:F397"/>
    <mergeCell ref="G396:G397"/>
    <mergeCell ref="L208:L209"/>
    <mergeCell ref="M208:M209"/>
    <mergeCell ref="C220:C221"/>
    <mergeCell ref="D220:D221"/>
    <mergeCell ref="J225:J226"/>
    <mergeCell ref="L225:L226"/>
    <mergeCell ref="I268:I269"/>
    <mergeCell ref="I287:I288"/>
    <mergeCell ref="J287:J288"/>
    <mergeCell ref="L287:L288"/>
    <mergeCell ref="D271:D272"/>
    <mergeCell ref="C271:C272"/>
    <mergeCell ref="B393:B394"/>
    <mergeCell ref="C393:C394"/>
    <mergeCell ref="F393:F394"/>
    <mergeCell ref="G393:G394"/>
    <mergeCell ref="H393:H394"/>
    <mergeCell ref="I393:I394"/>
    <mergeCell ref="J393:J394"/>
    <mergeCell ref="L393:L394"/>
    <mergeCell ref="C398:C399"/>
    <mergeCell ref="F398:F399"/>
    <mergeCell ref="G398:G399"/>
    <mergeCell ref="J220:J221"/>
    <mergeCell ref="M387:M388"/>
    <mergeCell ref="A380:W380"/>
    <mergeCell ref="H389:H390"/>
    <mergeCell ref="A381:A382"/>
    <mergeCell ref="D381:D382"/>
    <mergeCell ref="E381:E382"/>
    <mergeCell ref="G381:G382"/>
    <mergeCell ref="A387:A388"/>
    <mergeCell ref="B387:B388"/>
    <mergeCell ref="C387:C388"/>
    <mergeCell ref="F387:F388"/>
    <mergeCell ref="G387:G388"/>
    <mergeCell ref="F372:F373"/>
    <mergeCell ref="G372:G373"/>
    <mergeCell ref="D278:D279"/>
    <mergeCell ref="M741:M742"/>
    <mergeCell ref="H864:H865"/>
    <mergeCell ref="M864:M865"/>
    <mergeCell ref="F789:F790"/>
    <mergeCell ref="G789:G790"/>
    <mergeCell ref="H789:H790"/>
    <mergeCell ref="I789:I790"/>
    <mergeCell ref="J789:J790"/>
    <mergeCell ref="F748:F749"/>
    <mergeCell ref="G748:G749"/>
    <mergeCell ref="I748:I749"/>
    <mergeCell ref="J748:J749"/>
    <mergeCell ref="H750:H751"/>
    <mergeCell ref="I750:I751"/>
    <mergeCell ref="B746:B747"/>
    <mergeCell ref="B753:B754"/>
    <mergeCell ref="G753:G754"/>
    <mergeCell ref="H753:H754"/>
    <mergeCell ref="I753:I754"/>
    <mergeCell ref="J753:J754"/>
    <mergeCell ref="B756:B757"/>
    <mergeCell ref="C756:C757"/>
    <mergeCell ref="I702:I703"/>
    <mergeCell ref="H419:H420"/>
    <mergeCell ref="I419:I420"/>
    <mergeCell ref="J419:J420"/>
    <mergeCell ref="L419:L420"/>
    <mergeCell ref="G453:G454"/>
    <mergeCell ref="H688:H689"/>
    <mergeCell ref="B441:B442"/>
    <mergeCell ref="C441:C442"/>
    <mergeCell ref="F441:F442"/>
    <mergeCell ref="G441:G442"/>
    <mergeCell ref="H441:H442"/>
    <mergeCell ref="I441:I442"/>
    <mergeCell ref="J441:J442"/>
    <mergeCell ref="L441:L442"/>
    <mergeCell ref="M441:M442"/>
    <mergeCell ref="B443:B444"/>
    <mergeCell ref="C443:C444"/>
    <mergeCell ref="F443:F444"/>
    <mergeCell ref="L765:L766"/>
    <mergeCell ref="B779:B780"/>
    <mergeCell ref="C746:C747"/>
    <mergeCell ref="D746:D747"/>
    <mergeCell ref="C753:C754"/>
    <mergeCell ref="F761:F762"/>
    <mergeCell ref="I860:I861"/>
    <mergeCell ref="J860:J861"/>
    <mergeCell ref="M860:M861"/>
    <mergeCell ref="L860:L861"/>
    <mergeCell ref="H610:W610"/>
    <mergeCell ref="H620:W620"/>
    <mergeCell ref="H656:U656"/>
    <mergeCell ref="C683:C684"/>
    <mergeCell ref="F683:F684"/>
    <mergeCell ref="G683:G684"/>
    <mergeCell ref="H699:H700"/>
    <mergeCell ref="A699:A700"/>
    <mergeCell ref="A702:A703"/>
    <mergeCell ref="L812:L813"/>
    <mergeCell ref="G845:G846"/>
    <mergeCell ref="H845:H846"/>
    <mergeCell ref="I845:I846"/>
    <mergeCell ref="M683:M684"/>
    <mergeCell ref="C708:C709"/>
    <mergeCell ref="F708:F709"/>
    <mergeCell ref="J727:J728"/>
    <mergeCell ref="F729:F730"/>
    <mergeCell ref="G729:G730"/>
    <mergeCell ref="G500:G501"/>
    <mergeCell ref="H500:H501"/>
    <mergeCell ref="I500:I501"/>
    <mergeCell ref="J500:J501"/>
    <mergeCell ref="B520:B521"/>
    <mergeCell ref="C520:C521"/>
    <mergeCell ref="F520:F521"/>
    <mergeCell ref="G520:G521"/>
    <mergeCell ref="A683:A684"/>
    <mergeCell ref="B683:B684"/>
    <mergeCell ref="I555:I558"/>
    <mergeCell ref="K550:K551"/>
    <mergeCell ref="K548:K549"/>
    <mergeCell ref="M538:M539"/>
    <mergeCell ref="L482:L483"/>
    <mergeCell ref="L509:L510"/>
    <mergeCell ref="K552:K553"/>
    <mergeCell ref="M472:M473"/>
    <mergeCell ref="J482:J483"/>
    <mergeCell ref="A500:A501"/>
    <mergeCell ref="A520:A521"/>
    <mergeCell ref="F688:F689"/>
    <mergeCell ref="G688:G689"/>
    <mergeCell ref="B690:B691"/>
    <mergeCell ref="F690:F691"/>
    <mergeCell ref="G690:G691"/>
    <mergeCell ref="A690:A691"/>
    <mergeCell ref="A693:A694"/>
    <mergeCell ref="A696:A697"/>
    <mergeCell ref="M731:M732"/>
    <mergeCell ref="D545:D546"/>
    <mergeCell ref="E545:E546"/>
    <mergeCell ref="G545:G546"/>
    <mergeCell ref="C727:C728"/>
    <mergeCell ref="D727:D728"/>
    <mergeCell ref="L688:L689"/>
    <mergeCell ref="G736:G737"/>
    <mergeCell ref="B743:B744"/>
    <mergeCell ref="C743:C744"/>
    <mergeCell ref="L699:L700"/>
    <mergeCell ref="B696:B697"/>
    <mergeCell ref="B704:B705"/>
    <mergeCell ref="I693:I694"/>
    <mergeCell ref="I696:I697"/>
    <mergeCell ref="I699:I700"/>
    <mergeCell ref="I704:I705"/>
    <mergeCell ref="H714:H715"/>
    <mergeCell ref="H717:H718"/>
    <mergeCell ref="I717:I718"/>
    <mergeCell ref="F704:F705"/>
    <mergeCell ref="G704:G705"/>
    <mergeCell ref="A710:A711"/>
    <mergeCell ref="A5:A6"/>
    <mergeCell ref="B5:B6"/>
    <mergeCell ref="C5:C6"/>
    <mergeCell ref="H25:H26"/>
    <mergeCell ref="J25:J26"/>
    <mergeCell ref="L25:L26"/>
    <mergeCell ref="M25:M26"/>
    <mergeCell ref="A8:W8"/>
    <mergeCell ref="A9:W9"/>
    <mergeCell ref="W34:W35"/>
    <mergeCell ref="A27:A28"/>
    <mergeCell ref="A10:W10"/>
    <mergeCell ref="A11:A12"/>
    <mergeCell ref="H526:W526"/>
    <mergeCell ref="F427:F428"/>
    <mergeCell ref="A25:A26"/>
    <mergeCell ref="L23:L24"/>
    <mergeCell ref="M23:M24"/>
    <mergeCell ref="M27:M28"/>
    <mergeCell ref="A30:A31"/>
    <mergeCell ref="A34:A35"/>
    <mergeCell ref="H34:H35"/>
    <mergeCell ref="J34:J35"/>
    <mergeCell ref="L34:L35"/>
    <mergeCell ref="M34:M35"/>
    <mergeCell ref="W37:W38"/>
    <mergeCell ref="A40:A41"/>
    <mergeCell ref="H40:H41"/>
    <mergeCell ref="I40:I41"/>
    <mergeCell ref="J40:J41"/>
    <mergeCell ref="L40:L41"/>
    <mergeCell ref="W40:W41"/>
    <mergeCell ref="W49:W50"/>
    <mergeCell ref="I37:I38"/>
    <mergeCell ref="F43:F44"/>
    <mergeCell ref="F46:F47"/>
    <mergeCell ref="F49:F50"/>
    <mergeCell ref="H37:H38"/>
    <mergeCell ref="J37:J38"/>
    <mergeCell ref="L37:L38"/>
    <mergeCell ref="M37:M38"/>
    <mergeCell ref="H43:H44"/>
    <mergeCell ref="I43:I44"/>
    <mergeCell ref="J43:J44"/>
    <mergeCell ref="L43:L44"/>
    <mergeCell ref="W43:W44"/>
    <mergeCell ref="A46:A47"/>
    <mergeCell ref="H46:H47"/>
    <mergeCell ref="I46:I47"/>
    <mergeCell ref="J46:J47"/>
    <mergeCell ref="L46:L47"/>
    <mergeCell ref="M46:M47"/>
    <mergeCell ref="W46:W47"/>
    <mergeCell ref="A49:A50"/>
    <mergeCell ref="D25:D26"/>
    <mergeCell ref="D27:D28"/>
    <mergeCell ref="D34:D35"/>
    <mergeCell ref="D37:D38"/>
    <mergeCell ref="J49:J50"/>
    <mergeCell ref="C27:C28"/>
    <mergeCell ref="F27:F28"/>
    <mergeCell ref="G27:G28"/>
    <mergeCell ref="H27:H28"/>
    <mergeCell ref="J27:J28"/>
    <mergeCell ref="K15:K16"/>
    <mergeCell ref="J11:J12"/>
    <mergeCell ref="K11:K12"/>
    <mergeCell ref="J13:J14"/>
    <mergeCell ref="K13:K14"/>
    <mergeCell ref="I18:I19"/>
    <mergeCell ref="J18:J19"/>
    <mergeCell ref="K18:K19"/>
    <mergeCell ref="I20:I21"/>
    <mergeCell ref="J20:J21"/>
    <mergeCell ref="K20:K21"/>
    <mergeCell ref="H5:H6"/>
    <mergeCell ref="B37:B38"/>
    <mergeCell ref="B40:B41"/>
    <mergeCell ref="B43:B44"/>
    <mergeCell ref="B46:B47"/>
    <mergeCell ref="D49:D50"/>
    <mergeCell ref="F25:F26"/>
    <mergeCell ref="G25:G26"/>
    <mergeCell ref="D40:D41"/>
    <mergeCell ref="D43:D44"/>
    <mergeCell ref="U5:U6"/>
    <mergeCell ref="L5:L6"/>
    <mergeCell ref="L27:L28"/>
    <mergeCell ref="F34:F35"/>
    <mergeCell ref="F37:F38"/>
    <mergeCell ref="F40:F41"/>
    <mergeCell ref="M5:M6"/>
    <mergeCell ref="I5:I6"/>
    <mergeCell ref="J5:J6"/>
    <mergeCell ref="K5:K6"/>
    <mergeCell ref="G5:G6"/>
    <mergeCell ref="E5:E6"/>
    <mergeCell ref="F5:F6"/>
    <mergeCell ref="G37:G38"/>
    <mergeCell ref="G40:G41"/>
    <mergeCell ref="G43:G44"/>
    <mergeCell ref="D13:D14"/>
    <mergeCell ref="E13:E14"/>
    <mergeCell ref="G13:G14"/>
    <mergeCell ref="B23:B24"/>
    <mergeCell ref="C23:C24"/>
    <mergeCell ref="F23:F24"/>
    <mergeCell ref="G23:G24"/>
    <mergeCell ref="H23:H24"/>
    <mergeCell ref="C15:C16"/>
    <mergeCell ref="J23:J24"/>
    <mergeCell ref="D5:D6"/>
    <mergeCell ref="D23:D24"/>
    <mergeCell ref="I34:I35"/>
    <mergeCell ref="B27:B28"/>
    <mergeCell ref="C34:C35"/>
    <mergeCell ref="B34:B35"/>
    <mergeCell ref="G34:G35"/>
    <mergeCell ref="H49:H50"/>
    <mergeCell ref="I49:I50"/>
    <mergeCell ref="D11:D12"/>
    <mergeCell ref="E11:E12"/>
    <mergeCell ref="G11:G12"/>
    <mergeCell ref="C43:C44"/>
    <mergeCell ref="C46:C47"/>
    <mergeCell ref="C49:C50"/>
    <mergeCell ref="I15:I16"/>
    <mergeCell ref="J15:J16"/>
    <mergeCell ref="L387:L388"/>
    <mergeCell ref="J496:J497"/>
    <mergeCell ref="H387:H388"/>
    <mergeCell ref="I387:I388"/>
    <mergeCell ref="H383:W383"/>
    <mergeCell ref="G421:G422"/>
    <mergeCell ref="I407:I408"/>
    <mergeCell ref="J407:J408"/>
    <mergeCell ref="L407:L408"/>
    <mergeCell ref="B500:B501"/>
    <mergeCell ref="C500:C501"/>
    <mergeCell ref="F500:F501"/>
    <mergeCell ref="H520:H521"/>
    <mergeCell ref="J552:J553"/>
    <mergeCell ref="W5:W6"/>
    <mergeCell ref="B25:B26"/>
    <mergeCell ref="C25:C26"/>
    <mergeCell ref="A37:A38"/>
    <mergeCell ref="G46:G47"/>
    <mergeCell ref="G49:G50"/>
    <mergeCell ref="J30:J31"/>
    <mergeCell ref="A43:A44"/>
    <mergeCell ref="L49:L50"/>
    <mergeCell ref="M49:M50"/>
    <mergeCell ref="B49:B50"/>
    <mergeCell ref="C37:C38"/>
    <mergeCell ref="C40:C41"/>
    <mergeCell ref="W688:W689"/>
    <mergeCell ref="W690:W691"/>
    <mergeCell ref="H427:H428"/>
    <mergeCell ref="I427:I428"/>
    <mergeCell ref="L425:L426"/>
    <mergeCell ref="M425:M426"/>
    <mergeCell ref="A427:A428"/>
    <mergeCell ref="M690:M691"/>
    <mergeCell ref="H559:W559"/>
    <mergeCell ref="H554:W554"/>
    <mergeCell ref="J555:J558"/>
    <mergeCell ref="K555:K558"/>
    <mergeCell ref="I690:I691"/>
    <mergeCell ref="L690:L691"/>
    <mergeCell ref="A688:A689"/>
    <mergeCell ref="L683:L684"/>
    <mergeCell ref="J690:J691"/>
    <mergeCell ref="G425:G426"/>
    <mergeCell ref="H425:H426"/>
    <mergeCell ref="I425:I426"/>
    <mergeCell ref="H466:W466"/>
    <mergeCell ref="H511:W511"/>
    <mergeCell ref="H528:W528"/>
    <mergeCell ref="V617:V618"/>
    <mergeCell ref="L439:L440"/>
    <mergeCell ref="M439:M440"/>
    <mergeCell ref="H431:W431"/>
    <mergeCell ref="H433:W433"/>
    <mergeCell ref="G583:G584"/>
    <mergeCell ref="H583:H584"/>
    <mergeCell ref="H690:H691"/>
    <mergeCell ref="M583:M584"/>
    <mergeCell ref="V614:V615"/>
    <mergeCell ref="H683:H684"/>
    <mergeCell ref="I683:I684"/>
    <mergeCell ref="J683:J684"/>
    <mergeCell ref="B688:B689"/>
    <mergeCell ref="F696:F697"/>
    <mergeCell ref="G696:G697"/>
    <mergeCell ref="B699:B700"/>
    <mergeCell ref="G712:G713"/>
    <mergeCell ref="F928:F929"/>
    <mergeCell ref="J453:J454"/>
    <mergeCell ref="H534:W534"/>
    <mergeCell ref="J541:J542"/>
    <mergeCell ref="K541:K542"/>
    <mergeCell ref="H543:W543"/>
    <mergeCell ref="M524:M525"/>
    <mergeCell ref="M509:M510"/>
    <mergeCell ref="F583:F584"/>
    <mergeCell ref="M702:M703"/>
    <mergeCell ref="I688:I689"/>
    <mergeCell ref="M688:M689"/>
    <mergeCell ref="M696:M697"/>
    <mergeCell ref="G708:G709"/>
    <mergeCell ref="H763:H764"/>
    <mergeCell ref="I763:I764"/>
    <mergeCell ref="L855:L856"/>
    <mergeCell ref="L583:L584"/>
    <mergeCell ref="J693:J694"/>
    <mergeCell ref="J696:J697"/>
    <mergeCell ref="J699:J700"/>
    <mergeCell ref="J720:J721"/>
    <mergeCell ref="W693:W694"/>
    <mergeCell ref="W696:W697"/>
    <mergeCell ref="W699:W700"/>
    <mergeCell ref="W702:W703"/>
    <mergeCell ref="L710:L711"/>
    <mergeCell ref="L836:L837"/>
    <mergeCell ref="W847:W848"/>
    <mergeCell ref="W849:W850"/>
    <mergeCell ref="W853:W854"/>
    <mergeCell ref="W704:W705"/>
    <mergeCell ref="F706:F707"/>
    <mergeCell ref="M717:M718"/>
    <mergeCell ref="H727:H728"/>
    <mergeCell ref="I712:I713"/>
    <mergeCell ref="L759:L760"/>
    <mergeCell ref="W759:W760"/>
    <mergeCell ref="L761:L762"/>
    <mergeCell ref="W761:W762"/>
    <mergeCell ref="I724:I725"/>
    <mergeCell ref="J761:J762"/>
    <mergeCell ref="G724:G725"/>
    <mergeCell ref="G763:G764"/>
    <mergeCell ref="M761:M762"/>
    <mergeCell ref="F763:F764"/>
    <mergeCell ref="L801:L802"/>
    <mergeCell ref="F823:F824"/>
    <mergeCell ref="G823:G824"/>
    <mergeCell ref="H823:H824"/>
    <mergeCell ref="I823:I824"/>
    <mergeCell ref="J823:J824"/>
    <mergeCell ref="L729:L730"/>
    <mergeCell ref="J724:J725"/>
    <mergeCell ref="L724:L725"/>
    <mergeCell ref="L736:L737"/>
    <mergeCell ref="I746:I747"/>
    <mergeCell ref="F702:F703"/>
    <mergeCell ref="F710:F711"/>
    <mergeCell ref="H696:H697"/>
    <mergeCell ref="F699:F700"/>
    <mergeCell ref="G699:G700"/>
    <mergeCell ref="M823:M824"/>
    <mergeCell ref="F830:F831"/>
    <mergeCell ref="H729:H730"/>
    <mergeCell ref="I727:I728"/>
    <mergeCell ref="F746:F747"/>
    <mergeCell ref="G746:G747"/>
    <mergeCell ref="H746:H747"/>
    <mergeCell ref="H720:H721"/>
    <mergeCell ref="L714:L715"/>
    <mergeCell ref="I773:I774"/>
    <mergeCell ref="J773:J774"/>
    <mergeCell ref="J702:J703"/>
    <mergeCell ref="W810:W811"/>
    <mergeCell ref="W803:W804"/>
    <mergeCell ref="W801:W802"/>
    <mergeCell ref="M812:M813"/>
    <mergeCell ref="M807:M808"/>
    <mergeCell ref="W821:W822"/>
    <mergeCell ref="W789:W790"/>
    <mergeCell ref="W782:W783"/>
    <mergeCell ref="H736:H737"/>
    <mergeCell ref="I736:I737"/>
    <mergeCell ref="J736:J737"/>
    <mergeCell ref="M736:M737"/>
    <mergeCell ref="M814:M815"/>
    <mergeCell ref="H819:H820"/>
    <mergeCell ref="I819:I820"/>
    <mergeCell ref="J819:J820"/>
    <mergeCell ref="M714:M715"/>
    <mergeCell ref="I756:I757"/>
    <mergeCell ref="J756:J757"/>
    <mergeCell ref="J750:J751"/>
    <mergeCell ref="H787:H788"/>
    <mergeCell ref="I787:I788"/>
    <mergeCell ref="J787:J788"/>
    <mergeCell ref="J712:J713"/>
    <mergeCell ref="J717:J718"/>
    <mergeCell ref="F753:F754"/>
    <mergeCell ref="F717:F718"/>
    <mergeCell ref="G717:G718"/>
    <mergeCell ref="H704:H705"/>
    <mergeCell ref="I708:I709"/>
    <mergeCell ref="F720:F721"/>
    <mergeCell ref="G720:G721"/>
    <mergeCell ref="H731:H732"/>
    <mergeCell ref="L779:L780"/>
    <mergeCell ref="G706:G707"/>
    <mergeCell ref="L743:L744"/>
    <mergeCell ref="W722:W723"/>
    <mergeCell ref="W727:W728"/>
    <mergeCell ref="W729:W730"/>
    <mergeCell ref="L731:L732"/>
    <mergeCell ref="L722:L723"/>
    <mergeCell ref="W706:W707"/>
    <mergeCell ref="W708:W709"/>
    <mergeCell ref="W710:W711"/>
    <mergeCell ref="W712:W713"/>
    <mergeCell ref="W714:W715"/>
    <mergeCell ref="W748:W749"/>
    <mergeCell ref="W777:W778"/>
    <mergeCell ref="L693:L694"/>
    <mergeCell ref="L702:L703"/>
    <mergeCell ref="L696:L697"/>
    <mergeCell ref="H693:H694"/>
    <mergeCell ref="H748:H749"/>
    <mergeCell ref="F727:F728"/>
    <mergeCell ref="G727:G728"/>
    <mergeCell ref="G731:G732"/>
    <mergeCell ref="H724:H725"/>
    <mergeCell ref="L845:L846"/>
    <mergeCell ref="L838:L839"/>
    <mergeCell ref="H869:H870"/>
    <mergeCell ref="I869:I870"/>
    <mergeCell ref="J869:J870"/>
    <mergeCell ref="L748:L749"/>
    <mergeCell ref="F759:F760"/>
    <mergeCell ref="G759:G760"/>
    <mergeCell ref="H759:H760"/>
    <mergeCell ref="B710:B711"/>
    <mergeCell ref="C710:C711"/>
    <mergeCell ref="J710:J711"/>
    <mergeCell ref="B712:B713"/>
    <mergeCell ref="C712:C713"/>
    <mergeCell ref="B722:B723"/>
    <mergeCell ref="D887:D888"/>
    <mergeCell ref="H884:H885"/>
    <mergeCell ref="H887:H888"/>
    <mergeCell ref="C731:C732"/>
    <mergeCell ref="F731:F732"/>
    <mergeCell ref="C717:C718"/>
    <mergeCell ref="D717:D718"/>
    <mergeCell ref="K894:K895"/>
    <mergeCell ref="D821:D822"/>
    <mergeCell ref="F821:F822"/>
    <mergeCell ref="F849:F850"/>
    <mergeCell ref="G849:G850"/>
    <mergeCell ref="H849:H850"/>
    <mergeCell ref="I849:I850"/>
    <mergeCell ref="J849:J850"/>
    <mergeCell ref="I803:I804"/>
    <mergeCell ref="J803:J804"/>
    <mergeCell ref="I791:I792"/>
    <mergeCell ref="D736:D737"/>
    <mergeCell ref="F736:F737"/>
    <mergeCell ref="L770:L771"/>
    <mergeCell ref="H882:H883"/>
    <mergeCell ref="H877:H878"/>
    <mergeCell ref="L880:L881"/>
    <mergeCell ref="C720:C721"/>
    <mergeCell ref="D720:D721"/>
    <mergeCell ref="J746:J747"/>
    <mergeCell ref="I722:I723"/>
    <mergeCell ref="D753:D754"/>
    <mergeCell ref="D756:D757"/>
    <mergeCell ref="F756:F757"/>
    <mergeCell ref="J763:J764"/>
    <mergeCell ref="I871:I872"/>
    <mergeCell ref="D722:D723"/>
    <mergeCell ref="I714:I715"/>
    <mergeCell ref="D791:D792"/>
    <mergeCell ref="F791:F792"/>
    <mergeCell ref="L797:L798"/>
    <mergeCell ref="B702:B703"/>
    <mergeCell ref="D763:D764"/>
    <mergeCell ref="B727:B728"/>
    <mergeCell ref="H712:H713"/>
    <mergeCell ref="B736:B737"/>
    <mergeCell ref="C704:C705"/>
    <mergeCell ref="B759:B760"/>
    <mergeCell ref="H901:H903"/>
    <mergeCell ref="B706:B707"/>
    <mergeCell ref="J708:J709"/>
    <mergeCell ref="I710:I711"/>
    <mergeCell ref="H710:H711"/>
    <mergeCell ref="J704:J705"/>
    <mergeCell ref="H706:H707"/>
    <mergeCell ref="H708:H709"/>
    <mergeCell ref="I759:I760"/>
    <mergeCell ref="J759:J760"/>
    <mergeCell ref="J791:J792"/>
    <mergeCell ref="C779:C780"/>
    <mergeCell ref="D779:D780"/>
    <mergeCell ref="F779:F780"/>
    <mergeCell ref="G779:G780"/>
    <mergeCell ref="H779:H780"/>
    <mergeCell ref="I779:I780"/>
    <mergeCell ref="J779:J780"/>
    <mergeCell ref="G799:G800"/>
    <mergeCell ref="G710:G711"/>
    <mergeCell ref="L819:L820"/>
    <mergeCell ref="L803:L804"/>
    <mergeCell ref="I767:I768"/>
    <mergeCell ref="J767:J768"/>
    <mergeCell ref="I807:I808"/>
    <mergeCell ref="J807:J808"/>
    <mergeCell ref="L807:L808"/>
    <mergeCell ref="I793:I794"/>
    <mergeCell ref="I834:I835"/>
    <mergeCell ref="L785:L786"/>
    <mergeCell ref="I875:I876"/>
    <mergeCell ref="J875:J876"/>
    <mergeCell ref="I880:I881"/>
    <mergeCell ref="I851:I852"/>
    <mergeCell ref="J851:J852"/>
    <mergeCell ref="I864:I865"/>
    <mergeCell ref="J864:J865"/>
    <mergeCell ref="J845:J846"/>
    <mergeCell ref="L858:L859"/>
    <mergeCell ref="I873:I874"/>
    <mergeCell ref="J873:J874"/>
    <mergeCell ref="L873:L874"/>
    <mergeCell ref="J866:J867"/>
    <mergeCell ref="H873:H874"/>
    <mergeCell ref="I805:I806"/>
    <mergeCell ref="J805:J806"/>
    <mergeCell ref="D803:D804"/>
    <mergeCell ref="C789:C790"/>
    <mergeCell ref="D789:D790"/>
    <mergeCell ref="H812:H813"/>
    <mergeCell ref="I812:I813"/>
    <mergeCell ref="J812:J813"/>
    <mergeCell ref="G791:G792"/>
    <mergeCell ref="J714:J715"/>
    <mergeCell ref="C714:C715"/>
    <mergeCell ref="D714:D715"/>
    <mergeCell ref="F714:F715"/>
    <mergeCell ref="C748:C749"/>
    <mergeCell ref="H722:H723"/>
    <mergeCell ref="C765:C766"/>
    <mergeCell ref="D765:D766"/>
    <mergeCell ref="F765:F766"/>
    <mergeCell ref="G765:G766"/>
    <mergeCell ref="H765:H766"/>
    <mergeCell ref="I765:I766"/>
    <mergeCell ref="J765:J766"/>
    <mergeCell ref="H918:H919"/>
    <mergeCell ref="I918:I919"/>
    <mergeCell ref="J918:J919"/>
    <mergeCell ref="I920:I921"/>
    <mergeCell ref="J814:J815"/>
    <mergeCell ref="D724:D725"/>
    <mergeCell ref="F803:F804"/>
    <mergeCell ref="G803:G804"/>
    <mergeCell ref="H803:H804"/>
    <mergeCell ref="H807:H808"/>
    <mergeCell ref="F793:F794"/>
    <mergeCell ref="G793:G794"/>
    <mergeCell ref="H793:H794"/>
    <mergeCell ref="J722:J723"/>
    <mergeCell ref="C736:C737"/>
    <mergeCell ref="F722:F723"/>
    <mergeCell ref="G722:G723"/>
    <mergeCell ref="C759:C760"/>
    <mergeCell ref="J880:J881"/>
    <mergeCell ref="D729:D730"/>
    <mergeCell ref="H893:H895"/>
    <mergeCell ref="I887:I888"/>
    <mergeCell ref="D775:D776"/>
    <mergeCell ref="F775:F776"/>
    <mergeCell ref="G775:G776"/>
    <mergeCell ref="H775:H776"/>
    <mergeCell ref="I775:I776"/>
    <mergeCell ref="J775:J776"/>
    <mergeCell ref="C777:C778"/>
    <mergeCell ref="J920:J921"/>
    <mergeCell ref="I882:I883"/>
    <mergeCell ref="J882:J883"/>
    <mergeCell ref="I901:I903"/>
    <mergeCell ref="F724:F725"/>
    <mergeCell ref="F911:F912"/>
    <mergeCell ref="F916:F917"/>
    <mergeCell ref="C904:C905"/>
    <mergeCell ref="H801:H802"/>
    <mergeCell ref="H814:H815"/>
    <mergeCell ref="I814:I815"/>
    <mergeCell ref="C843:C844"/>
    <mergeCell ref="D843:D844"/>
    <mergeCell ref="F843:F844"/>
    <mergeCell ref="C791:C792"/>
    <mergeCell ref="D770:D771"/>
    <mergeCell ref="F770:F771"/>
    <mergeCell ref="H767:H768"/>
    <mergeCell ref="C761:C762"/>
    <mergeCell ref="D761:D762"/>
    <mergeCell ref="C866:C867"/>
    <mergeCell ref="D866:D867"/>
    <mergeCell ref="F866:F867"/>
    <mergeCell ref="G866:G867"/>
    <mergeCell ref="H866:H867"/>
    <mergeCell ref="F873:F874"/>
    <mergeCell ref="G873:G874"/>
    <mergeCell ref="C920:C921"/>
    <mergeCell ref="D712:D713"/>
    <mergeCell ref="F712:F713"/>
    <mergeCell ref="G714:G715"/>
    <mergeCell ref="F982:F983"/>
    <mergeCell ref="M946:M947"/>
    <mergeCell ref="G756:G757"/>
    <mergeCell ref="H756:H757"/>
    <mergeCell ref="B770:B771"/>
    <mergeCell ref="C770:C771"/>
    <mergeCell ref="H907:H908"/>
    <mergeCell ref="M911:M912"/>
    <mergeCell ref="J909:J910"/>
    <mergeCell ref="I984:I985"/>
    <mergeCell ref="B953:B954"/>
    <mergeCell ref="B914:B915"/>
    <mergeCell ref="L939:L940"/>
    <mergeCell ref="M943:M944"/>
    <mergeCell ref="D914:D915"/>
    <mergeCell ref="J884:J885"/>
    <mergeCell ref="M984:M985"/>
    <mergeCell ref="L984:L985"/>
    <mergeCell ref="C893:C895"/>
    <mergeCell ref="F893:F895"/>
    <mergeCell ref="G893:G895"/>
    <mergeCell ref="E894:E895"/>
    <mergeCell ref="C773:C774"/>
    <mergeCell ref="D773:D774"/>
    <mergeCell ref="L887:L888"/>
    <mergeCell ref="H948:H949"/>
    <mergeCell ref="C946:C947"/>
    <mergeCell ref="H964:H965"/>
    <mergeCell ref="G953:G954"/>
    <mergeCell ref="B729:B730"/>
    <mergeCell ref="C729:C730"/>
    <mergeCell ref="B787:B788"/>
    <mergeCell ref="B812:B813"/>
    <mergeCell ref="D907:D908"/>
    <mergeCell ref="F904:F905"/>
    <mergeCell ref="B909:B910"/>
    <mergeCell ref="C909:C910"/>
    <mergeCell ref="F909:F910"/>
    <mergeCell ref="I909:I910"/>
    <mergeCell ref="I914:I915"/>
    <mergeCell ref="L914:L915"/>
    <mergeCell ref="J914:J915"/>
    <mergeCell ref="M968:M969"/>
    <mergeCell ref="M974:M975"/>
    <mergeCell ref="J887:J888"/>
    <mergeCell ref="G901:G903"/>
    <mergeCell ref="L893:L895"/>
    <mergeCell ref="F948:F949"/>
    <mergeCell ref="M722:M723"/>
    <mergeCell ref="M763:M764"/>
    <mergeCell ref="F966:F967"/>
    <mergeCell ref="L941:L942"/>
    <mergeCell ref="H934:H935"/>
    <mergeCell ref="G968:G969"/>
    <mergeCell ref="C914:C915"/>
    <mergeCell ref="I877:I878"/>
    <mergeCell ref="J877:J878"/>
    <mergeCell ref="C812:C813"/>
    <mergeCell ref="D812:D813"/>
    <mergeCell ref="F812:F813"/>
    <mergeCell ref="G812:G813"/>
    <mergeCell ref="B717:B718"/>
    <mergeCell ref="I729:I730"/>
    <mergeCell ref="C1020:C1022"/>
    <mergeCell ref="D1020:D1022"/>
    <mergeCell ref="F964:F965"/>
    <mergeCell ref="L1004:L1005"/>
    <mergeCell ref="A731:A732"/>
    <mergeCell ref="A988:A989"/>
    <mergeCell ref="D988:D989"/>
    <mergeCell ref="H974:H975"/>
    <mergeCell ref="I986:I987"/>
    <mergeCell ref="H961:H962"/>
    <mergeCell ref="B971:B972"/>
    <mergeCell ref="C971:C972"/>
    <mergeCell ref="B955:B956"/>
    <mergeCell ref="C955:C956"/>
    <mergeCell ref="G955:G956"/>
    <mergeCell ref="B928:B929"/>
    <mergeCell ref="H955:H956"/>
    <mergeCell ref="I966:I967"/>
    <mergeCell ref="C984:C985"/>
    <mergeCell ref="D984:D985"/>
    <mergeCell ref="C986:C987"/>
    <mergeCell ref="A720:A721"/>
    <mergeCell ref="A722:A723"/>
    <mergeCell ref="A727:A728"/>
    <mergeCell ref="C966:C967"/>
    <mergeCell ref="J961:J962"/>
    <mergeCell ref="L974:L975"/>
    <mergeCell ref="E1021:E1022"/>
    <mergeCell ref="C939:C940"/>
    <mergeCell ref="C941:C942"/>
    <mergeCell ref="F817:F818"/>
    <mergeCell ref="G817:G818"/>
    <mergeCell ref="H817:H818"/>
    <mergeCell ref="I817:I818"/>
    <mergeCell ref="J817:J818"/>
    <mergeCell ref="I897:I899"/>
    <mergeCell ref="F845:F846"/>
    <mergeCell ref="A832:A833"/>
    <mergeCell ref="B832:B833"/>
    <mergeCell ref="C832:C833"/>
    <mergeCell ref="D832:D833"/>
    <mergeCell ref="F832:F833"/>
    <mergeCell ref="B887:B888"/>
    <mergeCell ref="D916:D917"/>
    <mergeCell ref="D920:D921"/>
    <mergeCell ref="K898:K899"/>
    <mergeCell ref="H916:H917"/>
    <mergeCell ref="G928:G929"/>
    <mergeCell ref="A765:A766"/>
    <mergeCell ref="B765:B766"/>
    <mergeCell ref="L773:L774"/>
    <mergeCell ref="C997:C998"/>
    <mergeCell ref="D997:D998"/>
    <mergeCell ref="F997:F998"/>
    <mergeCell ref="J911:J912"/>
    <mergeCell ref="I720:I721"/>
    <mergeCell ref="B988:B989"/>
    <mergeCell ref="C988:C989"/>
    <mergeCell ref="A936:A937"/>
    <mergeCell ref="D961:D962"/>
    <mergeCell ref="D958:D959"/>
    <mergeCell ref="A941:A942"/>
    <mergeCell ref="J934:J935"/>
    <mergeCell ref="I934:I935"/>
    <mergeCell ref="F934:F935"/>
    <mergeCell ref="B1042:B1043"/>
    <mergeCell ref="B1044:B1045"/>
    <mergeCell ref="B1046:B1047"/>
    <mergeCell ref="D1042:D1043"/>
    <mergeCell ref="G1031:G1032"/>
    <mergeCell ref="B986:B987"/>
    <mergeCell ref="D1048:D1049"/>
    <mergeCell ref="A1046:A1047"/>
    <mergeCell ref="A1048:A1049"/>
    <mergeCell ref="G1046:G1047"/>
    <mergeCell ref="H1051:H1052"/>
    <mergeCell ref="H1013:H1015"/>
    <mergeCell ref="J988:J989"/>
    <mergeCell ref="I979:I980"/>
    <mergeCell ref="J979:J980"/>
    <mergeCell ref="H984:H985"/>
    <mergeCell ref="L979:L980"/>
    <mergeCell ref="L968:L969"/>
    <mergeCell ref="C977:C978"/>
    <mergeCell ref="A1051:A1052"/>
    <mergeCell ref="I1051:I1052"/>
    <mergeCell ref="A1031:A1032"/>
    <mergeCell ref="D1039:D1040"/>
    <mergeCell ref="I1004:I1005"/>
    <mergeCell ref="G997:G998"/>
    <mergeCell ref="I948:I949"/>
    <mergeCell ref="L936:L937"/>
    <mergeCell ref="J1016:J1018"/>
    <mergeCell ref="F1031:F1032"/>
    <mergeCell ref="F941:F942"/>
    <mergeCell ref="G941:G942"/>
    <mergeCell ref="A946:A947"/>
    <mergeCell ref="B946:B947"/>
    <mergeCell ref="A974:A975"/>
    <mergeCell ref="D1013:D1015"/>
    <mergeCell ref="E1017:E1018"/>
    <mergeCell ref="C964:C965"/>
    <mergeCell ref="G964:G965"/>
    <mergeCell ref="B966:B967"/>
    <mergeCell ref="B997:B998"/>
    <mergeCell ref="G934:G935"/>
    <mergeCell ref="I953:I954"/>
    <mergeCell ref="J953:J954"/>
    <mergeCell ref="F936:F937"/>
    <mergeCell ref="I936:I937"/>
    <mergeCell ref="H936:H937"/>
    <mergeCell ref="F939:F940"/>
    <mergeCell ref="G939:G940"/>
    <mergeCell ref="H943:H944"/>
    <mergeCell ref="H1028:H1030"/>
    <mergeCell ref="H1044:H1045"/>
    <mergeCell ref="H1046:H1047"/>
    <mergeCell ref="H1048:H1049"/>
    <mergeCell ref="H1007:H1008"/>
    <mergeCell ref="I1007:I1008"/>
    <mergeCell ref="A958:A959"/>
    <mergeCell ref="H958:H959"/>
    <mergeCell ref="C1010:C1011"/>
    <mergeCell ref="D966:D967"/>
    <mergeCell ref="A1007:A1008"/>
    <mergeCell ref="H1010:H1011"/>
    <mergeCell ref="A1094:A1095"/>
    <mergeCell ref="H1094:H1095"/>
    <mergeCell ref="J1098:J1099"/>
    <mergeCell ref="H1125:H1126"/>
    <mergeCell ref="A1125:A1126"/>
    <mergeCell ref="F1128:F1129"/>
    <mergeCell ref="C1128:C1129"/>
    <mergeCell ref="L948:L949"/>
    <mergeCell ref="F1071:F1072"/>
    <mergeCell ref="J984:J985"/>
    <mergeCell ref="J948:J949"/>
    <mergeCell ref="B936:B937"/>
    <mergeCell ref="C936:C937"/>
    <mergeCell ref="A948:A949"/>
    <mergeCell ref="A943:A944"/>
    <mergeCell ref="F979:F980"/>
    <mergeCell ref="A1080:A1081"/>
    <mergeCell ref="A1071:A1072"/>
    <mergeCell ref="A1073:A1074"/>
    <mergeCell ref="J1039:J1040"/>
    <mergeCell ref="G936:G937"/>
    <mergeCell ref="D1119:D1120"/>
    <mergeCell ref="D1109:D1112"/>
    <mergeCell ref="A1037:A1038"/>
    <mergeCell ref="A1066:A1067"/>
    <mergeCell ref="A1068:A1069"/>
    <mergeCell ref="B1114:B1115"/>
    <mergeCell ref="B1117:B1118"/>
    <mergeCell ref="C1106:C1108"/>
    <mergeCell ref="F1094:F1095"/>
    <mergeCell ref="A1039:A1040"/>
    <mergeCell ref="A1016:A1018"/>
    <mergeCell ref="A1059:A1060"/>
    <mergeCell ref="A986:A987"/>
    <mergeCell ref="A997:A998"/>
    <mergeCell ref="A1044:A1045"/>
    <mergeCell ref="A1078:A1079"/>
    <mergeCell ref="C1114:C1115"/>
    <mergeCell ref="B941:B942"/>
    <mergeCell ref="D1044:D1045"/>
    <mergeCell ref="B1048:B1049"/>
    <mergeCell ref="G1042:G1043"/>
    <mergeCell ref="F1044:F1045"/>
    <mergeCell ref="G1044:G1045"/>
    <mergeCell ref="F1010:F1011"/>
    <mergeCell ref="G1010:G1011"/>
    <mergeCell ref="L1073:L1074"/>
    <mergeCell ref="D1114:D1115"/>
    <mergeCell ref="A1089:A1090"/>
    <mergeCell ref="A1091:A1092"/>
    <mergeCell ref="H1106:H1108"/>
    <mergeCell ref="A1106:A1108"/>
    <mergeCell ref="H1057:H1058"/>
    <mergeCell ref="A1057:A1058"/>
    <mergeCell ref="F1091:F1092"/>
    <mergeCell ref="A1114:A1115"/>
    <mergeCell ref="B1106:B1108"/>
    <mergeCell ref="I1094:I1095"/>
    <mergeCell ref="I1117:I1118"/>
    <mergeCell ref="A1010:A1011"/>
    <mergeCell ref="E1014:E1015"/>
    <mergeCell ref="D979:D980"/>
    <mergeCell ref="D1031:D1032"/>
    <mergeCell ref="C1109:C1112"/>
    <mergeCell ref="A1150:A1151"/>
    <mergeCell ref="J1157:J1159"/>
    <mergeCell ref="H1076:H1077"/>
    <mergeCell ref="J1080:J1081"/>
    <mergeCell ref="J1125:J1126"/>
    <mergeCell ref="L1057:L1058"/>
    <mergeCell ref="H1220:H1222"/>
    <mergeCell ref="A1109:A1112"/>
    <mergeCell ref="A1123:A1124"/>
    <mergeCell ref="B1123:B1124"/>
    <mergeCell ref="G1194:G1195"/>
    <mergeCell ref="G1198:G1199"/>
    <mergeCell ref="D1208:D1209"/>
    <mergeCell ref="C1212:C1213"/>
    <mergeCell ref="B1200:B1201"/>
    <mergeCell ref="B1173:B1176"/>
    <mergeCell ref="E1171:E1172"/>
    <mergeCell ref="B1170:B1172"/>
    <mergeCell ref="G1208:G1209"/>
    <mergeCell ref="D1170:D1172"/>
    <mergeCell ref="L1165:L1166"/>
    <mergeCell ref="L1150:L1151"/>
    <mergeCell ref="L1147:L1148"/>
    <mergeCell ref="K1158:K1159"/>
    <mergeCell ref="H1154:H1156"/>
    <mergeCell ref="L1139:L1140"/>
    <mergeCell ref="L1125:L1126"/>
    <mergeCell ref="L1087:L1088"/>
    <mergeCell ref="L1208:L1209"/>
    <mergeCell ref="L1214:L1215"/>
    <mergeCell ref="G1180:G1184"/>
    <mergeCell ref="G1173:G1176"/>
    <mergeCell ref="A1173:A1176"/>
    <mergeCell ref="A1185:A1189"/>
    <mergeCell ref="L1098:L1099"/>
    <mergeCell ref="B1085:B1086"/>
    <mergeCell ref="B1087:B1088"/>
    <mergeCell ref="K1161:K1163"/>
    <mergeCell ref="K1171:K1172"/>
    <mergeCell ref="J1078:J1079"/>
    <mergeCell ref="L1078:L1079"/>
    <mergeCell ref="J1204:J1205"/>
    <mergeCell ref="J1160:J1163"/>
    <mergeCell ref="J1114:J1115"/>
    <mergeCell ref="C1208:C1209"/>
    <mergeCell ref="H1185:H1189"/>
    <mergeCell ref="A1194:A1195"/>
    <mergeCell ref="F1208:F1209"/>
    <mergeCell ref="F1210:F1211"/>
    <mergeCell ref="A1062:A1063"/>
    <mergeCell ref="A1076:A1077"/>
    <mergeCell ref="E1128:E1129"/>
    <mergeCell ref="A1170:A1172"/>
    <mergeCell ref="A1208:A1209"/>
    <mergeCell ref="B1190:B1193"/>
    <mergeCell ref="E1186:E1189"/>
    <mergeCell ref="A1204:A1205"/>
    <mergeCell ref="A1202:A1203"/>
    <mergeCell ref="A1206:A1207"/>
    <mergeCell ref="I1208:I1209"/>
    <mergeCell ref="C1200:C1201"/>
    <mergeCell ref="A1160:A1163"/>
    <mergeCell ref="D1165:D1166"/>
    <mergeCell ref="L1157:L1159"/>
    <mergeCell ref="A1198:A1199"/>
    <mergeCell ref="A1196:A1197"/>
    <mergeCell ref="H1200:H1201"/>
    <mergeCell ref="B1196:B1197"/>
    <mergeCell ref="A1212:A1213"/>
    <mergeCell ref="A1177:A1179"/>
    <mergeCell ref="H1177:H1179"/>
    <mergeCell ref="I1177:I1179"/>
    <mergeCell ref="J1177:J1179"/>
    <mergeCell ref="L1177:L1179"/>
    <mergeCell ref="J1232:J1234"/>
    <mergeCell ref="K1230:K1231"/>
    <mergeCell ref="F1180:F1184"/>
    <mergeCell ref="E1174:E1176"/>
    <mergeCell ref="F1198:F1199"/>
    <mergeCell ref="D1198:D1199"/>
    <mergeCell ref="B1165:B1166"/>
    <mergeCell ref="F1165:F1166"/>
    <mergeCell ref="B1160:B1163"/>
    <mergeCell ref="G1160:G1163"/>
    <mergeCell ref="F1232:F1234"/>
    <mergeCell ref="C1223:C1226"/>
    <mergeCell ref="A1190:A1193"/>
    <mergeCell ref="F1229:F1231"/>
    <mergeCell ref="J1165:J1166"/>
    <mergeCell ref="H1157:H1159"/>
    <mergeCell ref="D1239:D1241"/>
    <mergeCell ref="J1239:J1241"/>
    <mergeCell ref="E1237:E1238"/>
    <mergeCell ref="C1204:C1205"/>
    <mergeCell ref="I1204:I1205"/>
    <mergeCell ref="A1236:A1238"/>
    <mergeCell ref="A1232:A1234"/>
    <mergeCell ref="H1232:H1234"/>
    <mergeCell ref="A1200:A1201"/>
    <mergeCell ref="I1214:I1215"/>
    <mergeCell ref="J1214:J1215"/>
    <mergeCell ref="A1239:A1241"/>
    <mergeCell ref="A1180:A1184"/>
    <mergeCell ref="H1180:H1184"/>
    <mergeCell ref="I1180:I1184"/>
    <mergeCell ref="H1236:H1238"/>
    <mergeCell ref="A1214:A1215"/>
    <mergeCell ref="A1217:A1218"/>
    <mergeCell ref="F1177:F1179"/>
    <mergeCell ref="D1227:D1228"/>
    <mergeCell ref="E1240:E1241"/>
    <mergeCell ref="J1217:J1218"/>
    <mergeCell ref="H1212:H1213"/>
    <mergeCell ref="B1232:B1234"/>
    <mergeCell ref="D1214:D1215"/>
    <mergeCell ref="D1229:D1231"/>
    <mergeCell ref="D1232:D1234"/>
    <mergeCell ref="H1194:H1195"/>
    <mergeCell ref="G1227:G1228"/>
    <mergeCell ref="I1232:I1234"/>
    <mergeCell ref="J1246:J1247"/>
    <mergeCell ref="E1230:E1231"/>
    <mergeCell ref="E1233:E1234"/>
    <mergeCell ref="J1264:J1266"/>
    <mergeCell ref="I1259:I1260"/>
    <mergeCell ref="E1256:E1257"/>
    <mergeCell ref="D1271:D1272"/>
    <mergeCell ref="G1271:G1272"/>
    <mergeCell ref="D1246:D1247"/>
    <mergeCell ref="C1239:C1241"/>
    <mergeCell ref="B1194:B1195"/>
    <mergeCell ref="A1248:A1249"/>
    <mergeCell ref="B1248:B1249"/>
    <mergeCell ref="C1248:C1249"/>
    <mergeCell ref="C1242:C1243"/>
    <mergeCell ref="C1244:C1245"/>
    <mergeCell ref="C1246:C1247"/>
    <mergeCell ref="H1204:H1205"/>
    <mergeCell ref="H1223:H1226"/>
    <mergeCell ref="G1223:G1226"/>
    <mergeCell ref="H1227:H1228"/>
    <mergeCell ref="I1227:I1228"/>
    <mergeCell ref="D1244:D1245"/>
    <mergeCell ref="D1242:D1243"/>
    <mergeCell ref="G1268:G1269"/>
    <mergeCell ref="F1255:F1256"/>
    <mergeCell ref="I1261:I1262"/>
    <mergeCell ref="H1239:H1241"/>
    <mergeCell ref="H1261:H1262"/>
    <mergeCell ref="B1268:B1269"/>
    <mergeCell ref="B1271:B1272"/>
    <mergeCell ref="I1268:I1269"/>
    <mergeCell ref="F1261:F1262"/>
    <mergeCell ref="C1227:C1228"/>
    <mergeCell ref="H1229:H1231"/>
    <mergeCell ref="I1229:I1231"/>
    <mergeCell ref="D1220:D1222"/>
    <mergeCell ref="D1223:D1226"/>
    <mergeCell ref="C1229:C1231"/>
    <mergeCell ref="C1232:C1234"/>
    <mergeCell ref="A1271:A1272"/>
    <mergeCell ref="F1248:F1249"/>
    <mergeCell ref="F1264:F1266"/>
    <mergeCell ref="F1268:F1269"/>
    <mergeCell ref="H1242:H1243"/>
    <mergeCell ref="H1255:H1257"/>
    <mergeCell ref="I1255:I1257"/>
    <mergeCell ref="J1255:J1257"/>
    <mergeCell ref="D1248:D1249"/>
    <mergeCell ref="G1239:G1241"/>
    <mergeCell ref="B1244:B1245"/>
    <mergeCell ref="C1261:C1262"/>
    <mergeCell ref="J1259:J1260"/>
    <mergeCell ref="H1271:H1272"/>
    <mergeCell ref="H1217:H1218"/>
    <mergeCell ref="A1242:A1243"/>
    <mergeCell ref="I1248:I1249"/>
    <mergeCell ref="A1227:A1228"/>
    <mergeCell ref="A1229:A1231"/>
    <mergeCell ref="F1236:F1238"/>
    <mergeCell ref="F1239:F1241"/>
    <mergeCell ref="A1223:A1226"/>
    <mergeCell ref="A1264:A1266"/>
    <mergeCell ref="H1264:H1266"/>
    <mergeCell ref="K1265:K1266"/>
    <mergeCell ref="F1271:F1272"/>
    <mergeCell ref="D1255:D1257"/>
    <mergeCell ref="D1259:D1260"/>
    <mergeCell ref="D1261:D1262"/>
    <mergeCell ref="F1259:F1260"/>
    <mergeCell ref="E1265:E1266"/>
    <mergeCell ref="C1264:C1266"/>
    <mergeCell ref="A1301:A1302"/>
    <mergeCell ref="A1316:A1317"/>
    <mergeCell ref="A1320:A1321"/>
    <mergeCell ref="A1322:A1323"/>
    <mergeCell ref="G1295:G1296"/>
    <mergeCell ref="G1297:G1298"/>
    <mergeCell ref="G1299:G1300"/>
    <mergeCell ref="G1301:G1302"/>
    <mergeCell ref="A1291:A1292"/>
    <mergeCell ref="F1293:F1294"/>
    <mergeCell ref="F1295:F1296"/>
    <mergeCell ref="F1297:F1298"/>
    <mergeCell ref="F1299:F1300"/>
    <mergeCell ref="F1301:F1302"/>
    <mergeCell ref="H1303:H1304"/>
    <mergeCell ref="K1256:K1257"/>
    <mergeCell ref="J1297:J1298"/>
    <mergeCell ref="J1293:J1294"/>
    <mergeCell ref="J1268:J1269"/>
    <mergeCell ref="D1320:D1321"/>
    <mergeCell ref="J1299:J1300"/>
    <mergeCell ref="A1286:A1287"/>
    <mergeCell ref="A1299:A1300"/>
    <mergeCell ref="A1309:A1310"/>
    <mergeCell ref="A1313:A1314"/>
    <mergeCell ref="A1284:A1285"/>
    <mergeCell ref="A1273:A1274"/>
    <mergeCell ref="A1311:A1312"/>
    <mergeCell ref="B1297:B1298"/>
    <mergeCell ref="A1293:A1294"/>
    <mergeCell ref="I1305:I1306"/>
    <mergeCell ref="A1259:A1260"/>
    <mergeCell ref="A1255:A1257"/>
    <mergeCell ref="I1299:I1300"/>
    <mergeCell ref="I1282:I1283"/>
    <mergeCell ref="J1282:J1283"/>
    <mergeCell ref="H1275:H1276"/>
    <mergeCell ref="B1255:B1257"/>
    <mergeCell ref="B1259:B1260"/>
    <mergeCell ref="B1273:B1274"/>
    <mergeCell ref="B1275:B1276"/>
    <mergeCell ref="A1277:A1278"/>
    <mergeCell ref="B1288:B1289"/>
    <mergeCell ref="F1286:F1287"/>
    <mergeCell ref="B1309:B1310"/>
    <mergeCell ref="B1311:B1312"/>
    <mergeCell ref="B1313:B1314"/>
    <mergeCell ref="B1316:B1317"/>
    <mergeCell ref="F1320:F1321"/>
    <mergeCell ref="B1286:B1287"/>
    <mergeCell ref="A1307:A1308"/>
    <mergeCell ref="H1284:H1285"/>
    <mergeCell ref="J1284:J1285"/>
    <mergeCell ref="I1273:I1274"/>
    <mergeCell ref="H1293:H1294"/>
    <mergeCell ref="J1307:J1308"/>
    <mergeCell ref="A1331:A1332"/>
    <mergeCell ref="B1301:B1302"/>
    <mergeCell ref="B1303:B1304"/>
    <mergeCell ref="L1316:L1317"/>
    <mergeCell ref="A1288:A1289"/>
    <mergeCell ref="H1288:H1289"/>
    <mergeCell ref="I1301:I1302"/>
    <mergeCell ref="I1303:I1304"/>
    <mergeCell ref="L1286:L1287"/>
    <mergeCell ref="B1282:B1283"/>
    <mergeCell ref="B1284:B1285"/>
    <mergeCell ref="J1301:J1302"/>
    <mergeCell ref="F1316:F1317"/>
    <mergeCell ref="B1327:B1328"/>
    <mergeCell ref="B1329:B1330"/>
    <mergeCell ref="J1291:J1292"/>
    <mergeCell ref="I1286:I1287"/>
    <mergeCell ref="A1318:A1319"/>
    <mergeCell ref="B1318:B1319"/>
    <mergeCell ref="B1305:B1306"/>
    <mergeCell ref="H1305:H1306"/>
    <mergeCell ref="B1291:B1292"/>
    <mergeCell ref="L1291:L1292"/>
    <mergeCell ref="F1331:F1332"/>
    <mergeCell ref="F1338:F1339"/>
    <mergeCell ref="C1288:C1289"/>
    <mergeCell ref="A1303:A1304"/>
    <mergeCell ref="M1932:M1934"/>
    <mergeCell ref="I2038:I2039"/>
    <mergeCell ref="K1933:K1934"/>
    <mergeCell ref="C1829:C1831"/>
    <mergeCell ref="J1719:J1720"/>
    <mergeCell ref="F1996:F1997"/>
    <mergeCell ref="H1992:H1993"/>
    <mergeCell ref="B1639:B1640"/>
    <mergeCell ref="A1733:A1734"/>
    <mergeCell ref="A1741:A1742"/>
    <mergeCell ref="B1723:B1724"/>
    <mergeCell ref="F1646:F1647"/>
    <mergeCell ref="A1623:A1624"/>
    <mergeCell ref="C1644:C1645"/>
    <mergeCell ref="C1646:C1647"/>
    <mergeCell ref="C1648:C1649"/>
    <mergeCell ref="I1666:I1667"/>
    <mergeCell ref="L1691:L1695"/>
    <mergeCell ref="J1729:J1730"/>
    <mergeCell ref="C1652:C1653"/>
    <mergeCell ref="C1666:C1667"/>
    <mergeCell ref="C1668:C1669"/>
    <mergeCell ref="A1703:A1704"/>
    <mergeCell ref="H1688:H1689"/>
    <mergeCell ref="A1735:A1736"/>
    <mergeCell ref="A1737:A1738"/>
    <mergeCell ref="D1639:D1640"/>
    <mergeCell ref="G1614:G1615"/>
    <mergeCell ref="F1616:F1617"/>
    <mergeCell ref="G1616:G1617"/>
    <mergeCell ref="F1618:F1619"/>
    <mergeCell ref="M1528:M1529"/>
    <mergeCell ref="M1534:M1535"/>
    <mergeCell ref="M1526:M1527"/>
    <mergeCell ref="M1540:M1541"/>
    <mergeCell ref="M1586:M1587"/>
    <mergeCell ref="A1297:A1298"/>
    <mergeCell ref="M1641:M1642"/>
    <mergeCell ref="H1703:H1704"/>
    <mergeCell ref="H2048:H2049"/>
    <mergeCell ref="H2050:H2051"/>
    <mergeCell ref="M1737:M1738"/>
    <mergeCell ref="M1960:M1961"/>
    <mergeCell ref="A1774:A1777"/>
    <mergeCell ref="A1652:A1653"/>
    <mergeCell ref="A1721:A1722"/>
    <mergeCell ref="A1716:A1718"/>
    <mergeCell ref="A1727:A1728"/>
    <mergeCell ref="B2032:B2033"/>
    <mergeCell ref="B2034:B2035"/>
    <mergeCell ref="I2018:I2019"/>
    <mergeCell ref="I2020:I2021"/>
    <mergeCell ref="I2016:I2017"/>
    <mergeCell ref="A1757:A1761"/>
    <mergeCell ref="A1762:A1765"/>
    <mergeCell ref="D1644:D1645"/>
    <mergeCell ref="G1641:G1642"/>
    <mergeCell ref="M1978:M1979"/>
    <mergeCell ref="M2018:M2019"/>
    <mergeCell ref="M1925:M1926"/>
    <mergeCell ref="L1928:L1931"/>
    <mergeCell ref="M1928:M1931"/>
    <mergeCell ref="M1908:M1910"/>
    <mergeCell ref="L2010:L2011"/>
    <mergeCell ref="M2010:M2011"/>
    <mergeCell ref="M1982:M1983"/>
    <mergeCell ref="A1658:A1659"/>
    <mergeCell ref="A1660:A1661"/>
    <mergeCell ref="A1662:A1663"/>
    <mergeCell ref="A1646:A1647"/>
    <mergeCell ref="D1656:D1657"/>
    <mergeCell ref="D1658:D1659"/>
    <mergeCell ref="F1829:F1831"/>
    <mergeCell ref="A1826:A1828"/>
    <mergeCell ref="F1814:F1816"/>
    <mergeCell ref="F1818:F1822"/>
    <mergeCell ref="F1823:F1824"/>
    <mergeCell ref="F1826:F1828"/>
    <mergeCell ref="L1917:L1919"/>
    <mergeCell ref="M1917:M1919"/>
    <mergeCell ref="L1935:L1936"/>
    <mergeCell ref="M1935:M1936"/>
    <mergeCell ref="M1970:M1971"/>
    <mergeCell ref="J1992:J1993"/>
    <mergeCell ref="J2026:J2027"/>
    <mergeCell ref="I2004:I2005"/>
    <mergeCell ref="J2004:J2005"/>
    <mergeCell ref="M2008:M2009"/>
    <mergeCell ref="H1958:H1959"/>
    <mergeCell ref="H1903:H1904"/>
    <mergeCell ref="J1970:J1971"/>
    <mergeCell ref="J1972:J1973"/>
    <mergeCell ref="F1762:F1765"/>
    <mergeCell ref="L2044:L2045"/>
    <mergeCell ref="A1710:A1711"/>
    <mergeCell ref="A1696:A1699"/>
    <mergeCell ref="A1648:A1649"/>
    <mergeCell ref="A1650:A1651"/>
    <mergeCell ref="A2014:A2015"/>
    <mergeCell ref="A2004:A2005"/>
    <mergeCell ref="A1932:A1934"/>
    <mergeCell ref="K1929:K1931"/>
    <mergeCell ref="F2024:F2025"/>
    <mergeCell ref="L1970:L1971"/>
    <mergeCell ref="M1958:M1959"/>
    <mergeCell ref="G2058:G2059"/>
    <mergeCell ref="H2089:H2090"/>
    <mergeCell ref="M2061:M2062"/>
    <mergeCell ref="L2132:L2135"/>
    <mergeCell ref="M2132:M2135"/>
    <mergeCell ref="J2079:J2080"/>
    <mergeCell ref="J2073:J2074"/>
    <mergeCell ref="J1980:J1981"/>
    <mergeCell ref="J2010:J2011"/>
    <mergeCell ref="J2018:J2019"/>
    <mergeCell ref="I2096:I2097"/>
    <mergeCell ref="L2104:L2105"/>
    <mergeCell ref="J2110:J2111"/>
    <mergeCell ref="M2096:M2097"/>
    <mergeCell ref="M2026:M2027"/>
    <mergeCell ref="L2058:L2059"/>
    <mergeCell ref="L2081:L2082"/>
    <mergeCell ref="L2079:L2080"/>
    <mergeCell ref="H2052:H2053"/>
    <mergeCell ref="L2125:L2126"/>
    <mergeCell ref="I2058:I2059"/>
    <mergeCell ref="F2073:F2074"/>
    <mergeCell ref="H2075:H2076"/>
    <mergeCell ref="H2077:H2078"/>
    <mergeCell ref="H2079:H2080"/>
    <mergeCell ref="H2081:H2082"/>
    <mergeCell ref="J2083:J2084"/>
    <mergeCell ref="J2024:J2025"/>
    <mergeCell ref="J2121:J2122"/>
    <mergeCell ref="J2081:J2082"/>
    <mergeCell ref="L2056:L2057"/>
    <mergeCell ref="M2000:M2001"/>
    <mergeCell ref="F2114:F2115"/>
    <mergeCell ref="F2116:F2117"/>
    <mergeCell ref="F2118:F2119"/>
    <mergeCell ref="F2121:F2122"/>
    <mergeCell ref="L2123:L2124"/>
    <mergeCell ref="H2046:H2047"/>
    <mergeCell ref="L2046:L2047"/>
    <mergeCell ref="M2065:M2066"/>
    <mergeCell ref="I2067:I2068"/>
    <mergeCell ref="J2067:J2068"/>
    <mergeCell ref="L2067:L2068"/>
    <mergeCell ref="F2058:F2059"/>
    <mergeCell ref="J2087:J2088"/>
    <mergeCell ref="L2061:L2062"/>
    <mergeCell ref="L2012:L2013"/>
    <mergeCell ref="L2024:L2025"/>
    <mergeCell ref="M1984:M1985"/>
    <mergeCell ref="M2020:M2021"/>
    <mergeCell ref="L2071:L2072"/>
    <mergeCell ref="J2034:J2035"/>
    <mergeCell ref="I1992:I1993"/>
    <mergeCell ref="I2000:I2001"/>
    <mergeCell ref="J2042:J2043"/>
    <mergeCell ref="L1932:L1934"/>
    <mergeCell ref="L2087:L2088"/>
    <mergeCell ref="J2061:J2062"/>
    <mergeCell ref="H2061:H2062"/>
    <mergeCell ref="H2092:H2093"/>
    <mergeCell ref="M2069:M2070"/>
    <mergeCell ref="F1925:F1926"/>
    <mergeCell ref="I2471:I2472"/>
    <mergeCell ref="F2475:F2476"/>
    <mergeCell ref="G2475:G2476"/>
    <mergeCell ref="J2475:J2476"/>
    <mergeCell ref="L2475:L2476"/>
    <mergeCell ref="M2475:M2476"/>
    <mergeCell ref="A2058:A2059"/>
    <mergeCell ref="H2065:H2066"/>
    <mergeCell ref="H2067:H2068"/>
    <mergeCell ref="H2069:H2070"/>
    <mergeCell ref="H2063:H2064"/>
    <mergeCell ref="A2123:A2124"/>
    <mergeCell ref="J2139:J2140"/>
    <mergeCell ref="G2139:G2140"/>
    <mergeCell ref="A2145:A2147"/>
    <mergeCell ref="A2148:A2150"/>
    <mergeCell ref="A2132:A2135"/>
    <mergeCell ref="A2136:A2137"/>
    <mergeCell ref="A2139:A2140"/>
    <mergeCell ref="G2284:G2285"/>
    <mergeCell ref="I2206:I2207"/>
    <mergeCell ref="J2206:J2207"/>
    <mergeCell ref="K2149:K2150"/>
    <mergeCell ref="I2151:I2153"/>
    <mergeCell ref="J2151:J2153"/>
    <mergeCell ref="L2151:L2153"/>
    <mergeCell ref="M2151:M2153"/>
    <mergeCell ref="K2152:K2153"/>
    <mergeCell ref="I2154:I2156"/>
    <mergeCell ref="J2154:J2156"/>
    <mergeCell ref="L2154:L2156"/>
    <mergeCell ref="J2148:J2150"/>
    <mergeCell ref="J2186:J2189"/>
    <mergeCell ref="L2186:L2189"/>
    <mergeCell ref="J2167:J2168"/>
    <mergeCell ref="G2148:G2150"/>
    <mergeCell ref="G2151:G2153"/>
    <mergeCell ref="G2154:G2156"/>
    <mergeCell ref="H2158:H2159"/>
    <mergeCell ref="A2083:A2084"/>
    <mergeCell ref="J2098:J2099"/>
    <mergeCell ref="M2110:M2111"/>
    <mergeCell ref="I2073:I2074"/>
    <mergeCell ref="B2110:B2111"/>
    <mergeCell ref="I2087:I2088"/>
    <mergeCell ref="A2129:A2130"/>
    <mergeCell ref="H2145:H2147"/>
    <mergeCell ref="H2148:H2150"/>
    <mergeCell ref="A2121:A2122"/>
    <mergeCell ref="D2121:D2122"/>
    <mergeCell ref="J2125:J2126"/>
    <mergeCell ref="M2127:M2128"/>
    <mergeCell ref="K2143:K2144"/>
    <mergeCell ref="K2155:K2156"/>
    <mergeCell ref="I2112:I2113"/>
    <mergeCell ref="J2112:J2113"/>
    <mergeCell ref="L2112:L2113"/>
    <mergeCell ref="L2077:L2078"/>
    <mergeCell ref="M2016:M2017"/>
    <mergeCell ref="I2061:I2062"/>
    <mergeCell ref="H2087:H2088"/>
    <mergeCell ref="J2092:J2093"/>
    <mergeCell ref="L2465:L2466"/>
    <mergeCell ref="A2151:A2153"/>
    <mergeCell ref="A2154:A2156"/>
    <mergeCell ref="M2162:M2163"/>
    <mergeCell ref="M2167:M2168"/>
    <mergeCell ref="I2170:I2171"/>
    <mergeCell ref="J2170:J2171"/>
    <mergeCell ref="L2170:L2171"/>
    <mergeCell ref="M2170:M2171"/>
    <mergeCell ref="A2125:A2126"/>
    <mergeCell ref="L2229:L2230"/>
    <mergeCell ref="M2229:M2230"/>
    <mergeCell ref="D2234:D2236"/>
    <mergeCell ref="D2238:D2240"/>
    <mergeCell ref="D2243:D2244"/>
    <mergeCell ref="D2247:D2248"/>
    <mergeCell ref="C2257:C2258"/>
    <mergeCell ref="I2250:I2251"/>
    <mergeCell ref="B2206:B2207"/>
    <mergeCell ref="G2243:G2244"/>
    <mergeCell ref="J2220:J2222"/>
    <mergeCell ref="A2289:A2290"/>
    <mergeCell ref="J2268:J2269"/>
    <mergeCell ref="H2250:H2251"/>
    <mergeCell ref="H2305:H2306"/>
    <mergeCell ref="H2465:H2466"/>
    <mergeCell ref="A2465:A2466"/>
    <mergeCell ref="D2398:D2399"/>
    <mergeCell ref="J2209:J2210"/>
    <mergeCell ref="L2209:L2210"/>
    <mergeCell ref="M2209:M2210"/>
    <mergeCell ref="L2197:L2198"/>
    <mergeCell ref="A2223:A2224"/>
    <mergeCell ref="M2145:M2147"/>
    <mergeCell ref="D2391:D2392"/>
    <mergeCell ref="F2391:F2392"/>
    <mergeCell ref="G2391:G2392"/>
    <mergeCell ref="I2311:I2312"/>
    <mergeCell ref="J2311:J2312"/>
    <mergeCell ref="L2311:L2312"/>
    <mergeCell ref="M2311:M2312"/>
    <mergeCell ref="I2461:I2462"/>
    <mergeCell ref="J2461:J2462"/>
    <mergeCell ref="L2461:L2462"/>
    <mergeCell ref="M2461:M2462"/>
    <mergeCell ref="I2463:I2464"/>
    <mergeCell ref="A2127:A2128"/>
    <mergeCell ref="L2129:L2130"/>
    <mergeCell ref="L2142:L2144"/>
    <mergeCell ref="I2142:I2144"/>
    <mergeCell ref="J2136:J2137"/>
    <mergeCell ref="L2136:L2137"/>
    <mergeCell ref="M2250:M2251"/>
    <mergeCell ref="A2160:A2161"/>
    <mergeCell ref="I2162:I2163"/>
    <mergeCell ref="K2298:K2300"/>
    <mergeCell ref="L2268:L2269"/>
    <mergeCell ref="M2197:M2198"/>
    <mergeCell ref="M2199:M2200"/>
    <mergeCell ref="J2238:J2240"/>
    <mergeCell ref="L2160:L2161"/>
    <mergeCell ref="M2160:M2161"/>
    <mergeCell ref="L2386:L2387"/>
    <mergeCell ref="G2386:G2387"/>
    <mergeCell ref="M2305:M2306"/>
    <mergeCell ref="L2298:L2300"/>
    <mergeCell ref="M2298:M2300"/>
    <mergeCell ref="M2129:M2130"/>
    <mergeCell ref="M2243:M2244"/>
    <mergeCell ref="M2142:M2144"/>
    <mergeCell ref="W2274:W2277"/>
    <mergeCell ref="W2191:W2192"/>
    <mergeCell ref="W2287:W2288"/>
    <mergeCell ref="J2485:J2486"/>
    <mergeCell ref="L2485:L2486"/>
    <mergeCell ref="M2485:M2486"/>
    <mergeCell ref="A2100:A2101"/>
    <mergeCell ref="A2102:A2103"/>
    <mergeCell ref="A2104:A2105"/>
    <mergeCell ref="A2106:A2107"/>
    <mergeCell ref="A2108:A2109"/>
    <mergeCell ref="A2110:A2111"/>
    <mergeCell ref="A2112:A2113"/>
    <mergeCell ref="A2114:A2115"/>
    <mergeCell ref="A2116:A2117"/>
    <mergeCell ref="A2118:A2119"/>
    <mergeCell ref="B2118:B2119"/>
    <mergeCell ref="F2102:F2103"/>
    <mergeCell ref="F2104:F2105"/>
    <mergeCell ref="F2106:F2107"/>
    <mergeCell ref="F2108:F2109"/>
    <mergeCell ref="F2110:F2111"/>
    <mergeCell ref="F2112:F2113"/>
    <mergeCell ref="B2106:B2107"/>
    <mergeCell ref="B2108:B2109"/>
    <mergeCell ref="I2473:I2474"/>
    <mergeCell ref="I2475:I2476"/>
    <mergeCell ref="I2477:I2478"/>
    <mergeCell ref="A2473:A2474"/>
    <mergeCell ref="B2473:B2474"/>
    <mergeCell ref="C2473:C2474"/>
    <mergeCell ref="D2473:D2474"/>
    <mergeCell ref="L2162:L2163"/>
    <mergeCell ref="M2194:M2196"/>
    <mergeCell ref="C2289:C2290"/>
    <mergeCell ref="F2289:F2290"/>
    <mergeCell ref="B2284:B2285"/>
    <mergeCell ref="C2284:C2285"/>
    <mergeCell ref="F2284:F2285"/>
    <mergeCell ref="H2110:H2111"/>
    <mergeCell ref="H2112:H2113"/>
    <mergeCell ref="H2241:W2241"/>
    <mergeCell ref="H2303:W2303"/>
    <mergeCell ref="H2304:W2304"/>
    <mergeCell ref="I2340:I2341"/>
    <mergeCell ref="K2444:K2445"/>
    <mergeCell ref="H2257:H2258"/>
    <mergeCell ref="G2247:G2248"/>
    <mergeCell ref="M2393:M2394"/>
    <mergeCell ref="I2395:I2396"/>
    <mergeCell ref="J2395:J2396"/>
    <mergeCell ref="L2395:L2396"/>
    <mergeCell ref="M2395:M2396"/>
    <mergeCell ref="L2469:L2470"/>
    <mergeCell ref="M2469:M2470"/>
    <mergeCell ref="A2167:A2168"/>
    <mergeCell ref="F2160:F2161"/>
    <mergeCell ref="J2465:J2466"/>
    <mergeCell ref="W2136:W2137"/>
    <mergeCell ref="L2479:L2480"/>
    <mergeCell ref="M2479:M2480"/>
    <mergeCell ref="A2481:A2482"/>
    <mergeCell ref="B2481:B2482"/>
    <mergeCell ref="C2481:C2482"/>
    <mergeCell ref="D2481:D2482"/>
    <mergeCell ref="A2483:A2484"/>
    <mergeCell ref="B2483:B2484"/>
    <mergeCell ref="C2483:C2484"/>
    <mergeCell ref="D2483:D2484"/>
    <mergeCell ref="F2483:F2484"/>
    <mergeCell ref="G2483:G2484"/>
    <mergeCell ref="J2483:J2484"/>
    <mergeCell ref="L2483:L2484"/>
    <mergeCell ref="I2481:I2482"/>
    <mergeCell ref="I2483:I2484"/>
    <mergeCell ref="I2485:I2486"/>
    <mergeCell ref="A2475:A2476"/>
    <mergeCell ref="B2475:B2476"/>
    <mergeCell ref="C2475:C2476"/>
    <mergeCell ref="D2475:D2476"/>
    <mergeCell ref="C918:C919"/>
    <mergeCell ref="D918:D919"/>
    <mergeCell ref="C934:C935"/>
    <mergeCell ref="K1692:K1695"/>
    <mergeCell ref="I1703:I1704"/>
    <mergeCell ref="D1641:D1642"/>
    <mergeCell ref="G1409:G1410"/>
    <mergeCell ref="H1435:H1436"/>
    <mergeCell ref="L1109:L1112"/>
    <mergeCell ref="G1167:G1168"/>
    <mergeCell ref="I1098:I1099"/>
    <mergeCell ref="J1261:J1262"/>
    <mergeCell ref="M966:M967"/>
    <mergeCell ref="L1020:L1022"/>
    <mergeCell ref="H1054:H1055"/>
    <mergeCell ref="J997:J998"/>
    <mergeCell ref="J1128:J1129"/>
    <mergeCell ref="L1261:L1262"/>
    <mergeCell ref="M1261:M1262"/>
    <mergeCell ref="L1277:L1278"/>
    <mergeCell ref="I1202:I1203"/>
    <mergeCell ref="J1202:J1203"/>
    <mergeCell ref="L1212:L1213"/>
    <mergeCell ref="M1212:M1213"/>
    <mergeCell ref="E1181:E1184"/>
    <mergeCell ref="M1353:M1354"/>
    <mergeCell ref="K1014:K1015"/>
    <mergeCell ref="J1004:J1005"/>
    <mergeCell ref="L1013:L1015"/>
    <mergeCell ref="J946:J947"/>
    <mergeCell ref="G918:G919"/>
    <mergeCell ref="J936:J937"/>
    <mergeCell ref="L1409:L1410"/>
    <mergeCell ref="L1424:L1425"/>
    <mergeCell ref="M1417:M1418"/>
    <mergeCell ref="L1419:L1420"/>
    <mergeCell ref="L1413:L1414"/>
    <mergeCell ref="L1589:L1591"/>
    <mergeCell ref="M1589:M1591"/>
    <mergeCell ref="M1415:M1416"/>
    <mergeCell ref="L1460:L1461"/>
    <mergeCell ref="M1460:M1461"/>
    <mergeCell ref="A773:A774"/>
    <mergeCell ref="B773:B774"/>
    <mergeCell ref="A775:A776"/>
    <mergeCell ref="B775:B776"/>
    <mergeCell ref="A791:A792"/>
    <mergeCell ref="A805:A806"/>
    <mergeCell ref="B805:B806"/>
    <mergeCell ref="C805:C806"/>
    <mergeCell ref="D805:D806"/>
    <mergeCell ref="I777:I778"/>
    <mergeCell ref="F805:F806"/>
    <mergeCell ref="G805:G806"/>
    <mergeCell ref="H805:H806"/>
    <mergeCell ref="L795:L796"/>
    <mergeCell ref="B875:B876"/>
    <mergeCell ref="C875:C876"/>
    <mergeCell ref="D875:D876"/>
    <mergeCell ref="F875:F876"/>
    <mergeCell ref="G875:G876"/>
    <mergeCell ref="H875:H876"/>
    <mergeCell ref="H834:H835"/>
    <mergeCell ref="J785:J786"/>
    <mergeCell ref="C821:C822"/>
    <mergeCell ref="A875:A876"/>
    <mergeCell ref="F851:F852"/>
    <mergeCell ref="G851:G852"/>
    <mergeCell ref="H851:H852"/>
    <mergeCell ref="B853:B854"/>
    <mergeCell ref="C853:C854"/>
    <mergeCell ref="D853:D854"/>
    <mergeCell ref="F853:F854"/>
    <mergeCell ref="G853:G854"/>
    <mergeCell ref="H853:H854"/>
    <mergeCell ref="I853:I854"/>
    <mergeCell ref="J853:J854"/>
    <mergeCell ref="A814:A815"/>
    <mergeCell ref="B814:B815"/>
    <mergeCell ref="A819:A820"/>
    <mergeCell ref="B819:B820"/>
    <mergeCell ref="C819:C820"/>
    <mergeCell ref="D819:D820"/>
    <mergeCell ref="F819:F820"/>
    <mergeCell ref="G819:G820"/>
    <mergeCell ref="C814:C815"/>
    <mergeCell ref="D814:D815"/>
    <mergeCell ref="F814:F815"/>
    <mergeCell ref="G814:G815"/>
    <mergeCell ref="G801:G802"/>
    <mergeCell ref="A793:A794"/>
    <mergeCell ref="B793:B794"/>
    <mergeCell ref="C793:C794"/>
    <mergeCell ref="D793:D794"/>
    <mergeCell ref="A807:A808"/>
    <mergeCell ref="B807:B808"/>
    <mergeCell ref="C807:C808"/>
    <mergeCell ref="G785:G786"/>
    <mergeCell ref="H785:H786"/>
    <mergeCell ref="I785:I786"/>
    <mergeCell ref="D869:D870"/>
    <mergeCell ref="F869:F870"/>
    <mergeCell ref="G782:G783"/>
    <mergeCell ref="D864:D865"/>
    <mergeCell ref="A866:A867"/>
    <mergeCell ref="B866:B867"/>
    <mergeCell ref="A761:A762"/>
    <mergeCell ref="W797:W798"/>
    <mergeCell ref="W807:W808"/>
    <mergeCell ref="A1024:A1026"/>
    <mergeCell ref="W791:W792"/>
    <mergeCell ref="L793:L794"/>
    <mergeCell ref="W812:W813"/>
    <mergeCell ref="L814:L815"/>
    <mergeCell ref="W814:W815"/>
    <mergeCell ref="M777:M778"/>
    <mergeCell ref="M765:M766"/>
    <mergeCell ref="M793:M794"/>
    <mergeCell ref="A797:A798"/>
    <mergeCell ref="B797:B798"/>
    <mergeCell ref="C797:C798"/>
    <mergeCell ref="D797:D798"/>
    <mergeCell ref="F797:F798"/>
    <mergeCell ref="G797:G798"/>
    <mergeCell ref="H797:H798"/>
    <mergeCell ref="I797:I798"/>
    <mergeCell ref="J797:J798"/>
    <mergeCell ref="M797:M798"/>
    <mergeCell ref="I801:I802"/>
    <mergeCell ref="J801:J802"/>
    <mergeCell ref="M801:M802"/>
    <mergeCell ref="A803:A804"/>
    <mergeCell ref="B803:B804"/>
    <mergeCell ref="C803:C804"/>
    <mergeCell ref="W830:W831"/>
    <mergeCell ref="L832:L833"/>
    <mergeCell ref="A882:A883"/>
    <mergeCell ref="B934:B935"/>
    <mergeCell ref="M832:M833"/>
    <mergeCell ref="A834:A835"/>
    <mergeCell ref="B834:B835"/>
    <mergeCell ref="C834:C835"/>
    <mergeCell ref="D834:D835"/>
    <mergeCell ref="F834:F835"/>
    <mergeCell ref="G834:G835"/>
    <mergeCell ref="L907:L908"/>
    <mergeCell ref="J904:J905"/>
    <mergeCell ref="G920:G921"/>
    <mergeCell ref="G916:G917"/>
    <mergeCell ref="D795:D796"/>
    <mergeCell ref="B791:B792"/>
    <mergeCell ref="W855:W856"/>
    <mergeCell ref="W858:W859"/>
    <mergeCell ref="M877:M878"/>
    <mergeCell ref="L875:L876"/>
    <mergeCell ref="A799:A800"/>
    <mergeCell ref="B799:B800"/>
    <mergeCell ref="C799:C800"/>
    <mergeCell ref="D799:D800"/>
    <mergeCell ref="F799:F800"/>
    <mergeCell ref="A789:A790"/>
    <mergeCell ref="M799:M800"/>
    <mergeCell ref="A767:A768"/>
    <mergeCell ref="B767:B768"/>
    <mergeCell ref="C767:C768"/>
    <mergeCell ref="D767:D768"/>
    <mergeCell ref="F767:F768"/>
    <mergeCell ref="G767:G768"/>
    <mergeCell ref="B795:B796"/>
    <mergeCell ref="C795:C796"/>
    <mergeCell ref="A770:A771"/>
    <mergeCell ref="A779:A780"/>
    <mergeCell ref="W795:W796"/>
    <mergeCell ref="L777:L778"/>
    <mergeCell ref="M789:M790"/>
    <mergeCell ref="W773:W774"/>
    <mergeCell ref="L775:L776"/>
    <mergeCell ref="W775:W776"/>
    <mergeCell ref="M805:M806"/>
    <mergeCell ref="F795:F796"/>
    <mergeCell ref="G795:G796"/>
    <mergeCell ref="H795:H796"/>
    <mergeCell ref="I795:I796"/>
    <mergeCell ref="J795:J796"/>
    <mergeCell ref="M795:M796"/>
    <mergeCell ref="A810:A811"/>
    <mergeCell ref="B810:B811"/>
    <mergeCell ref="C810:C811"/>
    <mergeCell ref="D810:D811"/>
    <mergeCell ref="F810:F811"/>
    <mergeCell ref="G810:G811"/>
    <mergeCell ref="H810:H811"/>
    <mergeCell ref="I810:I811"/>
    <mergeCell ref="J810:J811"/>
    <mergeCell ref="M810:M811"/>
    <mergeCell ref="B777:B778"/>
    <mergeCell ref="H777:H778"/>
    <mergeCell ref="A782:A783"/>
    <mergeCell ref="D849:D850"/>
    <mergeCell ref="H830:H831"/>
    <mergeCell ref="I830:I831"/>
    <mergeCell ref="J830:J831"/>
    <mergeCell ref="M830:M831"/>
    <mergeCell ref="L830:L831"/>
    <mergeCell ref="M843:M844"/>
    <mergeCell ref="A817:A818"/>
    <mergeCell ref="B817:B818"/>
    <mergeCell ref="C817:C818"/>
    <mergeCell ref="D817:D818"/>
    <mergeCell ref="G821:G822"/>
    <mergeCell ref="H821:H822"/>
    <mergeCell ref="I821:I822"/>
    <mergeCell ref="D807:D808"/>
    <mergeCell ref="F807:F808"/>
    <mergeCell ref="G807:G808"/>
    <mergeCell ref="D777:D778"/>
    <mergeCell ref="F777:F778"/>
    <mergeCell ref="G777:G778"/>
    <mergeCell ref="M785:M786"/>
    <mergeCell ref="H782:H783"/>
    <mergeCell ref="I782:I783"/>
    <mergeCell ref="J782:J783"/>
    <mergeCell ref="L810:L811"/>
    <mergeCell ref="J821:J822"/>
    <mergeCell ref="M821:M822"/>
    <mergeCell ref="A823:A824"/>
    <mergeCell ref="B823:B824"/>
    <mergeCell ref="C823:C824"/>
    <mergeCell ref="J834:J835"/>
    <mergeCell ref="M834:M835"/>
    <mergeCell ref="A836:A837"/>
    <mergeCell ref="M849:M850"/>
    <mergeCell ref="L847:L848"/>
    <mergeCell ref="A838:A839"/>
    <mergeCell ref="B739:B740"/>
    <mergeCell ref="C739:C740"/>
    <mergeCell ref="D739:D740"/>
    <mergeCell ref="F739:F740"/>
    <mergeCell ref="G739:G740"/>
    <mergeCell ref="H739:H740"/>
    <mergeCell ref="I739:I740"/>
    <mergeCell ref="J739:J740"/>
    <mergeCell ref="M739:M740"/>
    <mergeCell ref="B741:B742"/>
    <mergeCell ref="C741:C742"/>
    <mergeCell ref="D741:D742"/>
    <mergeCell ref="F741:F742"/>
    <mergeCell ref="G741:G742"/>
    <mergeCell ref="H741:H742"/>
    <mergeCell ref="I741:I742"/>
    <mergeCell ref="J741:J742"/>
    <mergeCell ref="A739:A740"/>
    <mergeCell ref="A741:A742"/>
    <mergeCell ref="A743:A744"/>
    <mergeCell ref="A746:A747"/>
    <mergeCell ref="A748:A749"/>
    <mergeCell ref="M882:M883"/>
    <mergeCell ref="D882:D883"/>
    <mergeCell ref="C882:C883"/>
    <mergeCell ref="G882:G883"/>
    <mergeCell ref="F882:F883"/>
    <mergeCell ref="J777:J778"/>
    <mergeCell ref="A756:A757"/>
    <mergeCell ref="M756:M757"/>
    <mergeCell ref="A763:A764"/>
    <mergeCell ref="B763:B764"/>
    <mergeCell ref="B782:B783"/>
    <mergeCell ref="A785:A786"/>
    <mergeCell ref="B785:B786"/>
    <mergeCell ref="C785:C786"/>
    <mergeCell ref="L763:L764"/>
    <mergeCell ref="M775:M776"/>
    <mergeCell ref="L805:L806"/>
    <mergeCell ref="A821:A822"/>
    <mergeCell ref="B821:B822"/>
    <mergeCell ref="L853:L854"/>
    <mergeCell ref="B877:B878"/>
    <mergeCell ref="C877:C878"/>
    <mergeCell ref="D877:D878"/>
    <mergeCell ref="F877:F878"/>
    <mergeCell ref="B880:B881"/>
    <mergeCell ref="A847:A848"/>
    <mergeCell ref="B847:B848"/>
    <mergeCell ref="C847:C848"/>
    <mergeCell ref="D847:D848"/>
    <mergeCell ref="F847:F848"/>
    <mergeCell ref="G847:G848"/>
    <mergeCell ref="A801:A802"/>
    <mergeCell ref="B801:B802"/>
    <mergeCell ref="C801:C802"/>
    <mergeCell ref="D801:D802"/>
    <mergeCell ref="F801:F802"/>
    <mergeCell ref="M787:M788"/>
    <mergeCell ref="L787:L788"/>
    <mergeCell ref="L791:L792"/>
    <mergeCell ref="F787:F788"/>
    <mergeCell ref="G787:G788"/>
    <mergeCell ref="A795:A796"/>
    <mergeCell ref="L1838:L1839"/>
    <mergeCell ref="I1840:I1841"/>
    <mergeCell ref="H2121:H2122"/>
    <mergeCell ref="J2096:J2097"/>
    <mergeCell ref="L2096:L2097"/>
    <mergeCell ref="I2089:I2090"/>
    <mergeCell ref="I2092:I2093"/>
    <mergeCell ref="F2079:F2080"/>
    <mergeCell ref="M2081:M2082"/>
    <mergeCell ref="I2116:I2117"/>
    <mergeCell ref="J2116:J2117"/>
    <mergeCell ref="L2116:L2117"/>
    <mergeCell ref="F2056:F2057"/>
    <mergeCell ref="F2046:F2047"/>
    <mergeCell ref="L2050:L2051"/>
    <mergeCell ref="M2050:M2051"/>
    <mergeCell ref="J2040:J2041"/>
    <mergeCell ref="M2079:M2080"/>
    <mergeCell ref="M1882:M1886"/>
    <mergeCell ref="M1887:M1888"/>
    <mergeCell ref="I2002:I2003"/>
    <mergeCell ref="J2002:J2003"/>
    <mergeCell ref="L2002:L2003"/>
    <mergeCell ref="M2002:M2003"/>
    <mergeCell ref="K1856:K1857"/>
    <mergeCell ref="L2098:L2099"/>
    <mergeCell ref="M2098:M2099"/>
    <mergeCell ref="M2077:M2078"/>
    <mergeCell ref="J2118:J2119"/>
    <mergeCell ref="J2100:J2101"/>
    <mergeCell ref="J2102:J2103"/>
    <mergeCell ref="J2104:J2105"/>
    <mergeCell ref="I2110:I2111"/>
    <mergeCell ref="I2114:I2115"/>
    <mergeCell ref="J2114:J2115"/>
    <mergeCell ref="L2114:L2115"/>
    <mergeCell ref="M2075:M2076"/>
    <mergeCell ref="M2094:M2095"/>
    <mergeCell ref="M2104:M2105"/>
    <mergeCell ref="I2106:I2107"/>
    <mergeCell ref="J2106:J2107"/>
    <mergeCell ref="L2106:L2107"/>
    <mergeCell ref="M2106:M2107"/>
    <mergeCell ref="I2108:I2109"/>
    <mergeCell ref="M2067:M2068"/>
    <mergeCell ref="I2069:I2070"/>
    <mergeCell ref="J2069:J2070"/>
    <mergeCell ref="L2092:L2093"/>
    <mergeCell ref="I2094:I2095"/>
    <mergeCell ref="J2094:J2095"/>
    <mergeCell ref="L2094:L2095"/>
    <mergeCell ref="I2036:I2037"/>
    <mergeCell ref="M1923:M1924"/>
    <mergeCell ref="H1923:H1924"/>
    <mergeCell ref="H1925:H1926"/>
    <mergeCell ref="M1972:M1973"/>
    <mergeCell ref="M1992:M1993"/>
    <mergeCell ref="L2026:L2027"/>
    <mergeCell ref="L2008:L2009"/>
    <mergeCell ref="M1920:M1922"/>
    <mergeCell ref="J1903:J1904"/>
    <mergeCell ref="M1915:M1916"/>
    <mergeCell ref="J2089:J2090"/>
    <mergeCell ref="L2089:L2090"/>
    <mergeCell ref="W2145:W2147"/>
    <mergeCell ref="W2148:W2150"/>
    <mergeCell ref="F2148:F2150"/>
    <mergeCell ref="F2151:F2153"/>
    <mergeCell ref="F1766:F1769"/>
    <mergeCell ref="F1770:F1773"/>
    <mergeCell ref="F1774:F1777"/>
    <mergeCell ref="W1992:W1993"/>
    <mergeCell ref="W1994:W1995"/>
    <mergeCell ref="W1996:W1997"/>
    <mergeCell ref="W1998:W1999"/>
    <mergeCell ref="W2002:W2003"/>
    <mergeCell ref="W2004:W2005"/>
    <mergeCell ref="W2006:W2007"/>
    <mergeCell ref="I1042:I1043"/>
    <mergeCell ref="J1042:J1043"/>
    <mergeCell ref="I1087:I1088"/>
    <mergeCell ref="J1087:J1088"/>
    <mergeCell ref="L1399:L1400"/>
    <mergeCell ref="M1384:M1385"/>
    <mergeCell ref="I1456:I1457"/>
    <mergeCell ref="I974:I975"/>
    <mergeCell ref="J974:J975"/>
    <mergeCell ref="I964:I965"/>
    <mergeCell ref="J964:J965"/>
    <mergeCell ref="I2063:I2064"/>
    <mergeCell ref="M1123:M1124"/>
    <mergeCell ref="J1696:J1699"/>
    <mergeCell ref="M1366:M1367"/>
    <mergeCell ref="L1368:L1369"/>
    <mergeCell ref="M1368:M1369"/>
    <mergeCell ref="L1370:L1371"/>
    <mergeCell ref="L2034:L2035"/>
    <mergeCell ref="M2040:M2041"/>
    <mergeCell ref="M2014:M2015"/>
    <mergeCell ref="L1433:L1434"/>
    <mergeCell ref="M1478:M1479"/>
    <mergeCell ref="L1536:L1537"/>
    <mergeCell ref="L1068:L1069"/>
    <mergeCell ref="L1024:L1026"/>
    <mergeCell ref="I1062:I1063"/>
    <mergeCell ref="J1062:J1063"/>
    <mergeCell ref="I1068:I1069"/>
    <mergeCell ref="J1068:J1069"/>
    <mergeCell ref="L1458:L1459"/>
    <mergeCell ref="M1458:M1459"/>
    <mergeCell ref="M1452:M1453"/>
    <mergeCell ref="L1454:L1455"/>
    <mergeCell ref="W2142:W2144"/>
    <mergeCell ref="W1958:W1959"/>
    <mergeCell ref="L2108:L2109"/>
    <mergeCell ref="M2108:M2109"/>
    <mergeCell ref="M2123:M2124"/>
    <mergeCell ref="J2127:J2128"/>
    <mergeCell ref="L2127:L2128"/>
    <mergeCell ref="M2116:M2117"/>
    <mergeCell ref="M2092:M2093"/>
    <mergeCell ref="L2083:L2084"/>
    <mergeCell ref="M2083:M2084"/>
    <mergeCell ref="H2114:H2115"/>
    <mergeCell ref="H2116:H2117"/>
    <mergeCell ref="H2118:H2119"/>
    <mergeCell ref="F2052:F2053"/>
    <mergeCell ref="F2054:F2055"/>
    <mergeCell ref="A893:A895"/>
    <mergeCell ref="F914:F915"/>
    <mergeCell ref="G914:G915"/>
    <mergeCell ref="A851:A852"/>
    <mergeCell ref="B851:B852"/>
    <mergeCell ref="C851:C852"/>
    <mergeCell ref="D851:D852"/>
    <mergeCell ref="M851:M852"/>
    <mergeCell ref="L851:L852"/>
    <mergeCell ref="A853:A854"/>
    <mergeCell ref="M853:M854"/>
    <mergeCell ref="A855:A856"/>
    <mergeCell ref="B855:B856"/>
    <mergeCell ref="C855:C856"/>
    <mergeCell ref="D855:D856"/>
    <mergeCell ref="F855:F856"/>
    <mergeCell ref="G855:G856"/>
    <mergeCell ref="H855:H856"/>
    <mergeCell ref="I855:I856"/>
    <mergeCell ref="J855:J856"/>
    <mergeCell ref="M855:M856"/>
    <mergeCell ref="J871:J872"/>
    <mergeCell ref="M871:M872"/>
    <mergeCell ref="B864:B865"/>
    <mergeCell ref="C864:C865"/>
    <mergeCell ref="H847:H848"/>
    <mergeCell ref="I847:I848"/>
    <mergeCell ref="J847:J848"/>
    <mergeCell ref="M847:M848"/>
    <mergeCell ref="A849:A850"/>
    <mergeCell ref="B849:B850"/>
    <mergeCell ref="C849:C850"/>
    <mergeCell ref="A858:A859"/>
    <mergeCell ref="B858:B859"/>
    <mergeCell ref="C858:C859"/>
    <mergeCell ref="D858:D859"/>
    <mergeCell ref="F858:F859"/>
    <mergeCell ref="G858:G859"/>
    <mergeCell ref="H858:H859"/>
    <mergeCell ref="I858:I859"/>
    <mergeCell ref="J858:J859"/>
    <mergeCell ref="M858:M859"/>
    <mergeCell ref="A860:A861"/>
    <mergeCell ref="B860:B861"/>
    <mergeCell ref="C860:C861"/>
    <mergeCell ref="D860:D861"/>
    <mergeCell ref="F860:F861"/>
    <mergeCell ref="G860:G861"/>
    <mergeCell ref="H860:H861"/>
    <mergeCell ref="A871:A872"/>
    <mergeCell ref="C871:C872"/>
    <mergeCell ref="A862:A863"/>
    <mergeCell ref="B862:B863"/>
    <mergeCell ref="C862:C863"/>
    <mergeCell ref="D862:D863"/>
    <mergeCell ref="F862:F863"/>
    <mergeCell ref="G862:G863"/>
    <mergeCell ref="H862:H863"/>
    <mergeCell ref="I862:I863"/>
    <mergeCell ref="J862:J863"/>
    <mergeCell ref="M862:M863"/>
    <mergeCell ref="D909:D910"/>
    <mergeCell ref="D911:D912"/>
    <mergeCell ref="H914:H915"/>
    <mergeCell ref="B838:B839"/>
    <mergeCell ref="C838:C839"/>
    <mergeCell ref="D838:D839"/>
    <mergeCell ref="F838:F839"/>
    <mergeCell ref="G838:G839"/>
    <mergeCell ref="H838:H839"/>
    <mergeCell ref="I838:I839"/>
    <mergeCell ref="J838:J839"/>
    <mergeCell ref="M838:M839"/>
    <mergeCell ref="A840:A841"/>
    <mergeCell ref="B840:B841"/>
    <mergeCell ref="C840:C841"/>
    <mergeCell ref="D840:D841"/>
    <mergeCell ref="F840:F841"/>
    <mergeCell ref="G840:G841"/>
    <mergeCell ref="H840:H841"/>
    <mergeCell ref="I840:I841"/>
    <mergeCell ref="J840:J841"/>
    <mergeCell ref="M840:M841"/>
    <mergeCell ref="L840:L841"/>
    <mergeCell ref="A843:A844"/>
    <mergeCell ref="A826:A827"/>
    <mergeCell ref="B826:B827"/>
    <mergeCell ref="C826:C827"/>
    <mergeCell ref="D826:D827"/>
    <mergeCell ref="F826:F827"/>
    <mergeCell ref="G826:G827"/>
    <mergeCell ref="H826:H827"/>
    <mergeCell ref="I826:I827"/>
    <mergeCell ref="J826:J827"/>
    <mergeCell ref="M826:M827"/>
    <mergeCell ref="A828:A829"/>
    <mergeCell ref="B828:B829"/>
    <mergeCell ref="C828:C829"/>
    <mergeCell ref="D828:D829"/>
    <mergeCell ref="F828:F829"/>
    <mergeCell ref="G828:G829"/>
    <mergeCell ref="H828:H829"/>
    <mergeCell ref="I828:I829"/>
    <mergeCell ref="J828:J829"/>
    <mergeCell ref="M828:M829"/>
    <mergeCell ref="A830:A831"/>
    <mergeCell ref="B830:B831"/>
    <mergeCell ref="C830:C831"/>
    <mergeCell ref="G830:G831"/>
    <mergeCell ref="A904:A905"/>
    <mergeCell ref="A864:A865"/>
    <mergeCell ref="H871:H872"/>
    <mergeCell ref="A939:A940"/>
    <mergeCell ref="A920:A921"/>
    <mergeCell ref="A916:A917"/>
    <mergeCell ref="L911:L912"/>
    <mergeCell ref="A901:A903"/>
    <mergeCell ref="C880:C881"/>
    <mergeCell ref="D880:D881"/>
    <mergeCell ref="F880:F881"/>
    <mergeCell ref="G880:G881"/>
    <mergeCell ref="A884:A885"/>
    <mergeCell ref="B884:B885"/>
    <mergeCell ref="M920:M921"/>
    <mergeCell ref="M928:M929"/>
    <mergeCell ref="L904:L905"/>
    <mergeCell ref="C884:C885"/>
    <mergeCell ref="C901:C903"/>
    <mergeCell ref="E902:E903"/>
    <mergeCell ref="H920:H921"/>
    <mergeCell ref="I939:I940"/>
    <mergeCell ref="C928:C929"/>
    <mergeCell ref="I916:I917"/>
    <mergeCell ref="H939:H940"/>
    <mergeCell ref="J939:J940"/>
    <mergeCell ref="J928:J929"/>
    <mergeCell ref="A928:A929"/>
    <mergeCell ref="A914:A915"/>
    <mergeCell ref="H911:H912"/>
    <mergeCell ref="A907:A908"/>
    <mergeCell ref="A909:A910"/>
    <mergeCell ref="B901:B903"/>
    <mergeCell ref="H928:H929"/>
    <mergeCell ref="B916:B917"/>
    <mergeCell ref="D871:D872"/>
    <mergeCell ref="F871:F872"/>
    <mergeCell ref="G871:G872"/>
    <mergeCell ref="B871:B872"/>
    <mergeCell ref="A887:A888"/>
    <mergeCell ref="B897:B899"/>
    <mergeCell ref="C897:C899"/>
    <mergeCell ref="F897:F899"/>
    <mergeCell ref="G897:G899"/>
    <mergeCell ref="E898:E899"/>
    <mergeCell ref="M909:M910"/>
    <mergeCell ref="M904:M905"/>
    <mergeCell ref="B904:B905"/>
    <mergeCell ref="H897:H899"/>
    <mergeCell ref="F887:F888"/>
    <mergeCell ref="A934:A935"/>
    <mergeCell ref="L864:L865"/>
    <mergeCell ref="L866:L867"/>
    <mergeCell ref="F864:F865"/>
    <mergeCell ref="G864:G865"/>
    <mergeCell ref="L871:L872"/>
    <mergeCell ref="L869:L870"/>
    <mergeCell ref="A869:A870"/>
    <mergeCell ref="B869:B870"/>
    <mergeCell ref="C869:C870"/>
    <mergeCell ref="A873:A874"/>
    <mergeCell ref="B873:B874"/>
    <mergeCell ref="C873:C874"/>
    <mergeCell ref="D873:D874"/>
    <mergeCell ref="G2455:G2456"/>
    <mergeCell ref="I2455:I2456"/>
    <mergeCell ref="F1466:F1467"/>
    <mergeCell ref="F1020:F1022"/>
    <mergeCell ref="D971:D972"/>
    <mergeCell ref="F1106:F1108"/>
    <mergeCell ref="F1013:F1015"/>
    <mergeCell ref="G1013:G1015"/>
    <mergeCell ref="B958:B959"/>
    <mergeCell ref="C958:C959"/>
    <mergeCell ref="B961:B962"/>
    <mergeCell ref="B982:B983"/>
    <mergeCell ref="B1062:B1063"/>
    <mergeCell ref="B1064:B1065"/>
    <mergeCell ref="B1066:B1067"/>
    <mergeCell ref="B1068:B1069"/>
    <mergeCell ref="B1071:B1072"/>
    <mergeCell ref="B1073:B1074"/>
    <mergeCell ref="B968:B969"/>
    <mergeCell ref="C968:C969"/>
    <mergeCell ref="B1051:B1052"/>
    <mergeCell ref="B1039:B1040"/>
    <mergeCell ref="B1031:B1032"/>
    <mergeCell ref="C1031:C1032"/>
    <mergeCell ref="C1013:C1015"/>
    <mergeCell ref="F1073:F1074"/>
    <mergeCell ref="F1048:F1049"/>
    <mergeCell ref="G1048:G1049"/>
    <mergeCell ref="C916:C917"/>
    <mergeCell ref="G946:G947"/>
    <mergeCell ref="B911:B912"/>
    <mergeCell ref="D964:D965"/>
    <mergeCell ref="B918:B919"/>
    <mergeCell ref="B1059:B1060"/>
    <mergeCell ref="B1007:B1008"/>
    <mergeCell ref="C1007:C1008"/>
    <mergeCell ref="D1007:D1008"/>
    <mergeCell ref="F1007:F1008"/>
    <mergeCell ref="G1007:G1008"/>
    <mergeCell ref="B1010:B1011"/>
    <mergeCell ref="D1010:D1011"/>
    <mergeCell ref="G1059:G1060"/>
    <mergeCell ref="G1062:G1063"/>
    <mergeCell ref="G1064:G1065"/>
    <mergeCell ref="G1066:G1067"/>
    <mergeCell ref="F955:F956"/>
    <mergeCell ref="G966:G967"/>
    <mergeCell ref="F1051:F1052"/>
    <mergeCell ref="G1051:G1052"/>
    <mergeCell ref="F1046:F1047"/>
    <mergeCell ref="F2071:F2072"/>
    <mergeCell ref="G2077:G2078"/>
    <mergeCell ref="G2079:G2080"/>
    <mergeCell ref="G2081:G2082"/>
    <mergeCell ref="I2085:I2086"/>
    <mergeCell ref="I1422:I1423"/>
    <mergeCell ref="C1424:C1425"/>
    <mergeCell ref="B2050:B2051"/>
    <mergeCell ref="B2052:B2053"/>
    <mergeCell ref="G1516:G1517"/>
    <mergeCell ref="F1518:F1519"/>
    <mergeCell ref="G1518:G1519"/>
    <mergeCell ref="B1462:B1463"/>
    <mergeCell ref="B1464:B1465"/>
    <mergeCell ref="L2710:L2711"/>
    <mergeCell ref="D2586:D2587"/>
    <mergeCell ref="B907:B908"/>
    <mergeCell ref="C907:C908"/>
    <mergeCell ref="B920:B921"/>
    <mergeCell ref="C887:C888"/>
    <mergeCell ref="F907:F908"/>
    <mergeCell ref="G904:G905"/>
    <mergeCell ref="G887:G888"/>
    <mergeCell ref="G911:G912"/>
    <mergeCell ref="B1299:B1300"/>
    <mergeCell ref="B1295:B1296"/>
    <mergeCell ref="G1242:G1243"/>
    <mergeCell ref="J2477:J2478"/>
    <mergeCell ref="L2477:L2478"/>
    <mergeCell ref="M2477:M2478"/>
    <mergeCell ref="M2493:M2494"/>
    <mergeCell ref="A2497:A2498"/>
    <mergeCell ref="H2497:H2498"/>
    <mergeCell ref="I2497:I2498"/>
    <mergeCell ref="J2497:J2498"/>
    <mergeCell ref="L2497:L2498"/>
    <mergeCell ref="M2497:M2498"/>
    <mergeCell ref="A2499:A2500"/>
    <mergeCell ref="B2499:B2500"/>
    <mergeCell ref="C2499:C2500"/>
    <mergeCell ref="D2499:D2500"/>
    <mergeCell ref="A2495:A2496"/>
    <mergeCell ref="B2495:B2496"/>
    <mergeCell ref="C2495:C2496"/>
    <mergeCell ref="M2501:M2502"/>
    <mergeCell ref="G2497:G2498"/>
    <mergeCell ref="A2485:A2486"/>
    <mergeCell ref="B2485:B2486"/>
    <mergeCell ref="C2485:C2486"/>
    <mergeCell ref="D2485:D2486"/>
    <mergeCell ref="F2485:F2486"/>
    <mergeCell ref="G2485:G2486"/>
    <mergeCell ref="C2487:C2488"/>
    <mergeCell ref="D2487:D2488"/>
    <mergeCell ref="F2487:F2488"/>
    <mergeCell ref="J2495:J2496"/>
    <mergeCell ref="L2495:L2496"/>
    <mergeCell ref="M2495:M2496"/>
    <mergeCell ref="F2499:F2500"/>
    <mergeCell ref="G2499:G2500"/>
    <mergeCell ref="H2499:H2500"/>
    <mergeCell ref="I2499:I2500"/>
    <mergeCell ref="J2499:J2500"/>
    <mergeCell ref="L2499:L2500"/>
    <mergeCell ref="M2499:M2500"/>
    <mergeCell ref="A2501:A2502"/>
    <mergeCell ref="B2501:B2502"/>
    <mergeCell ref="A2493:A2494"/>
    <mergeCell ref="B2493:B2494"/>
    <mergeCell ref="J2493:J2494"/>
    <mergeCell ref="L2493:L2494"/>
    <mergeCell ref="G2487:G2488"/>
    <mergeCell ref="H2485:H2486"/>
    <mergeCell ref="F2495:F2496"/>
    <mergeCell ref="G2495:G2496"/>
    <mergeCell ref="H2495:H2496"/>
    <mergeCell ref="I2495:I2496"/>
    <mergeCell ref="F2455:F2456"/>
    <mergeCell ref="L2579:L2580"/>
    <mergeCell ref="M2579:M2580"/>
    <mergeCell ref="A2581:A2582"/>
    <mergeCell ref="B2581:B2582"/>
    <mergeCell ref="C2581:C2582"/>
    <mergeCell ref="D2581:D2582"/>
    <mergeCell ref="F2581:F2582"/>
    <mergeCell ref="G2581:G2582"/>
    <mergeCell ref="H2581:H2582"/>
    <mergeCell ref="I2581:I2582"/>
    <mergeCell ref="J2581:J2582"/>
    <mergeCell ref="L2581:L2582"/>
    <mergeCell ref="M2581:M2582"/>
    <mergeCell ref="G2707:G2708"/>
    <mergeCell ref="H2671:W2671"/>
    <mergeCell ref="H2669:W2669"/>
    <mergeCell ref="H2693:H2694"/>
    <mergeCell ref="H2695:H2696"/>
    <mergeCell ref="B2596:G2596"/>
    <mergeCell ref="G2698:G2699"/>
    <mergeCell ref="G2701:G2702"/>
    <mergeCell ref="J2586:J2587"/>
    <mergeCell ref="A2600:A2601"/>
    <mergeCell ref="B2600:B2601"/>
    <mergeCell ref="I2701:I2702"/>
    <mergeCell ref="J2689:J2690"/>
    <mergeCell ref="L2689:L2690"/>
    <mergeCell ref="M2689:M2690"/>
    <mergeCell ref="I2691:I2692"/>
    <mergeCell ref="J2691:J2692"/>
    <mergeCell ref="M2695:M2696"/>
    <mergeCell ref="G2693:G2694"/>
    <mergeCell ref="L2693:L2694"/>
    <mergeCell ref="I2586:I2587"/>
    <mergeCell ref="L2691:L2692"/>
    <mergeCell ref="I2693:I2694"/>
    <mergeCell ref="J2600:J2601"/>
    <mergeCell ref="M2693:M2694"/>
    <mergeCell ref="I2695:I2696"/>
    <mergeCell ref="J2695:J2696"/>
    <mergeCell ref="L2695:L2696"/>
    <mergeCell ref="A2689:A2690"/>
    <mergeCell ref="H2689:H2690"/>
    <mergeCell ref="I2689:I2690"/>
    <mergeCell ref="L2602:L2603"/>
    <mergeCell ref="H2600:H2601"/>
    <mergeCell ref="A2586:A2587"/>
    <mergeCell ref="B2586:B2587"/>
    <mergeCell ref="G2691:G2692"/>
    <mergeCell ref="G2600:G2601"/>
    <mergeCell ref="G2685:G2686"/>
    <mergeCell ref="A2602:A2603"/>
    <mergeCell ref="F2693:F2694"/>
    <mergeCell ref="F2695:F2696"/>
    <mergeCell ref="G2703:G2705"/>
    <mergeCell ref="W2763:W2764"/>
    <mergeCell ref="A2765:A2766"/>
    <mergeCell ref="B2765:B2766"/>
    <mergeCell ref="C2765:C2766"/>
    <mergeCell ref="D2765:D2766"/>
    <mergeCell ref="F2765:F2766"/>
    <mergeCell ref="G2765:G2766"/>
    <mergeCell ref="H2765:H2766"/>
    <mergeCell ref="I2765:I2766"/>
    <mergeCell ref="J2765:J2766"/>
    <mergeCell ref="L2765:L2766"/>
    <mergeCell ref="M2765:M2766"/>
    <mergeCell ref="W2765:W2766"/>
    <mergeCell ref="W2691:W2692"/>
    <mergeCell ref="W2689:W2690"/>
    <mergeCell ref="A2729:A2730"/>
    <mergeCell ref="H2729:H2730"/>
    <mergeCell ref="I2729:I2730"/>
    <mergeCell ref="J2729:J2730"/>
    <mergeCell ref="L2729:L2730"/>
    <mergeCell ref="M2729:M2730"/>
    <mergeCell ref="M2722:M2723"/>
    <mergeCell ref="A2722:A2723"/>
    <mergeCell ref="H2725:H2726"/>
    <mergeCell ref="I2725:I2726"/>
    <mergeCell ref="J2725:J2726"/>
    <mergeCell ref="L2725:L2726"/>
    <mergeCell ref="M2725:M2726"/>
    <mergeCell ref="A2727:A2728"/>
    <mergeCell ref="H2727:H2728"/>
    <mergeCell ref="I2727:I2728"/>
    <mergeCell ref="J2727:J2728"/>
    <mergeCell ref="L2727:L2728"/>
    <mergeCell ref="M2727:M2728"/>
    <mergeCell ref="G2722:G2723"/>
    <mergeCell ref="H2731:W2731"/>
    <mergeCell ref="H2733:W2733"/>
    <mergeCell ref="W2725:W2726"/>
    <mergeCell ref="A2703:A2704"/>
    <mergeCell ref="H2703:H2704"/>
    <mergeCell ref="I2703:I2704"/>
    <mergeCell ref="J2703:J2704"/>
    <mergeCell ref="L2703:L2704"/>
    <mergeCell ref="M2703:M2704"/>
    <mergeCell ref="B2718:B2719"/>
    <mergeCell ref="C2718:C2719"/>
    <mergeCell ref="D2718:D2719"/>
    <mergeCell ref="F2718:F2719"/>
    <mergeCell ref="G2718:G2719"/>
    <mergeCell ref="A2718:A2719"/>
    <mergeCell ref="H2718:H2719"/>
    <mergeCell ref="I2718:I2719"/>
    <mergeCell ref="J2718:J2719"/>
    <mergeCell ref="L2718:L2719"/>
    <mergeCell ref="M2718:M2719"/>
    <mergeCell ref="H2707:H2708"/>
    <mergeCell ref="I2707:I2708"/>
    <mergeCell ref="J2707:J2708"/>
    <mergeCell ref="L2707:L2708"/>
    <mergeCell ref="M2707:M2708"/>
    <mergeCell ref="H2710:H2711"/>
    <mergeCell ref="I2710:I2711"/>
    <mergeCell ref="J2710:J2711"/>
    <mergeCell ref="J2701:J2702"/>
    <mergeCell ref="M2777:M2778"/>
    <mergeCell ref="H2777:H2778"/>
    <mergeCell ref="A2777:A2778"/>
    <mergeCell ref="I2777:I2778"/>
    <mergeCell ref="J2777:J2778"/>
    <mergeCell ref="L2777:L2778"/>
    <mergeCell ref="A2763:A2764"/>
    <mergeCell ref="B2763:B2764"/>
    <mergeCell ref="C2763:C2764"/>
    <mergeCell ref="D2763:D2764"/>
    <mergeCell ref="F2763:F2764"/>
    <mergeCell ref="G2763:G2764"/>
    <mergeCell ref="H2763:H2764"/>
    <mergeCell ref="I2763:I2764"/>
    <mergeCell ref="J2763:J2764"/>
    <mergeCell ref="L2763:L2764"/>
    <mergeCell ref="M2763:M2764"/>
    <mergeCell ref="C2768:C2769"/>
    <mergeCell ref="F2768:F2769"/>
    <mergeCell ref="H2713:H2714"/>
    <mergeCell ref="I2713:I2714"/>
    <mergeCell ref="J2713:J2714"/>
    <mergeCell ref="D2768:D2769"/>
    <mergeCell ref="M2768:M2769"/>
    <mergeCell ref="B2768:B2769"/>
    <mergeCell ref="G2768:G2769"/>
    <mergeCell ref="C2710:C2711"/>
    <mergeCell ref="C2713:C2714"/>
    <mergeCell ref="H2722:H2723"/>
    <mergeCell ref="I2722:I2723"/>
    <mergeCell ref="I2716:I2717"/>
    <mergeCell ref="J2716:J2717"/>
    <mergeCell ref="L2716:L2717"/>
    <mergeCell ref="M2710:M2711"/>
    <mergeCell ref="A2716:A2717"/>
    <mergeCell ref="L2713:L2714"/>
    <mergeCell ref="M2713:M2714"/>
    <mergeCell ref="B2716:B2717"/>
    <mergeCell ref="C2716:C2717"/>
    <mergeCell ref="B2727:B2728"/>
    <mergeCell ref="B2729:B2730"/>
    <mergeCell ref="D2727:D2728"/>
    <mergeCell ref="D2729:D2730"/>
    <mergeCell ref="C2727:C2728"/>
    <mergeCell ref="C2729:C2730"/>
    <mergeCell ref="G2725:G2726"/>
    <mergeCell ref="G2727:G2728"/>
    <mergeCell ref="G2729:G2730"/>
    <mergeCell ref="A2768:A2769"/>
    <mergeCell ref="M2716:M2717"/>
    <mergeCell ref="L2768:L2769"/>
    <mergeCell ref="J2768:J2769"/>
    <mergeCell ref="I2768:I2769"/>
    <mergeCell ref="H2768:H2769"/>
    <mergeCell ref="B2722:B2723"/>
    <mergeCell ref="G2710:G2711"/>
    <mergeCell ref="G2713:G2714"/>
    <mergeCell ref="G2716:G2717"/>
    <mergeCell ref="H2771:H2772"/>
    <mergeCell ref="A2771:A2772"/>
    <mergeCell ref="I2771:I2772"/>
    <mergeCell ref="J2771:J2772"/>
    <mergeCell ref="L2771:L2772"/>
    <mergeCell ref="F2716:F2717"/>
    <mergeCell ref="A2773:A2774"/>
    <mergeCell ref="H2773:H2774"/>
    <mergeCell ref="I2773:I2774"/>
    <mergeCell ref="J2773:J2774"/>
    <mergeCell ref="L2773:L2774"/>
    <mergeCell ref="A2775:A2776"/>
    <mergeCell ref="H2775:H2776"/>
    <mergeCell ref="I2775:I2776"/>
    <mergeCell ref="J2775:J2776"/>
    <mergeCell ref="L2775:L2776"/>
    <mergeCell ref="M2771:M2772"/>
    <mergeCell ref="M2773:M2774"/>
    <mergeCell ref="M2775:M2776"/>
    <mergeCell ref="H2479:H2480"/>
    <mergeCell ref="H2481:H2482"/>
    <mergeCell ref="H2483:H2484"/>
    <mergeCell ref="D2495:D2496"/>
    <mergeCell ref="A2487:A2488"/>
    <mergeCell ref="B2487:B2488"/>
    <mergeCell ref="L2563:L2564"/>
    <mergeCell ref="M2563:M2564"/>
    <mergeCell ref="A2565:A2566"/>
    <mergeCell ref="B2565:B2566"/>
    <mergeCell ref="C2565:C2566"/>
    <mergeCell ref="D2565:D2566"/>
    <mergeCell ref="F2565:F2566"/>
    <mergeCell ref="I2479:I2480"/>
    <mergeCell ref="H2487:H2488"/>
    <mergeCell ref="H2489:H2490"/>
    <mergeCell ref="H2491:H2492"/>
    <mergeCell ref="H2493:H2494"/>
    <mergeCell ref="J2487:J2488"/>
    <mergeCell ref="L2487:L2488"/>
    <mergeCell ref="M2487:M2488"/>
    <mergeCell ref="L2505:L2506"/>
    <mergeCell ref="M2505:M2506"/>
    <mergeCell ref="A2489:A2490"/>
    <mergeCell ref="B2489:B2490"/>
    <mergeCell ref="C2489:C2490"/>
    <mergeCell ref="D2489:D2490"/>
    <mergeCell ref="F2489:F2490"/>
    <mergeCell ref="G2489:G2490"/>
    <mergeCell ref="J2489:J2490"/>
    <mergeCell ref="L2489:L2490"/>
    <mergeCell ref="M2489:M2490"/>
    <mergeCell ref="A2491:A2492"/>
    <mergeCell ref="B2491:B2492"/>
    <mergeCell ref="C2491:C2492"/>
    <mergeCell ref="D2491:D2492"/>
    <mergeCell ref="F2491:F2492"/>
    <mergeCell ref="G2491:G2492"/>
    <mergeCell ref="J2491:J2492"/>
    <mergeCell ref="L2491:L2492"/>
    <mergeCell ref="M2491:M2492"/>
    <mergeCell ref="A2695:A2696"/>
    <mergeCell ref="A2579:A2580"/>
    <mergeCell ref="B2579:B2580"/>
    <mergeCell ref="C2579:C2580"/>
    <mergeCell ref="D2579:D2580"/>
    <mergeCell ref="F2579:F2580"/>
    <mergeCell ref="G2579:G2580"/>
    <mergeCell ref="H2579:H2580"/>
    <mergeCell ref="I2579:I2580"/>
    <mergeCell ref="J2579:J2580"/>
    <mergeCell ref="G2513:G2514"/>
    <mergeCell ref="H2513:H2514"/>
    <mergeCell ref="I2513:I2514"/>
    <mergeCell ref="J2513:J2514"/>
    <mergeCell ref="L2513:L2514"/>
    <mergeCell ref="M2513:M2514"/>
    <mergeCell ref="G2515:G2516"/>
    <mergeCell ref="H2515:H2516"/>
    <mergeCell ref="I2515:I2516"/>
    <mergeCell ref="J2515:J2516"/>
    <mergeCell ref="L2515:L2516"/>
    <mergeCell ref="M2515:M2516"/>
    <mergeCell ref="C2515:C2516"/>
    <mergeCell ref="D2515:D2516"/>
    <mergeCell ref="F2515:F2516"/>
    <mergeCell ref="A2511:A2512"/>
    <mergeCell ref="B2511:B2512"/>
    <mergeCell ref="C2511:C2512"/>
    <mergeCell ref="D2511:D2512"/>
    <mergeCell ref="F2511:F2512"/>
    <mergeCell ref="G2511:G2512"/>
    <mergeCell ref="M2511:M2512"/>
    <mergeCell ref="A2503:A2504"/>
    <mergeCell ref="B2503:B2504"/>
    <mergeCell ref="C2503:C2504"/>
    <mergeCell ref="D2503:D2504"/>
    <mergeCell ref="F2503:F2504"/>
    <mergeCell ref="G2503:G2504"/>
    <mergeCell ref="H2503:H2504"/>
    <mergeCell ref="I2503:I2504"/>
    <mergeCell ref="J2503:J2504"/>
    <mergeCell ref="L2503:L2504"/>
    <mergeCell ref="M2503:M2504"/>
    <mergeCell ref="A2505:A2506"/>
    <mergeCell ref="B2505:B2506"/>
    <mergeCell ref="C2505:C2506"/>
    <mergeCell ref="D2505:D2506"/>
    <mergeCell ref="F2505:F2506"/>
    <mergeCell ref="G2505:G2506"/>
    <mergeCell ref="H2505:H2506"/>
    <mergeCell ref="I2505:I2506"/>
    <mergeCell ref="J2505:J2506"/>
    <mergeCell ref="A2515:A2516"/>
    <mergeCell ref="G2569:G2570"/>
    <mergeCell ref="H2569:H2570"/>
    <mergeCell ref="M2517:M2518"/>
    <mergeCell ref="A2519:A2520"/>
    <mergeCell ref="B2519:B2520"/>
    <mergeCell ref="C2519:C2520"/>
    <mergeCell ref="D2519:D2520"/>
    <mergeCell ref="F2519:F2520"/>
    <mergeCell ref="G2519:G2520"/>
    <mergeCell ref="H2519:H2520"/>
    <mergeCell ref="I2519:I2520"/>
    <mergeCell ref="J2519:J2520"/>
    <mergeCell ref="L2519:L2520"/>
    <mergeCell ref="M2519:M2520"/>
    <mergeCell ref="A2521:A2522"/>
    <mergeCell ref="B2521:B2522"/>
    <mergeCell ref="C2521:C2522"/>
    <mergeCell ref="D2521:D2522"/>
    <mergeCell ref="F2521:F2522"/>
    <mergeCell ref="G2521:G2522"/>
    <mergeCell ref="H2521:H2522"/>
    <mergeCell ref="I2521:I2522"/>
    <mergeCell ref="J2521:J2522"/>
    <mergeCell ref="L2521:L2522"/>
    <mergeCell ref="M2521:M2522"/>
    <mergeCell ref="A2523:A2524"/>
    <mergeCell ref="B2523:B2524"/>
    <mergeCell ref="C2523:C2524"/>
    <mergeCell ref="D2523:D2524"/>
    <mergeCell ref="F2523:F2524"/>
    <mergeCell ref="J2523:J2524"/>
    <mergeCell ref="L2523:L2524"/>
    <mergeCell ref="M2523:M2524"/>
    <mergeCell ref="A2525:A2526"/>
    <mergeCell ref="B2525:B2526"/>
    <mergeCell ref="C2525:C2526"/>
    <mergeCell ref="D2525:D2526"/>
    <mergeCell ref="F2525:F2526"/>
    <mergeCell ref="G2525:G2526"/>
    <mergeCell ref="H2525:H2526"/>
    <mergeCell ref="I2525:I2526"/>
    <mergeCell ref="J2525:J2526"/>
    <mergeCell ref="L2525:L2526"/>
    <mergeCell ref="M2525:M2526"/>
    <mergeCell ref="H2531:H2532"/>
    <mergeCell ref="I2531:I2532"/>
    <mergeCell ref="J2531:J2532"/>
    <mergeCell ref="L2531:L2532"/>
    <mergeCell ref="M2531:M2532"/>
    <mergeCell ref="M2535:M2536"/>
    <mergeCell ref="F2545:F2546"/>
    <mergeCell ref="G2545:G2546"/>
    <mergeCell ref="H2545:H2546"/>
    <mergeCell ref="A2527:A2528"/>
    <mergeCell ref="F2531:F2532"/>
    <mergeCell ref="M2553:M2554"/>
    <mergeCell ref="G2533:G2534"/>
    <mergeCell ref="H2571:H2572"/>
    <mergeCell ref="I2571:I2572"/>
    <mergeCell ref="J2571:J2572"/>
    <mergeCell ref="L2571:L2572"/>
    <mergeCell ref="M2571:M2572"/>
    <mergeCell ref="A2573:A2574"/>
    <mergeCell ref="B2573:B2574"/>
    <mergeCell ref="C2573:C2574"/>
    <mergeCell ref="D2573:D2574"/>
    <mergeCell ref="A2567:A2568"/>
    <mergeCell ref="D2557:D2558"/>
    <mergeCell ref="F2557:F2558"/>
    <mergeCell ref="G2557:G2558"/>
    <mergeCell ref="L2561:L2562"/>
    <mergeCell ref="F2573:F2574"/>
    <mergeCell ref="H2557:H2558"/>
    <mergeCell ref="I2557:I2558"/>
    <mergeCell ref="J2557:J2558"/>
    <mergeCell ref="L2557:L2558"/>
    <mergeCell ref="G2573:G2574"/>
    <mergeCell ref="M2561:M2562"/>
    <mergeCell ref="L2565:L2566"/>
    <mergeCell ref="A2577:A2578"/>
    <mergeCell ref="B2577:B2578"/>
    <mergeCell ref="C2577:C2578"/>
    <mergeCell ref="D2577:D2578"/>
    <mergeCell ref="F2577:F2578"/>
    <mergeCell ref="G2577:G2578"/>
    <mergeCell ref="H2577:H2578"/>
    <mergeCell ref="I2577:I2578"/>
    <mergeCell ref="J2577:J2578"/>
    <mergeCell ref="L2577:L2578"/>
    <mergeCell ref="M2577:M2578"/>
    <mergeCell ref="A2559:A2560"/>
    <mergeCell ref="B2559:B2560"/>
    <mergeCell ref="C2559:C2560"/>
    <mergeCell ref="D2559:D2560"/>
    <mergeCell ref="F2559:F2560"/>
    <mergeCell ref="G2559:G2560"/>
    <mergeCell ref="H2559:H2560"/>
    <mergeCell ref="I2559:I2560"/>
    <mergeCell ref="J2559:J2560"/>
    <mergeCell ref="L2559:L2560"/>
    <mergeCell ref="M2559:M2560"/>
    <mergeCell ref="A2561:A2562"/>
    <mergeCell ref="B2561:B2562"/>
    <mergeCell ref="C2561:C2562"/>
    <mergeCell ref="D2561:D2562"/>
    <mergeCell ref="F2561:F2562"/>
    <mergeCell ref="G2561:G2562"/>
    <mergeCell ref="C2567:C2568"/>
    <mergeCell ref="D2567:D2568"/>
    <mergeCell ref="F2567:F2568"/>
    <mergeCell ref="G2567:G2568"/>
    <mergeCell ref="H2567:H2568"/>
    <mergeCell ref="I2567:I2568"/>
    <mergeCell ref="J2567:J2568"/>
    <mergeCell ref="L2567:L2568"/>
    <mergeCell ref="M2567:M2568"/>
    <mergeCell ref="A2569:A2570"/>
    <mergeCell ref="B2569:B2570"/>
    <mergeCell ref="C2569:C2570"/>
    <mergeCell ref="D2569:D2570"/>
    <mergeCell ref="F2569:F2570"/>
    <mergeCell ref="J2455:J2456"/>
    <mergeCell ref="L2455:L2456"/>
    <mergeCell ref="M2455:M2456"/>
    <mergeCell ref="A2457:A2458"/>
    <mergeCell ref="B2457:B2458"/>
    <mergeCell ref="C2457:C2458"/>
    <mergeCell ref="D2457:D2458"/>
    <mergeCell ref="F2457:F2458"/>
    <mergeCell ref="G2457:G2458"/>
    <mergeCell ref="I2457:I2458"/>
    <mergeCell ref="J2457:J2458"/>
    <mergeCell ref="L2457:L2458"/>
    <mergeCell ref="M2457:M2458"/>
    <mergeCell ref="A2459:A2460"/>
    <mergeCell ref="B2459:B2460"/>
    <mergeCell ref="C2459:C2460"/>
    <mergeCell ref="D2459:D2460"/>
    <mergeCell ref="F2459:F2460"/>
    <mergeCell ref="G2459:G2460"/>
    <mergeCell ref="I2459:I2460"/>
    <mergeCell ref="J2459:J2460"/>
    <mergeCell ref="L2459:L2460"/>
    <mergeCell ref="M2459:M2460"/>
    <mergeCell ref="F2527:F2528"/>
    <mergeCell ref="G2527:G2528"/>
    <mergeCell ref="H2527:H2528"/>
    <mergeCell ref="I2527:I2528"/>
    <mergeCell ref="J2527:J2528"/>
    <mergeCell ref="L2527:L2528"/>
    <mergeCell ref="M2527:M2528"/>
    <mergeCell ref="A2509:A2510"/>
    <mergeCell ref="B2509:B2510"/>
    <mergeCell ref="C2509:C2510"/>
    <mergeCell ref="D2509:D2510"/>
    <mergeCell ref="F2509:F2510"/>
    <mergeCell ref="G2509:G2510"/>
    <mergeCell ref="H2509:H2510"/>
    <mergeCell ref="I2509:I2510"/>
    <mergeCell ref="J2509:J2510"/>
    <mergeCell ref="H2523:H2524"/>
    <mergeCell ref="I2523:I2524"/>
    <mergeCell ref="J2517:J2518"/>
    <mergeCell ref="L2517:L2518"/>
    <mergeCell ref="H2501:H2502"/>
    <mergeCell ref="I2501:I2502"/>
    <mergeCell ref="J2501:J2502"/>
    <mergeCell ref="L2501:L2502"/>
    <mergeCell ref="A2507:A2508"/>
    <mergeCell ref="L2507:L2508"/>
    <mergeCell ref="D2507:D2508"/>
    <mergeCell ref="F2507:F2508"/>
    <mergeCell ref="G2507:G2508"/>
    <mergeCell ref="M2507:M2508"/>
    <mergeCell ref="H2507:H2508"/>
    <mergeCell ref="I2507:I2508"/>
    <mergeCell ref="J2507:J2508"/>
    <mergeCell ref="B2497:B2498"/>
    <mergeCell ref="D2497:D2498"/>
    <mergeCell ref="F2497:F2498"/>
    <mergeCell ref="A2513:A2514"/>
    <mergeCell ref="B2513:B2514"/>
    <mergeCell ref="C2513:C2514"/>
    <mergeCell ref="D2513:D2514"/>
    <mergeCell ref="F2513:F2514"/>
    <mergeCell ref="A2555:A2556"/>
    <mergeCell ref="A2557:A2558"/>
    <mergeCell ref="B2557:B2558"/>
    <mergeCell ref="A2553:A2554"/>
    <mergeCell ref="B2553:B2554"/>
    <mergeCell ref="H2553:H2554"/>
    <mergeCell ref="I2553:I2554"/>
    <mergeCell ref="L2553:L2554"/>
    <mergeCell ref="H2535:H2536"/>
    <mergeCell ref="I2535:I2536"/>
    <mergeCell ref="J2535:J2536"/>
    <mergeCell ref="L2535:L2536"/>
    <mergeCell ref="H2543:H2544"/>
    <mergeCell ref="I2543:I2544"/>
    <mergeCell ref="J2543:J2544"/>
    <mergeCell ref="L2543:L2544"/>
    <mergeCell ref="I2545:I2546"/>
    <mergeCell ref="J2545:J2546"/>
    <mergeCell ref="L2545:L2546"/>
    <mergeCell ref="M2545:M2546"/>
    <mergeCell ref="A2547:A2548"/>
    <mergeCell ref="A2575:A2576"/>
    <mergeCell ref="B2575:B2576"/>
    <mergeCell ref="C2575:C2576"/>
    <mergeCell ref="D2575:D2576"/>
    <mergeCell ref="F2575:F2576"/>
    <mergeCell ref="G2575:G2576"/>
    <mergeCell ref="H2575:H2576"/>
    <mergeCell ref="I2575:I2576"/>
    <mergeCell ref="J2575:J2576"/>
    <mergeCell ref="L2575:L2576"/>
    <mergeCell ref="M2575:M2576"/>
    <mergeCell ref="M2557:M2558"/>
    <mergeCell ref="L2537:L2538"/>
    <mergeCell ref="M2537:M2538"/>
    <mergeCell ref="A2539:A2540"/>
    <mergeCell ref="D2553:D2554"/>
    <mergeCell ref="G2553:G2554"/>
    <mergeCell ref="H2537:H2538"/>
    <mergeCell ref="I2537:I2538"/>
    <mergeCell ref="J2537:J2538"/>
    <mergeCell ref="D2535:D2536"/>
    <mergeCell ref="F2535:F2536"/>
    <mergeCell ref="G2535:G2536"/>
    <mergeCell ref="B2539:B2540"/>
    <mergeCell ref="C2539:C2540"/>
    <mergeCell ref="D2539:D2540"/>
    <mergeCell ref="F2539:F2540"/>
    <mergeCell ref="G2539:G2540"/>
    <mergeCell ref="H2539:H2540"/>
    <mergeCell ref="I2539:I2540"/>
    <mergeCell ref="J2539:J2540"/>
    <mergeCell ref="L2539:L2540"/>
    <mergeCell ref="M2539:M2540"/>
    <mergeCell ref="A2541:A2542"/>
    <mergeCell ref="B2541:B2542"/>
    <mergeCell ref="H2541:H2542"/>
    <mergeCell ref="I2541:I2542"/>
    <mergeCell ref="J2541:J2542"/>
    <mergeCell ref="L2541:L2542"/>
    <mergeCell ref="M2541:M2542"/>
    <mergeCell ref="M2551:M2552"/>
    <mergeCell ref="A2551:A2552"/>
    <mergeCell ref="B2551:B2552"/>
    <mergeCell ref="M2543:M2544"/>
    <mergeCell ref="A2545:A2546"/>
    <mergeCell ref="H2533:H2534"/>
    <mergeCell ref="I2533:I2534"/>
    <mergeCell ref="J2533:J2534"/>
    <mergeCell ref="L2533:L2534"/>
    <mergeCell ref="M2533:M2534"/>
    <mergeCell ref="A2461:A2462"/>
    <mergeCell ref="B2461:B2462"/>
    <mergeCell ref="C2461:C2462"/>
    <mergeCell ref="A2529:A2530"/>
    <mergeCell ref="B2529:B2530"/>
    <mergeCell ref="C2529:C2530"/>
    <mergeCell ref="D2529:D2530"/>
    <mergeCell ref="F2529:F2530"/>
    <mergeCell ref="G2529:G2530"/>
    <mergeCell ref="H2529:H2530"/>
    <mergeCell ref="I2529:I2530"/>
    <mergeCell ref="J2529:J2530"/>
    <mergeCell ref="L2529:L2530"/>
    <mergeCell ref="M2529:M2530"/>
    <mergeCell ref="A2531:A2532"/>
    <mergeCell ref="B2531:B2532"/>
    <mergeCell ref="C2531:C2532"/>
    <mergeCell ref="G2551:G2552"/>
    <mergeCell ref="H2551:H2552"/>
    <mergeCell ref="I2551:I2552"/>
    <mergeCell ref="L2551:L2552"/>
    <mergeCell ref="A2549:A2550"/>
    <mergeCell ref="B2549:B2550"/>
    <mergeCell ref="C2549:C2550"/>
    <mergeCell ref="D2549:D2550"/>
    <mergeCell ref="F2549:F2550"/>
    <mergeCell ref="G2549:G2550"/>
    <mergeCell ref="H2549:H2550"/>
    <mergeCell ref="I2549:I2550"/>
    <mergeCell ref="J2549:J2550"/>
    <mergeCell ref="L2549:L2550"/>
    <mergeCell ref="M2549:M2550"/>
    <mergeCell ref="A2543:A2544"/>
    <mergeCell ref="B2545:B2546"/>
    <mergeCell ref="C2545:C2546"/>
    <mergeCell ref="D2545:D2546"/>
    <mergeCell ref="C2541:C2542"/>
    <mergeCell ref="D2541:D2542"/>
    <mergeCell ref="F2541:F2542"/>
    <mergeCell ref="G2541:G2542"/>
    <mergeCell ref="A2537:A2538"/>
    <mergeCell ref="A2535:A2536"/>
    <mergeCell ref="B2535:B2536"/>
    <mergeCell ref="C2535:C2536"/>
    <mergeCell ref="A2533:A2534"/>
    <mergeCell ref="B2533:B2534"/>
    <mergeCell ref="C2533:C2534"/>
    <mergeCell ref="H2547:H2548"/>
    <mergeCell ref="I2547:I2548"/>
    <mergeCell ref="A2517:A2518"/>
    <mergeCell ref="B2517:B2518"/>
    <mergeCell ref="C2517:C2518"/>
    <mergeCell ref="D2517:D2518"/>
    <mergeCell ref="F2517:F2518"/>
    <mergeCell ref="G2517:G2518"/>
    <mergeCell ref="H2517:H2518"/>
    <mergeCell ref="I2517:I2518"/>
  </mergeCells>
  <phoneticPr fontId="13" type="noConversion"/>
  <printOptions horizontalCentered="1"/>
  <pageMargins left="0.19685039370078741" right="0.19685039370078741" top="0.39370078740157483" bottom="0.39370078740157483" header="0.19685039370078741" footer="0.19685039370078741"/>
  <pageSetup paperSize="9" scale="40" orientation="landscape" blackAndWhite="1" horizontalDpi="180" verticalDpi="180" r:id="rId7"/>
  <headerFooter>
    <oddFooter>&amp;R&amp;"Times New Roman,обычный"&amp;10&amp;P</oddFooter>
  </headerFooter>
  <rowBreaks count="22" manualBreakCount="22">
    <brk id="687" max="22" man="1"/>
    <brk id="921" max="22" man="1"/>
    <brk id="1226" max="22" man="1"/>
    <brk id="1272" max="22" man="1"/>
    <brk id="1290" max="22" man="1"/>
    <brk id="1326" max="22" man="1"/>
    <brk id="1381" max="22" man="1"/>
    <brk id="1619" max="22" man="1"/>
    <brk id="1670" max="22" man="1"/>
    <brk id="1695" max="22" man="1"/>
    <brk id="1876" max="22" man="1"/>
    <brk id="1894" max="22" man="1"/>
    <brk id="1927" max="22" man="1"/>
    <brk id="2001" max="22" man="1"/>
    <brk id="2066" max="22" man="1"/>
    <brk id="2140" max="22" man="1"/>
    <brk id="2216" max="22" man="1"/>
    <brk id="2230" max="22" man="1"/>
    <brk id="2256" max="22" man="1"/>
    <brk id="2286" max="22" man="1"/>
    <brk id="2700" max="22" man="1"/>
    <brk id="2734" max="22" man="1"/>
  </rowBreaks>
  <colBreaks count="1" manualBreakCount="1">
    <brk id="21" max="280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dimension ref="A1:Y456"/>
  <sheetViews>
    <sheetView view="pageBreakPreview" topLeftCell="B1" zoomScale="70" zoomScaleNormal="86" zoomScaleSheetLayoutView="70" workbookViewId="0">
      <pane ySplit="5" topLeftCell="A66" activePane="bottomLeft" state="frozen"/>
      <selection activeCell="B1" sqref="B1"/>
      <selection pane="bottomLeft" activeCell="B15" sqref="B15:B16"/>
    </sheetView>
  </sheetViews>
  <sheetFormatPr defaultColWidth="9.140625" defaultRowHeight="15.75" outlineLevelRow="1" outlineLevelCol="1" x14ac:dyDescent="0.25"/>
  <cols>
    <col min="1" max="1" width="6" style="1869" hidden="1" customWidth="1"/>
    <col min="2" max="2" width="41.28515625" style="1876" customWidth="1"/>
    <col min="3" max="3" width="17.42578125" style="1870" customWidth="1"/>
    <col min="4" max="4" width="12.140625" style="1870" customWidth="1"/>
    <col min="5" max="5" width="12.42578125" style="1870" customWidth="1"/>
    <col min="6" max="6" width="7.85546875" style="1871" customWidth="1"/>
    <col min="7" max="7" width="14" style="1870" customWidth="1"/>
    <col min="8" max="8" width="16.5703125" style="1870" customWidth="1" outlineLevel="1"/>
    <col min="9" max="9" width="15.85546875" style="1870" customWidth="1" outlineLevel="1"/>
    <col min="10" max="12" width="15.85546875" style="1874" customWidth="1" outlineLevel="1"/>
    <col min="13" max="13" width="17.28515625" style="1874" customWidth="1" outlineLevel="1"/>
    <col min="14" max="14" width="16.7109375" style="1875" customWidth="1" outlineLevel="1"/>
    <col min="15" max="15" width="11.7109375" style="1868" customWidth="1"/>
    <col min="16" max="16" width="13" style="1868" customWidth="1"/>
    <col min="17" max="17" width="20" style="1868" customWidth="1"/>
    <col min="18" max="18" width="9.140625" style="1872" customWidth="1"/>
    <col min="19" max="19" width="17" style="1872" customWidth="1"/>
    <col min="20" max="20" width="14.42578125" style="1872" customWidth="1"/>
    <col min="21" max="21" width="13.28515625" style="1872" customWidth="1"/>
    <col min="22" max="64" width="9.140625" style="1872" customWidth="1"/>
    <col min="65" max="16384" width="9.140625" style="1872"/>
  </cols>
  <sheetData>
    <row r="1" spans="1:25" x14ac:dyDescent="0.25">
      <c r="A1" s="1877"/>
      <c r="B1" s="1878"/>
      <c r="C1" s="1879"/>
      <c r="D1" s="1879"/>
      <c r="E1" s="1879"/>
      <c r="F1" s="1880"/>
      <c r="G1" s="1879"/>
      <c r="H1" s="1879"/>
      <c r="I1" s="1879"/>
      <c r="J1" s="1881"/>
      <c r="K1" s="1881"/>
      <c r="L1" s="1881"/>
      <c r="M1" s="1881"/>
      <c r="N1" s="1882"/>
      <c r="O1" s="1883"/>
      <c r="P1" s="1884"/>
      <c r="Q1" s="1884"/>
    </row>
    <row r="2" spans="1:25" ht="14.45" customHeight="1" x14ac:dyDescent="0.25">
      <c r="A2" s="1877"/>
      <c r="B2" s="2220" t="s">
        <v>4099</v>
      </c>
      <c r="C2" s="2220"/>
      <c r="D2" s="2220"/>
      <c r="E2" s="2220"/>
      <c r="F2" s="2220"/>
      <c r="G2" s="2220"/>
      <c r="H2" s="2220"/>
      <c r="I2" s="2220"/>
      <c r="J2" s="2220"/>
      <c r="K2" s="2220"/>
      <c r="L2" s="2220"/>
      <c r="M2" s="2220"/>
      <c r="N2" s="2220"/>
      <c r="O2" s="2220"/>
      <c r="P2" s="2220"/>
      <c r="Q2" s="2220"/>
      <c r="R2" s="1885"/>
      <c r="S2" s="1885"/>
      <c r="T2" s="1885"/>
      <c r="U2" s="1885"/>
      <c r="V2" s="1885"/>
      <c r="W2" s="1885"/>
      <c r="X2" s="1885"/>
      <c r="Y2" s="1886"/>
    </row>
    <row r="3" spans="1:25" x14ac:dyDescent="0.25">
      <c r="A3" s="1877"/>
      <c r="B3" s="1887"/>
      <c r="C3" s="1883"/>
      <c r="D3" s="1888"/>
      <c r="E3" s="1883"/>
      <c r="F3" s="1889"/>
      <c r="G3" s="1890"/>
      <c r="H3" s="1888"/>
      <c r="I3" s="1883"/>
      <c r="J3" s="1891"/>
      <c r="K3" s="1891"/>
      <c r="L3" s="1891"/>
      <c r="M3" s="1891"/>
      <c r="N3" s="1892"/>
      <c r="O3" s="1893"/>
      <c r="P3" s="1893"/>
      <c r="Q3" s="1893"/>
    </row>
    <row r="4" spans="1:25" ht="15" customHeight="1" x14ac:dyDescent="0.25">
      <c r="A4" s="2228" t="s">
        <v>0</v>
      </c>
      <c r="B4" s="2230" t="s">
        <v>10</v>
      </c>
      <c r="C4" s="2219" t="s">
        <v>2</v>
      </c>
      <c r="D4" s="2231" t="s">
        <v>5</v>
      </c>
      <c r="E4" s="2219" t="s">
        <v>1</v>
      </c>
      <c r="F4" s="2218" t="s">
        <v>315</v>
      </c>
      <c r="G4" s="2219" t="s">
        <v>316</v>
      </c>
      <c r="H4" s="2219" t="s">
        <v>4228</v>
      </c>
      <c r="I4" s="2219" t="s">
        <v>4229</v>
      </c>
      <c r="J4" s="2221" t="s">
        <v>4230</v>
      </c>
      <c r="K4" s="2222"/>
      <c r="L4" s="2222"/>
      <c r="M4" s="2222"/>
      <c r="N4" s="2223"/>
      <c r="O4" s="2224" t="s">
        <v>4232</v>
      </c>
      <c r="P4" s="2922" t="s">
        <v>4231</v>
      </c>
      <c r="Q4" s="2224" t="s">
        <v>1189</v>
      </c>
    </row>
    <row r="5" spans="1:25" ht="79.5" customHeight="1" x14ac:dyDescent="0.25">
      <c r="A5" s="2229"/>
      <c r="B5" s="2230"/>
      <c r="C5" s="2219"/>
      <c r="D5" s="2231"/>
      <c r="E5" s="2219"/>
      <c r="F5" s="2218"/>
      <c r="G5" s="2219"/>
      <c r="H5" s="2219"/>
      <c r="I5" s="2219"/>
      <c r="J5" s="1873" t="s">
        <v>267</v>
      </c>
      <c r="K5" s="1873" t="s">
        <v>268</v>
      </c>
      <c r="L5" s="1873" t="s">
        <v>269</v>
      </c>
      <c r="M5" s="1867" t="s">
        <v>270</v>
      </c>
      <c r="N5" s="1867" t="s">
        <v>275</v>
      </c>
      <c r="O5" s="2224"/>
      <c r="P5" s="2226"/>
      <c r="Q5" s="2224"/>
    </row>
    <row r="6" spans="1:25" s="1894" customFormat="1" ht="15.75" customHeight="1" x14ac:dyDescent="0.25">
      <c r="A6" s="2227" t="s">
        <v>98</v>
      </c>
      <c r="B6" s="2227"/>
      <c r="C6" s="2227"/>
      <c r="D6" s="2227"/>
      <c r="E6" s="2227"/>
      <c r="F6" s="2227"/>
      <c r="G6" s="2227"/>
      <c r="H6" s="2227"/>
      <c r="I6" s="2227"/>
      <c r="J6" s="2227"/>
      <c r="K6" s="2227"/>
      <c r="L6" s="2227"/>
      <c r="M6" s="2227"/>
      <c r="N6" s="2227"/>
      <c r="O6" s="2227"/>
      <c r="P6" s="2227"/>
      <c r="Q6" s="2227"/>
    </row>
    <row r="7" spans="1:25" s="1894" customFormat="1" ht="17.25" customHeight="1" x14ac:dyDescent="0.25">
      <c r="A7" s="1919"/>
      <c r="B7" s="1939" t="s">
        <v>99</v>
      </c>
      <c r="C7" s="1939"/>
      <c r="D7" s="1939"/>
      <c r="E7" s="1939"/>
      <c r="F7" s="1939"/>
      <c r="G7" s="1939"/>
      <c r="H7" s="1940"/>
      <c r="I7" s="1940"/>
      <c r="J7" s="1940"/>
      <c r="K7" s="1940"/>
      <c r="L7" s="1940"/>
      <c r="M7" s="1940"/>
      <c r="N7" s="1940">
        <f t="shared" ref="N7" si="0">N14+N16+N18+N20+N22+N24+N26+N30+N35+N37+N40+N42+N44+N46+N48+N50+N52</f>
        <v>0</v>
      </c>
      <c r="O7" s="1939"/>
      <c r="P7" s="1939"/>
      <c r="Q7" s="1941"/>
    </row>
    <row r="8" spans="1:25" s="1897" customFormat="1" ht="56.25" x14ac:dyDescent="0.3">
      <c r="A8" s="1895"/>
      <c r="B8" s="1942" t="s">
        <v>4297</v>
      </c>
      <c r="C8" s="1943"/>
      <c r="D8" s="1943"/>
      <c r="E8" s="1943"/>
      <c r="F8" s="1943"/>
      <c r="G8" s="1944"/>
      <c r="H8" s="1945"/>
      <c r="I8" s="1943"/>
      <c r="J8" s="1946"/>
      <c r="K8" s="1946"/>
      <c r="L8" s="1946"/>
      <c r="M8" s="1946"/>
      <c r="N8" s="1946"/>
      <c r="O8" s="1947"/>
      <c r="P8" s="1948"/>
      <c r="Q8" s="1948"/>
    </row>
    <row r="9" spans="1:25" s="1897" customFormat="1" ht="56.25" x14ac:dyDescent="0.25">
      <c r="A9" s="1896"/>
      <c r="B9" s="1949" t="s">
        <v>4397</v>
      </c>
      <c r="C9" s="1950"/>
      <c r="D9" s="1950" t="s">
        <v>101</v>
      </c>
      <c r="E9" s="1950" t="s">
        <v>3</v>
      </c>
      <c r="F9" s="1950"/>
      <c r="G9" s="1951"/>
      <c r="H9" s="1950">
        <v>152.30000000000001</v>
      </c>
      <c r="I9" s="1952">
        <v>111.6</v>
      </c>
      <c r="J9" s="1953">
        <v>104</v>
      </c>
      <c r="K9" s="1953">
        <v>105</v>
      </c>
      <c r="L9" s="1953">
        <v>105</v>
      </c>
      <c r="M9" s="1953">
        <v>105</v>
      </c>
      <c r="N9" s="1953">
        <v>103</v>
      </c>
      <c r="O9" s="1952"/>
      <c r="P9" s="1952"/>
      <c r="Q9" s="1952"/>
    </row>
    <row r="10" spans="1:25" ht="18.75" x14ac:dyDescent="0.25">
      <c r="A10" s="1900"/>
      <c r="B10" s="1954" t="s">
        <v>4133</v>
      </c>
      <c r="C10" s="1955"/>
      <c r="D10" s="1956"/>
      <c r="E10" s="1955"/>
      <c r="F10" s="1957"/>
      <c r="G10" s="1955"/>
      <c r="H10" s="1956"/>
      <c r="I10" s="1955"/>
      <c r="J10" s="1958"/>
      <c r="K10" s="1958"/>
      <c r="L10" s="1958"/>
      <c r="M10" s="1958"/>
      <c r="N10" s="1959"/>
      <c r="O10" s="1960"/>
      <c r="P10" s="1960"/>
      <c r="Q10" s="1960"/>
    </row>
    <row r="11" spans="1:25" ht="18.75" x14ac:dyDescent="0.25">
      <c r="A11" s="1900"/>
      <c r="B11" s="1961" t="s">
        <v>281</v>
      </c>
      <c r="C11" s="1962"/>
      <c r="D11" s="1963"/>
      <c r="E11" s="1962"/>
      <c r="F11" s="1964"/>
      <c r="G11" s="1962"/>
      <c r="H11" s="1963"/>
      <c r="I11" s="1962"/>
      <c r="J11" s="1965"/>
      <c r="K11" s="1965"/>
      <c r="L11" s="1965"/>
      <c r="M11" s="1965"/>
      <c r="N11" s="1966"/>
      <c r="O11" s="1967"/>
      <c r="P11" s="1967"/>
      <c r="Q11" s="1967"/>
    </row>
    <row r="12" spans="1:25" s="1890" customFormat="1" ht="18.75" x14ac:dyDescent="0.25">
      <c r="A12" s="1930"/>
      <c r="B12" s="1954"/>
      <c r="C12" s="1955"/>
      <c r="D12" s="1956"/>
      <c r="E12" s="1955"/>
      <c r="F12" s="1957"/>
      <c r="G12" s="1955"/>
      <c r="H12" s="1956"/>
      <c r="I12" s="1955"/>
      <c r="J12" s="1958"/>
      <c r="K12" s="1958"/>
      <c r="L12" s="1958"/>
      <c r="M12" s="1958"/>
      <c r="N12" s="1959"/>
      <c r="O12" s="1960"/>
      <c r="P12" s="1960"/>
      <c r="Q12" s="1960"/>
    </row>
    <row r="13" spans="1:25" s="1897" customFormat="1" ht="25.5" customHeight="1" x14ac:dyDescent="0.3">
      <c r="A13" s="1896"/>
      <c r="B13" s="2917" t="s">
        <v>4294</v>
      </c>
      <c r="C13" s="2897" t="s">
        <v>4069</v>
      </c>
      <c r="D13" s="2880" t="s">
        <v>4220</v>
      </c>
      <c r="E13" s="1968" t="s">
        <v>1091</v>
      </c>
      <c r="F13" s="2897">
        <v>2026</v>
      </c>
      <c r="G13" s="2897" t="s">
        <v>393</v>
      </c>
      <c r="H13" s="1968"/>
      <c r="I13" s="1968"/>
      <c r="J13" s="1969">
        <v>498</v>
      </c>
      <c r="K13" s="1970"/>
      <c r="L13" s="1970"/>
      <c r="M13" s="1971"/>
      <c r="N13" s="1971"/>
      <c r="O13" s="1972"/>
      <c r="P13" s="1973"/>
      <c r="Q13" s="1973"/>
    </row>
    <row r="14" spans="1:25" s="1897" customFormat="1" ht="54.75" customHeight="1" x14ac:dyDescent="0.25">
      <c r="A14" s="1896"/>
      <c r="B14" s="2917"/>
      <c r="C14" s="2897"/>
      <c r="D14" s="2880"/>
      <c r="E14" s="1972" t="s">
        <v>1192</v>
      </c>
      <c r="F14" s="2897"/>
      <c r="G14" s="2897"/>
      <c r="H14" s="1968"/>
      <c r="I14" s="1968"/>
      <c r="J14" s="1974">
        <v>332</v>
      </c>
      <c r="K14" s="1970"/>
      <c r="L14" s="1970"/>
      <c r="M14" s="1971"/>
      <c r="N14" s="1971"/>
      <c r="O14" s="1972" t="s">
        <v>1054</v>
      </c>
      <c r="P14" s="1973"/>
      <c r="Q14" s="1973"/>
    </row>
    <row r="15" spans="1:25" s="1897" customFormat="1" ht="30" customHeight="1" x14ac:dyDescent="0.25">
      <c r="A15" s="1896"/>
      <c r="B15" s="2917" t="s">
        <v>4239</v>
      </c>
      <c r="C15" s="2897" t="s">
        <v>4069</v>
      </c>
      <c r="D15" s="2880" t="s">
        <v>4221</v>
      </c>
      <c r="E15" s="1968" t="s">
        <v>1091</v>
      </c>
      <c r="F15" s="2897">
        <v>2026</v>
      </c>
      <c r="G15" s="2897" t="s">
        <v>393</v>
      </c>
      <c r="H15" s="1968"/>
      <c r="I15" s="1968"/>
      <c r="J15" s="1970"/>
      <c r="K15" s="1970"/>
      <c r="L15" s="1970"/>
      <c r="M15" s="1971"/>
      <c r="N15" s="1971"/>
      <c r="O15" s="1972"/>
      <c r="P15" s="1973"/>
      <c r="Q15" s="1973"/>
    </row>
    <row r="16" spans="1:25" s="1897" customFormat="1" ht="48.95" customHeight="1" x14ac:dyDescent="0.25">
      <c r="A16" s="1896"/>
      <c r="B16" s="2917"/>
      <c r="C16" s="2897"/>
      <c r="D16" s="2880"/>
      <c r="E16" s="1972" t="s">
        <v>1192</v>
      </c>
      <c r="F16" s="2897"/>
      <c r="G16" s="2897"/>
      <c r="H16" s="1968"/>
      <c r="I16" s="1968"/>
      <c r="J16" s="1974">
        <v>195</v>
      </c>
      <c r="K16" s="1970"/>
      <c r="L16" s="1975"/>
      <c r="M16" s="1971"/>
      <c r="N16" s="1971"/>
      <c r="O16" s="1972" t="s">
        <v>1054</v>
      </c>
      <c r="P16" s="1973"/>
      <c r="Q16" s="1973"/>
    </row>
    <row r="17" spans="1:17" s="1897" customFormat="1" ht="42" customHeight="1" x14ac:dyDescent="0.25">
      <c r="A17" s="1896"/>
      <c r="B17" s="2917" t="s">
        <v>4240</v>
      </c>
      <c r="C17" s="2897" t="s">
        <v>4069</v>
      </c>
      <c r="D17" s="2880" t="s">
        <v>4217</v>
      </c>
      <c r="E17" s="1968" t="s">
        <v>1063</v>
      </c>
      <c r="F17" s="2897" t="s">
        <v>991</v>
      </c>
      <c r="G17" s="2880" t="s">
        <v>393</v>
      </c>
      <c r="H17" s="1968"/>
      <c r="I17" s="1968"/>
      <c r="J17" s="1970"/>
      <c r="K17" s="1975">
        <v>2500</v>
      </c>
      <c r="L17" s="1970"/>
      <c r="M17" s="1976"/>
      <c r="N17" s="1976"/>
      <c r="O17" s="1968"/>
      <c r="P17" s="1963"/>
      <c r="Q17" s="1963"/>
    </row>
    <row r="18" spans="1:17" s="1897" customFormat="1" ht="78" customHeight="1" x14ac:dyDescent="0.25">
      <c r="A18" s="1896"/>
      <c r="B18" s="2917"/>
      <c r="C18" s="2897"/>
      <c r="D18" s="2880"/>
      <c r="E18" s="1972" t="s">
        <v>1192</v>
      </c>
      <c r="F18" s="2897"/>
      <c r="G18" s="2880"/>
      <c r="H18" s="1968"/>
      <c r="I18" s="1968"/>
      <c r="J18" s="1974">
        <v>800</v>
      </c>
      <c r="K18" s="1974">
        <v>2000</v>
      </c>
      <c r="L18" s="1970"/>
      <c r="M18" s="1976"/>
      <c r="N18" s="1976"/>
      <c r="O18" s="1968" t="s">
        <v>1054</v>
      </c>
      <c r="P18" s="1963"/>
      <c r="Q18" s="1963"/>
    </row>
    <row r="19" spans="1:17" s="1897" customFormat="1" ht="75.75" customHeight="1" x14ac:dyDescent="0.25">
      <c r="A19" s="1896"/>
      <c r="B19" s="2923" t="s">
        <v>4241</v>
      </c>
      <c r="C19" s="2843" t="s">
        <v>4069</v>
      </c>
      <c r="D19" s="2856" t="s">
        <v>4218</v>
      </c>
      <c r="E19" s="1972" t="s">
        <v>1063</v>
      </c>
      <c r="F19" s="2843" t="s">
        <v>991</v>
      </c>
      <c r="G19" s="2856" t="s">
        <v>393</v>
      </c>
      <c r="H19" s="1968"/>
      <c r="I19" s="1968"/>
      <c r="J19" s="1970"/>
      <c r="K19" s="1975">
        <v>5000</v>
      </c>
      <c r="L19" s="1970"/>
      <c r="M19" s="1976"/>
      <c r="N19" s="1976"/>
      <c r="O19" s="1968"/>
      <c r="P19" s="1963"/>
      <c r="Q19" s="1963"/>
    </row>
    <row r="20" spans="1:17" s="1897" customFormat="1" ht="37.5" customHeight="1" x14ac:dyDescent="0.25">
      <c r="A20" s="1896"/>
      <c r="B20" s="2924"/>
      <c r="C20" s="2844"/>
      <c r="D20" s="2857"/>
      <c r="E20" s="1972" t="s">
        <v>2026</v>
      </c>
      <c r="F20" s="2844"/>
      <c r="G20" s="2857"/>
      <c r="H20" s="1968"/>
      <c r="I20" s="1968"/>
      <c r="J20" s="1974">
        <v>2000</v>
      </c>
      <c r="K20" s="1974">
        <v>3000</v>
      </c>
      <c r="L20" s="1970"/>
      <c r="M20" s="1976"/>
      <c r="N20" s="1976"/>
      <c r="O20" s="1968" t="s">
        <v>1054</v>
      </c>
      <c r="P20" s="1963"/>
      <c r="Q20" s="1963"/>
    </row>
    <row r="21" spans="1:17" s="1897" customFormat="1" ht="40.5" customHeight="1" x14ac:dyDescent="0.25">
      <c r="A21" s="1896"/>
      <c r="B21" s="2923" t="s">
        <v>4242</v>
      </c>
      <c r="C21" s="2843" t="s">
        <v>4069</v>
      </c>
      <c r="D21" s="2856" t="s">
        <v>4219</v>
      </c>
      <c r="E21" s="1972" t="s">
        <v>1063</v>
      </c>
      <c r="F21" s="2843" t="s">
        <v>3478</v>
      </c>
      <c r="G21" s="2856" t="s">
        <v>393</v>
      </c>
      <c r="H21" s="1968"/>
      <c r="I21" s="1968"/>
      <c r="J21" s="1970"/>
      <c r="K21" s="1970"/>
      <c r="L21" s="1975">
        <v>30000</v>
      </c>
      <c r="M21" s="1976"/>
      <c r="N21" s="1976"/>
      <c r="O21" s="1968"/>
      <c r="P21" s="1963"/>
      <c r="Q21" s="1963"/>
    </row>
    <row r="22" spans="1:17" s="1897" customFormat="1" ht="33.75" customHeight="1" x14ac:dyDescent="0.25">
      <c r="A22" s="1896"/>
      <c r="B22" s="2924"/>
      <c r="C22" s="2844"/>
      <c r="D22" s="2857"/>
      <c r="E22" s="1972" t="s">
        <v>2026</v>
      </c>
      <c r="F22" s="2844"/>
      <c r="G22" s="2857"/>
      <c r="H22" s="1968"/>
      <c r="I22" s="1968"/>
      <c r="J22" s="1974">
        <v>3472</v>
      </c>
      <c r="K22" s="1974">
        <v>2000</v>
      </c>
      <c r="L22" s="1974">
        <v>3500</v>
      </c>
      <c r="M22" s="1976"/>
      <c r="N22" s="1976"/>
      <c r="O22" s="1968" t="s">
        <v>1054</v>
      </c>
      <c r="P22" s="1963"/>
      <c r="Q22" s="1963"/>
    </row>
    <row r="23" spans="1:17" s="1897" customFormat="1" ht="32.25" customHeight="1" x14ac:dyDescent="0.25">
      <c r="A23" s="1896"/>
      <c r="B23" s="2923" t="s">
        <v>4243</v>
      </c>
      <c r="C23" s="2843" t="s">
        <v>4069</v>
      </c>
      <c r="D23" s="2856" t="s">
        <v>4220</v>
      </c>
      <c r="E23" s="1972" t="s">
        <v>1063</v>
      </c>
      <c r="F23" s="2843" t="s">
        <v>3478</v>
      </c>
      <c r="G23" s="2856" t="s">
        <v>393</v>
      </c>
      <c r="H23" s="1968"/>
      <c r="I23" s="1968"/>
      <c r="J23" s="1970"/>
      <c r="K23" s="1970"/>
      <c r="L23" s="1970">
        <v>5000</v>
      </c>
      <c r="M23" s="1976"/>
      <c r="N23" s="1976"/>
      <c r="O23" s="1968"/>
      <c r="P23" s="1963"/>
      <c r="Q23" s="1963"/>
    </row>
    <row r="24" spans="1:17" s="1897" customFormat="1" ht="32.25" customHeight="1" x14ac:dyDescent="0.25">
      <c r="A24" s="1896"/>
      <c r="B24" s="2924"/>
      <c r="C24" s="2844"/>
      <c r="D24" s="2857"/>
      <c r="E24" s="1972" t="s">
        <v>2026</v>
      </c>
      <c r="F24" s="2844"/>
      <c r="G24" s="2857"/>
      <c r="H24" s="1968"/>
      <c r="I24" s="1968"/>
      <c r="J24" s="1974">
        <v>300</v>
      </c>
      <c r="K24" s="1974">
        <v>1500</v>
      </c>
      <c r="L24" s="1974">
        <v>1200</v>
      </c>
      <c r="M24" s="1976"/>
      <c r="N24" s="1976"/>
      <c r="O24" s="1968" t="s">
        <v>1054</v>
      </c>
      <c r="P24" s="1963"/>
      <c r="Q24" s="1963"/>
    </row>
    <row r="25" spans="1:17" s="1897" customFormat="1" ht="37.5" customHeight="1" x14ac:dyDescent="0.25">
      <c r="A25" s="1896"/>
      <c r="B25" s="2923" t="s">
        <v>4244</v>
      </c>
      <c r="C25" s="2843" t="s">
        <v>4069</v>
      </c>
      <c r="D25" s="2856" t="s">
        <v>4220</v>
      </c>
      <c r="E25" s="1972" t="s">
        <v>1063</v>
      </c>
      <c r="F25" s="2843" t="s">
        <v>3478</v>
      </c>
      <c r="G25" s="2856" t="s">
        <v>393</v>
      </c>
      <c r="H25" s="1968"/>
      <c r="I25" s="1968"/>
      <c r="J25" s="1970"/>
      <c r="K25" s="1970"/>
      <c r="L25" s="1970">
        <v>1400</v>
      </c>
      <c r="M25" s="1976"/>
      <c r="N25" s="1976"/>
      <c r="O25" s="1968"/>
      <c r="P25" s="1963"/>
      <c r="Q25" s="1963"/>
    </row>
    <row r="26" spans="1:17" s="1897" customFormat="1" ht="28.5" customHeight="1" x14ac:dyDescent="0.25">
      <c r="A26" s="1896"/>
      <c r="B26" s="2924"/>
      <c r="C26" s="2844"/>
      <c r="D26" s="2857"/>
      <c r="E26" s="1972" t="s">
        <v>2026</v>
      </c>
      <c r="F26" s="2844"/>
      <c r="G26" s="2857"/>
      <c r="H26" s="1968"/>
      <c r="I26" s="1968"/>
      <c r="J26" s="1974">
        <v>500</v>
      </c>
      <c r="K26" s="1974">
        <v>2500</v>
      </c>
      <c r="L26" s="1974">
        <v>1023</v>
      </c>
      <c r="M26" s="1976"/>
      <c r="N26" s="1976"/>
      <c r="O26" s="1968" t="s">
        <v>1054</v>
      </c>
      <c r="P26" s="1963"/>
      <c r="Q26" s="1963"/>
    </row>
    <row r="27" spans="1:17" s="1897" customFormat="1" ht="47.25" customHeight="1" x14ac:dyDescent="0.25">
      <c r="A27" s="1896"/>
      <c r="B27" s="2925" t="s">
        <v>4391</v>
      </c>
      <c r="C27" s="2843" t="s">
        <v>4069</v>
      </c>
      <c r="D27" s="2880" t="s">
        <v>4221</v>
      </c>
      <c r="E27" s="1972" t="s">
        <v>1063</v>
      </c>
      <c r="F27" s="2843">
        <v>2028</v>
      </c>
      <c r="G27" s="2856" t="s">
        <v>393</v>
      </c>
      <c r="H27" s="1968"/>
      <c r="I27" s="1968"/>
      <c r="J27" s="1974"/>
      <c r="K27" s="1974"/>
      <c r="L27" s="1974">
        <v>10000</v>
      </c>
      <c r="M27" s="1976"/>
      <c r="N27" s="1976"/>
      <c r="O27" s="1968"/>
      <c r="P27" s="1963"/>
      <c r="Q27" s="1963"/>
    </row>
    <row r="28" spans="1:17" s="1897" customFormat="1" ht="28.5" customHeight="1" x14ac:dyDescent="0.25">
      <c r="A28" s="1896"/>
      <c r="B28" s="2926"/>
      <c r="C28" s="2844"/>
      <c r="D28" s="2880"/>
      <c r="E28" s="1972" t="s">
        <v>2026</v>
      </c>
      <c r="F28" s="2844"/>
      <c r="G28" s="2857"/>
      <c r="H28" s="1968"/>
      <c r="I28" s="1968"/>
      <c r="J28" s="1974"/>
      <c r="K28" s="1974"/>
      <c r="L28" s="1974">
        <v>700</v>
      </c>
      <c r="M28" s="1976"/>
      <c r="N28" s="1976"/>
      <c r="O28" s="1968" t="s">
        <v>1054</v>
      </c>
      <c r="P28" s="1963"/>
      <c r="Q28" s="1963"/>
    </row>
    <row r="29" spans="1:17" s="1897" customFormat="1" ht="34.5" customHeight="1" x14ac:dyDescent="0.25">
      <c r="A29" s="1896"/>
      <c r="B29" s="2923" t="s">
        <v>4392</v>
      </c>
      <c r="C29" s="2843" t="s">
        <v>4069</v>
      </c>
      <c r="D29" s="2856" t="s">
        <v>4222</v>
      </c>
      <c r="E29" s="1972" t="s">
        <v>1063</v>
      </c>
      <c r="F29" s="2843">
        <v>2026</v>
      </c>
      <c r="G29" s="2856" t="s">
        <v>393</v>
      </c>
      <c r="H29" s="1968"/>
      <c r="I29" s="1968"/>
      <c r="J29" s="1970">
        <v>500</v>
      </c>
      <c r="K29" s="1970"/>
      <c r="L29" s="1970"/>
      <c r="M29" s="1976"/>
      <c r="N29" s="1976"/>
      <c r="O29" s="1968"/>
      <c r="P29" s="1963"/>
      <c r="Q29" s="1963"/>
    </row>
    <row r="30" spans="1:17" s="1897" customFormat="1" ht="46.5" customHeight="1" x14ac:dyDescent="0.25">
      <c r="A30" s="1896"/>
      <c r="B30" s="2924"/>
      <c r="C30" s="2844"/>
      <c r="D30" s="2857"/>
      <c r="E30" s="1972" t="s">
        <v>2026</v>
      </c>
      <c r="F30" s="2844"/>
      <c r="G30" s="2857"/>
      <c r="H30" s="1968"/>
      <c r="I30" s="1968"/>
      <c r="J30" s="1974">
        <v>250</v>
      </c>
      <c r="K30" s="1970"/>
      <c r="L30" s="1970"/>
      <c r="M30" s="1976"/>
      <c r="N30" s="1976"/>
      <c r="O30" s="1968" t="s">
        <v>1054</v>
      </c>
      <c r="P30" s="1963"/>
      <c r="Q30" s="1963"/>
    </row>
    <row r="31" spans="1:17" s="1897" customFormat="1" ht="32.25" customHeight="1" x14ac:dyDescent="0.25">
      <c r="A31" s="1896"/>
      <c r="B31" s="2925" t="s">
        <v>4393</v>
      </c>
      <c r="C31" s="2843" t="s">
        <v>4069</v>
      </c>
      <c r="D31" s="1977"/>
      <c r="E31" s="1972" t="s">
        <v>4281</v>
      </c>
      <c r="F31" s="2843">
        <v>2026</v>
      </c>
      <c r="G31" s="1977"/>
      <c r="H31" s="1968"/>
      <c r="I31" s="1968"/>
      <c r="J31" s="1970"/>
      <c r="K31" s="1970"/>
      <c r="L31" s="1970"/>
      <c r="M31" s="1976"/>
      <c r="N31" s="1976"/>
      <c r="O31" s="1968"/>
      <c r="P31" s="1963"/>
      <c r="Q31" s="1963"/>
    </row>
    <row r="32" spans="1:17" s="1897" customFormat="1" ht="39" customHeight="1" x14ac:dyDescent="0.35">
      <c r="A32" s="1896"/>
      <c r="B32" s="2926"/>
      <c r="C32" s="2844"/>
      <c r="D32" s="1977"/>
      <c r="E32" s="1972" t="s">
        <v>1192</v>
      </c>
      <c r="F32" s="2844"/>
      <c r="G32" s="1977"/>
      <c r="H32" s="1978"/>
      <c r="I32" s="1978"/>
      <c r="J32" s="1979"/>
      <c r="K32" s="1978"/>
      <c r="L32" s="1978"/>
      <c r="M32" s="1978"/>
      <c r="N32" s="1978"/>
      <c r="O32" s="1968"/>
      <c r="P32" s="1963"/>
      <c r="Q32" s="1963"/>
    </row>
    <row r="33" spans="1:17" s="1897" customFormat="1" ht="18.75" x14ac:dyDescent="0.25">
      <c r="A33" s="1896"/>
      <c r="B33" s="1980" t="s">
        <v>4295</v>
      </c>
      <c r="C33" s="1981"/>
      <c r="D33" s="1982"/>
      <c r="E33" s="1973"/>
      <c r="F33" s="1981"/>
      <c r="G33" s="1982"/>
      <c r="H33" s="1963"/>
      <c r="I33" s="1963"/>
      <c r="J33" s="1983"/>
      <c r="K33" s="1983"/>
      <c r="L33" s="1983"/>
      <c r="M33" s="1984"/>
      <c r="N33" s="1984"/>
      <c r="O33" s="1963"/>
      <c r="P33" s="1963"/>
      <c r="Q33" s="1963"/>
    </row>
    <row r="34" spans="1:17" s="1897" customFormat="1" ht="22.5" customHeight="1" x14ac:dyDescent="0.25">
      <c r="A34" s="1896"/>
      <c r="B34" s="2852" t="s">
        <v>4286</v>
      </c>
      <c r="C34" s="2868" t="s">
        <v>4069</v>
      </c>
      <c r="D34" s="2852" t="s">
        <v>4288</v>
      </c>
      <c r="E34" s="1973" t="s">
        <v>3730</v>
      </c>
      <c r="F34" s="2868">
        <v>2026</v>
      </c>
      <c r="G34" s="1982"/>
      <c r="H34" s="1963"/>
      <c r="I34" s="1963"/>
      <c r="J34" s="1985">
        <v>1</v>
      </c>
      <c r="K34" s="1983"/>
      <c r="L34" s="1983"/>
      <c r="M34" s="1984"/>
      <c r="N34" s="1984"/>
      <c r="O34" s="2852" t="s">
        <v>1054</v>
      </c>
      <c r="P34" s="1963"/>
      <c r="Q34" s="2852" t="s">
        <v>4285</v>
      </c>
    </row>
    <row r="35" spans="1:17" s="1897" customFormat="1" ht="18.75" x14ac:dyDescent="0.25">
      <c r="A35" s="1896"/>
      <c r="B35" s="2927"/>
      <c r="C35" s="2870"/>
      <c r="D35" s="2853"/>
      <c r="E35" s="1973" t="s">
        <v>1192</v>
      </c>
      <c r="F35" s="2870"/>
      <c r="G35" s="1982"/>
      <c r="H35" s="1963"/>
      <c r="I35" s="1963"/>
      <c r="J35" s="1965">
        <v>4.8</v>
      </c>
      <c r="K35" s="1983"/>
      <c r="L35" s="1983"/>
      <c r="M35" s="1984"/>
      <c r="N35" s="1984"/>
      <c r="O35" s="2853"/>
      <c r="P35" s="1963"/>
      <c r="Q35" s="2853"/>
    </row>
    <row r="36" spans="1:17" s="1897" customFormat="1" ht="18.75" x14ac:dyDescent="0.25">
      <c r="A36" s="1896"/>
      <c r="B36" s="2927"/>
      <c r="C36" s="2868" t="s">
        <v>4069</v>
      </c>
      <c r="D36" s="2852" t="s">
        <v>4287</v>
      </c>
      <c r="E36" s="1973" t="s">
        <v>3730</v>
      </c>
      <c r="F36" s="2868">
        <v>2026</v>
      </c>
      <c r="G36" s="1982"/>
      <c r="H36" s="1963"/>
      <c r="I36" s="1963"/>
      <c r="J36" s="1985">
        <v>1</v>
      </c>
      <c r="K36" s="1983"/>
      <c r="L36" s="1983"/>
      <c r="M36" s="1984"/>
      <c r="N36" s="1984"/>
      <c r="O36" s="2852" t="s">
        <v>1054</v>
      </c>
      <c r="P36" s="1963"/>
      <c r="Q36" s="2852" t="s">
        <v>4285</v>
      </c>
    </row>
    <row r="37" spans="1:17" s="1897" customFormat="1" ht="24" customHeight="1" x14ac:dyDescent="0.25">
      <c r="A37" s="1896"/>
      <c r="B37" s="2853"/>
      <c r="C37" s="2870"/>
      <c r="D37" s="2853"/>
      <c r="E37" s="1973" t="s">
        <v>1192</v>
      </c>
      <c r="F37" s="2870"/>
      <c r="G37" s="1982"/>
      <c r="H37" s="1963"/>
      <c r="I37" s="1963"/>
      <c r="J37" s="1965">
        <v>10.8</v>
      </c>
      <c r="K37" s="1983"/>
      <c r="L37" s="1983"/>
      <c r="M37" s="1984"/>
      <c r="N37" s="1984"/>
      <c r="O37" s="2853"/>
      <c r="P37" s="1963"/>
      <c r="Q37" s="2853"/>
    </row>
    <row r="38" spans="1:17" s="1897" customFormat="1" ht="18.75" x14ac:dyDescent="0.25">
      <c r="A38" s="1896"/>
      <c r="B38" s="1988" t="s">
        <v>4296</v>
      </c>
      <c r="C38" s="1989"/>
      <c r="D38" s="1990"/>
      <c r="E38" s="1973"/>
      <c r="F38" s="1981"/>
      <c r="G38" s="1982"/>
      <c r="H38" s="1963"/>
      <c r="I38" s="1963"/>
      <c r="J38" s="1983"/>
      <c r="K38" s="1983"/>
      <c r="L38" s="1983"/>
      <c r="M38" s="1984"/>
      <c r="N38" s="1984"/>
      <c r="O38" s="1991"/>
      <c r="P38" s="1963"/>
      <c r="Q38" s="1992"/>
    </row>
    <row r="39" spans="1:17" s="1897" customFormat="1" ht="18.75" x14ac:dyDescent="0.25">
      <c r="A39" s="1896"/>
      <c r="B39" s="2852" t="s">
        <v>4289</v>
      </c>
      <c r="C39" s="2868" t="s">
        <v>4069</v>
      </c>
      <c r="D39" s="2852" t="s">
        <v>4299</v>
      </c>
      <c r="E39" s="1973" t="s">
        <v>1063</v>
      </c>
      <c r="F39" s="2868">
        <v>2026</v>
      </c>
      <c r="G39" s="1982"/>
      <c r="H39" s="1963"/>
      <c r="I39" s="1963"/>
      <c r="J39" s="1985">
        <v>410</v>
      </c>
      <c r="K39" s="1983"/>
      <c r="L39" s="1983"/>
      <c r="M39" s="1984"/>
      <c r="N39" s="1984"/>
      <c r="O39" s="2927" t="s">
        <v>1054</v>
      </c>
      <c r="P39" s="1963"/>
      <c r="Q39" s="2852" t="s">
        <v>4283</v>
      </c>
    </row>
    <row r="40" spans="1:17" s="1897" customFormat="1" ht="18.75" x14ac:dyDescent="0.25">
      <c r="A40" s="1896"/>
      <c r="B40" s="2927"/>
      <c r="C40" s="2870"/>
      <c r="D40" s="2853"/>
      <c r="E40" s="1973" t="s">
        <v>1192</v>
      </c>
      <c r="F40" s="2870"/>
      <c r="G40" s="1982"/>
      <c r="H40" s="1963"/>
      <c r="I40" s="1963"/>
      <c r="J40" s="1965">
        <v>34.6</v>
      </c>
      <c r="K40" s="1983"/>
      <c r="L40" s="1983"/>
      <c r="M40" s="1984"/>
      <c r="N40" s="1984"/>
      <c r="O40" s="2853"/>
      <c r="P40" s="1963"/>
      <c r="Q40" s="2853"/>
    </row>
    <row r="41" spans="1:17" s="1897" customFormat="1" ht="18.75" x14ac:dyDescent="0.25">
      <c r="A41" s="1896"/>
      <c r="B41" s="2927"/>
      <c r="C41" s="2868" t="s">
        <v>4069</v>
      </c>
      <c r="D41" s="2852" t="s">
        <v>4300</v>
      </c>
      <c r="E41" s="1973" t="s">
        <v>1063</v>
      </c>
      <c r="F41" s="2868">
        <v>2026</v>
      </c>
      <c r="G41" s="1982"/>
      <c r="H41" s="1963"/>
      <c r="I41" s="1963"/>
      <c r="J41" s="1985">
        <v>51</v>
      </c>
      <c r="K41" s="1983"/>
      <c r="L41" s="1983"/>
      <c r="M41" s="1984"/>
      <c r="N41" s="1984"/>
      <c r="O41" s="2852" t="s">
        <v>1054</v>
      </c>
      <c r="P41" s="1963"/>
      <c r="Q41" s="2852" t="s">
        <v>4283</v>
      </c>
    </row>
    <row r="42" spans="1:17" s="1897" customFormat="1" ht="18.75" x14ac:dyDescent="0.25">
      <c r="A42" s="1896"/>
      <c r="B42" s="2853"/>
      <c r="C42" s="2870"/>
      <c r="D42" s="2853"/>
      <c r="E42" s="1973" t="s">
        <v>1192</v>
      </c>
      <c r="F42" s="2870"/>
      <c r="G42" s="1982"/>
      <c r="H42" s="1963"/>
      <c r="I42" s="1963"/>
      <c r="J42" s="1965">
        <v>34.6</v>
      </c>
      <c r="K42" s="1983"/>
      <c r="L42" s="1983"/>
      <c r="M42" s="1984"/>
      <c r="N42" s="1984"/>
      <c r="O42" s="2853"/>
      <c r="P42" s="1963"/>
      <c r="Q42" s="2853"/>
    </row>
    <row r="43" spans="1:17" s="1897" customFormat="1" ht="18.75" x14ac:dyDescent="0.25">
      <c r="A43" s="1896"/>
      <c r="B43" s="2852" t="s">
        <v>4290</v>
      </c>
      <c r="C43" s="2868" t="s">
        <v>4069</v>
      </c>
      <c r="D43" s="2852" t="s">
        <v>4301</v>
      </c>
      <c r="E43" s="1973" t="s">
        <v>1063</v>
      </c>
      <c r="F43" s="2868">
        <v>2026</v>
      </c>
      <c r="G43" s="1982"/>
      <c r="H43" s="1963"/>
      <c r="I43" s="1963"/>
      <c r="J43" s="1985">
        <v>629</v>
      </c>
      <c r="K43" s="1983"/>
      <c r="L43" s="1983"/>
      <c r="M43" s="1984"/>
      <c r="N43" s="1984"/>
      <c r="O43" s="2852" t="s">
        <v>1054</v>
      </c>
      <c r="P43" s="1963"/>
      <c r="Q43" s="2852" t="s">
        <v>4284</v>
      </c>
    </row>
    <row r="44" spans="1:17" s="1897" customFormat="1" ht="18.75" x14ac:dyDescent="0.25">
      <c r="A44" s="1896"/>
      <c r="B44" s="2853"/>
      <c r="C44" s="2870"/>
      <c r="D44" s="2853"/>
      <c r="E44" s="1973" t="s">
        <v>1192</v>
      </c>
      <c r="F44" s="2870"/>
      <c r="G44" s="1982"/>
      <c r="H44" s="1963"/>
      <c r="I44" s="1963"/>
      <c r="J44" s="1965">
        <v>34.6</v>
      </c>
      <c r="K44" s="1983"/>
      <c r="L44" s="1983"/>
      <c r="M44" s="1984"/>
      <c r="N44" s="1984"/>
      <c r="O44" s="2853"/>
      <c r="P44" s="1963"/>
      <c r="Q44" s="2853"/>
    </row>
    <row r="45" spans="1:17" s="1897" customFormat="1" ht="18.75" x14ac:dyDescent="0.25">
      <c r="A45" s="1896"/>
      <c r="B45" s="2852" t="s">
        <v>4291</v>
      </c>
      <c r="C45" s="2868" t="s">
        <v>4069</v>
      </c>
      <c r="D45" s="2852" t="s">
        <v>4302</v>
      </c>
      <c r="E45" s="1973" t="s">
        <v>1063</v>
      </c>
      <c r="F45" s="2868">
        <v>2026</v>
      </c>
      <c r="G45" s="1982"/>
      <c r="H45" s="1963"/>
      <c r="I45" s="1963"/>
      <c r="J45" s="1985">
        <v>15</v>
      </c>
      <c r="K45" s="1983"/>
      <c r="L45" s="1983"/>
      <c r="M45" s="1984"/>
      <c r="N45" s="1984"/>
      <c r="O45" s="2852" t="s">
        <v>1054</v>
      </c>
      <c r="P45" s="1963"/>
      <c r="Q45" s="2852" t="s">
        <v>4285</v>
      </c>
    </row>
    <row r="46" spans="1:17" s="1897" customFormat="1" ht="18.75" x14ac:dyDescent="0.25">
      <c r="A46" s="1896"/>
      <c r="B46" s="2853"/>
      <c r="C46" s="2870"/>
      <c r="D46" s="2853"/>
      <c r="E46" s="1973" t="s">
        <v>1192</v>
      </c>
      <c r="F46" s="2870"/>
      <c r="G46" s="1982"/>
      <c r="H46" s="1963"/>
      <c r="I46" s="1963"/>
      <c r="J46" s="1965">
        <v>10.8</v>
      </c>
      <c r="K46" s="1983"/>
      <c r="L46" s="1983"/>
      <c r="M46" s="1984"/>
      <c r="N46" s="1984"/>
      <c r="O46" s="2853"/>
      <c r="P46" s="1963"/>
      <c r="Q46" s="2853"/>
    </row>
    <row r="47" spans="1:17" s="1897" customFormat="1" ht="18.75" x14ac:dyDescent="0.25">
      <c r="A47" s="1896"/>
      <c r="B47" s="2852" t="s">
        <v>4292</v>
      </c>
      <c r="C47" s="2868" t="s">
        <v>4069</v>
      </c>
      <c r="D47" s="2852" t="s">
        <v>4303</v>
      </c>
      <c r="E47" s="1973" t="s">
        <v>1063</v>
      </c>
      <c r="F47" s="2868">
        <v>2026</v>
      </c>
      <c r="G47" s="1982"/>
      <c r="H47" s="1963"/>
      <c r="I47" s="1963"/>
      <c r="J47" s="1985">
        <v>40</v>
      </c>
      <c r="K47" s="1983"/>
      <c r="L47" s="1983"/>
      <c r="M47" s="1984"/>
      <c r="N47" s="1984"/>
      <c r="O47" s="2852" t="s">
        <v>1054</v>
      </c>
      <c r="P47" s="1963"/>
      <c r="Q47" s="2852" t="s">
        <v>4285</v>
      </c>
    </row>
    <row r="48" spans="1:17" s="1897" customFormat="1" ht="18.75" x14ac:dyDescent="0.25">
      <c r="A48" s="1896"/>
      <c r="B48" s="2853"/>
      <c r="C48" s="2870"/>
      <c r="D48" s="2853"/>
      <c r="E48" s="1973" t="s">
        <v>1192</v>
      </c>
      <c r="F48" s="2870"/>
      <c r="G48" s="1982"/>
      <c r="H48" s="1963"/>
      <c r="I48" s="1963"/>
      <c r="J48" s="1965">
        <v>3.4</v>
      </c>
      <c r="K48" s="1983"/>
      <c r="L48" s="1983"/>
      <c r="M48" s="1984"/>
      <c r="N48" s="1984"/>
      <c r="O48" s="2853"/>
      <c r="P48" s="1963"/>
      <c r="Q48" s="2853"/>
    </row>
    <row r="49" spans="1:17" s="1897" customFormat="1" ht="18.75" x14ac:dyDescent="0.25">
      <c r="A49" s="1896"/>
      <c r="B49" s="2852" t="s">
        <v>4293</v>
      </c>
      <c r="C49" s="2868" t="s">
        <v>4069</v>
      </c>
      <c r="D49" s="2852" t="s">
        <v>4304</v>
      </c>
      <c r="E49" s="1973" t="s">
        <v>1063</v>
      </c>
      <c r="F49" s="2868">
        <v>2026</v>
      </c>
      <c r="G49" s="1982"/>
      <c r="H49" s="1963"/>
      <c r="I49" s="1963"/>
      <c r="J49" s="1985">
        <v>16</v>
      </c>
      <c r="K49" s="1983"/>
      <c r="L49" s="1983"/>
      <c r="M49" s="1984"/>
      <c r="N49" s="1984"/>
      <c r="O49" s="2852" t="s">
        <v>1054</v>
      </c>
      <c r="P49" s="1963"/>
      <c r="Q49" s="2852" t="s">
        <v>4283</v>
      </c>
    </row>
    <row r="50" spans="1:17" s="1897" customFormat="1" ht="18.75" x14ac:dyDescent="0.25">
      <c r="A50" s="1896"/>
      <c r="B50" s="2927"/>
      <c r="C50" s="2870"/>
      <c r="D50" s="2853"/>
      <c r="E50" s="1973" t="s">
        <v>1192</v>
      </c>
      <c r="F50" s="2870"/>
      <c r="G50" s="1982"/>
      <c r="H50" s="1963"/>
      <c r="I50" s="1963"/>
      <c r="J50" s="1965">
        <v>9.1999999999999993</v>
      </c>
      <c r="K50" s="1983"/>
      <c r="L50" s="1983"/>
      <c r="M50" s="1984"/>
      <c r="N50" s="1984"/>
      <c r="O50" s="2853"/>
      <c r="P50" s="1963"/>
      <c r="Q50" s="2853"/>
    </row>
    <row r="51" spans="1:17" s="1897" customFormat="1" ht="18.75" x14ac:dyDescent="0.25">
      <c r="A51" s="1896"/>
      <c r="B51" s="2927"/>
      <c r="C51" s="2868" t="s">
        <v>4069</v>
      </c>
      <c r="D51" s="2852" t="s">
        <v>4305</v>
      </c>
      <c r="E51" s="1973" t="s">
        <v>1063</v>
      </c>
      <c r="F51" s="2868">
        <v>2026</v>
      </c>
      <c r="G51" s="1982"/>
      <c r="H51" s="1963"/>
      <c r="I51" s="1963"/>
      <c r="J51" s="1985">
        <v>64</v>
      </c>
      <c r="K51" s="1983"/>
      <c r="L51" s="1983"/>
      <c r="M51" s="1984"/>
      <c r="N51" s="1984"/>
      <c r="O51" s="2852" t="s">
        <v>1054</v>
      </c>
      <c r="P51" s="1963"/>
      <c r="Q51" s="2852" t="s">
        <v>4283</v>
      </c>
    </row>
    <row r="52" spans="1:17" s="1897" customFormat="1" ht="18.75" x14ac:dyDescent="0.25">
      <c r="A52" s="1896"/>
      <c r="B52" s="2853"/>
      <c r="C52" s="2870"/>
      <c r="D52" s="2853"/>
      <c r="E52" s="1973" t="s">
        <v>1192</v>
      </c>
      <c r="F52" s="2870"/>
      <c r="G52" s="1982"/>
      <c r="H52" s="1963"/>
      <c r="I52" s="1963"/>
      <c r="J52" s="1965">
        <v>32.799999999999997</v>
      </c>
      <c r="K52" s="1983"/>
      <c r="L52" s="1983"/>
      <c r="M52" s="1984"/>
      <c r="N52" s="1984"/>
      <c r="O52" s="2853"/>
      <c r="P52" s="1963"/>
      <c r="Q52" s="2853"/>
    </row>
    <row r="53" spans="1:17" ht="37.5" outlineLevel="1" x14ac:dyDescent="0.25">
      <c r="A53" s="1900"/>
      <c r="B53" s="1993" t="s">
        <v>3881</v>
      </c>
      <c r="C53" s="1963"/>
      <c r="D53" s="1963"/>
      <c r="E53" s="1963"/>
      <c r="F53" s="1994"/>
      <c r="G53" s="1963"/>
      <c r="H53" s="1995">
        <v>0</v>
      </c>
      <c r="I53" s="1995">
        <v>0</v>
      </c>
      <c r="J53" s="1996">
        <v>0</v>
      </c>
      <c r="K53" s="1996">
        <v>0</v>
      </c>
      <c r="L53" s="1996">
        <v>0</v>
      </c>
      <c r="M53" s="1996">
        <v>0</v>
      </c>
      <c r="N53" s="1996">
        <v>0</v>
      </c>
      <c r="O53" s="1973"/>
      <c r="P53" s="1997"/>
      <c r="Q53" s="1964"/>
    </row>
    <row r="54" spans="1:17" ht="18.75" outlineLevel="1" x14ac:dyDescent="0.25">
      <c r="A54" s="1900"/>
      <c r="B54" s="1993" t="s">
        <v>3879</v>
      </c>
      <c r="C54" s="1963"/>
      <c r="D54" s="1963"/>
      <c r="E54" s="1963"/>
      <c r="F54" s="1994"/>
      <c r="G54" s="1963"/>
      <c r="H54" s="1995">
        <v>0</v>
      </c>
      <c r="I54" s="1995">
        <v>0</v>
      </c>
      <c r="J54" s="1996">
        <v>0</v>
      </c>
      <c r="K54" s="1996">
        <v>0</v>
      </c>
      <c r="L54" s="1996">
        <v>0</v>
      </c>
      <c r="M54" s="1996">
        <v>0</v>
      </c>
      <c r="N54" s="1996">
        <v>0</v>
      </c>
      <c r="O54" s="1973"/>
      <c r="P54" s="1997"/>
      <c r="Q54" s="1964"/>
    </row>
    <row r="55" spans="1:17" ht="18.75" outlineLevel="1" x14ac:dyDescent="0.25">
      <c r="A55" s="1900"/>
      <c r="B55" s="1993" t="s">
        <v>3880</v>
      </c>
      <c r="C55" s="1963"/>
      <c r="D55" s="1963"/>
      <c r="E55" s="1963"/>
      <c r="F55" s="1994"/>
      <c r="G55" s="1963"/>
      <c r="H55" s="1995">
        <f>+H52+H50+H48++H46+H44+H42+H40+H37+H35+H30+H26+H24+H22+H20++H18+H16+H14+H28</f>
        <v>0</v>
      </c>
      <c r="I55" s="1995">
        <f t="shared" ref="I55:N55" si="1">+I52+I50+I48++I46+I44+I42+I40+I37+I35+I30+I26+I24+I22+I20++I18+I16+I14+I28</f>
        <v>0</v>
      </c>
      <c r="J55" s="1995">
        <f t="shared" si="1"/>
        <v>8024.6</v>
      </c>
      <c r="K55" s="1995">
        <f t="shared" si="1"/>
        <v>11000</v>
      </c>
      <c r="L55" s="1995">
        <f t="shared" si="1"/>
        <v>6423</v>
      </c>
      <c r="M55" s="1995">
        <f t="shared" si="1"/>
        <v>0</v>
      </c>
      <c r="N55" s="1995">
        <f t="shared" si="1"/>
        <v>0</v>
      </c>
      <c r="O55" s="1973"/>
      <c r="P55" s="1997"/>
      <c r="Q55" s="1964"/>
    </row>
    <row r="56" spans="1:17" s="1897" customFormat="1" ht="56.25" x14ac:dyDescent="0.3">
      <c r="A56" s="1896"/>
      <c r="B56" s="1949" t="s">
        <v>4398</v>
      </c>
      <c r="C56" s="1950" t="s">
        <v>4069</v>
      </c>
      <c r="D56" s="1950" t="s">
        <v>101</v>
      </c>
      <c r="E56" s="1950" t="s">
        <v>3</v>
      </c>
      <c r="F56" s="1950" t="s">
        <v>335</v>
      </c>
      <c r="G56" s="1950" t="s">
        <v>335</v>
      </c>
      <c r="H56" s="1950">
        <v>151.19999999999999</v>
      </c>
      <c r="I56" s="1950">
        <v>98.8</v>
      </c>
      <c r="J56" s="1953">
        <v>103.4</v>
      </c>
      <c r="K56" s="1953">
        <v>107.5</v>
      </c>
      <c r="L56" s="1953">
        <v>107.7</v>
      </c>
      <c r="M56" s="1953">
        <v>107.8</v>
      </c>
      <c r="N56" s="1953">
        <v>105.9</v>
      </c>
      <c r="O56" s="1998"/>
      <c r="P56" s="1999"/>
      <c r="Q56" s="1999"/>
    </row>
    <row r="57" spans="1:17" s="1897" customFormat="1" ht="56.25" x14ac:dyDescent="0.3">
      <c r="A57" s="1896"/>
      <c r="B57" s="1949" t="s">
        <v>4399</v>
      </c>
      <c r="C57" s="1950" t="s">
        <v>4069</v>
      </c>
      <c r="D57" s="1950" t="s">
        <v>101</v>
      </c>
      <c r="E57" s="1950" t="s">
        <v>3</v>
      </c>
      <c r="F57" s="1950" t="s">
        <v>335</v>
      </c>
      <c r="G57" s="1950" t="s">
        <v>335</v>
      </c>
      <c r="H57" s="1950">
        <v>90.7</v>
      </c>
      <c r="I57" s="1950">
        <v>96.1</v>
      </c>
      <c r="J57" s="1953">
        <v>103.4</v>
      </c>
      <c r="K57" s="1953">
        <v>110</v>
      </c>
      <c r="L57" s="1953">
        <v>111</v>
      </c>
      <c r="M57" s="1953">
        <v>111</v>
      </c>
      <c r="N57" s="1953">
        <v>109</v>
      </c>
      <c r="O57" s="1998"/>
      <c r="P57" s="1999"/>
      <c r="Q57" s="1999"/>
    </row>
    <row r="58" spans="1:17" s="1897" customFormat="1" ht="56.25" x14ac:dyDescent="0.3">
      <c r="A58" s="1896"/>
      <c r="B58" s="1949" t="s">
        <v>4400</v>
      </c>
      <c r="C58" s="1950" t="s">
        <v>4069</v>
      </c>
      <c r="D58" s="1950" t="s">
        <v>101</v>
      </c>
      <c r="E58" s="1950" t="s">
        <v>3</v>
      </c>
      <c r="F58" s="1950" t="s">
        <v>335</v>
      </c>
      <c r="G58" s="1950" t="s">
        <v>335</v>
      </c>
      <c r="H58" s="1952">
        <v>123</v>
      </c>
      <c r="I58" s="1952">
        <v>99.4</v>
      </c>
      <c r="J58" s="1953">
        <v>108</v>
      </c>
      <c r="K58" s="1953">
        <v>110</v>
      </c>
      <c r="L58" s="1953">
        <v>109</v>
      </c>
      <c r="M58" s="1953">
        <v>108</v>
      </c>
      <c r="N58" s="1953">
        <v>108</v>
      </c>
      <c r="O58" s="1998"/>
      <c r="P58" s="1999"/>
      <c r="Q58" s="1999"/>
    </row>
    <row r="59" spans="1:17" s="1897" customFormat="1" ht="56.25" x14ac:dyDescent="0.3">
      <c r="A59" s="1896"/>
      <c r="B59" s="1949" t="s">
        <v>4401</v>
      </c>
      <c r="C59" s="1950" t="s">
        <v>4066</v>
      </c>
      <c r="D59" s="1950" t="s">
        <v>101</v>
      </c>
      <c r="E59" s="1950" t="s">
        <v>3</v>
      </c>
      <c r="F59" s="1950" t="s">
        <v>335</v>
      </c>
      <c r="G59" s="1950" t="s">
        <v>335</v>
      </c>
      <c r="H59" s="1950">
        <v>110.4</v>
      </c>
      <c r="I59" s="1952">
        <v>139</v>
      </c>
      <c r="J59" s="1953">
        <v>110</v>
      </c>
      <c r="K59" s="1953">
        <v>109</v>
      </c>
      <c r="L59" s="1953">
        <v>108</v>
      </c>
      <c r="M59" s="1953">
        <v>109</v>
      </c>
      <c r="N59" s="1953">
        <v>107</v>
      </c>
      <c r="O59" s="1998"/>
      <c r="P59" s="1999"/>
      <c r="Q59" s="1999"/>
    </row>
    <row r="60" spans="1:17" s="1899" customFormat="1" ht="37.5" x14ac:dyDescent="0.35">
      <c r="A60" s="1898"/>
      <c r="B60" s="2000" t="s">
        <v>4223</v>
      </c>
      <c r="C60" s="2001"/>
      <c r="D60" s="2001"/>
      <c r="E60" s="2002" t="s">
        <v>465</v>
      </c>
      <c r="F60" s="2001"/>
      <c r="G60" s="2003"/>
      <c r="H60" s="2004">
        <v>0</v>
      </c>
      <c r="I60" s="2005">
        <v>0</v>
      </c>
      <c r="J60" s="2006">
        <v>0</v>
      </c>
      <c r="K60" s="2006">
        <v>0</v>
      </c>
      <c r="L60" s="2006">
        <v>0</v>
      </c>
      <c r="M60" s="2006"/>
      <c r="N60" s="2006">
        <v>0</v>
      </c>
      <c r="O60" s="2007"/>
      <c r="P60" s="2008"/>
      <c r="Q60" s="2008"/>
    </row>
    <row r="61" spans="1:17" s="1899" customFormat="1" ht="37.5" x14ac:dyDescent="0.35">
      <c r="A61" s="1898"/>
      <c r="B61" s="2000" t="s">
        <v>4224</v>
      </c>
      <c r="C61" s="2001"/>
      <c r="D61" s="2001"/>
      <c r="E61" s="2002" t="s">
        <v>465</v>
      </c>
      <c r="F61" s="2001"/>
      <c r="G61" s="2003"/>
      <c r="H61" s="2004">
        <v>0</v>
      </c>
      <c r="I61" s="2005">
        <v>0</v>
      </c>
      <c r="J61" s="2006">
        <v>0</v>
      </c>
      <c r="K61" s="2006">
        <v>0</v>
      </c>
      <c r="L61" s="2006">
        <v>0</v>
      </c>
      <c r="M61" s="2006">
        <v>0</v>
      </c>
      <c r="N61" s="2006">
        <v>0</v>
      </c>
      <c r="O61" s="2007"/>
      <c r="P61" s="2008"/>
      <c r="Q61" s="2008"/>
    </row>
    <row r="62" spans="1:17" s="1899" customFormat="1" ht="37.5" x14ac:dyDescent="0.35">
      <c r="A62" s="1898"/>
      <c r="B62" s="2000" t="s">
        <v>4225</v>
      </c>
      <c r="C62" s="2001"/>
      <c r="D62" s="2001"/>
      <c r="E62" s="2002" t="s">
        <v>465</v>
      </c>
      <c r="F62" s="2001"/>
      <c r="G62" s="2003"/>
      <c r="H62" s="2004">
        <v>0</v>
      </c>
      <c r="I62" s="2005">
        <v>0</v>
      </c>
      <c r="J62" s="2006">
        <v>0</v>
      </c>
      <c r="K62" s="2006">
        <v>0</v>
      </c>
      <c r="L62" s="2006">
        <v>0</v>
      </c>
      <c r="M62" s="2006">
        <v>0</v>
      </c>
      <c r="N62" s="2006">
        <v>0</v>
      </c>
      <c r="O62" s="2007"/>
      <c r="P62" s="2008"/>
      <c r="Q62" s="2008"/>
    </row>
    <row r="63" spans="1:17" s="1899" customFormat="1" ht="37.5" x14ac:dyDescent="0.25">
      <c r="A63" s="1898"/>
      <c r="B63" s="2000" t="s">
        <v>4226</v>
      </c>
      <c r="C63" s="2001"/>
      <c r="D63" s="2001"/>
      <c r="E63" s="2002" t="s">
        <v>465</v>
      </c>
      <c r="F63" s="2001"/>
      <c r="G63" s="2003"/>
      <c r="H63" s="2004">
        <f>H30+H26+H24+H22+H20+H18+H16+H14+H52+H50+H48+H46+H44+H42+H40+H37+H35+H28</f>
        <v>0</v>
      </c>
      <c r="I63" s="2004">
        <f t="shared" ref="I63:N63" si="2">I30+I26+I24+I22+I20+I18+I16+I14+I52+I50+I48+I46+I44+I42+I40+I37+I35+I28</f>
        <v>0</v>
      </c>
      <c r="J63" s="2004">
        <f t="shared" si="2"/>
        <v>8024.6000000000013</v>
      </c>
      <c r="K63" s="2004">
        <f t="shared" si="2"/>
        <v>11000</v>
      </c>
      <c r="L63" s="2004">
        <f t="shared" si="2"/>
        <v>6423</v>
      </c>
      <c r="M63" s="2004">
        <f t="shared" si="2"/>
        <v>0</v>
      </c>
      <c r="N63" s="2004">
        <f t="shared" si="2"/>
        <v>0</v>
      </c>
      <c r="O63" s="2004"/>
      <c r="P63" s="2004"/>
      <c r="Q63" s="2004"/>
    </row>
    <row r="64" spans="1:17" s="1897" customFormat="1" ht="37.5" x14ac:dyDescent="0.3">
      <c r="A64" s="1896"/>
      <c r="B64" s="2000" t="s">
        <v>4227</v>
      </c>
      <c r="C64" s="2009"/>
      <c r="D64" s="2009"/>
      <c r="E64" s="2002" t="s">
        <v>465</v>
      </c>
      <c r="F64" s="2009"/>
      <c r="G64" s="2010"/>
      <c r="H64" s="2005">
        <f t="shared" ref="H64:N64" si="3">SUM(H60:H63)</f>
        <v>0</v>
      </c>
      <c r="I64" s="2005">
        <f t="shared" si="3"/>
        <v>0</v>
      </c>
      <c r="J64" s="2005">
        <f t="shared" si="3"/>
        <v>8024.6000000000013</v>
      </c>
      <c r="K64" s="2005">
        <f t="shared" si="3"/>
        <v>11000</v>
      </c>
      <c r="L64" s="2005">
        <f t="shared" si="3"/>
        <v>6423</v>
      </c>
      <c r="M64" s="2005">
        <f t="shared" si="3"/>
        <v>0</v>
      </c>
      <c r="N64" s="2005">
        <f t="shared" si="3"/>
        <v>0</v>
      </c>
      <c r="O64" s="2011"/>
      <c r="P64" s="2011"/>
      <c r="Q64" s="2012"/>
    </row>
    <row r="65" spans="1:17" s="1894" customFormat="1" ht="35.25" customHeight="1" x14ac:dyDescent="0.25">
      <c r="A65" s="1920"/>
      <c r="B65" s="2013" t="s">
        <v>106</v>
      </c>
      <c r="C65" s="2013"/>
      <c r="D65" s="2013"/>
      <c r="E65" s="2013"/>
      <c r="F65" s="2013"/>
      <c r="G65" s="2013"/>
      <c r="H65" s="2014"/>
      <c r="I65" s="2014"/>
      <c r="J65" s="2014"/>
      <c r="K65" s="2014"/>
      <c r="L65" s="2014"/>
      <c r="M65" s="2014" t="e">
        <f>#REF!+#REF!++#REF!</f>
        <v>#REF!</v>
      </c>
      <c r="N65" s="2014" t="e">
        <f>#REF!+#REF!++#REF!</f>
        <v>#REF!</v>
      </c>
      <c r="O65" s="2013"/>
      <c r="P65" s="2013"/>
      <c r="Q65" s="2013"/>
    </row>
    <row r="66" spans="1:17" s="1897" customFormat="1" ht="17.45" customHeight="1" x14ac:dyDescent="0.3">
      <c r="A66" s="1896"/>
      <c r="B66" s="2015" t="s">
        <v>4233</v>
      </c>
      <c r="C66" s="2016"/>
      <c r="D66" s="2016"/>
      <c r="E66" s="2017"/>
      <c r="F66" s="2018"/>
      <c r="G66" s="2019"/>
      <c r="H66" s="2020"/>
      <c r="I66" s="2021"/>
      <c r="J66" s="2022"/>
      <c r="K66" s="2022"/>
      <c r="L66" s="2022"/>
      <c r="M66" s="2022"/>
      <c r="N66" s="2022"/>
      <c r="O66" s="2023"/>
      <c r="P66" s="1948"/>
      <c r="Q66" s="1948"/>
    </row>
    <row r="67" spans="1:17" s="1897" customFormat="1" ht="48" customHeight="1" x14ac:dyDescent="0.3">
      <c r="A67" s="1896"/>
      <c r="B67" s="2024" t="s">
        <v>4234</v>
      </c>
      <c r="C67" s="2025" t="s">
        <v>4069</v>
      </c>
      <c r="D67" s="2025" t="s">
        <v>101</v>
      </c>
      <c r="E67" s="2026" t="s">
        <v>3</v>
      </c>
      <c r="F67" s="2025" t="s">
        <v>335</v>
      </c>
      <c r="G67" s="2025" t="s">
        <v>335</v>
      </c>
      <c r="H67" s="2027">
        <v>3.8</v>
      </c>
      <c r="I67" s="2027">
        <v>13.2</v>
      </c>
      <c r="J67" s="2028">
        <v>14.9</v>
      </c>
      <c r="K67" s="2028">
        <v>15.5</v>
      </c>
      <c r="L67" s="2028">
        <v>16.899999999999999</v>
      </c>
      <c r="M67" s="2028">
        <v>17.899999999999999</v>
      </c>
      <c r="N67" s="2028">
        <v>18.899999999999999</v>
      </c>
      <c r="O67" s="2029"/>
      <c r="P67" s="2030"/>
      <c r="Q67" s="2030"/>
    </row>
    <row r="68" spans="1:17" s="1897" customFormat="1" ht="28.5" customHeight="1" x14ac:dyDescent="0.3">
      <c r="A68" s="1896"/>
      <c r="B68" s="2015" t="s">
        <v>4235</v>
      </c>
      <c r="C68" s="2018"/>
      <c r="D68" s="2018"/>
      <c r="E68" s="2018"/>
      <c r="F68" s="2018"/>
      <c r="G68" s="2019"/>
      <c r="H68" s="2020"/>
      <c r="I68" s="2021"/>
      <c r="J68" s="2022"/>
      <c r="K68" s="2022"/>
      <c r="L68" s="2022"/>
      <c r="M68" s="2022"/>
      <c r="N68" s="2022"/>
      <c r="O68" s="2023"/>
      <c r="P68" s="1948"/>
      <c r="Q68" s="1948"/>
    </row>
    <row r="69" spans="1:17" s="1897" customFormat="1" ht="46.15" customHeight="1" x14ac:dyDescent="0.3">
      <c r="A69" s="1896"/>
      <c r="B69" s="2024" t="s">
        <v>4236</v>
      </c>
      <c r="C69" s="2025" t="s">
        <v>4069</v>
      </c>
      <c r="D69" s="2025" t="s">
        <v>101</v>
      </c>
      <c r="E69" s="2025" t="s">
        <v>154</v>
      </c>
      <c r="F69" s="2025" t="s">
        <v>335</v>
      </c>
      <c r="G69" s="2025" t="s">
        <v>335</v>
      </c>
      <c r="H69" s="2031">
        <v>7.1390000000000002</v>
      </c>
      <c r="I69" s="2031">
        <v>8.3000000000000007</v>
      </c>
      <c r="J69" s="2028">
        <v>8.6</v>
      </c>
      <c r="K69" s="2028">
        <v>9</v>
      </c>
      <c r="L69" s="2028">
        <v>9.3000000000000007</v>
      </c>
      <c r="M69" s="2028">
        <v>9.6999999999999993</v>
      </c>
      <c r="N69" s="2028">
        <v>9.9</v>
      </c>
      <c r="O69" s="2031"/>
      <c r="P69" s="2030"/>
      <c r="Q69" s="2012"/>
    </row>
    <row r="70" spans="1:17" s="1897" customFormat="1" ht="26.25" customHeight="1" x14ac:dyDescent="0.3">
      <c r="A70" s="1896"/>
      <c r="B70" s="2015" t="s">
        <v>4237</v>
      </c>
      <c r="C70" s="2018"/>
      <c r="D70" s="2018"/>
      <c r="E70" s="2018"/>
      <c r="F70" s="2018"/>
      <c r="G70" s="2019"/>
      <c r="H70" s="2020"/>
      <c r="I70" s="2032"/>
      <c r="J70" s="2022"/>
      <c r="K70" s="2022"/>
      <c r="L70" s="2022"/>
      <c r="M70" s="2022"/>
      <c r="N70" s="2022"/>
      <c r="O70" s="2023"/>
      <c r="P70" s="1948"/>
      <c r="Q70" s="1948"/>
    </row>
    <row r="71" spans="1:17" s="1897" customFormat="1" ht="71.25" customHeight="1" x14ac:dyDescent="0.3">
      <c r="A71" s="1896"/>
      <c r="B71" s="2033" t="s">
        <v>4238</v>
      </c>
      <c r="C71" s="2034" t="s">
        <v>4069</v>
      </c>
      <c r="D71" s="2034" t="s">
        <v>101</v>
      </c>
      <c r="E71" s="2025" t="s">
        <v>154</v>
      </c>
      <c r="F71" s="2025" t="s">
        <v>335</v>
      </c>
      <c r="G71" s="2025" t="s">
        <v>335</v>
      </c>
      <c r="H71" s="2027">
        <v>5.5E-2</v>
      </c>
      <c r="I71" s="2027">
        <v>0.1</v>
      </c>
      <c r="J71" s="2028">
        <v>0.1</v>
      </c>
      <c r="K71" s="2028">
        <v>0.1</v>
      </c>
      <c r="L71" s="2028">
        <v>0.1</v>
      </c>
      <c r="M71" s="2028">
        <v>0.3</v>
      </c>
      <c r="N71" s="2028">
        <v>0.5</v>
      </c>
      <c r="O71" s="2027"/>
      <c r="P71" s="2030"/>
      <c r="Q71" s="2030"/>
    </row>
    <row r="72" spans="1:17" ht="56.25" x14ac:dyDescent="0.25">
      <c r="A72" s="1920"/>
      <c r="B72" s="2013" t="s">
        <v>115</v>
      </c>
      <c r="C72" s="2013"/>
      <c r="D72" s="2013"/>
      <c r="E72" s="2013"/>
      <c r="F72" s="2013"/>
      <c r="G72" s="2013"/>
      <c r="H72" s="2035">
        <f>H97+H99+H101+H103+H105+H107+H109+H111+H114+H117+H124+H126+H128+H130+H132+H139+H141+H143+H145++H151+H153+H155+H157+H159+H161+H163+H165+H167+H169+H171+H173+H175+H177++H179+H190+H192+H200+H201+H203+H205+H207+H209++H211+H213+H215+H217+H219+H221+H223+H225+H227+H229+H231+H233+H241+H243++H264+H265+H267+H269+H270+H272+H273+H247+H254</f>
        <v>433.178</v>
      </c>
      <c r="I72" s="2035">
        <f t="shared" ref="I72:N72" si="4">I97+I99+I101+I103+I105+I107+I109+I111+I114+I117+I124+I126+I128+I130+I132+I139+I141+I143+I145++I151+I153+I155+I157+I159+I161+I163+I165+I167+I169+I171+I173+I175+I177++I179+I190+I192+I200+I201+I203+I205+I207+I209++I211+I213+I215+I217+I219+I221+I223+I225+I227+I229+I231+I233+I241+I243++I264+I265+I267+I269+I270+I272+I273+I247+I254</f>
        <v>1217.3148000000001</v>
      </c>
      <c r="J72" s="2035">
        <f t="shared" si="4"/>
        <v>764.26</v>
      </c>
      <c r="K72" s="2035">
        <f t="shared" si="4"/>
        <v>3618.7139999999999</v>
      </c>
      <c r="L72" s="2035">
        <f t="shared" si="4"/>
        <v>3807.5230000000001</v>
      </c>
      <c r="M72" s="2035">
        <f t="shared" si="4"/>
        <v>9531.3070000000007</v>
      </c>
      <c r="N72" s="2035">
        <f t="shared" si="4"/>
        <v>5690.91</v>
      </c>
      <c r="O72" s="2035"/>
      <c r="P72" s="2035"/>
      <c r="Q72" s="2035">
        <f t="shared" ref="Q72" si="5">Q97+Q99+Q101+Q103+Q105+Q107+Q109+Q111+Q114+Q117+Q124+Q126+Q128+Q130+Q132+Q139+Q141+Q143+Q145++Q151+Q153+Q155+Q157+Q159+Q161+Q163+Q165+Q167+Q169+Q171+Q173+Q175+Q177++Q179+Q190+Q192+Q200+Q201+Q205+Q207+Q209++Q211+Q213+Q215+Q217+Q219+Q221+Q223+Q225+Q227+Q229+Q231+Q241+Q243++Q264+Q265+Q267+Q269+Q270+Q272+Q273</f>
        <v>0</v>
      </c>
    </row>
    <row r="73" spans="1:17" ht="18.75" x14ac:dyDescent="0.25">
      <c r="A73" s="1900"/>
      <c r="B73" s="1961" t="s">
        <v>285</v>
      </c>
      <c r="C73" s="1962"/>
      <c r="D73" s="1963"/>
      <c r="E73" s="1962"/>
      <c r="F73" s="1964"/>
      <c r="G73" s="1962"/>
      <c r="H73" s="1963"/>
      <c r="I73" s="1962"/>
      <c r="J73" s="1965"/>
      <c r="K73" s="1965"/>
      <c r="L73" s="1965"/>
      <c r="M73" s="1965"/>
      <c r="N73" s="1966"/>
      <c r="O73" s="1967"/>
      <c r="P73" s="1967"/>
      <c r="Q73" s="1967"/>
    </row>
    <row r="74" spans="1:17" ht="18" customHeight="1" outlineLevel="1" x14ac:dyDescent="0.25">
      <c r="A74" s="2213">
        <v>43</v>
      </c>
      <c r="B74" s="2036" t="s">
        <v>4132</v>
      </c>
      <c r="C74" s="1956"/>
      <c r="D74" s="2037"/>
      <c r="E74" s="2037"/>
      <c r="F74" s="1957"/>
      <c r="G74" s="1956"/>
      <c r="H74" s="2038"/>
      <c r="I74" s="2038"/>
      <c r="J74" s="2039"/>
      <c r="K74" s="2039"/>
      <c r="L74" s="2039"/>
      <c r="M74" s="2039"/>
      <c r="N74" s="2040"/>
      <c r="O74" s="1957"/>
      <c r="P74" s="1957"/>
      <c r="Q74" s="1957"/>
    </row>
    <row r="75" spans="1:17" ht="93.75" outlineLevel="1" x14ac:dyDescent="0.25">
      <c r="A75" s="2213"/>
      <c r="B75" s="2041" t="s">
        <v>4245</v>
      </c>
      <c r="C75" s="1963" t="s">
        <v>4074</v>
      </c>
      <c r="D75" s="1963" t="s">
        <v>101</v>
      </c>
      <c r="E75" s="1963" t="s">
        <v>3</v>
      </c>
      <c r="F75" s="1973" t="s">
        <v>335</v>
      </c>
      <c r="G75" s="1963" t="s">
        <v>335</v>
      </c>
      <c r="H75" s="2042">
        <v>5</v>
      </c>
      <c r="I75" s="2042">
        <v>4.5999999999999996</v>
      </c>
      <c r="J75" s="2043">
        <v>5.5</v>
      </c>
      <c r="K75" s="2043">
        <v>5.5</v>
      </c>
      <c r="L75" s="2043">
        <v>5.5</v>
      </c>
      <c r="M75" s="2043">
        <v>5.5</v>
      </c>
      <c r="N75" s="2043">
        <v>5.5</v>
      </c>
      <c r="O75" s="1973"/>
      <c r="P75" s="1973"/>
      <c r="Q75" s="1973"/>
    </row>
    <row r="76" spans="1:17" ht="17.45" customHeight="1" outlineLevel="1" x14ac:dyDescent="0.25">
      <c r="A76" s="1900"/>
      <c r="B76" s="2840" t="s">
        <v>151</v>
      </c>
      <c r="C76" s="2840"/>
      <c r="D76" s="2840"/>
      <c r="E76" s="2840"/>
      <c r="F76" s="2840"/>
      <c r="G76" s="2840"/>
      <c r="H76" s="2840"/>
      <c r="I76" s="2840"/>
      <c r="J76" s="2840"/>
      <c r="K76" s="2840"/>
      <c r="L76" s="2840"/>
      <c r="M76" s="2840"/>
      <c r="N76" s="2840"/>
      <c r="O76" s="2840"/>
      <c r="P76" s="2840"/>
      <c r="Q76" s="2840"/>
    </row>
    <row r="77" spans="1:17" ht="27.75" customHeight="1" outlineLevel="1" x14ac:dyDescent="0.25">
      <c r="A77" s="1900"/>
      <c r="B77" s="2840" t="s">
        <v>4137</v>
      </c>
      <c r="C77" s="2840"/>
      <c r="D77" s="2840"/>
      <c r="E77" s="2840"/>
      <c r="F77" s="2840"/>
      <c r="G77" s="2840"/>
      <c r="H77" s="2840"/>
      <c r="I77" s="2840"/>
      <c r="J77" s="2840"/>
      <c r="K77" s="2840"/>
      <c r="L77" s="2840"/>
      <c r="M77" s="2840"/>
      <c r="N77" s="2840"/>
      <c r="O77" s="2840"/>
      <c r="P77" s="2840"/>
      <c r="Q77" s="2840"/>
    </row>
    <row r="78" spans="1:17" ht="60" customHeight="1" outlineLevel="1" x14ac:dyDescent="0.25">
      <c r="A78" s="1900">
        <v>44</v>
      </c>
      <c r="B78" s="1993" t="s">
        <v>4402</v>
      </c>
      <c r="C78" s="2851" t="s">
        <v>4074</v>
      </c>
      <c r="D78" s="2851" t="s">
        <v>4136</v>
      </c>
      <c r="E78" s="2851" t="s">
        <v>154</v>
      </c>
      <c r="F78" s="2915" t="s">
        <v>335</v>
      </c>
      <c r="G78" s="2852" t="s">
        <v>335</v>
      </c>
      <c r="H78" s="1973">
        <v>1.1539999999999999</v>
      </c>
      <c r="I78" s="2045">
        <v>0.441</v>
      </c>
      <c r="J78" s="2043">
        <v>0.441</v>
      </c>
      <c r="K78" s="2043">
        <v>0.441</v>
      </c>
      <c r="L78" s="2043">
        <v>0.441</v>
      </c>
      <c r="M78" s="2043">
        <v>0.441</v>
      </c>
      <c r="N78" s="2043">
        <v>0.441</v>
      </c>
      <c r="O78" s="1964"/>
      <c r="P78" s="1964"/>
      <c r="Q78" s="1964"/>
    </row>
    <row r="79" spans="1:17" ht="20.100000000000001" customHeight="1" outlineLevel="1" x14ac:dyDescent="0.25">
      <c r="A79" s="1900">
        <v>45</v>
      </c>
      <c r="B79" s="2041" t="s">
        <v>156</v>
      </c>
      <c r="C79" s="2851"/>
      <c r="D79" s="2851"/>
      <c r="E79" s="2851"/>
      <c r="F79" s="2916"/>
      <c r="G79" s="2853"/>
      <c r="H79" s="1973">
        <v>0.35799999999999998</v>
      </c>
      <c r="I79" s="2045">
        <v>0.223</v>
      </c>
      <c r="J79" s="2043">
        <v>0.25900000000000001</v>
      </c>
      <c r="K79" s="2043">
        <v>0.33100000000000002</v>
      </c>
      <c r="L79" s="2043">
        <v>0.33500000000000002</v>
      </c>
      <c r="M79" s="2043">
        <v>0.33500000000000002</v>
      </c>
      <c r="N79" s="2043">
        <v>0.33500000000000002</v>
      </c>
      <c r="O79" s="1973"/>
      <c r="P79" s="1973"/>
      <c r="Q79" s="1973"/>
    </row>
    <row r="80" spans="1:17" ht="18.75" x14ac:dyDescent="0.25">
      <c r="A80" s="1900"/>
      <c r="B80" s="1961" t="s">
        <v>287</v>
      </c>
      <c r="C80" s="1962"/>
      <c r="D80" s="1963"/>
      <c r="E80" s="1962"/>
      <c r="F80" s="1964"/>
      <c r="G80" s="1962"/>
      <c r="H80" s="1963"/>
      <c r="I80" s="1962"/>
      <c r="J80" s="1965"/>
      <c r="K80" s="1965"/>
      <c r="L80" s="1965"/>
      <c r="M80" s="1965"/>
      <c r="N80" s="1966"/>
      <c r="O80" s="1967"/>
      <c r="P80" s="1967"/>
      <c r="Q80" s="1967"/>
    </row>
    <row r="81" spans="1:17" ht="18.75" outlineLevel="1" x14ac:dyDescent="0.25">
      <c r="A81" s="1900">
        <v>48</v>
      </c>
      <c r="B81" s="2036" t="s">
        <v>4140</v>
      </c>
      <c r="C81" s="1956"/>
      <c r="D81" s="2037"/>
      <c r="E81" s="2037"/>
      <c r="F81" s="1957"/>
      <c r="G81" s="1956"/>
      <c r="H81" s="1956"/>
      <c r="I81" s="2046"/>
      <c r="J81" s="2039"/>
      <c r="K81" s="2039"/>
      <c r="L81" s="2039"/>
      <c r="M81" s="2039"/>
      <c r="N81" s="2040"/>
      <c r="O81" s="1957"/>
      <c r="P81" s="1957"/>
      <c r="Q81" s="1957"/>
    </row>
    <row r="82" spans="1:17" ht="14.45" customHeight="1" outlineLevel="1" x14ac:dyDescent="0.25">
      <c r="A82" s="1900"/>
      <c r="B82" s="2840" t="s">
        <v>159</v>
      </c>
      <c r="C82" s="2840"/>
      <c r="D82" s="2840"/>
      <c r="E82" s="2840"/>
      <c r="F82" s="2840"/>
      <c r="G82" s="2840"/>
      <c r="H82" s="2840"/>
      <c r="I82" s="2840"/>
      <c r="J82" s="2840"/>
      <c r="K82" s="2840"/>
      <c r="L82" s="2840"/>
      <c r="M82" s="2840"/>
      <c r="N82" s="2840"/>
      <c r="O82" s="2840"/>
      <c r="P82" s="2840"/>
      <c r="Q82" s="2840"/>
    </row>
    <row r="83" spans="1:17" ht="40.5" customHeight="1" outlineLevel="1" x14ac:dyDescent="0.25">
      <c r="A83" s="1900">
        <v>52</v>
      </c>
      <c r="B83" s="2047" t="s">
        <v>4403</v>
      </c>
      <c r="C83" s="2048" t="s">
        <v>4067</v>
      </c>
      <c r="D83" s="2048" t="s">
        <v>4068</v>
      </c>
      <c r="E83" s="2048" t="s">
        <v>3</v>
      </c>
      <c r="F83" s="2049" t="s">
        <v>335</v>
      </c>
      <c r="G83" s="2048" t="s">
        <v>335</v>
      </c>
      <c r="H83" s="2050">
        <v>98.125</v>
      </c>
      <c r="I83" s="2050">
        <v>98.2</v>
      </c>
      <c r="J83" s="2051">
        <v>99.9</v>
      </c>
      <c r="K83" s="2051">
        <v>99.9</v>
      </c>
      <c r="L83" s="2051">
        <v>100</v>
      </c>
      <c r="M83" s="2051">
        <v>100</v>
      </c>
      <c r="N83" s="2051">
        <v>100</v>
      </c>
      <c r="O83" s="2052"/>
      <c r="P83" s="2052"/>
      <c r="Q83" s="2052"/>
    </row>
    <row r="84" spans="1:17" ht="18.75" outlineLevel="1" x14ac:dyDescent="0.25">
      <c r="A84" s="1900"/>
      <c r="B84" s="2919" t="s">
        <v>161</v>
      </c>
      <c r="C84" s="2920"/>
      <c r="D84" s="2920"/>
      <c r="E84" s="2920"/>
      <c r="F84" s="2920"/>
      <c r="G84" s="2920"/>
      <c r="H84" s="2920"/>
      <c r="I84" s="2920"/>
      <c r="J84" s="2920"/>
      <c r="K84" s="2920"/>
      <c r="L84" s="2920"/>
      <c r="M84" s="2920"/>
      <c r="N84" s="2920"/>
      <c r="O84" s="2920"/>
      <c r="P84" s="2920"/>
      <c r="Q84" s="2921"/>
    </row>
    <row r="85" spans="1:17" ht="69" customHeight="1" outlineLevel="1" x14ac:dyDescent="0.25">
      <c r="A85" s="1900">
        <v>53</v>
      </c>
      <c r="B85" s="1993" t="s">
        <v>4404</v>
      </c>
      <c r="C85" s="1963" t="s">
        <v>4067</v>
      </c>
      <c r="D85" s="1963" t="s">
        <v>4068</v>
      </c>
      <c r="E85" s="1963" t="s">
        <v>3</v>
      </c>
      <c r="F85" s="1994" t="s">
        <v>335</v>
      </c>
      <c r="G85" s="1963" t="s">
        <v>335</v>
      </c>
      <c r="H85" s="2042">
        <v>95</v>
      </c>
      <c r="I85" s="2042">
        <v>95.1</v>
      </c>
      <c r="J85" s="2043">
        <v>95.5</v>
      </c>
      <c r="K85" s="2043">
        <v>95.8</v>
      </c>
      <c r="L85" s="2043">
        <v>96.1</v>
      </c>
      <c r="M85" s="2043">
        <v>96.3</v>
      </c>
      <c r="N85" s="2043">
        <v>96.3</v>
      </c>
      <c r="O85" s="1964"/>
      <c r="P85" s="1964"/>
      <c r="Q85" s="1964"/>
    </row>
    <row r="86" spans="1:17" ht="18.75" x14ac:dyDescent="0.25">
      <c r="A86" s="1900"/>
      <c r="B86" s="1961" t="s">
        <v>289</v>
      </c>
      <c r="C86" s="1962"/>
      <c r="D86" s="1963"/>
      <c r="E86" s="1962"/>
      <c r="F86" s="1964"/>
      <c r="G86" s="1962"/>
      <c r="H86" s="1962"/>
      <c r="I86" s="1962"/>
      <c r="J86" s="1965"/>
      <c r="K86" s="1965"/>
      <c r="L86" s="1965"/>
      <c r="M86" s="1965"/>
      <c r="N86" s="1966"/>
      <c r="O86" s="1967"/>
      <c r="P86" s="1967"/>
      <c r="Q86" s="1967"/>
    </row>
    <row r="87" spans="1:17" ht="18.75" outlineLevel="1" x14ac:dyDescent="0.25">
      <c r="A87" s="1900"/>
      <c r="B87" s="2919" t="s">
        <v>170</v>
      </c>
      <c r="C87" s="2920"/>
      <c r="D87" s="2920"/>
      <c r="E87" s="2920"/>
      <c r="F87" s="2920"/>
      <c r="G87" s="2920"/>
      <c r="H87" s="2920"/>
      <c r="I87" s="2920"/>
      <c r="J87" s="2920"/>
      <c r="K87" s="2920"/>
      <c r="L87" s="2920"/>
      <c r="M87" s="2920"/>
      <c r="N87" s="2920"/>
      <c r="O87" s="2920"/>
      <c r="P87" s="2920"/>
      <c r="Q87" s="2921"/>
    </row>
    <row r="88" spans="1:17" ht="18.75" outlineLevel="1" x14ac:dyDescent="0.25">
      <c r="A88" s="2213">
        <v>59</v>
      </c>
      <c r="B88" s="2036" t="s">
        <v>4142</v>
      </c>
      <c r="C88" s="1956"/>
      <c r="D88" s="2037"/>
      <c r="E88" s="2037"/>
      <c r="F88" s="1957"/>
      <c r="G88" s="1956"/>
      <c r="H88" s="1956"/>
      <c r="I88" s="1956"/>
      <c r="J88" s="2039"/>
      <c r="K88" s="2039"/>
      <c r="L88" s="2039"/>
      <c r="M88" s="2039"/>
      <c r="N88" s="2040" t="s">
        <v>34</v>
      </c>
      <c r="O88" s="1957"/>
      <c r="P88" s="1957"/>
      <c r="Q88" s="1957"/>
    </row>
    <row r="89" spans="1:17" ht="112.5" outlineLevel="1" x14ac:dyDescent="0.25">
      <c r="A89" s="2213"/>
      <c r="B89" s="2053" t="s">
        <v>4405</v>
      </c>
      <c r="C89" s="2048" t="s">
        <v>4078</v>
      </c>
      <c r="D89" s="2048" t="s">
        <v>4079</v>
      </c>
      <c r="E89" s="2048" t="s">
        <v>3</v>
      </c>
      <c r="F89" s="2054" t="s">
        <v>335</v>
      </c>
      <c r="G89" s="2048" t="s">
        <v>335</v>
      </c>
      <c r="H89" s="2050">
        <v>82.1</v>
      </c>
      <c r="I89" s="2050">
        <v>86.1</v>
      </c>
      <c r="J89" s="2051">
        <v>88</v>
      </c>
      <c r="K89" s="2051">
        <v>90.4</v>
      </c>
      <c r="L89" s="2051">
        <v>96</v>
      </c>
      <c r="M89" s="2051">
        <v>100</v>
      </c>
      <c r="N89" s="2051">
        <v>100</v>
      </c>
      <c r="O89" s="2054"/>
      <c r="P89" s="2054"/>
      <c r="Q89" s="2054"/>
    </row>
    <row r="90" spans="1:17" ht="18.75" outlineLevel="1" x14ac:dyDescent="0.25">
      <c r="A90" s="2213">
        <v>60</v>
      </c>
      <c r="B90" s="2036" t="s">
        <v>4143</v>
      </c>
      <c r="C90" s="1956"/>
      <c r="D90" s="2037"/>
      <c r="E90" s="2037"/>
      <c r="F90" s="1957"/>
      <c r="G90" s="1956"/>
      <c r="H90" s="2055"/>
      <c r="I90" s="2055"/>
      <c r="J90" s="2056"/>
      <c r="K90" s="2056"/>
      <c r="L90" s="2056"/>
      <c r="M90" s="2057"/>
      <c r="N90" s="2057" t="s">
        <v>34</v>
      </c>
      <c r="O90" s="1957"/>
      <c r="P90" s="1957"/>
      <c r="Q90" s="1957"/>
    </row>
    <row r="91" spans="1:17" ht="112.5" outlineLevel="1" x14ac:dyDescent="0.25">
      <c r="A91" s="2213"/>
      <c r="B91" s="2041" t="s">
        <v>4406</v>
      </c>
      <c r="C91" s="1963" t="s">
        <v>4078</v>
      </c>
      <c r="D91" s="1982" t="s">
        <v>4079</v>
      </c>
      <c r="E91" s="1982" t="s">
        <v>3</v>
      </c>
      <c r="F91" s="1973" t="s">
        <v>335</v>
      </c>
      <c r="G91" s="1963" t="s">
        <v>335</v>
      </c>
      <c r="H91" s="2042">
        <v>63.7</v>
      </c>
      <c r="I91" s="2042">
        <v>69.2</v>
      </c>
      <c r="J91" s="2043">
        <v>70.900000000000006</v>
      </c>
      <c r="K91" s="2043">
        <v>73.099999999999994</v>
      </c>
      <c r="L91" s="2043">
        <v>76.3</v>
      </c>
      <c r="M91" s="2043">
        <v>78.8</v>
      </c>
      <c r="N91" s="2043">
        <v>80.900000000000006</v>
      </c>
      <c r="O91" s="1973"/>
      <c r="P91" s="1973"/>
      <c r="Q91" s="1973"/>
    </row>
    <row r="92" spans="1:17" ht="20.100000000000001" customHeight="1" outlineLevel="1" x14ac:dyDescent="0.25">
      <c r="A92" s="1900"/>
      <c r="B92" s="2840" t="s">
        <v>172</v>
      </c>
      <c r="C92" s="2840"/>
      <c r="D92" s="2840"/>
      <c r="E92" s="2840"/>
      <c r="F92" s="2840"/>
      <c r="G92" s="2840"/>
      <c r="H92" s="2840"/>
      <c r="I92" s="2840"/>
      <c r="J92" s="2840"/>
      <c r="K92" s="2840"/>
      <c r="L92" s="2840"/>
      <c r="M92" s="2840"/>
      <c r="N92" s="2840"/>
      <c r="O92" s="2840"/>
      <c r="P92" s="1964"/>
      <c r="Q92" s="1964"/>
    </row>
    <row r="93" spans="1:17" ht="18.75" outlineLevel="1" x14ac:dyDescent="0.25">
      <c r="A93" s="1900"/>
      <c r="B93" s="1993" t="s">
        <v>174</v>
      </c>
      <c r="C93" s="1963"/>
      <c r="D93" s="1963"/>
      <c r="E93" s="1963"/>
      <c r="F93" s="1964"/>
      <c r="G93" s="1963"/>
      <c r="H93" s="2058"/>
      <c r="I93" s="2058"/>
      <c r="J93" s="2059"/>
      <c r="K93" s="2059"/>
      <c r="L93" s="2059"/>
      <c r="M93" s="2059"/>
      <c r="N93" s="2060"/>
      <c r="O93" s="1964"/>
      <c r="P93" s="1964"/>
      <c r="Q93" s="1964"/>
    </row>
    <row r="94" spans="1:17" ht="48.75" customHeight="1" outlineLevel="1" x14ac:dyDescent="0.25">
      <c r="A94" s="1900"/>
      <c r="B94" s="2061" t="s">
        <v>4407</v>
      </c>
      <c r="C94" s="1963" t="s">
        <v>4067</v>
      </c>
      <c r="D94" s="1963" t="s">
        <v>4068</v>
      </c>
      <c r="E94" s="1963" t="s">
        <v>3</v>
      </c>
      <c r="F94" s="1964" t="s">
        <v>335</v>
      </c>
      <c r="G94" s="1963" t="s">
        <v>335</v>
      </c>
      <c r="H94" s="2062">
        <v>90</v>
      </c>
      <c r="I94" s="2062">
        <v>77</v>
      </c>
      <c r="J94" s="2063">
        <v>79</v>
      </c>
      <c r="K94" s="2028">
        <v>100</v>
      </c>
      <c r="L94" s="2028">
        <v>100</v>
      </c>
      <c r="M94" s="2028">
        <v>100</v>
      </c>
      <c r="N94" s="2064">
        <v>100</v>
      </c>
      <c r="O94" s="1964"/>
      <c r="P94" s="1964"/>
      <c r="Q94" s="1964"/>
    </row>
    <row r="95" spans="1:17" s="1902" customFormat="1" ht="37.5" outlineLevel="1" x14ac:dyDescent="0.25">
      <c r="A95" s="1901"/>
      <c r="B95" s="1993" t="s">
        <v>1030</v>
      </c>
      <c r="C95" s="2065"/>
      <c r="D95" s="2066"/>
      <c r="E95" s="2065"/>
      <c r="F95" s="2067"/>
      <c r="G95" s="2065"/>
      <c r="H95" s="2065">
        <f t="shared" ref="H95:N95" si="6">H97+H99+H101+H103+H105+H107+H109+H111+H114+H117</f>
        <v>0</v>
      </c>
      <c r="I95" s="2065">
        <f t="shared" si="6"/>
        <v>0</v>
      </c>
      <c r="J95" s="1965">
        <f t="shared" si="6"/>
        <v>0</v>
      </c>
      <c r="K95" s="1965">
        <f t="shared" si="6"/>
        <v>756.72900000000004</v>
      </c>
      <c r="L95" s="1965">
        <f>L97+L99+L101+L103+L105+L107+L109+L111+L114+L117</f>
        <v>0</v>
      </c>
      <c r="M95" s="1965">
        <f>M97+M99+M101+M103+M105+M107+M109+M111+M114+M117</f>
        <v>3219.9749999999999</v>
      </c>
      <c r="N95" s="1965">
        <f t="shared" si="6"/>
        <v>3205.83</v>
      </c>
      <c r="O95" s="1964"/>
      <c r="P95" s="1964"/>
      <c r="Q95" s="1964"/>
    </row>
    <row r="96" spans="1:17" ht="87.75" customHeight="1" x14ac:dyDescent="0.3">
      <c r="A96" s="1901"/>
      <c r="B96" s="2911" t="s">
        <v>4408</v>
      </c>
      <c r="C96" s="2843" t="s">
        <v>4067</v>
      </c>
      <c r="D96" s="2843" t="s">
        <v>4068</v>
      </c>
      <c r="E96" s="2068" t="s">
        <v>1188</v>
      </c>
      <c r="F96" s="2913">
        <v>2027</v>
      </c>
      <c r="G96" s="2909" t="s">
        <v>393</v>
      </c>
      <c r="H96" s="1972"/>
      <c r="I96" s="2068"/>
      <c r="J96" s="2070"/>
      <c r="K96" s="2071" t="s">
        <v>2906</v>
      </c>
      <c r="L96" s="2072"/>
      <c r="M96" s="2072"/>
      <c r="N96" s="2072"/>
      <c r="O96" s="1972"/>
      <c r="P96" s="2073"/>
      <c r="Q96" s="1964"/>
    </row>
    <row r="97" spans="1:17" ht="33.6" customHeight="1" x14ac:dyDescent="0.3">
      <c r="A97" s="1901"/>
      <c r="B97" s="2912"/>
      <c r="C97" s="2844"/>
      <c r="D97" s="2844"/>
      <c r="E97" s="1972" t="s">
        <v>465</v>
      </c>
      <c r="F97" s="2914"/>
      <c r="G97" s="2909"/>
      <c r="H97" s="1972"/>
      <c r="I97" s="2068"/>
      <c r="J97" s="2070"/>
      <c r="K97" s="2074">
        <v>756.72900000000004</v>
      </c>
      <c r="L97" s="2072"/>
      <c r="M97" s="2072"/>
      <c r="N97" s="2072"/>
      <c r="O97" s="1972" t="s">
        <v>1026</v>
      </c>
      <c r="P97" s="1973" t="s">
        <v>3899</v>
      </c>
      <c r="Q97" s="1964"/>
    </row>
    <row r="98" spans="1:17" ht="51.75" customHeight="1" x14ac:dyDescent="0.25">
      <c r="A98" s="1901"/>
      <c r="B98" s="2911" t="s">
        <v>4409</v>
      </c>
      <c r="C98" s="2843" t="s">
        <v>4067</v>
      </c>
      <c r="D98" s="2843" t="s">
        <v>4068</v>
      </c>
      <c r="E98" s="2068" t="s">
        <v>1188</v>
      </c>
      <c r="F98" s="2913">
        <v>2029</v>
      </c>
      <c r="G98" s="2909" t="s">
        <v>393</v>
      </c>
      <c r="H98" s="1972"/>
      <c r="I98" s="2068"/>
      <c r="J98" s="2075"/>
      <c r="K98" s="2072"/>
      <c r="L98" s="2072"/>
      <c r="M98" s="2072" t="s">
        <v>2907</v>
      </c>
      <c r="N98" s="2072"/>
      <c r="O98" s="1972"/>
      <c r="P98" s="2073"/>
      <c r="Q98" s="1964"/>
    </row>
    <row r="99" spans="1:17" ht="37.5" x14ac:dyDescent="0.25">
      <c r="A99" s="1901"/>
      <c r="B99" s="2912"/>
      <c r="C99" s="2844"/>
      <c r="D99" s="2844"/>
      <c r="E99" s="1972" t="s">
        <v>465</v>
      </c>
      <c r="F99" s="2914"/>
      <c r="G99" s="2909"/>
      <c r="H99" s="1972"/>
      <c r="I99" s="2068"/>
      <c r="J99" s="2076"/>
      <c r="K99" s="2077"/>
      <c r="L99" s="2077"/>
      <c r="M99" s="2076">
        <v>897.57500000000005</v>
      </c>
      <c r="N99" s="2072"/>
      <c r="O99" s="1972" t="s">
        <v>1026</v>
      </c>
      <c r="P99" s="1973" t="s">
        <v>3899</v>
      </c>
      <c r="Q99" s="1964"/>
    </row>
    <row r="100" spans="1:17" ht="14.25" customHeight="1" x14ac:dyDescent="0.25">
      <c r="A100" s="1901"/>
      <c r="B100" s="2911" t="s">
        <v>4410</v>
      </c>
      <c r="C100" s="2843" t="s">
        <v>4067</v>
      </c>
      <c r="D100" s="2843" t="s">
        <v>4068</v>
      </c>
      <c r="E100" s="2068" t="s">
        <v>1188</v>
      </c>
      <c r="F100" s="2913">
        <v>2030</v>
      </c>
      <c r="G100" s="2909" t="s">
        <v>393</v>
      </c>
      <c r="H100" s="1972"/>
      <c r="I100" s="2068"/>
      <c r="J100" s="1971"/>
      <c r="K100" s="2075"/>
      <c r="L100" s="1971"/>
      <c r="M100" s="1971"/>
      <c r="N100" s="2072" t="s">
        <v>2908</v>
      </c>
      <c r="O100" s="1972"/>
      <c r="P100" s="2073"/>
      <c r="Q100" s="1964"/>
    </row>
    <row r="101" spans="1:17" ht="72" customHeight="1" x14ac:dyDescent="0.25">
      <c r="A101" s="1901"/>
      <c r="B101" s="2912"/>
      <c r="C101" s="2844"/>
      <c r="D101" s="2844"/>
      <c r="E101" s="1972" t="s">
        <v>465</v>
      </c>
      <c r="F101" s="2914"/>
      <c r="G101" s="2909"/>
      <c r="H101" s="1972"/>
      <c r="I101" s="2068"/>
      <c r="J101" s="1971"/>
      <c r="K101" s="2076"/>
      <c r="L101" s="1971"/>
      <c r="M101" s="1971"/>
      <c r="N101" s="2076">
        <v>693.12900000000002</v>
      </c>
      <c r="O101" s="1972" t="s">
        <v>1026</v>
      </c>
      <c r="P101" s="1973" t="s">
        <v>3899</v>
      </c>
      <c r="Q101" s="1964"/>
    </row>
    <row r="102" spans="1:17" ht="37.5" x14ac:dyDescent="0.25">
      <c r="A102" s="1901"/>
      <c r="B102" s="2911" t="s">
        <v>4411</v>
      </c>
      <c r="C102" s="2843" t="s">
        <v>4067</v>
      </c>
      <c r="D102" s="2843" t="s">
        <v>4068</v>
      </c>
      <c r="E102" s="2068" t="s">
        <v>1188</v>
      </c>
      <c r="F102" s="2913">
        <v>2030</v>
      </c>
      <c r="G102" s="2909" t="s">
        <v>393</v>
      </c>
      <c r="H102" s="1972"/>
      <c r="I102" s="2068"/>
      <c r="J102" s="1971"/>
      <c r="K102" s="1971"/>
      <c r="L102" s="2075"/>
      <c r="M102" s="2075"/>
      <c r="N102" s="2072" t="s">
        <v>2898</v>
      </c>
      <c r="O102" s="1972"/>
      <c r="P102" s="2073"/>
      <c r="Q102" s="1964"/>
    </row>
    <row r="103" spans="1:17" s="1903" customFormat="1" ht="37.5" x14ac:dyDescent="0.25">
      <c r="A103" s="2213">
        <v>16</v>
      </c>
      <c r="B103" s="2912"/>
      <c r="C103" s="2844"/>
      <c r="D103" s="2844"/>
      <c r="E103" s="1972" t="s">
        <v>465</v>
      </c>
      <c r="F103" s="2914"/>
      <c r="G103" s="2909"/>
      <c r="H103" s="1972"/>
      <c r="I103" s="2068"/>
      <c r="J103" s="1971"/>
      <c r="K103" s="1971"/>
      <c r="L103" s="2076"/>
      <c r="M103" s="2076"/>
      <c r="N103" s="2076">
        <v>1062.701</v>
      </c>
      <c r="O103" s="1972" t="s">
        <v>1026</v>
      </c>
      <c r="P103" s="1973" t="s">
        <v>3899</v>
      </c>
      <c r="Q103" s="2078"/>
    </row>
    <row r="104" spans="1:17" s="1903" customFormat="1" ht="37.5" x14ac:dyDescent="0.25">
      <c r="A104" s="2213"/>
      <c r="B104" s="2911" t="s">
        <v>4412</v>
      </c>
      <c r="C104" s="2843" t="s">
        <v>4067</v>
      </c>
      <c r="D104" s="2843" t="s">
        <v>4068</v>
      </c>
      <c r="E104" s="2068" t="s">
        <v>1188</v>
      </c>
      <c r="F104" s="2913">
        <v>2029</v>
      </c>
      <c r="G104" s="2909" t="s">
        <v>393</v>
      </c>
      <c r="H104" s="1972"/>
      <c r="I104" s="2068"/>
      <c r="J104" s="1971"/>
      <c r="K104" s="1971"/>
      <c r="L104" s="2072"/>
      <c r="M104" s="2072" t="s">
        <v>4087</v>
      </c>
      <c r="N104" s="2072"/>
      <c r="O104" s="1972"/>
      <c r="P104" s="2073"/>
      <c r="Q104" s="2078"/>
    </row>
    <row r="105" spans="1:17" s="1903" customFormat="1" ht="37.5" x14ac:dyDescent="0.25">
      <c r="A105" s="2213">
        <v>17</v>
      </c>
      <c r="B105" s="2912"/>
      <c r="C105" s="2844"/>
      <c r="D105" s="2844"/>
      <c r="E105" s="1972" t="s">
        <v>465</v>
      </c>
      <c r="F105" s="2914"/>
      <c r="G105" s="2909"/>
      <c r="H105" s="1972"/>
      <c r="I105" s="2068"/>
      <c r="J105" s="1971"/>
      <c r="K105" s="1971"/>
      <c r="L105" s="2072"/>
      <c r="M105" s="2076">
        <v>980</v>
      </c>
      <c r="N105" s="2072"/>
      <c r="O105" s="1972" t="s">
        <v>1026</v>
      </c>
      <c r="P105" s="1973" t="s">
        <v>3899</v>
      </c>
      <c r="Q105" s="2078"/>
    </row>
    <row r="106" spans="1:17" s="1903" customFormat="1" ht="37.5" x14ac:dyDescent="0.25">
      <c r="A106" s="2213"/>
      <c r="B106" s="2911" t="s">
        <v>4413</v>
      </c>
      <c r="C106" s="2843" t="s">
        <v>4067</v>
      </c>
      <c r="D106" s="2843" t="s">
        <v>4068</v>
      </c>
      <c r="E106" s="2068" t="s">
        <v>1188</v>
      </c>
      <c r="F106" s="2913">
        <v>2029</v>
      </c>
      <c r="G106" s="2909" t="s">
        <v>393</v>
      </c>
      <c r="H106" s="1972"/>
      <c r="I106" s="2068"/>
      <c r="J106" s="1971"/>
      <c r="K106" s="1971"/>
      <c r="L106" s="2072"/>
      <c r="M106" s="2072" t="s">
        <v>4088</v>
      </c>
      <c r="N106" s="2072"/>
      <c r="O106" s="1972"/>
      <c r="P106" s="2073"/>
      <c r="Q106" s="2078"/>
    </row>
    <row r="107" spans="1:17" s="1903" customFormat="1" ht="37.5" x14ac:dyDescent="0.25">
      <c r="A107" s="2213">
        <v>18</v>
      </c>
      <c r="B107" s="2912"/>
      <c r="C107" s="2844"/>
      <c r="D107" s="2844"/>
      <c r="E107" s="1972" t="s">
        <v>465</v>
      </c>
      <c r="F107" s="2914"/>
      <c r="G107" s="2909"/>
      <c r="H107" s="1972"/>
      <c r="I107" s="2068"/>
      <c r="J107" s="1971"/>
      <c r="K107" s="1971"/>
      <c r="L107" s="2072"/>
      <c r="M107" s="2076">
        <v>416.4</v>
      </c>
      <c r="N107" s="2072"/>
      <c r="O107" s="1972" t="s">
        <v>1026</v>
      </c>
      <c r="P107" s="1973" t="s">
        <v>3899</v>
      </c>
      <c r="Q107" s="2078"/>
    </row>
    <row r="108" spans="1:17" s="1903" customFormat="1" ht="37.5" x14ac:dyDescent="0.25">
      <c r="A108" s="2213"/>
      <c r="B108" s="2911" t="s">
        <v>4414</v>
      </c>
      <c r="C108" s="2843" t="s">
        <v>4067</v>
      </c>
      <c r="D108" s="2843" t="s">
        <v>4068</v>
      </c>
      <c r="E108" s="2068" t="s">
        <v>1188</v>
      </c>
      <c r="F108" s="2913">
        <v>2030</v>
      </c>
      <c r="G108" s="2909" t="s">
        <v>393</v>
      </c>
      <c r="H108" s="1972"/>
      <c r="I108" s="2068"/>
      <c r="J108" s="1971"/>
      <c r="K108" s="1971"/>
      <c r="L108" s="2072"/>
      <c r="M108" s="2072"/>
      <c r="N108" s="2072" t="s">
        <v>4089</v>
      </c>
      <c r="O108" s="1972"/>
      <c r="P108" s="2073"/>
      <c r="Q108" s="2078"/>
    </row>
    <row r="109" spans="1:17" s="1903" customFormat="1" ht="37.5" x14ac:dyDescent="0.25">
      <c r="A109" s="1900"/>
      <c r="B109" s="2912"/>
      <c r="C109" s="2844"/>
      <c r="D109" s="2844"/>
      <c r="E109" s="1972" t="s">
        <v>465</v>
      </c>
      <c r="F109" s="2914"/>
      <c r="G109" s="2909"/>
      <c r="H109" s="1972"/>
      <c r="I109" s="2068"/>
      <c r="J109" s="1971"/>
      <c r="K109" s="1971"/>
      <c r="L109" s="2072"/>
      <c r="M109" s="2072"/>
      <c r="N109" s="2076">
        <v>450</v>
      </c>
      <c r="O109" s="1972" t="s">
        <v>1026</v>
      </c>
      <c r="P109" s="1973" t="s">
        <v>3899</v>
      </c>
      <c r="Q109" s="2079"/>
    </row>
    <row r="110" spans="1:17" s="1903" customFormat="1" ht="37.5" x14ac:dyDescent="0.25">
      <c r="A110" s="1900"/>
      <c r="B110" s="2911" t="s">
        <v>4415</v>
      </c>
      <c r="C110" s="2843" t="s">
        <v>4067</v>
      </c>
      <c r="D110" s="2843" t="s">
        <v>4068</v>
      </c>
      <c r="E110" s="2068" t="s">
        <v>1188</v>
      </c>
      <c r="F110" s="2913">
        <v>2030</v>
      </c>
      <c r="G110" s="2909" t="s">
        <v>393</v>
      </c>
      <c r="H110" s="1972"/>
      <c r="I110" s="2068"/>
      <c r="J110" s="1971"/>
      <c r="K110" s="1971"/>
      <c r="L110" s="2072"/>
      <c r="M110" s="2072"/>
      <c r="N110" s="2072" t="s">
        <v>602</v>
      </c>
      <c r="O110" s="1972"/>
      <c r="P110" s="2073"/>
      <c r="Q110" s="2079"/>
    </row>
    <row r="111" spans="1:17" s="1903" customFormat="1" ht="37.5" x14ac:dyDescent="0.25">
      <c r="A111" s="1900"/>
      <c r="B111" s="2912"/>
      <c r="C111" s="2844"/>
      <c r="D111" s="2844"/>
      <c r="E111" s="1972" t="s">
        <v>465</v>
      </c>
      <c r="F111" s="2914"/>
      <c r="G111" s="2909"/>
      <c r="H111" s="1972"/>
      <c r="I111" s="2068"/>
      <c r="J111" s="1971"/>
      <c r="K111" s="1971"/>
      <c r="L111" s="2072"/>
      <c r="M111" s="2072"/>
      <c r="N111" s="2076">
        <v>440</v>
      </c>
      <c r="O111" s="1972" t="s">
        <v>1026</v>
      </c>
      <c r="P111" s="1973" t="s">
        <v>3899</v>
      </c>
      <c r="Q111" s="2079"/>
    </row>
    <row r="112" spans="1:17" s="1905" customFormat="1" ht="112.5" x14ac:dyDescent="0.25">
      <c r="A112" s="1904"/>
      <c r="B112" s="1993" t="s">
        <v>4416</v>
      </c>
      <c r="C112" s="1973" t="s">
        <v>4102</v>
      </c>
      <c r="D112" s="1973" t="s">
        <v>4</v>
      </c>
      <c r="E112" s="1973" t="s">
        <v>3</v>
      </c>
      <c r="F112" s="1973" t="s">
        <v>335</v>
      </c>
      <c r="G112" s="1973" t="s">
        <v>335</v>
      </c>
      <c r="H112" s="1973"/>
      <c r="I112" s="2080">
        <v>100</v>
      </c>
      <c r="J112" s="2081">
        <v>100</v>
      </c>
      <c r="K112" s="2081">
        <v>100</v>
      </c>
      <c r="L112" s="2081">
        <v>100</v>
      </c>
      <c r="M112" s="2081">
        <v>100</v>
      </c>
      <c r="N112" s="2081">
        <v>100</v>
      </c>
      <c r="O112" s="2082"/>
      <c r="P112" s="2082"/>
      <c r="Q112" s="2083"/>
    </row>
    <row r="113" spans="1:17" s="1903" customFormat="1" ht="37.5" x14ac:dyDescent="0.25">
      <c r="A113" s="1900"/>
      <c r="B113" s="2896" t="s">
        <v>4417</v>
      </c>
      <c r="C113" s="2843" t="s">
        <v>4102</v>
      </c>
      <c r="D113" s="2843" t="s">
        <v>4</v>
      </c>
      <c r="E113" s="2068" t="s">
        <v>1188</v>
      </c>
      <c r="F113" s="2843">
        <v>2029</v>
      </c>
      <c r="G113" s="2909" t="s">
        <v>393</v>
      </c>
      <c r="H113" s="1972"/>
      <c r="I113" s="1972"/>
      <c r="J113" s="2072"/>
      <c r="K113" s="2084"/>
      <c r="L113" s="2072"/>
      <c r="M113" s="2072" t="s">
        <v>4090</v>
      </c>
      <c r="N113" s="2072"/>
      <c r="O113" s="1972"/>
      <c r="P113" s="1973"/>
      <c r="Q113" s="2079"/>
    </row>
    <row r="114" spans="1:17" s="1903" customFormat="1" ht="37.5" x14ac:dyDescent="0.25">
      <c r="A114" s="1900"/>
      <c r="B114" s="2874"/>
      <c r="C114" s="2844"/>
      <c r="D114" s="2844"/>
      <c r="E114" s="1972" t="s">
        <v>465</v>
      </c>
      <c r="F114" s="2844"/>
      <c r="G114" s="2909"/>
      <c r="H114" s="1972"/>
      <c r="I114" s="1972"/>
      <c r="J114" s="2072"/>
      <c r="K114" s="2084"/>
      <c r="L114" s="2072"/>
      <c r="M114" s="2076">
        <v>926</v>
      </c>
      <c r="N114" s="2072"/>
      <c r="O114" s="1972" t="s">
        <v>1026</v>
      </c>
      <c r="P114" s="1973" t="s">
        <v>3899</v>
      </c>
      <c r="Q114" s="2079"/>
    </row>
    <row r="115" spans="1:17" s="1908" customFormat="1" ht="75" x14ac:dyDescent="0.25">
      <c r="A115" s="1906" t="s">
        <v>266</v>
      </c>
      <c r="B115" s="1993" t="s">
        <v>4418</v>
      </c>
      <c r="C115" s="1963" t="s">
        <v>4067</v>
      </c>
      <c r="D115" s="1963" t="s">
        <v>4068</v>
      </c>
      <c r="E115" s="1963" t="s">
        <v>3</v>
      </c>
      <c r="F115" s="2086" t="s">
        <v>335</v>
      </c>
      <c r="G115" s="1963" t="s">
        <v>335</v>
      </c>
      <c r="H115" s="1973">
        <v>98.1</v>
      </c>
      <c r="I115" s="2042">
        <v>98.2</v>
      </c>
      <c r="J115" s="2043">
        <v>99.9</v>
      </c>
      <c r="K115" s="2043">
        <v>99.9</v>
      </c>
      <c r="L115" s="2043">
        <v>100</v>
      </c>
      <c r="M115" s="2043">
        <v>100</v>
      </c>
      <c r="N115" s="2043">
        <v>100</v>
      </c>
      <c r="O115" s="2087"/>
      <c r="P115" s="2087"/>
      <c r="Q115" s="2087"/>
    </row>
    <row r="116" spans="1:17" ht="55.5" customHeight="1" x14ac:dyDescent="0.3">
      <c r="A116" s="1909"/>
      <c r="B116" s="2854" t="s">
        <v>4419</v>
      </c>
      <c r="C116" s="2843" t="s">
        <v>4082</v>
      </c>
      <c r="D116" s="2843" t="s">
        <v>4068</v>
      </c>
      <c r="E116" s="1972" t="s">
        <v>3730</v>
      </c>
      <c r="F116" s="2843">
        <v>2030</v>
      </c>
      <c r="G116" s="2843" t="s">
        <v>4083</v>
      </c>
      <c r="H116" s="1972"/>
      <c r="I116" s="2088"/>
      <c r="J116" s="2072"/>
      <c r="K116" s="2070"/>
      <c r="L116" s="2070"/>
      <c r="M116" s="2070"/>
      <c r="N116" s="2072">
        <v>1</v>
      </c>
      <c r="O116" s="2089"/>
      <c r="P116" s="1964"/>
      <c r="Q116" s="1964"/>
    </row>
    <row r="117" spans="1:17" ht="25.5" customHeight="1" x14ac:dyDescent="0.3">
      <c r="A117" s="1909"/>
      <c r="B117" s="2855"/>
      <c r="C117" s="2844"/>
      <c r="D117" s="2844"/>
      <c r="E117" s="1972" t="s">
        <v>465</v>
      </c>
      <c r="F117" s="2844"/>
      <c r="G117" s="2844"/>
      <c r="H117" s="1972"/>
      <c r="I117" s="2088"/>
      <c r="J117" s="2072"/>
      <c r="K117" s="2070"/>
      <c r="L117" s="2070"/>
      <c r="M117" s="2070"/>
      <c r="N117" s="2076">
        <v>560</v>
      </c>
      <c r="O117" s="1972" t="s">
        <v>1026</v>
      </c>
      <c r="P117" s="1973" t="s">
        <v>3899</v>
      </c>
      <c r="Q117" s="1964"/>
    </row>
    <row r="118" spans="1:17" s="1902" customFormat="1" ht="56.25" x14ac:dyDescent="0.25">
      <c r="A118" s="1900"/>
      <c r="B118" s="1993" t="s">
        <v>1179</v>
      </c>
      <c r="C118" s="1962"/>
      <c r="D118" s="1962"/>
      <c r="E118" s="1962"/>
      <c r="F118" s="2090"/>
      <c r="G118" s="1962"/>
      <c r="H118" s="1962">
        <f>SUM(H119:H120)</f>
        <v>0</v>
      </c>
      <c r="I118" s="1962">
        <f t="shared" ref="I118:N118" si="7">SUM(I119:I120)</f>
        <v>0</v>
      </c>
      <c r="J118" s="1965">
        <f t="shared" si="7"/>
        <v>0</v>
      </c>
      <c r="K118" s="1965">
        <f t="shared" si="7"/>
        <v>756.72900000000004</v>
      </c>
      <c r="L118" s="1965">
        <f t="shared" si="7"/>
        <v>0</v>
      </c>
      <c r="M118" s="1965">
        <f t="shared" ref="M118" si="8">SUM(M119:M120)</f>
        <v>3219.9750000000004</v>
      </c>
      <c r="N118" s="1965">
        <f t="shared" si="7"/>
        <v>3205.83</v>
      </c>
      <c r="O118" s="1962"/>
      <c r="P118" s="1962"/>
      <c r="Q118" s="1962"/>
    </row>
    <row r="119" spans="1:17" s="1902" customFormat="1" ht="18.75" x14ac:dyDescent="0.25">
      <c r="A119" s="1900"/>
      <c r="B119" s="1993" t="s">
        <v>1032</v>
      </c>
      <c r="C119" s="2091"/>
      <c r="D119" s="2091"/>
      <c r="E119" s="2091"/>
      <c r="F119" s="2086"/>
      <c r="G119" s="2091"/>
      <c r="H119" s="1962">
        <v>0</v>
      </c>
      <c r="I119" s="1962">
        <v>0</v>
      </c>
      <c r="J119" s="1965">
        <v>0</v>
      </c>
      <c r="K119" s="1965">
        <v>0</v>
      </c>
      <c r="L119" s="1965">
        <v>0</v>
      </c>
      <c r="M119" s="1965">
        <v>0</v>
      </c>
      <c r="N119" s="1965">
        <v>0</v>
      </c>
      <c r="O119" s="1964"/>
      <c r="P119" s="1964"/>
      <c r="Q119" s="1964"/>
    </row>
    <row r="120" spans="1:17" s="1902" customFormat="1" ht="18.75" x14ac:dyDescent="0.3">
      <c r="A120" s="1900"/>
      <c r="B120" s="1993" t="s">
        <v>1033</v>
      </c>
      <c r="C120" s="2091"/>
      <c r="D120" s="2091"/>
      <c r="E120" s="2091"/>
      <c r="F120" s="2086"/>
      <c r="G120" s="2091"/>
      <c r="H120" s="2092">
        <f>H111+H109+H107+H105+H103+H101+H99+H97+H117</f>
        <v>0</v>
      </c>
      <c r="I120" s="2092">
        <f t="shared" ref="I120:L120" si="9">I111+I109+I107+I105+I103+I101+I99+I97+I117</f>
        <v>0</v>
      </c>
      <c r="J120" s="2093">
        <f t="shared" si="9"/>
        <v>0</v>
      </c>
      <c r="K120" s="2093">
        <f t="shared" si="9"/>
        <v>756.72900000000004</v>
      </c>
      <c r="L120" s="2093">
        <f t="shared" si="9"/>
        <v>0</v>
      </c>
      <c r="M120" s="2093">
        <f>M111+M109+M107+M105+M103+M101+M99+M97+M117+M114</f>
        <v>3219.9750000000004</v>
      </c>
      <c r="N120" s="2093">
        <f>N111+N109+N107+N105+N103+N101+N99+N97+N117+N114</f>
        <v>3205.83</v>
      </c>
      <c r="O120" s="1962"/>
      <c r="P120" s="1964"/>
      <c r="Q120" s="1964"/>
    </row>
    <row r="121" spans="1:17" ht="18.75" x14ac:dyDescent="0.25">
      <c r="A121" s="1909"/>
      <c r="B121" s="1993" t="s">
        <v>178</v>
      </c>
      <c r="C121" s="1963"/>
      <c r="D121" s="1963"/>
      <c r="E121" s="1963"/>
      <c r="F121" s="2086"/>
      <c r="G121" s="1963"/>
      <c r="H121" s="1963"/>
      <c r="I121" s="1963"/>
      <c r="J121" s="2094"/>
      <c r="K121" s="2094"/>
      <c r="L121" s="2094"/>
      <c r="M121" s="2094"/>
      <c r="N121" s="2043"/>
      <c r="O121" s="1964"/>
      <c r="P121" s="1964"/>
      <c r="Q121" s="1964"/>
    </row>
    <row r="122" spans="1:17" s="1896" customFormat="1" ht="66.75" customHeight="1" x14ac:dyDescent="0.25">
      <c r="A122" s="1910"/>
      <c r="B122" s="1993" t="s">
        <v>4420</v>
      </c>
      <c r="C122" s="1963" t="s">
        <v>4103</v>
      </c>
      <c r="D122" s="1963" t="s">
        <v>4104</v>
      </c>
      <c r="E122" s="1963" t="s">
        <v>3</v>
      </c>
      <c r="F122" s="1963" t="s">
        <v>335</v>
      </c>
      <c r="G122" s="1963" t="s">
        <v>335</v>
      </c>
      <c r="H122" s="2095">
        <v>0</v>
      </c>
      <c r="I122" s="2095">
        <v>0</v>
      </c>
      <c r="J122" s="2096">
        <v>86.7</v>
      </c>
      <c r="K122" s="2043">
        <v>86.7</v>
      </c>
      <c r="L122" s="2043">
        <v>93.3</v>
      </c>
      <c r="M122" s="2043">
        <v>100</v>
      </c>
      <c r="N122" s="2097">
        <v>100</v>
      </c>
      <c r="O122" s="2098"/>
      <c r="P122" s="2098"/>
      <c r="Q122" s="2098"/>
    </row>
    <row r="123" spans="1:17" ht="19.5" x14ac:dyDescent="0.25">
      <c r="A123" s="1909"/>
      <c r="B123" s="2854" t="s">
        <v>4421</v>
      </c>
      <c r="C123" s="2880" t="s">
        <v>4103</v>
      </c>
      <c r="D123" s="2880" t="s">
        <v>4104</v>
      </c>
      <c r="E123" s="1968" t="s">
        <v>329</v>
      </c>
      <c r="F123" s="2885">
        <v>2026</v>
      </c>
      <c r="G123" s="2880" t="s">
        <v>466</v>
      </c>
      <c r="H123" s="2099"/>
      <c r="I123" s="2100"/>
      <c r="J123" s="2101" t="s">
        <v>1650</v>
      </c>
      <c r="K123" s="2101"/>
      <c r="L123" s="2101"/>
      <c r="M123" s="2101"/>
      <c r="N123" s="2102"/>
      <c r="O123" s="1972"/>
      <c r="P123" s="1973"/>
      <c r="Q123" s="2905" t="s">
        <v>1801</v>
      </c>
    </row>
    <row r="124" spans="1:17" ht="56.25" x14ac:dyDescent="0.25">
      <c r="A124" s="1909"/>
      <c r="B124" s="2855"/>
      <c r="C124" s="2880"/>
      <c r="D124" s="2880"/>
      <c r="E124" s="1968" t="s">
        <v>1192</v>
      </c>
      <c r="F124" s="2885"/>
      <c r="G124" s="2880"/>
      <c r="H124" s="2099"/>
      <c r="I124" s="2100"/>
      <c r="J124" s="2103">
        <v>9.3000000000000007</v>
      </c>
      <c r="K124" s="2101"/>
      <c r="L124" s="2101"/>
      <c r="M124" s="2101"/>
      <c r="N124" s="2102"/>
      <c r="O124" s="1972" t="s">
        <v>1026</v>
      </c>
      <c r="P124" s="1973" t="s">
        <v>4265</v>
      </c>
      <c r="Q124" s="2906"/>
    </row>
    <row r="125" spans="1:17" ht="19.5" x14ac:dyDescent="0.3">
      <c r="A125" s="1909"/>
      <c r="B125" s="2854" t="s">
        <v>4422</v>
      </c>
      <c r="C125" s="2880" t="s">
        <v>4103</v>
      </c>
      <c r="D125" s="2880" t="s">
        <v>4104</v>
      </c>
      <c r="E125" s="1968" t="s">
        <v>329</v>
      </c>
      <c r="F125" s="2885">
        <v>2028</v>
      </c>
      <c r="G125" s="2880" t="s">
        <v>466</v>
      </c>
      <c r="H125" s="2099"/>
      <c r="I125" s="2100"/>
      <c r="J125" s="2102"/>
      <c r="K125" s="2101"/>
      <c r="L125" s="2101" t="s">
        <v>1650</v>
      </c>
      <c r="M125" s="2070"/>
      <c r="N125" s="2102"/>
      <c r="O125" s="2009"/>
      <c r="P125" s="2002"/>
      <c r="Q125" s="2104"/>
    </row>
    <row r="126" spans="1:17" ht="56.25" x14ac:dyDescent="0.3">
      <c r="A126" s="1909"/>
      <c r="B126" s="2855"/>
      <c r="C126" s="2880"/>
      <c r="D126" s="2880"/>
      <c r="E126" s="1968" t="s">
        <v>1192</v>
      </c>
      <c r="F126" s="2885"/>
      <c r="G126" s="2880"/>
      <c r="H126" s="2099"/>
      <c r="I126" s="2100"/>
      <c r="J126" s="2102"/>
      <c r="K126" s="2103"/>
      <c r="L126" s="2103">
        <v>300</v>
      </c>
      <c r="M126" s="2070"/>
      <c r="N126" s="2102"/>
      <c r="O126" s="1972" t="s">
        <v>1026</v>
      </c>
      <c r="P126" s="1973" t="s">
        <v>4265</v>
      </c>
      <c r="Q126" s="2104"/>
    </row>
    <row r="127" spans="1:17" ht="19.5" x14ac:dyDescent="0.25">
      <c r="A127" s="1909"/>
      <c r="B127" s="2854" t="s">
        <v>4423</v>
      </c>
      <c r="C127" s="2880" t="s">
        <v>4103</v>
      </c>
      <c r="D127" s="2880" t="s">
        <v>4104</v>
      </c>
      <c r="E127" s="1968" t="s">
        <v>329</v>
      </c>
      <c r="F127" s="2885">
        <v>2029</v>
      </c>
      <c r="G127" s="2880" t="s">
        <v>466</v>
      </c>
      <c r="H127" s="2099"/>
      <c r="I127" s="2100"/>
      <c r="J127" s="2101"/>
      <c r="K127" s="2075"/>
      <c r="L127" s="2101"/>
      <c r="M127" s="2071" t="s">
        <v>1650</v>
      </c>
      <c r="N127" s="2103"/>
      <c r="O127" s="1972"/>
      <c r="P127" s="1973"/>
      <c r="Q127" s="2905" t="s">
        <v>1801</v>
      </c>
    </row>
    <row r="128" spans="1:17" ht="56.25" x14ac:dyDescent="0.25">
      <c r="A128" s="1909"/>
      <c r="B128" s="2855"/>
      <c r="C128" s="2880"/>
      <c r="D128" s="2880"/>
      <c r="E128" s="1968" t="s">
        <v>1192</v>
      </c>
      <c r="F128" s="2885"/>
      <c r="G128" s="2880"/>
      <c r="H128" s="2099"/>
      <c r="I128" s="2100"/>
      <c r="J128" s="2101"/>
      <c r="K128" s="2074"/>
      <c r="L128" s="2101"/>
      <c r="M128" s="2105">
        <v>250</v>
      </c>
      <c r="N128" s="2103"/>
      <c r="O128" s="1972" t="s">
        <v>1026</v>
      </c>
      <c r="P128" s="1973" t="s">
        <v>4266</v>
      </c>
      <c r="Q128" s="2906"/>
    </row>
    <row r="129" spans="1:17" ht="19.5" x14ac:dyDescent="0.25">
      <c r="A129" s="1900"/>
      <c r="B129" s="2854" t="s">
        <v>4424</v>
      </c>
      <c r="C129" s="2880" t="s">
        <v>4103</v>
      </c>
      <c r="D129" s="2880" t="s">
        <v>4104</v>
      </c>
      <c r="E129" s="1968" t="s">
        <v>329</v>
      </c>
      <c r="F129" s="2885">
        <v>2029</v>
      </c>
      <c r="G129" s="2880" t="s">
        <v>466</v>
      </c>
      <c r="H129" s="2099"/>
      <c r="I129" s="2100"/>
      <c r="J129" s="2101"/>
      <c r="K129" s="2101"/>
      <c r="L129" s="2101"/>
      <c r="M129" s="2071" t="s">
        <v>1650</v>
      </c>
      <c r="N129" s="2103"/>
      <c r="O129" s="1972"/>
      <c r="P129" s="1973"/>
      <c r="Q129" s="2905" t="s">
        <v>1801</v>
      </c>
    </row>
    <row r="130" spans="1:17" ht="56.25" x14ac:dyDescent="0.25">
      <c r="A130" s="1900"/>
      <c r="B130" s="2855"/>
      <c r="C130" s="2880"/>
      <c r="D130" s="2880"/>
      <c r="E130" s="1968" t="s">
        <v>1192</v>
      </c>
      <c r="F130" s="2885"/>
      <c r="G130" s="2880"/>
      <c r="H130" s="2099"/>
      <c r="I130" s="2100"/>
      <c r="J130" s="2101"/>
      <c r="K130" s="2101"/>
      <c r="L130" s="2101"/>
      <c r="M130" s="2105">
        <v>500</v>
      </c>
      <c r="N130" s="2103"/>
      <c r="O130" s="1972" t="s">
        <v>1026</v>
      </c>
      <c r="P130" s="1973" t="s">
        <v>4266</v>
      </c>
      <c r="Q130" s="2906"/>
    </row>
    <row r="131" spans="1:17" ht="18.75" x14ac:dyDescent="0.25">
      <c r="A131" s="1900"/>
      <c r="B131" s="2896" t="s">
        <v>4425</v>
      </c>
      <c r="C131" s="2880" t="s">
        <v>4103</v>
      </c>
      <c r="D131" s="2880" t="s">
        <v>4104</v>
      </c>
      <c r="E131" s="1968" t="s">
        <v>329</v>
      </c>
      <c r="F131" s="2885">
        <v>2030</v>
      </c>
      <c r="G131" s="2880" t="s">
        <v>466</v>
      </c>
      <c r="H131" s="2099"/>
      <c r="I131" s="2100"/>
      <c r="J131" s="2101"/>
      <c r="K131" s="2101"/>
      <c r="L131" s="2101"/>
      <c r="M131" s="1971"/>
      <c r="N131" s="2106" t="s">
        <v>1650</v>
      </c>
      <c r="O131" s="1972"/>
      <c r="P131" s="1973"/>
      <c r="Q131" s="2910" t="s">
        <v>1801</v>
      </c>
    </row>
    <row r="132" spans="1:17" ht="56.25" x14ac:dyDescent="0.25">
      <c r="A132" s="1900"/>
      <c r="B132" s="2896"/>
      <c r="C132" s="2880"/>
      <c r="D132" s="2880"/>
      <c r="E132" s="1968" t="s">
        <v>1192</v>
      </c>
      <c r="F132" s="2885"/>
      <c r="G132" s="2880"/>
      <c r="H132" s="2099"/>
      <c r="I132" s="2100"/>
      <c r="J132" s="2101"/>
      <c r="K132" s="2101"/>
      <c r="L132" s="2101"/>
      <c r="M132" s="2101"/>
      <c r="N132" s="2108">
        <v>800</v>
      </c>
      <c r="O132" s="1972" t="s">
        <v>1026</v>
      </c>
      <c r="P132" s="1973" t="s">
        <v>4266</v>
      </c>
      <c r="Q132" s="2910"/>
    </row>
    <row r="133" spans="1:17" s="1902" customFormat="1" ht="56.25" x14ac:dyDescent="0.25">
      <c r="A133" s="1900"/>
      <c r="B133" s="1993" t="s">
        <v>1179</v>
      </c>
      <c r="C133" s="1962"/>
      <c r="D133" s="1962"/>
      <c r="E133" s="1962"/>
      <c r="F133" s="2090"/>
      <c r="G133" s="1962"/>
      <c r="H133" s="1962">
        <f>SUM(H134:H135)</f>
        <v>0</v>
      </c>
      <c r="I133" s="1962">
        <f t="shared" ref="I133:N133" si="10">SUM(I134:I135)</f>
        <v>0</v>
      </c>
      <c r="J133" s="1965">
        <f t="shared" si="10"/>
        <v>9.3000000000000007</v>
      </c>
      <c r="K133" s="1965">
        <f t="shared" si="10"/>
        <v>0</v>
      </c>
      <c r="L133" s="1965">
        <f t="shared" si="10"/>
        <v>300</v>
      </c>
      <c r="M133" s="1965">
        <f t="shared" ref="M133" si="11">SUM(M134:M135)</f>
        <v>750</v>
      </c>
      <c r="N133" s="1965">
        <f t="shared" si="10"/>
        <v>800</v>
      </c>
      <c r="O133" s="1962"/>
      <c r="P133" s="1962"/>
      <c r="Q133" s="1962"/>
    </row>
    <row r="134" spans="1:17" s="1902" customFormat="1" ht="18.75" x14ac:dyDescent="0.25">
      <c r="A134" s="1900"/>
      <c r="B134" s="1993" t="s">
        <v>1032</v>
      </c>
      <c r="C134" s="2091"/>
      <c r="D134" s="2091"/>
      <c r="E134" s="2091"/>
      <c r="F134" s="2086"/>
      <c r="G134" s="2091"/>
      <c r="H134" s="1962">
        <f>H126+H124</f>
        <v>0</v>
      </c>
      <c r="I134" s="1962">
        <f t="shared" ref="I134" si="12">I126+I124</f>
        <v>0</v>
      </c>
      <c r="J134" s="1965">
        <f>J124</f>
        <v>9.3000000000000007</v>
      </c>
      <c r="K134" s="1965">
        <f t="shared" ref="K134:N134" si="13">K124</f>
        <v>0</v>
      </c>
      <c r="L134" s="1965">
        <f t="shared" si="13"/>
        <v>0</v>
      </c>
      <c r="M134" s="1965">
        <f t="shared" si="13"/>
        <v>0</v>
      </c>
      <c r="N134" s="1965">
        <f t="shared" si="13"/>
        <v>0</v>
      </c>
      <c r="O134" s="1964"/>
      <c r="P134" s="1964"/>
      <c r="Q134" s="1964"/>
    </row>
    <row r="135" spans="1:17" s="1902" customFormat="1" ht="18.75" x14ac:dyDescent="0.3">
      <c r="A135" s="1900"/>
      <c r="B135" s="1993" t="s">
        <v>1033</v>
      </c>
      <c r="C135" s="2091"/>
      <c r="D135" s="2091"/>
      <c r="E135" s="2091"/>
      <c r="F135" s="2086"/>
      <c r="G135" s="2091"/>
      <c r="H135" s="2092">
        <f>H132+H130+H128</f>
        <v>0</v>
      </c>
      <c r="I135" s="2092">
        <f t="shared" ref="I135" si="14">I132+I130+I128</f>
        <v>0</v>
      </c>
      <c r="J135" s="2093">
        <f>J132+J130+J128+J126</f>
        <v>0</v>
      </c>
      <c r="K135" s="2093">
        <f t="shared" ref="K135:N135" si="15">K132+K130+K128+K126</f>
        <v>0</v>
      </c>
      <c r="L135" s="2093">
        <f t="shared" si="15"/>
        <v>300</v>
      </c>
      <c r="M135" s="2093">
        <f t="shared" si="15"/>
        <v>750</v>
      </c>
      <c r="N135" s="2093">
        <f t="shared" si="15"/>
        <v>800</v>
      </c>
      <c r="O135" s="1962"/>
      <c r="P135" s="1964"/>
      <c r="Q135" s="1964"/>
    </row>
    <row r="136" spans="1:17" ht="18.75" x14ac:dyDescent="0.25">
      <c r="A136" s="1900"/>
      <c r="B136" s="1993" t="s">
        <v>180</v>
      </c>
      <c r="C136" s="1963"/>
      <c r="D136" s="1963"/>
      <c r="E136" s="1963"/>
      <c r="F136" s="2086"/>
      <c r="G136" s="1963"/>
      <c r="H136" s="1963"/>
      <c r="I136" s="1963"/>
      <c r="J136" s="2094"/>
      <c r="K136" s="2094"/>
      <c r="L136" s="2094"/>
      <c r="M136" s="2094"/>
      <c r="N136" s="2043"/>
      <c r="O136" s="1964"/>
      <c r="P136" s="1964"/>
      <c r="Q136" s="1964"/>
    </row>
    <row r="137" spans="1:17" ht="98.25" customHeight="1" x14ac:dyDescent="0.25">
      <c r="A137" s="1900">
        <v>66</v>
      </c>
      <c r="B137" s="1993" t="s">
        <v>4426</v>
      </c>
      <c r="C137" s="1963" t="s">
        <v>4105</v>
      </c>
      <c r="D137" s="1963" t="s">
        <v>4156</v>
      </c>
      <c r="E137" s="1963" t="s">
        <v>3</v>
      </c>
      <c r="F137" s="2086"/>
      <c r="G137" s="1963" t="s">
        <v>335</v>
      </c>
      <c r="H137" s="1973">
        <v>43.8</v>
      </c>
      <c r="I137" s="1973">
        <v>43.9</v>
      </c>
      <c r="J137" s="2096">
        <v>45.5</v>
      </c>
      <c r="K137" s="2043">
        <v>47.5</v>
      </c>
      <c r="L137" s="2043">
        <v>49.5</v>
      </c>
      <c r="M137" s="2043">
        <v>51</v>
      </c>
      <c r="N137" s="2097">
        <v>52</v>
      </c>
      <c r="O137" s="1964"/>
      <c r="P137" s="1964"/>
      <c r="Q137" s="1964"/>
    </row>
    <row r="138" spans="1:17" s="1902" customFormat="1" ht="21" customHeight="1" x14ac:dyDescent="0.25">
      <c r="A138" s="1900"/>
      <c r="B138" s="2854" t="s">
        <v>4427</v>
      </c>
      <c r="C138" s="2901" t="s">
        <v>4107</v>
      </c>
      <c r="D138" s="2901" t="s">
        <v>4106</v>
      </c>
      <c r="E138" s="2109" t="s">
        <v>329</v>
      </c>
      <c r="F138" s="2903">
        <v>2025</v>
      </c>
      <c r="G138" s="2901" t="s">
        <v>4084</v>
      </c>
      <c r="H138" s="2068"/>
      <c r="I138" s="2110">
        <v>1</v>
      </c>
      <c r="J138" s="1971"/>
      <c r="K138" s="1971"/>
      <c r="L138" s="1971"/>
      <c r="M138" s="2102"/>
      <c r="N138" s="2102"/>
      <c r="O138" s="2089"/>
      <c r="P138" s="1964"/>
      <c r="Q138" s="1964"/>
    </row>
    <row r="139" spans="1:17" s="1902" customFormat="1" ht="74.25" customHeight="1" x14ac:dyDescent="0.25">
      <c r="A139" s="1900"/>
      <c r="B139" s="2855"/>
      <c r="C139" s="2902"/>
      <c r="D139" s="2902"/>
      <c r="E139" s="2111" t="s">
        <v>4085</v>
      </c>
      <c r="F139" s="2904"/>
      <c r="G139" s="2902"/>
      <c r="H139" s="2068"/>
      <c r="I139" s="2112">
        <v>6.0388000000000002</v>
      </c>
      <c r="J139" s="1971"/>
      <c r="K139" s="1971"/>
      <c r="L139" s="1971"/>
      <c r="M139" s="2102"/>
      <c r="N139" s="2102"/>
      <c r="O139" s="1972" t="s">
        <v>4068</v>
      </c>
      <c r="P139" s="1964"/>
      <c r="Q139" s="1964"/>
    </row>
    <row r="140" spans="1:17" ht="37.5" x14ac:dyDescent="0.25">
      <c r="A140" s="1900"/>
      <c r="B140" s="2854" t="s">
        <v>4428</v>
      </c>
      <c r="C140" s="2901" t="s">
        <v>4107</v>
      </c>
      <c r="D140" s="2901" t="s">
        <v>4106</v>
      </c>
      <c r="E140" s="1972" t="s">
        <v>1188</v>
      </c>
      <c r="F140" s="2903">
        <v>2029</v>
      </c>
      <c r="G140" s="2901" t="s">
        <v>393</v>
      </c>
      <c r="H140" s="2068"/>
      <c r="I140" s="2068"/>
      <c r="J140" s="1971"/>
      <c r="K140" s="1971"/>
      <c r="L140" s="1971"/>
      <c r="M140" s="2071" t="s">
        <v>1241</v>
      </c>
      <c r="N140" s="2072"/>
      <c r="O140" s="2089"/>
      <c r="P140" s="1964"/>
      <c r="Q140" s="2905" t="s">
        <v>1801</v>
      </c>
    </row>
    <row r="141" spans="1:17" ht="37.5" x14ac:dyDescent="0.25">
      <c r="A141" s="1911">
        <v>68</v>
      </c>
      <c r="B141" s="2855"/>
      <c r="C141" s="2902"/>
      <c r="D141" s="2902"/>
      <c r="E141" s="2068" t="s">
        <v>4086</v>
      </c>
      <c r="F141" s="2904"/>
      <c r="G141" s="2902"/>
      <c r="H141" s="2068"/>
      <c r="I141" s="2068"/>
      <c r="J141" s="1971"/>
      <c r="K141" s="1974"/>
      <c r="L141" s="1971"/>
      <c r="M141" s="2113">
        <v>1522.4</v>
      </c>
      <c r="N141" s="2072"/>
      <c r="O141" s="1972" t="s">
        <v>4068</v>
      </c>
      <c r="P141" s="1964"/>
      <c r="Q141" s="2906"/>
    </row>
    <row r="142" spans="1:17" s="1902" customFormat="1" ht="33.950000000000003" customHeight="1" x14ac:dyDescent="0.25">
      <c r="A142" s="1900"/>
      <c r="B142" s="2854" t="s">
        <v>4429</v>
      </c>
      <c r="C142" s="2901" t="s">
        <v>4107</v>
      </c>
      <c r="D142" s="2901" t="s">
        <v>4106</v>
      </c>
      <c r="E142" s="2109" t="s">
        <v>329</v>
      </c>
      <c r="F142" s="2907">
        <v>2029</v>
      </c>
      <c r="G142" s="2901" t="s">
        <v>4084</v>
      </c>
      <c r="H142" s="2114"/>
      <c r="I142" s="2114"/>
      <c r="J142" s="1974"/>
      <c r="K142" s="1971"/>
      <c r="L142" s="1974"/>
      <c r="M142" s="2071">
        <v>1</v>
      </c>
      <c r="N142" s="2102"/>
      <c r="O142" s="2089"/>
      <c r="P142" s="1964"/>
      <c r="Q142" s="1964"/>
    </row>
    <row r="143" spans="1:17" s="1902" customFormat="1" ht="65.25" customHeight="1" x14ac:dyDescent="0.25">
      <c r="A143" s="1900"/>
      <c r="B143" s="2855"/>
      <c r="C143" s="2902"/>
      <c r="D143" s="2902"/>
      <c r="E143" s="2111" t="s">
        <v>4085</v>
      </c>
      <c r="F143" s="2908"/>
      <c r="G143" s="2902"/>
      <c r="H143" s="2114"/>
      <c r="I143" s="2114"/>
      <c r="J143" s="1974"/>
      <c r="K143" s="1974"/>
      <c r="L143" s="1974"/>
      <c r="M143" s="2113">
        <v>9.94</v>
      </c>
      <c r="N143" s="2102"/>
      <c r="O143" s="1972" t="s">
        <v>4068</v>
      </c>
      <c r="P143" s="1964"/>
      <c r="Q143" s="1964"/>
    </row>
    <row r="144" spans="1:17" s="1902" customFormat="1" ht="37.5" x14ac:dyDescent="0.25">
      <c r="A144" s="1900"/>
      <c r="B144" s="2854" t="s">
        <v>4430</v>
      </c>
      <c r="C144" s="2901" t="s">
        <v>4107</v>
      </c>
      <c r="D144" s="2901" t="s">
        <v>4106</v>
      </c>
      <c r="E144" s="2068" t="s">
        <v>1188</v>
      </c>
      <c r="F144" s="2903">
        <v>2029</v>
      </c>
      <c r="G144" s="2901" t="s">
        <v>393</v>
      </c>
      <c r="H144" s="2114"/>
      <c r="I144" s="2114"/>
      <c r="J144" s="1974"/>
      <c r="K144" s="1974"/>
      <c r="L144" s="1971"/>
      <c r="M144" s="2071" t="s">
        <v>592</v>
      </c>
      <c r="N144" s="2102"/>
      <c r="O144" s="2089"/>
      <c r="P144" s="1964"/>
      <c r="Q144" s="2905" t="s">
        <v>1801</v>
      </c>
    </row>
    <row r="145" spans="1:17" s="1902" customFormat="1" ht="37.5" x14ac:dyDescent="0.25">
      <c r="A145" s="1900"/>
      <c r="B145" s="2855"/>
      <c r="C145" s="2902"/>
      <c r="D145" s="2902"/>
      <c r="E145" s="1972" t="s">
        <v>4086</v>
      </c>
      <c r="F145" s="2904"/>
      <c r="G145" s="2902"/>
      <c r="H145" s="2068"/>
      <c r="I145" s="2068"/>
      <c r="J145" s="1971"/>
      <c r="K145" s="1971"/>
      <c r="L145" s="1974"/>
      <c r="M145" s="2113">
        <v>950</v>
      </c>
      <c r="N145" s="2102"/>
      <c r="O145" s="1972" t="s">
        <v>4068</v>
      </c>
      <c r="P145" s="1964"/>
      <c r="Q145" s="2906"/>
    </row>
    <row r="146" spans="1:17" s="1902" customFormat="1" ht="37.5" x14ac:dyDescent="0.25">
      <c r="A146" s="1900"/>
      <c r="B146" s="1993" t="s">
        <v>4114</v>
      </c>
      <c r="C146" s="1962"/>
      <c r="D146" s="1962"/>
      <c r="E146" s="1962"/>
      <c r="F146" s="2090"/>
      <c r="G146" s="1962"/>
      <c r="H146" s="1962">
        <f>SUM(H147:H148)</f>
        <v>0</v>
      </c>
      <c r="I146" s="1962">
        <f t="shared" ref="I146:N146" si="16">SUM(I147:I148)</f>
        <v>6.0388000000000002</v>
      </c>
      <c r="J146" s="1965">
        <f t="shared" si="16"/>
        <v>0</v>
      </c>
      <c r="K146" s="1965">
        <f t="shared" si="16"/>
        <v>0</v>
      </c>
      <c r="L146" s="1965">
        <f t="shared" si="16"/>
        <v>0</v>
      </c>
      <c r="M146" s="2115">
        <f t="shared" ref="M146" si="17">SUM(M147:M148)</f>
        <v>2482.34</v>
      </c>
      <c r="N146" s="1965">
        <f t="shared" si="16"/>
        <v>0</v>
      </c>
      <c r="O146" s="1962"/>
      <c r="P146" s="1962"/>
      <c r="Q146" s="1962"/>
    </row>
    <row r="147" spans="1:17" s="1902" customFormat="1" ht="18.75" x14ac:dyDescent="0.25">
      <c r="A147" s="1900"/>
      <c r="B147" s="1993" t="s">
        <v>1032</v>
      </c>
      <c r="C147" s="2091"/>
      <c r="D147" s="2091"/>
      <c r="E147" s="2091"/>
      <c r="F147" s="2086"/>
      <c r="G147" s="2091"/>
      <c r="H147" s="1962">
        <v>0</v>
      </c>
      <c r="I147" s="1962">
        <v>0</v>
      </c>
      <c r="J147" s="1965">
        <v>0</v>
      </c>
      <c r="K147" s="1965">
        <v>0</v>
      </c>
      <c r="L147" s="1965">
        <v>0</v>
      </c>
      <c r="M147" s="1965">
        <v>0</v>
      </c>
      <c r="N147" s="1965">
        <v>0</v>
      </c>
      <c r="O147" s="1964"/>
      <c r="P147" s="1964"/>
      <c r="Q147" s="1964"/>
    </row>
    <row r="148" spans="1:17" s="1902" customFormat="1" ht="18.75" x14ac:dyDescent="0.3">
      <c r="A148" s="1900"/>
      <c r="B148" s="1993" t="s">
        <v>1033</v>
      </c>
      <c r="C148" s="2091"/>
      <c r="D148" s="2091"/>
      <c r="E148" s="2091"/>
      <c r="F148" s="2086"/>
      <c r="G148" s="2091"/>
      <c r="H148" s="2092">
        <f>H145+H143+H141+H139</f>
        <v>0</v>
      </c>
      <c r="I148" s="2092">
        <f t="shared" ref="I148:N148" si="18">I145+I143+I141+I139</f>
        <v>6.0388000000000002</v>
      </c>
      <c r="J148" s="2093">
        <f t="shared" si="18"/>
        <v>0</v>
      </c>
      <c r="K148" s="2093">
        <f t="shared" si="18"/>
        <v>0</v>
      </c>
      <c r="L148" s="2093">
        <f t="shared" si="18"/>
        <v>0</v>
      </c>
      <c r="M148" s="2093">
        <f t="shared" ref="M148" si="19">M145+M143+M141+M139</f>
        <v>2482.34</v>
      </c>
      <c r="N148" s="2093">
        <f t="shared" si="18"/>
        <v>0</v>
      </c>
      <c r="O148" s="1962"/>
      <c r="P148" s="1964"/>
      <c r="Q148" s="1964"/>
    </row>
    <row r="149" spans="1:17" s="1902" customFormat="1" ht="18.75" x14ac:dyDescent="0.3">
      <c r="A149" s="1900"/>
      <c r="B149" s="1993" t="s">
        <v>4117</v>
      </c>
      <c r="C149" s="2091"/>
      <c r="D149" s="2091"/>
      <c r="E149" s="2091"/>
      <c r="F149" s="2086"/>
      <c r="G149" s="2091"/>
      <c r="H149" s="2092"/>
      <c r="I149" s="2092"/>
      <c r="J149" s="2093"/>
      <c r="K149" s="2093"/>
      <c r="L149" s="2093"/>
      <c r="M149" s="2093"/>
      <c r="N149" s="2093"/>
      <c r="O149" s="1962"/>
      <c r="P149" s="1964"/>
      <c r="Q149" s="1964"/>
    </row>
    <row r="150" spans="1:17" s="1922" customFormat="1" ht="48.75" customHeight="1" x14ac:dyDescent="0.3">
      <c r="A150" s="1921"/>
      <c r="B150" s="2854" t="s">
        <v>4431</v>
      </c>
      <c r="C150" s="2843" t="s">
        <v>4161</v>
      </c>
      <c r="D150" s="2843" t="s">
        <v>4164</v>
      </c>
      <c r="E150" s="2109" t="s">
        <v>477</v>
      </c>
      <c r="F150" s="2843">
        <v>2027</v>
      </c>
      <c r="G150" s="2880" t="s">
        <v>466</v>
      </c>
      <c r="H150" s="2099"/>
      <c r="I150" s="2099"/>
      <c r="J150" s="2101"/>
      <c r="K150" s="2071" t="s">
        <v>4063</v>
      </c>
      <c r="L150" s="2070"/>
      <c r="M150" s="2070"/>
      <c r="N150" s="2101"/>
      <c r="O150" s="2116"/>
      <c r="P150" s="2116"/>
      <c r="Q150" s="2116"/>
    </row>
    <row r="151" spans="1:17" s="1922" customFormat="1" ht="48.75" customHeight="1" x14ac:dyDescent="0.35">
      <c r="A151" s="1921"/>
      <c r="B151" s="2855"/>
      <c r="C151" s="2844"/>
      <c r="D151" s="2844"/>
      <c r="E151" s="2111" t="s">
        <v>465</v>
      </c>
      <c r="F151" s="2844"/>
      <c r="G151" s="2880"/>
      <c r="H151" s="2099"/>
      <c r="I151" s="2099"/>
      <c r="J151" s="2101"/>
      <c r="K151" s="2117">
        <v>287.89999999999998</v>
      </c>
      <c r="L151" s="2101"/>
      <c r="M151" s="2070"/>
      <c r="N151" s="2101"/>
      <c r="O151" s="2116" t="s">
        <v>1026</v>
      </c>
      <c r="P151" s="2116" t="s">
        <v>4277</v>
      </c>
      <c r="Q151" s="2116"/>
    </row>
    <row r="152" spans="1:17" s="1922" customFormat="1" ht="30.95" customHeight="1" x14ac:dyDescent="0.3">
      <c r="A152" s="1921"/>
      <c r="B152" s="2854" t="s">
        <v>4432</v>
      </c>
      <c r="C152" s="2843" t="s">
        <v>4162</v>
      </c>
      <c r="D152" s="2843" t="s">
        <v>4164</v>
      </c>
      <c r="E152" s="2843" t="s">
        <v>465</v>
      </c>
      <c r="F152" s="2843">
        <v>2027</v>
      </c>
      <c r="G152" s="2880" t="s">
        <v>466</v>
      </c>
      <c r="H152" s="2099"/>
      <c r="I152" s="2099"/>
      <c r="J152" s="2101"/>
      <c r="K152" s="2118" t="s">
        <v>4064</v>
      </c>
      <c r="L152" s="2070"/>
      <c r="M152" s="2070"/>
      <c r="N152" s="2101"/>
      <c r="O152" s="2116"/>
      <c r="P152" s="2116"/>
      <c r="Q152" s="2116"/>
    </row>
    <row r="153" spans="1:17" s="1922" customFormat="1" ht="84.75" customHeight="1" x14ac:dyDescent="0.3">
      <c r="A153" s="1921"/>
      <c r="B153" s="2855"/>
      <c r="C153" s="2844"/>
      <c r="D153" s="2844"/>
      <c r="E153" s="2844"/>
      <c r="F153" s="2844"/>
      <c r="G153" s="2880"/>
      <c r="H153" s="2099"/>
      <c r="I153" s="2099"/>
      <c r="J153" s="2101"/>
      <c r="K153" s="2119">
        <v>309</v>
      </c>
      <c r="L153" s="2070"/>
      <c r="M153" s="2070"/>
      <c r="N153" s="2101"/>
      <c r="O153" s="2116" t="s">
        <v>1026</v>
      </c>
      <c r="P153" s="2116" t="s">
        <v>4277</v>
      </c>
      <c r="Q153" s="2116"/>
    </row>
    <row r="154" spans="1:17" s="1922" customFormat="1" ht="57.75" customHeight="1" x14ac:dyDescent="0.3">
      <c r="A154" s="1921"/>
      <c r="B154" s="2854" t="s">
        <v>4433</v>
      </c>
      <c r="C154" s="2843" t="s">
        <v>4161</v>
      </c>
      <c r="D154" s="2843" t="s">
        <v>4164</v>
      </c>
      <c r="E154" s="2109" t="s">
        <v>477</v>
      </c>
      <c r="F154" s="2843">
        <v>2027</v>
      </c>
      <c r="G154" s="2880" t="s">
        <v>466</v>
      </c>
      <c r="H154" s="2120"/>
      <c r="I154" s="2120"/>
      <c r="J154" s="2070"/>
      <c r="K154" s="2118" t="s">
        <v>4267</v>
      </c>
      <c r="L154" s="2101"/>
      <c r="M154" s="2070"/>
      <c r="N154" s="2101"/>
      <c r="O154" s="2116"/>
      <c r="P154" s="2116"/>
      <c r="Q154" s="2116"/>
    </row>
    <row r="155" spans="1:17" s="1922" customFormat="1" ht="38.450000000000003" customHeight="1" x14ac:dyDescent="0.3">
      <c r="A155" s="1921"/>
      <c r="B155" s="2855"/>
      <c r="C155" s="2844"/>
      <c r="D155" s="2844"/>
      <c r="E155" s="1972" t="s">
        <v>465</v>
      </c>
      <c r="F155" s="2844"/>
      <c r="G155" s="2880"/>
      <c r="H155" s="2099"/>
      <c r="I155" s="2099"/>
      <c r="J155" s="2101"/>
      <c r="K155" s="2119">
        <v>153</v>
      </c>
      <c r="L155" s="2101"/>
      <c r="M155" s="2070"/>
      <c r="N155" s="2101"/>
      <c r="O155" s="2116" t="s">
        <v>1026</v>
      </c>
      <c r="P155" s="2116" t="s">
        <v>4277</v>
      </c>
      <c r="Q155" s="2116"/>
    </row>
    <row r="156" spans="1:17" s="1922" customFormat="1" ht="39" customHeight="1" x14ac:dyDescent="0.3">
      <c r="A156" s="1921"/>
      <c r="B156" s="2854" t="s">
        <v>4434</v>
      </c>
      <c r="C156" s="2843" t="s">
        <v>4163</v>
      </c>
      <c r="D156" s="2843" t="s">
        <v>4164</v>
      </c>
      <c r="E156" s="2109" t="s">
        <v>477</v>
      </c>
      <c r="F156" s="2843">
        <v>2027</v>
      </c>
      <c r="G156" s="2880" t="s">
        <v>466</v>
      </c>
      <c r="H156" s="2121"/>
      <c r="I156" s="2122" t="s">
        <v>2381</v>
      </c>
      <c r="J156" s="2072"/>
      <c r="K156" s="2123" t="s">
        <v>4268</v>
      </c>
      <c r="L156" s="2072"/>
      <c r="M156" s="2070"/>
      <c r="N156" s="2101"/>
      <c r="O156" s="2116"/>
      <c r="P156" s="2116"/>
      <c r="Q156" s="2116"/>
    </row>
    <row r="157" spans="1:17" s="1922" customFormat="1" ht="43.5" customHeight="1" x14ac:dyDescent="0.35">
      <c r="A157" s="1921"/>
      <c r="B157" s="2855"/>
      <c r="C157" s="2844"/>
      <c r="D157" s="2844"/>
      <c r="E157" s="2111" t="s">
        <v>465</v>
      </c>
      <c r="F157" s="2844"/>
      <c r="G157" s="2880"/>
      <c r="H157" s="2120"/>
      <c r="I157" s="2124">
        <v>107.3</v>
      </c>
      <c r="J157" s="2072"/>
      <c r="K157" s="2006">
        <v>89.8</v>
      </c>
      <c r="L157" s="2072"/>
      <c r="M157" s="2070"/>
      <c r="N157" s="2101"/>
      <c r="O157" s="2116" t="s">
        <v>1026</v>
      </c>
      <c r="P157" s="2116" t="s">
        <v>4277</v>
      </c>
      <c r="Q157" s="2116"/>
    </row>
    <row r="158" spans="1:17" s="1922" customFormat="1" ht="18.75" x14ac:dyDescent="0.25">
      <c r="A158" s="2214"/>
      <c r="B158" s="2896" t="s">
        <v>4435</v>
      </c>
      <c r="C158" s="2843" t="s">
        <v>4163</v>
      </c>
      <c r="D158" s="2843" t="s">
        <v>4164</v>
      </c>
      <c r="E158" s="2125" t="s">
        <v>1174</v>
      </c>
      <c r="F158" s="2885">
        <v>2027</v>
      </c>
      <c r="G158" s="2880" t="s">
        <v>466</v>
      </c>
      <c r="H158" s="2099"/>
      <c r="I158" s="2099"/>
      <c r="J158" s="2101"/>
      <c r="K158" s="2071" t="s">
        <v>4247</v>
      </c>
      <c r="L158" s="2106"/>
      <c r="M158" s="2126"/>
      <c r="N158" s="2126"/>
      <c r="O158" s="2116"/>
      <c r="P158" s="2116"/>
      <c r="Q158" s="2127"/>
    </row>
    <row r="159" spans="1:17" s="1922" customFormat="1" ht="136.5" customHeight="1" x14ac:dyDescent="0.25">
      <c r="A159" s="2214"/>
      <c r="B159" s="2896"/>
      <c r="C159" s="2844"/>
      <c r="D159" s="2844"/>
      <c r="E159" s="1968" t="s">
        <v>1192</v>
      </c>
      <c r="F159" s="2885"/>
      <c r="G159" s="2880"/>
      <c r="H159" s="2099"/>
      <c r="I159" s="2099"/>
      <c r="J159" s="2101"/>
      <c r="K159" s="2128">
        <v>111.182</v>
      </c>
      <c r="L159" s="2106"/>
      <c r="M159" s="2126"/>
      <c r="N159" s="2126"/>
      <c r="O159" s="2116" t="s">
        <v>1026</v>
      </c>
      <c r="P159" s="2116" t="s">
        <v>4277</v>
      </c>
      <c r="Q159" s="2127"/>
    </row>
    <row r="160" spans="1:17" s="1922" customFormat="1" ht="39" customHeight="1" x14ac:dyDescent="0.3">
      <c r="A160" s="1921"/>
      <c r="B160" s="2896" t="s">
        <v>4436</v>
      </c>
      <c r="C160" s="2843" t="s">
        <v>4163</v>
      </c>
      <c r="D160" s="2843" t="s">
        <v>4164</v>
      </c>
      <c r="E160" s="1972" t="s">
        <v>477</v>
      </c>
      <c r="F160" s="2843" t="s">
        <v>3448</v>
      </c>
      <c r="G160" s="2843" t="s">
        <v>466</v>
      </c>
      <c r="H160" s="2121"/>
      <c r="I160" s="2120"/>
      <c r="J160" s="2072"/>
      <c r="K160" s="2123"/>
      <c r="L160" s="2123" t="s">
        <v>4065</v>
      </c>
      <c r="M160" s="2126"/>
      <c r="N160" s="2126"/>
      <c r="O160" s="2116"/>
      <c r="P160" s="2116"/>
      <c r="Q160" s="2129"/>
    </row>
    <row r="161" spans="1:17" s="1922" customFormat="1" ht="135.75" customHeight="1" x14ac:dyDescent="0.3">
      <c r="A161" s="1921"/>
      <c r="B161" s="2896"/>
      <c r="C161" s="2844"/>
      <c r="D161" s="2844"/>
      <c r="E161" s="1972" t="s">
        <v>465</v>
      </c>
      <c r="F161" s="2844"/>
      <c r="G161" s="2844"/>
      <c r="H161" s="2121"/>
      <c r="I161" s="2120"/>
      <c r="J161" s="2072"/>
      <c r="K161" s="2130">
        <v>200</v>
      </c>
      <c r="L161" s="2130">
        <v>247.48099999999999</v>
      </c>
      <c r="M161" s="2072"/>
      <c r="N161" s="2101">
        <v>450</v>
      </c>
      <c r="O161" s="2116" t="s">
        <v>1026</v>
      </c>
      <c r="P161" s="2116" t="s">
        <v>4277</v>
      </c>
      <c r="Q161" s="2116"/>
    </row>
    <row r="162" spans="1:17" s="1922" customFormat="1" ht="38.25" customHeight="1" x14ac:dyDescent="0.3">
      <c r="A162" s="1921"/>
      <c r="B162" s="2896" t="s">
        <v>4437</v>
      </c>
      <c r="C162" s="2843" t="s">
        <v>4163</v>
      </c>
      <c r="D162" s="2843" t="s">
        <v>4164</v>
      </c>
      <c r="E162" s="1972" t="s">
        <v>4096</v>
      </c>
      <c r="F162" s="2843">
        <v>2027</v>
      </c>
      <c r="G162" s="2843" t="s">
        <v>466</v>
      </c>
      <c r="H162" s="2121"/>
      <c r="I162" s="2120"/>
      <c r="J162" s="2072"/>
      <c r="K162" s="2123" t="s">
        <v>4269</v>
      </c>
      <c r="L162" s="2072"/>
      <c r="M162" s="2070"/>
      <c r="N162" s="2101"/>
      <c r="O162" s="2116"/>
      <c r="P162" s="2116"/>
      <c r="Q162" s="2116"/>
    </row>
    <row r="163" spans="1:17" s="1922" customFormat="1" ht="39.6" customHeight="1" x14ac:dyDescent="0.3">
      <c r="A163" s="1921"/>
      <c r="B163" s="2896"/>
      <c r="C163" s="2844"/>
      <c r="D163" s="2844"/>
      <c r="E163" s="1972" t="s">
        <v>465</v>
      </c>
      <c r="F163" s="2844"/>
      <c r="G163" s="2844"/>
      <c r="H163" s="2121"/>
      <c r="I163" s="2120"/>
      <c r="J163" s="2070"/>
      <c r="K163" s="2130">
        <v>172</v>
      </c>
      <c r="L163" s="2072"/>
      <c r="M163" s="2070"/>
      <c r="N163" s="2101"/>
      <c r="O163" s="2116" t="s">
        <v>1026</v>
      </c>
      <c r="P163" s="2116" t="s">
        <v>4277</v>
      </c>
      <c r="Q163" s="2116"/>
    </row>
    <row r="164" spans="1:17" s="1922" customFormat="1" ht="27" customHeight="1" x14ac:dyDescent="0.3">
      <c r="A164" s="1921"/>
      <c r="B164" s="2896" t="s">
        <v>4438</v>
      </c>
      <c r="C164" s="2843" t="s">
        <v>4163</v>
      </c>
      <c r="D164" s="2843" t="s">
        <v>4164</v>
      </c>
      <c r="E164" s="1972" t="s">
        <v>4096</v>
      </c>
      <c r="F164" s="2843">
        <v>2028</v>
      </c>
      <c r="G164" s="2843" t="s">
        <v>466</v>
      </c>
      <c r="H164" s="2121"/>
      <c r="I164" s="2121"/>
      <c r="J164" s="2072"/>
      <c r="K164" s="2070"/>
      <c r="L164" s="2123" t="s">
        <v>4270</v>
      </c>
      <c r="M164" s="2070"/>
      <c r="N164" s="2101"/>
      <c r="O164" s="2116"/>
      <c r="P164" s="2116"/>
      <c r="Q164" s="2116"/>
    </row>
    <row r="165" spans="1:17" s="1922" customFormat="1" ht="54" customHeight="1" x14ac:dyDescent="0.3">
      <c r="A165" s="1921"/>
      <c r="B165" s="2896"/>
      <c r="C165" s="2844"/>
      <c r="D165" s="2844"/>
      <c r="E165" s="1972" t="s">
        <v>465</v>
      </c>
      <c r="F165" s="2844"/>
      <c r="G165" s="2844"/>
      <c r="H165" s="2121"/>
      <c r="I165" s="2121"/>
      <c r="J165" s="2072"/>
      <c r="K165" s="2070"/>
      <c r="L165" s="2130">
        <v>500</v>
      </c>
      <c r="M165" s="2070"/>
      <c r="N165" s="2101"/>
      <c r="O165" s="2116" t="s">
        <v>1026</v>
      </c>
      <c r="P165" s="2116" t="s">
        <v>4277</v>
      </c>
      <c r="Q165" s="2116"/>
    </row>
    <row r="166" spans="1:17" s="1922" customFormat="1" ht="39.950000000000003" customHeight="1" x14ac:dyDescent="0.3">
      <c r="A166" s="1921"/>
      <c r="B166" s="2896" t="s">
        <v>4439</v>
      </c>
      <c r="C166" s="2843" t="s">
        <v>4163</v>
      </c>
      <c r="D166" s="2843" t="s">
        <v>4164</v>
      </c>
      <c r="E166" s="1972" t="s">
        <v>4096</v>
      </c>
      <c r="F166" s="2897">
        <v>2028</v>
      </c>
      <c r="G166" s="2843" t="s">
        <v>466</v>
      </c>
      <c r="H166" s="2121"/>
      <c r="I166" s="2121"/>
      <c r="J166" s="2072"/>
      <c r="K166" s="2070"/>
      <c r="L166" s="2123" t="s">
        <v>3199</v>
      </c>
      <c r="M166" s="2070"/>
      <c r="N166" s="2101"/>
      <c r="O166" s="2116"/>
      <c r="P166" s="2116"/>
      <c r="Q166" s="2116"/>
    </row>
    <row r="167" spans="1:17" s="1922" customFormat="1" ht="36" customHeight="1" x14ac:dyDescent="0.3">
      <c r="A167" s="1921"/>
      <c r="B167" s="2896"/>
      <c r="C167" s="2844"/>
      <c r="D167" s="2844"/>
      <c r="E167" s="1972" t="s">
        <v>465</v>
      </c>
      <c r="F167" s="2897"/>
      <c r="G167" s="2844"/>
      <c r="H167" s="2121"/>
      <c r="I167" s="2121"/>
      <c r="J167" s="2072"/>
      <c r="K167" s="2070"/>
      <c r="L167" s="2130">
        <v>348</v>
      </c>
      <c r="M167" s="2070"/>
      <c r="N167" s="2101"/>
      <c r="O167" s="2116" t="s">
        <v>1026</v>
      </c>
      <c r="P167" s="2116" t="s">
        <v>4277</v>
      </c>
      <c r="Q167" s="2116"/>
    </row>
    <row r="168" spans="1:17" s="1922" customFormat="1" ht="61.5" customHeight="1" x14ac:dyDescent="0.3">
      <c r="A168" s="1921"/>
      <c r="B168" s="2896" t="s">
        <v>4440</v>
      </c>
      <c r="C168" s="2843" t="s">
        <v>4163</v>
      </c>
      <c r="D168" s="2843" t="s">
        <v>4164</v>
      </c>
      <c r="E168" s="1972" t="s">
        <v>4096</v>
      </c>
      <c r="F168" s="2897">
        <v>2028</v>
      </c>
      <c r="G168" s="2897" t="s">
        <v>466</v>
      </c>
      <c r="H168" s="2121"/>
      <c r="I168" s="2121"/>
      <c r="J168" s="2072"/>
      <c r="K168" s="2070"/>
      <c r="L168" s="2123" t="s">
        <v>4270</v>
      </c>
      <c r="M168" s="2070"/>
      <c r="N168" s="2101"/>
      <c r="O168" s="2116"/>
      <c r="P168" s="2116"/>
      <c r="Q168" s="2116"/>
    </row>
    <row r="169" spans="1:17" s="1922" customFormat="1" ht="27.75" customHeight="1" x14ac:dyDescent="0.3">
      <c r="A169" s="1921"/>
      <c r="B169" s="2896"/>
      <c r="C169" s="2844"/>
      <c r="D169" s="2844"/>
      <c r="E169" s="1972" t="s">
        <v>465</v>
      </c>
      <c r="F169" s="2897"/>
      <c r="G169" s="2897"/>
      <c r="H169" s="2121"/>
      <c r="I169" s="2121"/>
      <c r="J169" s="2072"/>
      <c r="K169" s="2070"/>
      <c r="L169" s="2130">
        <v>420</v>
      </c>
      <c r="M169" s="2070"/>
      <c r="N169" s="2101"/>
      <c r="O169" s="2116" t="s">
        <v>1026</v>
      </c>
      <c r="P169" s="2116" t="s">
        <v>4277</v>
      </c>
      <c r="Q169" s="2116"/>
    </row>
    <row r="170" spans="1:17" s="1922" customFormat="1" ht="56.25" customHeight="1" x14ac:dyDescent="0.3">
      <c r="A170" s="1921"/>
      <c r="B170" s="2896" t="s">
        <v>4441</v>
      </c>
      <c r="C170" s="2843" t="s">
        <v>4163</v>
      </c>
      <c r="D170" s="2843" t="s">
        <v>4164</v>
      </c>
      <c r="E170" s="1972" t="s">
        <v>477</v>
      </c>
      <c r="F170" s="2897">
        <v>2028</v>
      </c>
      <c r="G170" s="2843" t="s">
        <v>466</v>
      </c>
      <c r="H170" s="2121"/>
      <c r="I170" s="2121"/>
      <c r="J170" s="2072"/>
      <c r="K170" s="2070"/>
      <c r="L170" s="2118" t="s">
        <v>2381</v>
      </c>
      <c r="M170" s="2070"/>
      <c r="N170" s="2101"/>
      <c r="O170" s="2116"/>
      <c r="P170" s="2116"/>
      <c r="Q170" s="2116"/>
    </row>
    <row r="171" spans="1:17" s="1922" customFormat="1" ht="27" customHeight="1" x14ac:dyDescent="0.3">
      <c r="A171" s="1921"/>
      <c r="B171" s="2896"/>
      <c r="C171" s="2844"/>
      <c r="D171" s="2844"/>
      <c r="E171" s="1972" t="s">
        <v>465</v>
      </c>
      <c r="F171" s="2897"/>
      <c r="G171" s="2844"/>
      <c r="H171" s="2121"/>
      <c r="I171" s="2121"/>
      <c r="J171" s="2072"/>
      <c r="K171" s="2070"/>
      <c r="L171" s="2130">
        <v>250</v>
      </c>
      <c r="M171" s="2070"/>
      <c r="N171" s="2101"/>
      <c r="O171" s="2116" t="s">
        <v>1026</v>
      </c>
      <c r="P171" s="2116" t="s">
        <v>4277</v>
      </c>
      <c r="Q171" s="2116"/>
    </row>
    <row r="172" spans="1:17" s="1922" customFormat="1" ht="134.25" customHeight="1" x14ac:dyDescent="0.25">
      <c r="A172" s="2215"/>
      <c r="B172" s="2896" t="s">
        <v>4442</v>
      </c>
      <c r="C172" s="2843" t="s">
        <v>4163</v>
      </c>
      <c r="D172" s="2843" t="s">
        <v>4164</v>
      </c>
      <c r="E172" s="2125" t="s">
        <v>1174</v>
      </c>
      <c r="F172" s="2885" t="s">
        <v>992</v>
      </c>
      <c r="G172" s="2880" t="s">
        <v>466</v>
      </c>
      <c r="H172" s="2099"/>
      <c r="I172" s="2099"/>
      <c r="J172" s="2101"/>
      <c r="K172" s="2106" t="s">
        <v>4246</v>
      </c>
      <c r="L172" s="2101"/>
      <c r="M172" s="2126"/>
      <c r="N172" s="2126"/>
      <c r="O172" s="2116"/>
      <c r="P172" s="2116"/>
      <c r="Q172" s="2898"/>
    </row>
    <row r="173" spans="1:17" s="1922" customFormat="1" ht="84.75" customHeight="1" x14ac:dyDescent="0.25">
      <c r="A173" s="2216"/>
      <c r="B173" s="2896"/>
      <c r="C173" s="2844"/>
      <c r="D173" s="2844"/>
      <c r="E173" s="1968" t="s">
        <v>1192</v>
      </c>
      <c r="F173" s="2885"/>
      <c r="G173" s="2880"/>
      <c r="H173" s="2099">
        <v>0</v>
      </c>
      <c r="I173" s="2131">
        <v>136.91999999999999</v>
      </c>
      <c r="J173" s="2132"/>
      <c r="K173" s="2128">
        <v>177.50299999999999</v>
      </c>
      <c r="L173" s="2101"/>
      <c r="M173" s="2126"/>
      <c r="N173" s="2126"/>
      <c r="O173" s="2116" t="s">
        <v>1026</v>
      </c>
      <c r="P173" s="2116" t="s">
        <v>4277</v>
      </c>
      <c r="Q173" s="2899"/>
    </row>
    <row r="174" spans="1:17" s="1922" customFormat="1" ht="111" customHeight="1" x14ac:dyDescent="0.25">
      <c r="A174" s="2214"/>
      <c r="B174" s="2896" t="s">
        <v>4443</v>
      </c>
      <c r="C174" s="2843" t="s">
        <v>4163</v>
      </c>
      <c r="D174" s="2843" t="s">
        <v>4164</v>
      </c>
      <c r="E174" s="2125" t="s">
        <v>1174</v>
      </c>
      <c r="F174" s="2885" t="s">
        <v>1259</v>
      </c>
      <c r="G174" s="2880" t="s">
        <v>466</v>
      </c>
      <c r="H174" s="2099"/>
      <c r="I174" s="2099"/>
      <c r="J174" s="2101"/>
      <c r="K174" s="2101"/>
      <c r="L174" s="2106" t="s">
        <v>4247</v>
      </c>
      <c r="M174" s="2126"/>
      <c r="N174" s="2126"/>
      <c r="O174" s="2116"/>
      <c r="P174" s="2116"/>
      <c r="Q174" s="2900" t="s">
        <v>1801</v>
      </c>
    </row>
    <row r="175" spans="1:17" s="1922" customFormat="1" ht="90" customHeight="1" x14ac:dyDescent="0.25">
      <c r="A175" s="2214"/>
      <c r="B175" s="2896"/>
      <c r="C175" s="2844"/>
      <c r="D175" s="2844"/>
      <c r="E175" s="1968" t="s">
        <v>1192</v>
      </c>
      <c r="F175" s="2885"/>
      <c r="G175" s="2880"/>
      <c r="H175" s="2099"/>
      <c r="I175" s="2099"/>
      <c r="J175" s="2101"/>
      <c r="K175" s="2132">
        <v>200</v>
      </c>
      <c r="L175" s="2128">
        <v>242.79900000000001</v>
      </c>
      <c r="M175" s="2126"/>
      <c r="N175" s="2126"/>
      <c r="O175" s="2116" t="s">
        <v>1026</v>
      </c>
      <c r="P175" s="2116" t="s">
        <v>4277</v>
      </c>
      <c r="Q175" s="2900"/>
    </row>
    <row r="176" spans="1:17" s="1922" customFormat="1" ht="55.5" customHeight="1" x14ac:dyDescent="0.3">
      <c r="A176" s="1921"/>
      <c r="B176" s="2854" t="s">
        <v>4444</v>
      </c>
      <c r="C176" s="2843" t="s">
        <v>4163</v>
      </c>
      <c r="D176" s="2843" t="s">
        <v>4164</v>
      </c>
      <c r="E176" s="1968" t="s">
        <v>477</v>
      </c>
      <c r="F176" s="2843">
        <v>2029</v>
      </c>
      <c r="G176" s="2880" t="s">
        <v>466</v>
      </c>
      <c r="H176" s="2099"/>
      <c r="I176" s="2134" t="s">
        <v>4097</v>
      </c>
      <c r="J176" s="2101"/>
      <c r="K176" s="2101"/>
      <c r="L176" s="2101"/>
      <c r="M176" s="2123" t="s">
        <v>3199</v>
      </c>
      <c r="N176" s="2070"/>
      <c r="O176" s="2116"/>
      <c r="P176" s="2116"/>
      <c r="Q176" s="2116"/>
    </row>
    <row r="177" spans="1:17" s="1922" customFormat="1" ht="27.95" customHeight="1" x14ac:dyDescent="0.35">
      <c r="A177" s="1921"/>
      <c r="B177" s="2855"/>
      <c r="C177" s="2844"/>
      <c r="D177" s="2844"/>
      <c r="E177" s="1972" t="s">
        <v>465</v>
      </c>
      <c r="F177" s="2844"/>
      <c r="G177" s="2880"/>
      <c r="H177" s="2120"/>
      <c r="I177" s="2135">
        <v>247.9</v>
      </c>
      <c r="J177" s="2077"/>
      <c r="K177" s="2077"/>
      <c r="L177" s="2136"/>
      <c r="M177" s="2130">
        <v>250</v>
      </c>
      <c r="N177" s="2101"/>
      <c r="O177" s="2116" t="s">
        <v>1026</v>
      </c>
      <c r="P177" s="2116" t="s">
        <v>4277</v>
      </c>
      <c r="Q177" s="2116"/>
    </row>
    <row r="178" spans="1:17" s="1922" customFormat="1" ht="73.5" customHeight="1" x14ac:dyDescent="0.25">
      <c r="A178" s="1921"/>
      <c r="B178" s="2854" t="s">
        <v>4445</v>
      </c>
      <c r="C178" s="2843" t="s">
        <v>4163</v>
      </c>
      <c r="D178" s="2843" t="s">
        <v>4164</v>
      </c>
      <c r="E178" s="2843" t="s">
        <v>465</v>
      </c>
      <c r="F178" s="2843">
        <v>2030</v>
      </c>
      <c r="G178" s="2856" t="s">
        <v>466</v>
      </c>
      <c r="H178" s="2099"/>
      <c r="I178" s="2137" t="s">
        <v>2377</v>
      </c>
      <c r="J178" s="2101"/>
      <c r="K178" s="2101"/>
      <c r="L178" s="2101"/>
      <c r="M178" s="2101"/>
      <c r="N178" s="2071" t="s">
        <v>3165</v>
      </c>
      <c r="O178" s="2116"/>
      <c r="P178" s="2116"/>
      <c r="Q178" s="2116"/>
    </row>
    <row r="179" spans="1:17" s="1922" customFormat="1" ht="26.1" customHeight="1" x14ac:dyDescent="0.35">
      <c r="A179" s="1921"/>
      <c r="B179" s="2855"/>
      <c r="C179" s="2844"/>
      <c r="D179" s="2844"/>
      <c r="E179" s="2844"/>
      <c r="F179" s="2844"/>
      <c r="G179" s="2857"/>
      <c r="H179" s="2120"/>
      <c r="I179" s="2135">
        <v>215.8</v>
      </c>
      <c r="J179" s="2077"/>
      <c r="K179" s="2077"/>
      <c r="L179" s="2077"/>
      <c r="M179" s="2136"/>
      <c r="N179" s="2130">
        <v>100</v>
      </c>
      <c r="O179" s="2116" t="s">
        <v>1026</v>
      </c>
      <c r="P179" s="2116" t="s">
        <v>4277</v>
      </c>
      <c r="Q179" s="2116"/>
    </row>
    <row r="180" spans="1:17" s="1902" customFormat="1" ht="37.5" x14ac:dyDescent="0.25">
      <c r="A180" s="1900"/>
      <c r="B180" s="1993" t="s">
        <v>4114</v>
      </c>
      <c r="C180" s="1962"/>
      <c r="D180" s="1962"/>
      <c r="E180" s="1962"/>
      <c r="F180" s="2090"/>
      <c r="G180" s="1962"/>
      <c r="H180" s="1962">
        <f>SUM(H181:H182)</f>
        <v>0</v>
      </c>
      <c r="I180" s="1962">
        <f t="shared" ref="I180:N180" si="20">SUM(I181:I182)</f>
        <v>707.92</v>
      </c>
      <c r="J180" s="1965">
        <f t="shared" si="20"/>
        <v>0</v>
      </c>
      <c r="K180" s="1965">
        <f t="shared" si="20"/>
        <v>1700.3849999999998</v>
      </c>
      <c r="L180" s="1965">
        <f t="shared" si="20"/>
        <v>2008.28</v>
      </c>
      <c r="M180" s="1965">
        <f t="shared" ref="M180" si="21">SUM(M181:M182)</f>
        <v>250</v>
      </c>
      <c r="N180" s="1965">
        <f t="shared" si="20"/>
        <v>550</v>
      </c>
      <c r="O180" s="1962"/>
      <c r="P180" s="1962"/>
      <c r="Q180" s="1962"/>
    </row>
    <row r="181" spans="1:17" s="1902" customFormat="1" ht="18.75" x14ac:dyDescent="0.25">
      <c r="A181" s="1900"/>
      <c r="B181" s="1993" t="s">
        <v>1032</v>
      </c>
      <c r="C181" s="2091"/>
      <c r="D181" s="2091"/>
      <c r="E181" s="2091"/>
      <c r="F181" s="2086"/>
      <c r="G181" s="2091"/>
      <c r="H181" s="1962">
        <v>0</v>
      </c>
      <c r="I181" s="1962">
        <v>0</v>
      </c>
      <c r="J181" s="1965">
        <v>0</v>
      </c>
      <c r="K181" s="1965">
        <v>0</v>
      </c>
      <c r="L181" s="1965">
        <v>0</v>
      </c>
      <c r="M181" s="1965">
        <v>0</v>
      </c>
      <c r="N181" s="1965">
        <v>0</v>
      </c>
      <c r="O181" s="1964"/>
      <c r="P181" s="1964"/>
      <c r="Q181" s="1964"/>
    </row>
    <row r="182" spans="1:17" s="1902" customFormat="1" ht="18.75" x14ac:dyDescent="0.3">
      <c r="A182" s="1900"/>
      <c r="B182" s="1993" t="s">
        <v>1033</v>
      </c>
      <c r="C182" s="2091"/>
      <c r="D182" s="2091"/>
      <c r="E182" s="2091"/>
      <c r="F182" s="2086"/>
      <c r="G182" s="2091"/>
      <c r="H182" s="2092">
        <f t="shared" ref="H182:N182" si="22">H179+H177+H175+H173+H171+H169+H167+H165+H163+H161+H159+H157+H155+H153+H151</f>
        <v>0</v>
      </c>
      <c r="I182" s="2092">
        <f t="shared" si="22"/>
        <v>707.92</v>
      </c>
      <c r="J182" s="2093">
        <f t="shared" si="22"/>
        <v>0</v>
      </c>
      <c r="K182" s="2093">
        <f t="shared" si="22"/>
        <v>1700.3849999999998</v>
      </c>
      <c r="L182" s="2093">
        <f t="shared" si="22"/>
        <v>2008.28</v>
      </c>
      <c r="M182" s="2138">
        <f t="shared" si="22"/>
        <v>250</v>
      </c>
      <c r="N182" s="2093">
        <f t="shared" si="22"/>
        <v>550</v>
      </c>
      <c r="O182" s="1962"/>
      <c r="P182" s="1964"/>
      <c r="Q182" s="1964"/>
    </row>
    <row r="183" spans="1:17" ht="18.75" x14ac:dyDescent="0.25">
      <c r="A183" s="1900"/>
      <c r="B183" s="1993" t="s">
        <v>184</v>
      </c>
      <c r="C183" s="1962"/>
      <c r="D183" s="1963"/>
      <c r="E183" s="1962"/>
      <c r="F183" s="2086"/>
      <c r="G183" s="1962"/>
      <c r="H183" s="1963"/>
      <c r="I183" s="1963"/>
      <c r="J183" s="2094"/>
      <c r="K183" s="2094"/>
      <c r="L183" s="2094"/>
      <c r="M183" s="2094"/>
      <c r="N183" s="2043"/>
      <c r="O183" s="1964"/>
      <c r="P183" s="1964"/>
      <c r="Q183" s="1964"/>
    </row>
    <row r="184" spans="1:17" ht="56.25" x14ac:dyDescent="0.25">
      <c r="A184" s="1900"/>
      <c r="B184" s="1993" t="s">
        <v>4446</v>
      </c>
      <c r="C184" s="2851" t="s">
        <v>4113</v>
      </c>
      <c r="D184" s="2851" t="s">
        <v>4164</v>
      </c>
      <c r="E184" s="2851" t="s">
        <v>3</v>
      </c>
      <c r="F184" s="2851" t="s">
        <v>335</v>
      </c>
      <c r="G184" s="2851" t="s">
        <v>335</v>
      </c>
      <c r="H184" s="1963"/>
      <c r="I184" s="1963"/>
      <c r="J184" s="2094"/>
      <c r="K184" s="2094"/>
      <c r="L184" s="2094"/>
      <c r="M184" s="2094"/>
      <c r="N184" s="2043"/>
      <c r="O184" s="1964"/>
      <c r="P184" s="1964"/>
      <c r="Q184" s="1964"/>
    </row>
    <row r="185" spans="1:17" ht="18.75" x14ac:dyDescent="0.25">
      <c r="A185" s="1900">
        <v>69</v>
      </c>
      <c r="B185" s="2041" t="s">
        <v>187</v>
      </c>
      <c r="C185" s="2851"/>
      <c r="D185" s="2851"/>
      <c r="E185" s="2851"/>
      <c r="F185" s="2851"/>
      <c r="G185" s="2851"/>
      <c r="H185" s="2042">
        <v>99.4</v>
      </c>
      <c r="I185" s="2042">
        <v>99.4</v>
      </c>
      <c r="J185" s="2043">
        <v>100</v>
      </c>
      <c r="K185" s="2043">
        <v>100</v>
      </c>
      <c r="L185" s="2043">
        <v>100</v>
      </c>
      <c r="M185" s="2043">
        <v>100</v>
      </c>
      <c r="N185" s="2043">
        <v>100</v>
      </c>
      <c r="O185" s="1973"/>
      <c r="P185" s="1973"/>
      <c r="Q185" s="1973"/>
    </row>
    <row r="186" spans="1:17" ht="18.75" x14ac:dyDescent="0.25">
      <c r="A186" s="1900">
        <v>70</v>
      </c>
      <c r="B186" s="2041" t="s">
        <v>189</v>
      </c>
      <c r="C186" s="2851"/>
      <c r="D186" s="2851"/>
      <c r="E186" s="2851"/>
      <c r="F186" s="2851"/>
      <c r="G186" s="2851"/>
      <c r="H186" s="2042">
        <v>98.1</v>
      </c>
      <c r="I186" s="2042">
        <v>98.1</v>
      </c>
      <c r="J186" s="2043">
        <v>100</v>
      </c>
      <c r="K186" s="2043">
        <v>100</v>
      </c>
      <c r="L186" s="2043">
        <v>100</v>
      </c>
      <c r="M186" s="2043">
        <v>100</v>
      </c>
      <c r="N186" s="2043">
        <v>100</v>
      </c>
      <c r="O186" s="1973"/>
      <c r="P186" s="1973"/>
      <c r="Q186" s="1973"/>
    </row>
    <row r="187" spans="1:17" ht="18.75" x14ac:dyDescent="0.25">
      <c r="A187" s="2213"/>
      <c r="B187" s="2892" t="s">
        <v>4279</v>
      </c>
      <c r="C187" s="2851"/>
      <c r="D187" s="2851"/>
      <c r="E187" s="1963"/>
      <c r="F187" s="2894"/>
      <c r="G187" s="2851"/>
      <c r="H187" s="2141">
        <v>0</v>
      </c>
      <c r="I187" s="2141">
        <v>0</v>
      </c>
      <c r="J187" s="2142" t="s">
        <v>4205</v>
      </c>
      <c r="K187" s="2142"/>
      <c r="L187" s="2142"/>
      <c r="M187" s="2142"/>
      <c r="N187" s="2142"/>
      <c r="O187" s="1964"/>
      <c r="P187" s="1964"/>
      <c r="Q187" s="1964"/>
    </row>
    <row r="188" spans="1:17" ht="18.75" x14ac:dyDescent="0.25">
      <c r="A188" s="2213"/>
      <c r="B188" s="2893"/>
      <c r="C188" s="2851"/>
      <c r="D188" s="2851"/>
      <c r="E188" s="1963"/>
      <c r="F188" s="2894"/>
      <c r="G188" s="2851"/>
      <c r="H188" s="2144">
        <f>H190+H192</f>
        <v>126.27800000000001</v>
      </c>
      <c r="I188" s="2144">
        <f t="shared" ref="I188:N188" si="23">I190+I192</f>
        <v>257.35599999999999</v>
      </c>
      <c r="J188" s="2145">
        <f t="shared" si="23"/>
        <v>271.89999999999998</v>
      </c>
      <c r="K188" s="2145">
        <f t="shared" si="23"/>
        <v>0</v>
      </c>
      <c r="L188" s="2145">
        <f t="shared" si="23"/>
        <v>0</v>
      </c>
      <c r="M188" s="2145">
        <f t="shared" si="23"/>
        <v>0</v>
      </c>
      <c r="N188" s="2145">
        <f t="shared" si="23"/>
        <v>0</v>
      </c>
      <c r="O188" s="1994"/>
      <c r="P188" s="1964"/>
      <c r="Q188" s="1964"/>
    </row>
    <row r="189" spans="1:17" s="1922" customFormat="1" ht="18.75" x14ac:dyDescent="0.25">
      <c r="A189" s="2214"/>
      <c r="B189" s="2895" t="s">
        <v>4447</v>
      </c>
      <c r="C189" s="2880" t="s">
        <v>4066</v>
      </c>
      <c r="D189" s="2880" t="s">
        <v>980</v>
      </c>
      <c r="E189" s="1968" t="s">
        <v>1174</v>
      </c>
      <c r="F189" s="2885" t="s">
        <v>1167</v>
      </c>
      <c r="G189" s="2880" t="s">
        <v>393</v>
      </c>
      <c r="H189" s="2100"/>
      <c r="I189" s="1968"/>
      <c r="J189" s="2071" t="s">
        <v>4248</v>
      </c>
      <c r="K189" s="2101"/>
      <c r="L189" s="2101"/>
      <c r="M189" s="2101"/>
      <c r="N189" s="2126"/>
      <c r="O189" s="2116"/>
      <c r="P189" s="2116"/>
      <c r="Q189" s="2116"/>
    </row>
    <row r="190" spans="1:17" s="1922" customFormat="1" ht="56.25" x14ac:dyDescent="0.3">
      <c r="A190" s="2214"/>
      <c r="B190" s="2895"/>
      <c r="C190" s="2880"/>
      <c r="D190" s="2880"/>
      <c r="E190" s="1968" t="s">
        <v>1192</v>
      </c>
      <c r="F190" s="2885"/>
      <c r="G190" s="2880"/>
      <c r="H190" s="2146">
        <v>126.27800000000001</v>
      </c>
      <c r="I190" s="2146">
        <v>257.35599999999999</v>
      </c>
      <c r="J190" s="2147">
        <v>41</v>
      </c>
      <c r="K190" s="2132"/>
      <c r="L190" s="2132"/>
      <c r="M190" s="2132"/>
      <c r="N190" s="2102"/>
      <c r="O190" s="2148" t="s">
        <v>1026</v>
      </c>
      <c r="P190" s="2149" t="s">
        <v>4263</v>
      </c>
      <c r="Q190" s="2116"/>
    </row>
    <row r="191" spans="1:17" s="1922" customFormat="1" ht="75" customHeight="1" x14ac:dyDescent="0.3">
      <c r="A191" s="1921"/>
      <c r="B191" s="2890" t="s">
        <v>4448</v>
      </c>
      <c r="C191" s="2843" t="s">
        <v>4066</v>
      </c>
      <c r="D191" s="2856" t="s">
        <v>980</v>
      </c>
      <c r="E191" s="1968" t="s">
        <v>1174</v>
      </c>
      <c r="F191" s="2881" t="s">
        <v>1172</v>
      </c>
      <c r="G191" s="2880" t="s">
        <v>393</v>
      </c>
      <c r="H191" s="2100"/>
      <c r="I191" s="2100"/>
      <c r="J191" s="2118" t="s">
        <v>4098</v>
      </c>
      <c r="K191" s="2101"/>
      <c r="L191" s="2101"/>
      <c r="M191" s="2101"/>
      <c r="N191" s="2126"/>
      <c r="O191" s="2116"/>
      <c r="P191" s="2149"/>
      <c r="Q191" s="2116"/>
    </row>
    <row r="192" spans="1:17" s="1922" customFormat="1" ht="46.5" customHeight="1" x14ac:dyDescent="0.35">
      <c r="A192" s="1921"/>
      <c r="B192" s="2891"/>
      <c r="C192" s="2844"/>
      <c r="D192" s="2857"/>
      <c r="E192" s="1968" t="s">
        <v>1192</v>
      </c>
      <c r="F192" s="2882"/>
      <c r="G192" s="2880"/>
      <c r="H192" s="2146"/>
      <c r="I192" s="2146"/>
      <c r="J192" s="2136">
        <v>230.9</v>
      </c>
      <c r="K192" s="2132"/>
      <c r="L192" s="2132"/>
      <c r="M192" s="2132"/>
      <c r="N192" s="2102"/>
      <c r="O192" s="2116" t="s">
        <v>1026</v>
      </c>
      <c r="P192" s="2149" t="s">
        <v>4264</v>
      </c>
      <c r="Q192" s="2116"/>
    </row>
    <row r="193" spans="1:17" s="1902" customFormat="1" ht="37.5" x14ac:dyDescent="0.25">
      <c r="A193" s="1900"/>
      <c r="B193" s="1993" t="s">
        <v>4206</v>
      </c>
      <c r="C193" s="1962"/>
      <c r="D193" s="1962"/>
      <c r="E193" s="1962"/>
      <c r="F193" s="2090"/>
      <c r="G193" s="1962"/>
      <c r="H193" s="1962">
        <f>SUM(H194:H195)</f>
        <v>126.27800000000001</v>
      </c>
      <c r="I193" s="1962">
        <f t="shared" ref="I193:N193" si="24">SUM(I194:I195)</f>
        <v>257.35599999999999</v>
      </c>
      <c r="J193" s="1965">
        <f t="shared" si="24"/>
        <v>271.89999999999998</v>
      </c>
      <c r="K193" s="1965">
        <f t="shared" si="24"/>
        <v>0</v>
      </c>
      <c r="L193" s="1965">
        <f t="shared" si="24"/>
        <v>0</v>
      </c>
      <c r="M193" s="1965">
        <f t="shared" si="24"/>
        <v>0</v>
      </c>
      <c r="N193" s="1965">
        <f t="shared" si="24"/>
        <v>0</v>
      </c>
      <c r="O193" s="1962"/>
      <c r="P193" s="1962"/>
      <c r="Q193" s="1962"/>
    </row>
    <row r="194" spans="1:17" s="1902" customFormat="1" ht="18.75" x14ac:dyDescent="0.25">
      <c r="A194" s="1900"/>
      <c r="B194" s="1993" t="s">
        <v>1032</v>
      </c>
      <c r="C194" s="2091"/>
      <c r="D194" s="2091"/>
      <c r="E194" s="2091"/>
      <c r="F194" s="2086"/>
      <c r="G194" s="2091"/>
      <c r="H194" s="1962">
        <v>0</v>
      </c>
      <c r="I194" s="1962">
        <v>0</v>
      </c>
      <c r="J194" s="1965">
        <v>0</v>
      </c>
      <c r="K194" s="1965">
        <v>0</v>
      </c>
      <c r="L194" s="1965">
        <v>0</v>
      </c>
      <c r="M194" s="1965">
        <v>0</v>
      </c>
      <c r="N194" s="1965">
        <v>0</v>
      </c>
      <c r="O194" s="1964"/>
      <c r="P194" s="1964"/>
      <c r="Q194" s="1964"/>
    </row>
    <row r="195" spans="1:17" s="1902" customFormat="1" ht="18.75" x14ac:dyDescent="0.3">
      <c r="A195" s="1900"/>
      <c r="B195" s="1993" t="s">
        <v>1033</v>
      </c>
      <c r="C195" s="2091"/>
      <c r="D195" s="2091"/>
      <c r="E195" s="2091"/>
      <c r="F195" s="2086"/>
      <c r="G195" s="2091"/>
      <c r="H195" s="2092">
        <f>H192+H190</f>
        <v>126.27800000000001</v>
      </c>
      <c r="I195" s="2092">
        <f t="shared" ref="I195:N195" si="25">I192+I190</f>
        <v>257.35599999999999</v>
      </c>
      <c r="J195" s="2093">
        <f t="shared" si="25"/>
        <v>271.89999999999998</v>
      </c>
      <c r="K195" s="2093">
        <f t="shared" si="25"/>
        <v>0</v>
      </c>
      <c r="L195" s="2093">
        <f t="shared" si="25"/>
        <v>0</v>
      </c>
      <c r="M195" s="2093">
        <f t="shared" si="25"/>
        <v>0</v>
      </c>
      <c r="N195" s="2093">
        <f t="shared" si="25"/>
        <v>0</v>
      </c>
      <c r="O195" s="1962"/>
      <c r="P195" s="1964"/>
      <c r="Q195" s="1964"/>
    </row>
    <row r="196" spans="1:17" ht="56.25" x14ac:dyDescent="0.25">
      <c r="A196" s="1900">
        <v>71</v>
      </c>
      <c r="B196" s="1993" t="s">
        <v>4449</v>
      </c>
      <c r="C196" s="1963" t="s">
        <v>4066</v>
      </c>
      <c r="D196" s="1963" t="s">
        <v>980</v>
      </c>
      <c r="E196" s="1963" t="s">
        <v>3</v>
      </c>
      <c r="F196" s="2086" t="s">
        <v>335</v>
      </c>
      <c r="G196" s="1963" t="s">
        <v>335</v>
      </c>
      <c r="H196" s="2150">
        <v>65</v>
      </c>
      <c r="I196" s="2150">
        <v>62</v>
      </c>
      <c r="J196" s="2151">
        <v>59</v>
      </c>
      <c r="K196" s="2151">
        <v>55</v>
      </c>
      <c r="L196" s="2151">
        <v>54</v>
      </c>
      <c r="M196" s="2151">
        <v>53</v>
      </c>
      <c r="N196" s="2151">
        <v>52</v>
      </c>
      <c r="O196" s="1964"/>
      <c r="P196" s="1964"/>
      <c r="Q196" s="1964"/>
    </row>
    <row r="197" spans="1:17" ht="18.75" x14ac:dyDescent="0.25">
      <c r="A197" s="2213"/>
      <c r="B197" s="2892" t="s">
        <v>4278</v>
      </c>
      <c r="C197" s="2851"/>
      <c r="D197" s="2851"/>
      <c r="E197" s="1963"/>
      <c r="F197" s="2894"/>
      <c r="G197" s="2851"/>
      <c r="H197" s="2141"/>
      <c r="I197" s="2141"/>
      <c r="J197" s="2142"/>
      <c r="K197" s="2142"/>
      <c r="L197" s="2142"/>
      <c r="M197" s="2142"/>
      <c r="N197" s="2142"/>
      <c r="O197" s="1964"/>
      <c r="P197" s="1964"/>
      <c r="Q197" s="1964"/>
    </row>
    <row r="198" spans="1:17" ht="18.75" x14ac:dyDescent="0.25">
      <c r="A198" s="2213"/>
      <c r="B198" s="2893"/>
      <c r="C198" s="2851"/>
      <c r="D198" s="2851"/>
      <c r="E198" s="1963"/>
      <c r="F198" s="2894"/>
      <c r="G198" s="2851"/>
      <c r="H198" s="2152">
        <f>H200+H201+H203+H205+H207+H209+H211+H213+H215+H217+H219+H221+H223+H225+H227+H229+H231+H233</f>
        <v>0</v>
      </c>
      <c r="I198" s="2152">
        <f t="shared" ref="I198:N198" si="26">I200+I201+I203+I205+I207+I209+I211+I213+I215+I217+I219+I221+I223+I225+I227+I229+I231+I233</f>
        <v>200</v>
      </c>
      <c r="J198" s="2153">
        <f t="shared" si="26"/>
        <v>234.36</v>
      </c>
      <c r="K198" s="2153">
        <f t="shared" si="26"/>
        <v>0</v>
      </c>
      <c r="L198" s="2153">
        <f t="shared" si="26"/>
        <v>414.24299999999999</v>
      </c>
      <c r="M198" s="2153">
        <f t="shared" si="26"/>
        <v>1259.7920000000001</v>
      </c>
      <c r="N198" s="2153">
        <f t="shared" si="26"/>
        <v>200.08</v>
      </c>
      <c r="O198" s="2154" t="s">
        <v>3905</v>
      </c>
      <c r="P198" s="1964"/>
      <c r="Q198" s="1964"/>
    </row>
    <row r="199" spans="1:17" ht="18.75" x14ac:dyDescent="0.25">
      <c r="A199" s="2213"/>
      <c r="B199" s="2888" t="s">
        <v>4450</v>
      </c>
      <c r="C199" s="2851" t="s">
        <v>4066</v>
      </c>
      <c r="D199" s="2851" t="s">
        <v>980</v>
      </c>
      <c r="E199" s="1963" t="s">
        <v>1174</v>
      </c>
      <c r="F199" s="2889" t="s">
        <v>1172</v>
      </c>
      <c r="G199" s="2851" t="s">
        <v>393</v>
      </c>
      <c r="H199" s="2155"/>
      <c r="I199" s="2155"/>
      <c r="J199" s="2156" t="s">
        <v>1283</v>
      </c>
      <c r="K199" s="2156"/>
      <c r="L199" s="2156"/>
      <c r="M199" s="2151"/>
      <c r="N199" s="2151"/>
      <c r="O199" s="2073"/>
      <c r="P199" s="2073"/>
      <c r="Q199" s="2073"/>
    </row>
    <row r="200" spans="1:17" s="1922" customFormat="1" ht="37.5" x14ac:dyDescent="0.3">
      <c r="A200" s="2213"/>
      <c r="B200" s="2888"/>
      <c r="C200" s="2851"/>
      <c r="D200" s="2851"/>
      <c r="E200" s="2880" t="s">
        <v>465</v>
      </c>
      <c r="F200" s="2889"/>
      <c r="G200" s="2851"/>
      <c r="H200" s="2100"/>
      <c r="I200" s="2100"/>
      <c r="J200" s="2132">
        <v>234.36</v>
      </c>
      <c r="K200" s="2101"/>
      <c r="L200" s="2101"/>
      <c r="M200" s="2126"/>
      <c r="N200" s="2126"/>
      <c r="O200" s="2148" t="s">
        <v>1026</v>
      </c>
      <c r="P200" s="2116" t="s">
        <v>604</v>
      </c>
      <c r="Q200" s="2116"/>
    </row>
    <row r="201" spans="1:17" s="1922" customFormat="1" ht="37.5" x14ac:dyDescent="0.3">
      <c r="A201" s="2213"/>
      <c r="B201" s="2888"/>
      <c r="C201" s="2851"/>
      <c r="D201" s="2851"/>
      <c r="E201" s="2880"/>
      <c r="F201" s="2889"/>
      <c r="G201" s="2851"/>
      <c r="H201" s="2100">
        <v>0</v>
      </c>
      <c r="I201" s="2146">
        <v>200</v>
      </c>
      <c r="J201" s="2101"/>
      <c r="K201" s="2101"/>
      <c r="L201" s="2106"/>
      <c r="M201" s="2157"/>
      <c r="N201" s="2157"/>
      <c r="O201" s="2148" t="s">
        <v>2260</v>
      </c>
      <c r="P201" s="2116" t="s">
        <v>611</v>
      </c>
      <c r="Q201" s="2116"/>
    </row>
    <row r="202" spans="1:17" s="1922" customFormat="1" ht="18.75" x14ac:dyDescent="0.25">
      <c r="A202" s="1921"/>
      <c r="B202" s="2886" t="s">
        <v>4451</v>
      </c>
      <c r="C202" s="2856" t="s">
        <v>4066</v>
      </c>
      <c r="D202" s="2856" t="s">
        <v>980</v>
      </c>
      <c r="E202" s="1968" t="s">
        <v>1174</v>
      </c>
      <c r="F202" s="2881">
        <v>2030</v>
      </c>
      <c r="G202" s="2856" t="s">
        <v>393</v>
      </c>
      <c r="H202" s="2100"/>
      <c r="I202" s="2100"/>
      <c r="J202" s="2101"/>
      <c r="K202" s="2101"/>
      <c r="L202" s="2106"/>
      <c r="M202" s="2157"/>
      <c r="N202" s="2157">
        <v>3.6789999999999998</v>
      </c>
      <c r="O202" s="2116"/>
      <c r="P202" s="2116"/>
      <c r="Q202" s="2116"/>
    </row>
    <row r="203" spans="1:17" s="1922" customFormat="1" ht="45" customHeight="1" x14ac:dyDescent="0.25">
      <c r="A203" s="1921"/>
      <c r="B203" s="2887"/>
      <c r="C203" s="2857"/>
      <c r="D203" s="2857"/>
      <c r="E203" s="1968" t="s">
        <v>465</v>
      </c>
      <c r="F203" s="2882"/>
      <c r="G203" s="2857"/>
      <c r="H203" s="2100"/>
      <c r="I203" s="2100"/>
      <c r="J203" s="2101"/>
      <c r="K203" s="2101"/>
      <c r="L203" s="2106"/>
      <c r="M203" s="2157"/>
      <c r="N203" s="2102">
        <v>26.78</v>
      </c>
      <c r="O203" s="2116" t="s">
        <v>1026</v>
      </c>
      <c r="P203" s="2116" t="s">
        <v>604</v>
      </c>
      <c r="Q203" s="2116"/>
    </row>
    <row r="204" spans="1:17" s="1922" customFormat="1" ht="18.75" x14ac:dyDescent="0.25">
      <c r="A204" s="2214"/>
      <c r="B204" s="2884" t="s">
        <v>4452</v>
      </c>
      <c r="C204" s="2880" t="s">
        <v>4066</v>
      </c>
      <c r="D204" s="2880" t="s">
        <v>980</v>
      </c>
      <c r="E204" s="1968" t="s">
        <v>1174</v>
      </c>
      <c r="F204" s="2885">
        <v>2028</v>
      </c>
      <c r="G204" s="2880" t="s">
        <v>393</v>
      </c>
      <c r="H204" s="2100"/>
      <c r="I204" s="2100"/>
      <c r="J204" s="2101"/>
      <c r="K204" s="2101"/>
      <c r="L204" s="2106" t="s">
        <v>1281</v>
      </c>
      <c r="M204" s="2157"/>
      <c r="N204" s="2157"/>
      <c r="O204" s="2158"/>
      <c r="P204" s="2158"/>
      <c r="Q204" s="2158"/>
    </row>
    <row r="205" spans="1:17" s="1922" customFormat="1" ht="37.5" x14ac:dyDescent="0.25">
      <c r="A205" s="2214"/>
      <c r="B205" s="2884"/>
      <c r="C205" s="2880"/>
      <c r="D205" s="2880"/>
      <c r="E205" s="1968" t="s">
        <v>465</v>
      </c>
      <c r="F205" s="2885"/>
      <c r="G205" s="2880"/>
      <c r="H205" s="2100"/>
      <c r="I205" s="2100"/>
      <c r="J205" s="2101"/>
      <c r="K205" s="2101"/>
      <c r="L205" s="2132">
        <v>197.596</v>
      </c>
      <c r="M205" s="2157"/>
      <c r="N205" s="2157"/>
      <c r="O205" s="2116" t="s">
        <v>1026</v>
      </c>
      <c r="P205" s="2116" t="s">
        <v>604</v>
      </c>
      <c r="Q205" s="2158"/>
    </row>
    <row r="206" spans="1:17" s="1922" customFormat="1" ht="18.75" x14ac:dyDescent="0.3">
      <c r="A206" s="2214"/>
      <c r="B206" s="2884" t="s">
        <v>4453</v>
      </c>
      <c r="C206" s="2880" t="s">
        <v>4066</v>
      </c>
      <c r="D206" s="2880" t="s">
        <v>980</v>
      </c>
      <c r="E206" s="1968" t="s">
        <v>1174</v>
      </c>
      <c r="F206" s="2885">
        <v>2028</v>
      </c>
      <c r="G206" s="2880" t="s">
        <v>393</v>
      </c>
      <c r="H206" s="2100"/>
      <c r="I206" s="2100"/>
      <c r="J206" s="2101"/>
      <c r="K206" s="2101"/>
      <c r="L206" s="2106" t="s">
        <v>1282</v>
      </c>
      <c r="M206" s="2157"/>
      <c r="N206" s="2157"/>
      <c r="O206" s="2120"/>
      <c r="P206" s="2158"/>
      <c r="Q206" s="2158"/>
    </row>
    <row r="207" spans="1:17" s="1922" customFormat="1" ht="37.5" x14ac:dyDescent="0.25">
      <c r="A207" s="2214"/>
      <c r="B207" s="2884"/>
      <c r="C207" s="2880"/>
      <c r="D207" s="2880"/>
      <c r="E207" s="1968" t="s">
        <v>465</v>
      </c>
      <c r="F207" s="2885"/>
      <c r="G207" s="2880"/>
      <c r="H207" s="2100"/>
      <c r="I207" s="2100"/>
      <c r="J207" s="2101"/>
      <c r="K207" s="2101"/>
      <c r="L207" s="2132">
        <v>141.923</v>
      </c>
      <c r="M207" s="2157"/>
      <c r="N207" s="2157"/>
      <c r="O207" s="2116" t="s">
        <v>1026</v>
      </c>
      <c r="P207" s="2116" t="s">
        <v>604</v>
      </c>
      <c r="Q207" s="2158"/>
    </row>
    <row r="208" spans="1:17" s="1922" customFormat="1" ht="33.75" customHeight="1" x14ac:dyDescent="0.3">
      <c r="A208" s="2214"/>
      <c r="B208" s="2884" t="s">
        <v>4454</v>
      </c>
      <c r="C208" s="2880" t="s">
        <v>4066</v>
      </c>
      <c r="D208" s="2880" t="s">
        <v>980</v>
      </c>
      <c r="E208" s="1968" t="s">
        <v>1174</v>
      </c>
      <c r="F208" s="2885">
        <v>2028</v>
      </c>
      <c r="G208" s="2880" t="s">
        <v>393</v>
      </c>
      <c r="H208" s="2100"/>
      <c r="I208" s="2100"/>
      <c r="J208" s="2101"/>
      <c r="K208" s="2101"/>
      <c r="L208" s="2106" t="s">
        <v>1915</v>
      </c>
      <c r="M208" s="2118"/>
      <c r="N208" s="2157"/>
      <c r="O208" s="2120"/>
      <c r="P208" s="2158"/>
      <c r="Q208" s="2158"/>
    </row>
    <row r="209" spans="1:18" s="1922" customFormat="1" ht="37.5" x14ac:dyDescent="0.3">
      <c r="A209" s="2214"/>
      <c r="B209" s="2884"/>
      <c r="C209" s="2880"/>
      <c r="D209" s="2880"/>
      <c r="E209" s="1968" t="s">
        <v>465</v>
      </c>
      <c r="F209" s="2885"/>
      <c r="G209" s="2880"/>
      <c r="H209" s="2100"/>
      <c r="I209" s="2100"/>
      <c r="J209" s="2101"/>
      <c r="K209" s="2101"/>
      <c r="L209" s="2132">
        <v>74.724000000000004</v>
      </c>
      <c r="M209" s="2118"/>
      <c r="N209" s="2157"/>
      <c r="O209" s="2116" t="s">
        <v>1026</v>
      </c>
      <c r="P209" s="2116" t="s">
        <v>604</v>
      </c>
      <c r="Q209" s="2158"/>
    </row>
    <row r="210" spans="1:18" s="1922" customFormat="1" ht="36" customHeight="1" x14ac:dyDescent="0.3">
      <c r="A210" s="2214"/>
      <c r="B210" s="2884" t="s">
        <v>4455</v>
      </c>
      <c r="C210" s="2880" t="s">
        <v>4066</v>
      </c>
      <c r="D210" s="2880" t="s">
        <v>4207</v>
      </c>
      <c r="E210" s="1968" t="s">
        <v>1174</v>
      </c>
      <c r="F210" s="2885">
        <v>2029</v>
      </c>
      <c r="G210" s="2880" t="s">
        <v>393</v>
      </c>
      <c r="H210" s="2100"/>
      <c r="I210" s="2100"/>
      <c r="J210" s="2101"/>
      <c r="K210" s="2101"/>
      <c r="L210" s="2101"/>
      <c r="M210" s="2106" t="s">
        <v>1918</v>
      </c>
      <c r="N210" s="2157"/>
      <c r="O210" s="2120"/>
      <c r="P210" s="2158"/>
      <c r="Q210" s="2158"/>
    </row>
    <row r="211" spans="1:18" s="1922" customFormat="1" ht="37.5" x14ac:dyDescent="0.25">
      <c r="A211" s="2214"/>
      <c r="B211" s="2884"/>
      <c r="C211" s="2880"/>
      <c r="D211" s="2880"/>
      <c r="E211" s="1968" t="s">
        <v>465</v>
      </c>
      <c r="F211" s="2885"/>
      <c r="G211" s="2880"/>
      <c r="H211" s="2100"/>
      <c r="I211" s="2100"/>
      <c r="J211" s="2101"/>
      <c r="K211" s="2101"/>
      <c r="L211" s="2101"/>
      <c r="M211" s="2132">
        <v>44.304000000000002</v>
      </c>
      <c r="N211" s="2157"/>
      <c r="O211" s="2116" t="s">
        <v>1026</v>
      </c>
      <c r="P211" s="2116" t="s">
        <v>604</v>
      </c>
      <c r="Q211" s="2158"/>
    </row>
    <row r="212" spans="1:18" s="1922" customFormat="1" ht="18.75" x14ac:dyDescent="0.3">
      <c r="A212" s="2214"/>
      <c r="B212" s="2884" t="s">
        <v>4456</v>
      </c>
      <c r="C212" s="2880" t="s">
        <v>4066</v>
      </c>
      <c r="D212" s="2880" t="s">
        <v>4207</v>
      </c>
      <c r="E212" s="1968" t="s">
        <v>1174</v>
      </c>
      <c r="F212" s="2885">
        <v>2029</v>
      </c>
      <c r="G212" s="2880" t="s">
        <v>393</v>
      </c>
      <c r="H212" s="2100"/>
      <c r="I212" s="2100"/>
      <c r="J212" s="2101"/>
      <c r="K212" s="2101"/>
      <c r="L212" s="2101"/>
      <c r="M212" s="2106" t="s">
        <v>1914</v>
      </c>
      <c r="N212" s="2118"/>
      <c r="O212" s="2120"/>
      <c r="P212" s="2158"/>
      <c r="Q212" s="2158"/>
      <c r="R212" s="1922">
        <v>0</v>
      </c>
    </row>
    <row r="213" spans="1:18" s="1922" customFormat="1" ht="37.5" x14ac:dyDescent="0.3">
      <c r="A213" s="2214"/>
      <c r="B213" s="2884"/>
      <c r="C213" s="2880"/>
      <c r="D213" s="2880"/>
      <c r="E213" s="1968" t="s">
        <v>465</v>
      </c>
      <c r="F213" s="2885"/>
      <c r="G213" s="2880"/>
      <c r="H213" s="2100"/>
      <c r="I213" s="2100"/>
      <c r="J213" s="2101"/>
      <c r="K213" s="2101"/>
      <c r="L213" s="2101"/>
      <c r="M213" s="2132">
        <v>36.945</v>
      </c>
      <c r="N213" s="2118"/>
      <c r="O213" s="2116" t="s">
        <v>1026</v>
      </c>
      <c r="P213" s="2116" t="s">
        <v>604</v>
      </c>
      <c r="Q213" s="2158"/>
    </row>
    <row r="214" spans="1:18" s="1922" customFormat="1" ht="18.75" x14ac:dyDescent="0.3">
      <c r="A214" s="2214"/>
      <c r="B214" s="2884" t="s">
        <v>4457</v>
      </c>
      <c r="C214" s="2880" t="s">
        <v>4066</v>
      </c>
      <c r="D214" s="2880" t="s">
        <v>4207</v>
      </c>
      <c r="E214" s="1968" t="s">
        <v>1174</v>
      </c>
      <c r="F214" s="2885">
        <v>2029</v>
      </c>
      <c r="G214" s="2880" t="s">
        <v>393</v>
      </c>
      <c r="H214" s="2100"/>
      <c r="I214" s="2100"/>
      <c r="J214" s="2101"/>
      <c r="K214" s="2101"/>
      <c r="L214" s="2101"/>
      <c r="M214" s="2106" t="s">
        <v>1916</v>
      </c>
      <c r="N214" s="2118"/>
      <c r="O214" s="2120"/>
      <c r="P214" s="2158"/>
      <c r="Q214" s="2158"/>
    </row>
    <row r="215" spans="1:18" s="1922" customFormat="1" ht="37.5" x14ac:dyDescent="0.3">
      <c r="A215" s="2214"/>
      <c r="B215" s="2884"/>
      <c r="C215" s="2880"/>
      <c r="D215" s="2880"/>
      <c r="E215" s="1968" t="s">
        <v>465</v>
      </c>
      <c r="F215" s="2885"/>
      <c r="G215" s="2880"/>
      <c r="H215" s="2100"/>
      <c r="I215" s="2100"/>
      <c r="J215" s="2101"/>
      <c r="K215" s="2101"/>
      <c r="L215" s="2101"/>
      <c r="M215" s="2132">
        <v>35.661999999999999</v>
      </c>
      <c r="N215" s="2118"/>
      <c r="O215" s="2116" t="s">
        <v>1026</v>
      </c>
      <c r="P215" s="2116" t="s">
        <v>604</v>
      </c>
      <c r="Q215" s="2158"/>
    </row>
    <row r="216" spans="1:18" s="1922" customFormat="1" ht="35.25" customHeight="1" x14ac:dyDescent="0.3">
      <c r="A216" s="2214"/>
      <c r="B216" s="2884" t="s">
        <v>4458</v>
      </c>
      <c r="C216" s="2880" t="s">
        <v>4066</v>
      </c>
      <c r="D216" s="2880" t="s">
        <v>4207</v>
      </c>
      <c r="E216" s="1968" t="s">
        <v>1174</v>
      </c>
      <c r="F216" s="2885">
        <v>2029</v>
      </c>
      <c r="G216" s="2880" t="s">
        <v>393</v>
      </c>
      <c r="H216" s="2100"/>
      <c r="I216" s="2100"/>
      <c r="J216" s="2101"/>
      <c r="K216" s="2101"/>
      <c r="L216" s="2101"/>
      <c r="M216" s="2106" t="s">
        <v>1917</v>
      </c>
      <c r="N216" s="2118"/>
      <c r="O216" s="2120"/>
      <c r="P216" s="2158"/>
      <c r="Q216" s="2158"/>
    </row>
    <row r="217" spans="1:18" s="1922" customFormat="1" ht="37.5" x14ac:dyDescent="0.3">
      <c r="A217" s="2214"/>
      <c r="B217" s="2884"/>
      <c r="C217" s="2880"/>
      <c r="D217" s="2880"/>
      <c r="E217" s="1968" t="s">
        <v>465</v>
      </c>
      <c r="F217" s="2885"/>
      <c r="G217" s="2880"/>
      <c r="H217" s="2100"/>
      <c r="I217" s="2100"/>
      <c r="J217" s="2101"/>
      <c r="K217" s="2101"/>
      <c r="L217" s="2101"/>
      <c r="M217" s="2132">
        <v>118.866</v>
      </c>
      <c r="N217" s="2118"/>
      <c r="O217" s="2116" t="s">
        <v>1026</v>
      </c>
      <c r="P217" s="2116" t="s">
        <v>604</v>
      </c>
      <c r="Q217" s="2158"/>
    </row>
    <row r="218" spans="1:18" s="1922" customFormat="1" ht="30.75" customHeight="1" x14ac:dyDescent="0.3">
      <c r="A218" s="2214"/>
      <c r="B218" s="2884" t="s">
        <v>4459</v>
      </c>
      <c r="C218" s="2880" t="s">
        <v>4066</v>
      </c>
      <c r="D218" s="2880" t="s">
        <v>4207</v>
      </c>
      <c r="E218" s="1968" t="s">
        <v>1174</v>
      </c>
      <c r="F218" s="2885">
        <v>2029</v>
      </c>
      <c r="G218" s="2880" t="s">
        <v>393</v>
      </c>
      <c r="H218" s="2100"/>
      <c r="I218" s="2100"/>
      <c r="J218" s="2101"/>
      <c r="K218" s="2101"/>
      <c r="L218" s="2101"/>
      <c r="M218" s="2106" t="s">
        <v>1919</v>
      </c>
      <c r="N218" s="2118"/>
      <c r="O218" s="2120"/>
      <c r="P218" s="2158"/>
      <c r="Q218" s="2158"/>
    </row>
    <row r="219" spans="1:18" s="1922" customFormat="1" ht="37.5" x14ac:dyDescent="0.3">
      <c r="A219" s="2214"/>
      <c r="B219" s="2884"/>
      <c r="C219" s="2880"/>
      <c r="D219" s="2880"/>
      <c r="E219" s="1968" t="s">
        <v>465</v>
      </c>
      <c r="F219" s="2885"/>
      <c r="G219" s="2880"/>
      <c r="H219" s="2100"/>
      <c r="I219" s="2100"/>
      <c r="J219" s="2101"/>
      <c r="K219" s="2101"/>
      <c r="L219" s="2101"/>
      <c r="M219" s="2132">
        <v>23.884</v>
      </c>
      <c r="N219" s="2118"/>
      <c r="O219" s="2116" t="s">
        <v>1026</v>
      </c>
      <c r="P219" s="2116" t="s">
        <v>604</v>
      </c>
      <c r="Q219" s="2158"/>
    </row>
    <row r="220" spans="1:18" s="1922" customFormat="1" ht="18.75" x14ac:dyDescent="0.3">
      <c r="A220" s="2214"/>
      <c r="B220" s="2884" t="s">
        <v>4460</v>
      </c>
      <c r="C220" s="2880" t="s">
        <v>4066</v>
      </c>
      <c r="D220" s="2880" t="s">
        <v>4207</v>
      </c>
      <c r="E220" s="1968" t="s">
        <v>1174</v>
      </c>
      <c r="F220" s="2885">
        <v>2029</v>
      </c>
      <c r="G220" s="2880" t="s">
        <v>393</v>
      </c>
      <c r="H220" s="2100"/>
      <c r="I220" s="2100"/>
      <c r="J220" s="2101"/>
      <c r="K220" s="2101"/>
      <c r="L220" s="2101"/>
      <c r="M220" s="2106" t="s">
        <v>1920</v>
      </c>
      <c r="N220" s="2118"/>
      <c r="O220" s="2120"/>
      <c r="P220" s="2158"/>
      <c r="Q220" s="2158"/>
    </row>
    <row r="221" spans="1:18" s="1922" customFormat="1" ht="37.5" x14ac:dyDescent="0.3">
      <c r="A221" s="2214"/>
      <c r="B221" s="2884"/>
      <c r="C221" s="2880"/>
      <c r="D221" s="2880"/>
      <c r="E221" s="1968" t="s">
        <v>465</v>
      </c>
      <c r="F221" s="2885"/>
      <c r="G221" s="2880"/>
      <c r="H221" s="2100"/>
      <c r="I221" s="2100"/>
      <c r="J221" s="2101"/>
      <c r="K221" s="2101"/>
      <c r="L221" s="2101"/>
      <c r="M221" s="2132">
        <v>105.502</v>
      </c>
      <c r="N221" s="2118"/>
      <c r="O221" s="2116" t="s">
        <v>1026</v>
      </c>
      <c r="P221" s="2116" t="s">
        <v>604</v>
      </c>
      <c r="Q221" s="2158"/>
    </row>
    <row r="222" spans="1:18" s="1922" customFormat="1" ht="31.5" customHeight="1" x14ac:dyDescent="0.3">
      <c r="A222" s="2214"/>
      <c r="B222" s="2884" t="s">
        <v>4461</v>
      </c>
      <c r="C222" s="2880" t="s">
        <v>4066</v>
      </c>
      <c r="D222" s="2880" t="s">
        <v>4207</v>
      </c>
      <c r="E222" s="1968" t="s">
        <v>1174</v>
      </c>
      <c r="F222" s="2885">
        <v>2029</v>
      </c>
      <c r="G222" s="2880" t="s">
        <v>393</v>
      </c>
      <c r="H222" s="2100"/>
      <c r="I222" s="2100"/>
      <c r="J222" s="2101"/>
      <c r="K222" s="2101"/>
      <c r="L222" s="2101"/>
      <c r="M222" s="2106" t="s">
        <v>1921</v>
      </c>
      <c r="N222" s="2118"/>
      <c r="O222" s="2120"/>
      <c r="P222" s="2158"/>
      <c r="Q222" s="2158"/>
    </row>
    <row r="223" spans="1:18" s="1922" customFormat="1" ht="37.5" x14ac:dyDescent="0.3">
      <c r="A223" s="2214"/>
      <c r="B223" s="2884"/>
      <c r="C223" s="2880"/>
      <c r="D223" s="2880"/>
      <c r="E223" s="1968" t="s">
        <v>465</v>
      </c>
      <c r="F223" s="2885"/>
      <c r="G223" s="2880"/>
      <c r="H223" s="2100"/>
      <c r="I223" s="2100"/>
      <c r="J223" s="2101"/>
      <c r="K223" s="2101"/>
      <c r="L223" s="2101"/>
      <c r="M223" s="2132">
        <v>100.955</v>
      </c>
      <c r="N223" s="2118"/>
      <c r="O223" s="2116" t="s">
        <v>1026</v>
      </c>
      <c r="P223" s="2116" t="s">
        <v>604</v>
      </c>
      <c r="Q223" s="2158"/>
    </row>
    <row r="224" spans="1:18" s="1922" customFormat="1" ht="18.75" x14ac:dyDescent="0.3">
      <c r="A224" s="2214"/>
      <c r="B224" s="2884" t="s">
        <v>4462</v>
      </c>
      <c r="C224" s="2880" t="s">
        <v>4066</v>
      </c>
      <c r="D224" s="2880" t="s">
        <v>4207</v>
      </c>
      <c r="E224" s="1968" t="s">
        <v>1174</v>
      </c>
      <c r="F224" s="2885">
        <v>2029</v>
      </c>
      <c r="G224" s="2880" t="s">
        <v>393</v>
      </c>
      <c r="H224" s="2100"/>
      <c r="I224" s="2100"/>
      <c r="J224" s="2101"/>
      <c r="K224" s="2101"/>
      <c r="L224" s="2101"/>
      <c r="M224" s="2106" t="s">
        <v>4249</v>
      </c>
      <c r="N224" s="2118"/>
      <c r="O224" s="2120"/>
      <c r="P224" s="2158"/>
      <c r="Q224" s="2158"/>
    </row>
    <row r="225" spans="1:17" s="1922" customFormat="1" ht="37.5" x14ac:dyDescent="0.3">
      <c r="A225" s="2214"/>
      <c r="B225" s="2884"/>
      <c r="C225" s="2880"/>
      <c r="D225" s="2880"/>
      <c r="E225" s="1968" t="s">
        <v>465</v>
      </c>
      <c r="F225" s="2885"/>
      <c r="G225" s="2880"/>
      <c r="H225" s="2100"/>
      <c r="I225" s="2100"/>
      <c r="J225" s="2101"/>
      <c r="K225" s="2101"/>
      <c r="L225" s="2101"/>
      <c r="M225" s="2132">
        <v>204.95099999999999</v>
      </c>
      <c r="N225" s="2118"/>
      <c r="O225" s="2116" t="s">
        <v>1026</v>
      </c>
      <c r="P225" s="2116" t="s">
        <v>604</v>
      </c>
      <c r="Q225" s="2158"/>
    </row>
    <row r="226" spans="1:17" s="1922" customFormat="1" ht="26.25" customHeight="1" x14ac:dyDescent="0.3">
      <c r="A226" s="2214"/>
      <c r="B226" s="2884" t="s">
        <v>4463</v>
      </c>
      <c r="C226" s="2880" t="s">
        <v>4066</v>
      </c>
      <c r="D226" s="2880" t="s">
        <v>4207</v>
      </c>
      <c r="E226" s="1968" t="s">
        <v>1174</v>
      </c>
      <c r="F226" s="2885">
        <v>2029</v>
      </c>
      <c r="G226" s="2880" t="s">
        <v>393</v>
      </c>
      <c r="H226" s="2100"/>
      <c r="I226" s="2100"/>
      <c r="J226" s="2101"/>
      <c r="K226" s="2101"/>
      <c r="L226" s="2101"/>
      <c r="M226" s="2106" t="s">
        <v>1923</v>
      </c>
      <c r="N226" s="2118"/>
      <c r="O226" s="2120"/>
      <c r="P226" s="2158"/>
      <c r="Q226" s="2158"/>
    </row>
    <row r="227" spans="1:17" s="1922" customFormat="1" ht="37.5" x14ac:dyDescent="0.3">
      <c r="A227" s="2214"/>
      <c r="B227" s="2884"/>
      <c r="C227" s="2880"/>
      <c r="D227" s="2880"/>
      <c r="E227" s="1968" t="s">
        <v>465</v>
      </c>
      <c r="F227" s="2885"/>
      <c r="G227" s="2880"/>
      <c r="H227" s="2100"/>
      <c r="I227" s="2100"/>
      <c r="J227" s="2101"/>
      <c r="K227" s="2101"/>
      <c r="L227" s="2101"/>
      <c r="M227" s="2132">
        <v>440.863</v>
      </c>
      <c r="N227" s="2118"/>
      <c r="O227" s="2116" t="s">
        <v>1026</v>
      </c>
      <c r="P227" s="2116" t="s">
        <v>604</v>
      </c>
      <c r="Q227" s="2158"/>
    </row>
    <row r="228" spans="1:17" s="1922" customFormat="1" ht="27.75" customHeight="1" x14ac:dyDescent="0.3">
      <c r="A228" s="2214"/>
      <c r="B228" s="2884" t="s">
        <v>4464</v>
      </c>
      <c r="C228" s="2880" t="s">
        <v>4066</v>
      </c>
      <c r="D228" s="2880" t="s">
        <v>4207</v>
      </c>
      <c r="E228" s="1968" t="s">
        <v>1174</v>
      </c>
      <c r="F228" s="2885">
        <v>2029</v>
      </c>
      <c r="G228" s="2880" t="s">
        <v>393</v>
      </c>
      <c r="H228" s="2100"/>
      <c r="I228" s="2100"/>
      <c r="J228" s="2101"/>
      <c r="K228" s="2101"/>
      <c r="L228" s="2101"/>
      <c r="M228" s="2106" t="s">
        <v>1924</v>
      </c>
      <c r="N228" s="2118"/>
      <c r="O228" s="2120"/>
      <c r="P228" s="2158"/>
      <c r="Q228" s="2158"/>
    </row>
    <row r="229" spans="1:17" s="1922" customFormat="1" ht="37.5" x14ac:dyDescent="0.3">
      <c r="A229" s="2214"/>
      <c r="B229" s="2884"/>
      <c r="C229" s="2880"/>
      <c r="D229" s="2880"/>
      <c r="E229" s="1968" t="s">
        <v>465</v>
      </c>
      <c r="F229" s="2885"/>
      <c r="G229" s="2880"/>
      <c r="H229" s="2100"/>
      <c r="I229" s="2100"/>
      <c r="J229" s="2101"/>
      <c r="K229" s="2101"/>
      <c r="L229" s="2101"/>
      <c r="M229" s="2132">
        <v>107.37</v>
      </c>
      <c r="N229" s="2118"/>
      <c r="O229" s="2116" t="s">
        <v>1026</v>
      </c>
      <c r="P229" s="2116" t="s">
        <v>604</v>
      </c>
      <c r="Q229" s="2158"/>
    </row>
    <row r="230" spans="1:17" s="1922" customFormat="1" ht="30" customHeight="1" x14ac:dyDescent="0.3">
      <c r="A230" s="2214"/>
      <c r="B230" s="2884" t="s">
        <v>4465</v>
      </c>
      <c r="C230" s="2880" t="s">
        <v>4066</v>
      </c>
      <c r="D230" s="2880" t="s">
        <v>4207</v>
      </c>
      <c r="E230" s="1968" t="s">
        <v>1174</v>
      </c>
      <c r="F230" s="2885">
        <v>2029</v>
      </c>
      <c r="G230" s="2880" t="s">
        <v>393</v>
      </c>
      <c r="H230" s="2100"/>
      <c r="I230" s="2100"/>
      <c r="J230" s="2101"/>
      <c r="K230" s="2101"/>
      <c r="L230" s="2101"/>
      <c r="M230" s="2106" t="s">
        <v>4250</v>
      </c>
      <c r="N230" s="2118"/>
      <c r="O230" s="2120"/>
      <c r="P230" s="2158"/>
      <c r="Q230" s="2158"/>
    </row>
    <row r="231" spans="1:17" s="1922" customFormat="1" ht="37.5" x14ac:dyDescent="0.3">
      <c r="A231" s="2214"/>
      <c r="B231" s="2884"/>
      <c r="C231" s="2880"/>
      <c r="D231" s="2880"/>
      <c r="E231" s="1968" t="s">
        <v>465</v>
      </c>
      <c r="F231" s="2885"/>
      <c r="G231" s="2880"/>
      <c r="H231" s="2100"/>
      <c r="I231" s="2100"/>
      <c r="J231" s="2101"/>
      <c r="K231" s="2101"/>
      <c r="L231" s="2101"/>
      <c r="M231" s="2132">
        <v>40.49</v>
      </c>
      <c r="N231" s="2118"/>
      <c r="O231" s="2116" t="s">
        <v>1026</v>
      </c>
      <c r="P231" s="2116" t="s">
        <v>604</v>
      </c>
      <c r="Q231" s="2158"/>
    </row>
    <row r="232" spans="1:17" s="1922" customFormat="1" ht="30.75" customHeight="1" x14ac:dyDescent="0.3">
      <c r="A232" s="1921"/>
      <c r="B232" s="2878" t="s">
        <v>4466</v>
      </c>
      <c r="C232" s="2880" t="s">
        <v>4066</v>
      </c>
      <c r="D232" s="2880" t="s">
        <v>4207</v>
      </c>
      <c r="E232" s="1968" t="s">
        <v>4110</v>
      </c>
      <c r="F232" s="2881">
        <v>2030</v>
      </c>
      <c r="G232" s="2856" t="s">
        <v>393</v>
      </c>
      <c r="H232" s="2100"/>
      <c r="I232" s="2100"/>
      <c r="J232" s="2101"/>
      <c r="K232" s="2101"/>
      <c r="L232" s="2101"/>
      <c r="M232" s="2070"/>
      <c r="N232" s="2101">
        <v>45</v>
      </c>
      <c r="O232" s="2116"/>
      <c r="P232" s="2158"/>
      <c r="Q232" s="2158"/>
    </row>
    <row r="233" spans="1:17" s="1922" customFormat="1" ht="120" customHeight="1" x14ac:dyDescent="0.25">
      <c r="A233" s="1921"/>
      <c r="B233" s="2879"/>
      <c r="C233" s="2880"/>
      <c r="D233" s="2880"/>
      <c r="E233" s="1968" t="s">
        <v>465</v>
      </c>
      <c r="F233" s="2882"/>
      <c r="G233" s="2857"/>
      <c r="H233" s="2100"/>
      <c r="I233" s="2100"/>
      <c r="J233" s="2101"/>
      <c r="K233" s="2101"/>
      <c r="L233" s="2101"/>
      <c r="M233" s="2101"/>
      <c r="N233" s="2132">
        <v>173.3</v>
      </c>
      <c r="O233" s="2116"/>
      <c r="P233" s="2158"/>
      <c r="Q233" s="2158"/>
    </row>
    <row r="234" spans="1:17" s="1902" customFormat="1" ht="56.25" x14ac:dyDescent="0.25">
      <c r="A234" s="1900"/>
      <c r="B234" s="1993" t="s">
        <v>4118</v>
      </c>
      <c r="C234" s="1962"/>
      <c r="D234" s="1963"/>
      <c r="E234" s="1962"/>
      <c r="F234" s="2067"/>
      <c r="G234" s="1962"/>
      <c r="H234" s="1962">
        <f t="shared" ref="H234:N234" si="27">SUM(H236:H237)</f>
        <v>0</v>
      </c>
      <c r="I234" s="1962">
        <f t="shared" si="27"/>
        <v>0</v>
      </c>
      <c r="J234" s="1965">
        <f t="shared" si="27"/>
        <v>234.36</v>
      </c>
      <c r="K234" s="1965">
        <f t="shared" si="27"/>
        <v>0</v>
      </c>
      <c r="L234" s="1965">
        <f t="shared" si="27"/>
        <v>414.24299999999999</v>
      </c>
      <c r="M234" s="2115">
        <f t="shared" ref="M234" si="28">SUM(M236:M237)</f>
        <v>1259.7920000000001</v>
      </c>
      <c r="N234" s="2094">
        <f t="shared" si="27"/>
        <v>200.08</v>
      </c>
      <c r="O234" s="1964"/>
      <c r="P234" s="1964"/>
      <c r="Q234" s="1964"/>
    </row>
    <row r="235" spans="1:17" s="1902" customFormat="1" ht="18.75" x14ac:dyDescent="0.25">
      <c r="A235" s="1900"/>
      <c r="B235" s="1993" t="s">
        <v>2923</v>
      </c>
      <c r="C235" s="1962"/>
      <c r="D235" s="1963"/>
      <c r="E235" s="1962"/>
      <c r="F235" s="2067"/>
      <c r="G235" s="1962"/>
      <c r="H235" s="1962">
        <f t="shared" ref="H235:N235" si="29">H201</f>
        <v>0</v>
      </c>
      <c r="I235" s="1962">
        <f t="shared" si="29"/>
        <v>200</v>
      </c>
      <c r="J235" s="1965">
        <f t="shared" si="29"/>
        <v>0</v>
      </c>
      <c r="K235" s="1965">
        <f t="shared" si="29"/>
        <v>0</v>
      </c>
      <c r="L235" s="1965">
        <f t="shared" si="29"/>
        <v>0</v>
      </c>
      <c r="M235" s="1965">
        <f t="shared" ref="M235" si="30">M201</f>
        <v>0</v>
      </c>
      <c r="N235" s="2094">
        <f t="shared" si="29"/>
        <v>0</v>
      </c>
      <c r="O235" s="1964"/>
      <c r="P235" s="1964"/>
      <c r="Q235" s="1964"/>
    </row>
    <row r="236" spans="1:17" s="1902" customFormat="1" ht="18.75" x14ac:dyDescent="0.25">
      <c r="A236" s="1900"/>
      <c r="B236" s="1993" t="s">
        <v>1032</v>
      </c>
      <c r="C236" s="1962"/>
      <c r="D236" s="1963"/>
      <c r="E236" s="1962"/>
      <c r="F236" s="2067"/>
      <c r="G236" s="1962"/>
      <c r="H236" s="1962">
        <v>0</v>
      </c>
      <c r="I236" s="1962">
        <v>0</v>
      </c>
      <c r="J236" s="1965">
        <v>0</v>
      </c>
      <c r="K236" s="1965">
        <v>0</v>
      </c>
      <c r="L236" s="1965">
        <v>0</v>
      </c>
      <c r="M236" s="1965">
        <v>0</v>
      </c>
      <c r="N236" s="1965">
        <v>0</v>
      </c>
      <c r="O236" s="1964"/>
      <c r="P236" s="1964"/>
      <c r="Q236" s="1964"/>
    </row>
    <row r="237" spans="1:17" s="1902" customFormat="1" ht="18.75" x14ac:dyDescent="0.25">
      <c r="A237" s="1900"/>
      <c r="B237" s="1993" t="s">
        <v>1035</v>
      </c>
      <c r="C237" s="1962"/>
      <c r="D237" s="1963"/>
      <c r="E237" s="1962"/>
      <c r="F237" s="2067"/>
      <c r="G237" s="1962"/>
      <c r="H237" s="1962">
        <f t="shared" ref="H237:N237" si="31">H200++H203+H205+H207+H209+H213+H215+H217+H211+H219+H221+H223+H225+H227+H229+H231+H233</f>
        <v>0</v>
      </c>
      <c r="I237" s="1962">
        <f t="shared" si="31"/>
        <v>0</v>
      </c>
      <c r="J237" s="1965">
        <f t="shared" si="31"/>
        <v>234.36</v>
      </c>
      <c r="K237" s="1965">
        <f t="shared" si="31"/>
        <v>0</v>
      </c>
      <c r="L237" s="1965">
        <f t="shared" si="31"/>
        <v>414.24299999999999</v>
      </c>
      <c r="M237" s="1965">
        <f t="shared" ref="M237" si="32">M200++M203+M205+M207+M209+M213+M215+M217+M211+M219+M221+M223+M225+M227+M229+M231+M233</f>
        <v>1259.7920000000001</v>
      </c>
      <c r="N237" s="1965">
        <f t="shared" si="31"/>
        <v>200.08</v>
      </c>
      <c r="O237" s="1964"/>
      <c r="P237" s="1964"/>
      <c r="Q237" s="1964"/>
    </row>
    <row r="238" spans="1:17" ht="75" x14ac:dyDescent="0.25">
      <c r="A238" s="1900"/>
      <c r="B238" s="1993" t="s">
        <v>4467</v>
      </c>
      <c r="C238" s="1973" t="s">
        <v>4061</v>
      </c>
      <c r="D238" s="1973" t="s">
        <v>4062</v>
      </c>
      <c r="E238" s="1973" t="s">
        <v>190</v>
      </c>
      <c r="F238" s="1973">
        <v>2030</v>
      </c>
      <c r="G238" s="1973" t="s">
        <v>393</v>
      </c>
      <c r="H238" s="1973">
        <v>4.8</v>
      </c>
      <c r="I238" s="1973">
        <v>4.8</v>
      </c>
      <c r="J238" s="2043">
        <v>4</v>
      </c>
      <c r="K238" s="2043">
        <v>4</v>
      </c>
      <c r="L238" s="2043">
        <v>4</v>
      </c>
      <c r="M238" s="2043">
        <v>4</v>
      </c>
      <c r="N238" s="2043">
        <v>4</v>
      </c>
      <c r="O238" s="2073"/>
      <c r="P238" s="2154"/>
      <c r="Q238" s="2154"/>
    </row>
    <row r="239" spans="1:17" ht="37.5" x14ac:dyDescent="0.25">
      <c r="A239" s="1900"/>
      <c r="B239" s="2159" t="s">
        <v>4468</v>
      </c>
      <c r="C239" s="2160"/>
      <c r="D239" s="2160"/>
      <c r="E239" s="1973"/>
      <c r="F239" s="2160"/>
      <c r="G239" s="1973"/>
      <c r="H239" s="1964">
        <f>H241+H243+H247</f>
        <v>0</v>
      </c>
      <c r="I239" s="1964">
        <f t="shared" ref="I239:N239" si="33">I241+I243+I247</f>
        <v>0</v>
      </c>
      <c r="J239" s="1966">
        <f t="shared" si="33"/>
        <v>81.099999999999994</v>
      </c>
      <c r="K239" s="1966">
        <f t="shared" si="33"/>
        <v>576.6</v>
      </c>
      <c r="L239" s="1966">
        <f t="shared" si="33"/>
        <v>0</v>
      </c>
      <c r="M239" s="1966">
        <f t="shared" si="33"/>
        <v>0</v>
      </c>
      <c r="N239" s="1966">
        <f t="shared" si="33"/>
        <v>0</v>
      </c>
      <c r="O239" s="2073"/>
      <c r="P239" s="2154"/>
      <c r="Q239" s="2154"/>
    </row>
    <row r="240" spans="1:17" s="1922" customFormat="1" ht="114" customHeight="1" x14ac:dyDescent="0.3">
      <c r="A240" s="1921"/>
      <c r="B240" s="2854" t="s">
        <v>4469</v>
      </c>
      <c r="C240" s="2856" t="s">
        <v>4066</v>
      </c>
      <c r="D240" s="2856" t="s">
        <v>4207</v>
      </c>
      <c r="E240" s="1972" t="s">
        <v>1196</v>
      </c>
      <c r="F240" s="2843">
        <v>2029</v>
      </c>
      <c r="G240" s="1972"/>
      <c r="H240" s="1972"/>
      <c r="I240" s="1972"/>
      <c r="J240" s="2123">
        <v>3945.7</v>
      </c>
      <c r="K240" s="2072"/>
      <c r="L240" s="2072"/>
      <c r="M240" s="2070"/>
      <c r="N240" s="2072"/>
      <c r="O240" s="2116"/>
      <c r="P240" s="2158"/>
      <c r="Q240" s="2158"/>
    </row>
    <row r="241" spans="1:17" s="1922" customFormat="1" ht="34.5" customHeight="1" x14ac:dyDescent="0.3">
      <c r="A241" s="1921"/>
      <c r="B241" s="2875"/>
      <c r="C241" s="2857"/>
      <c r="D241" s="2857"/>
      <c r="E241" s="1972" t="s">
        <v>4100</v>
      </c>
      <c r="F241" s="2844"/>
      <c r="G241" s="1972"/>
      <c r="H241" s="1972"/>
      <c r="I241" s="1972"/>
      <c r="J241" s="2161">
        <v>71.599999999999994</v>
      </c>
      <c r="K241" s="2072"/>
      <c r="L241" s="2072"/>
      <c r="M241" s="2070"/>
      <c r="N241" s="2072"/>
      <c r="O241" s="2116" t="s">
        <v>1026</v>
      </c>
      <c r="P241" s="2116" t="s">
        <v>4257</v>
      </c>
      <c r="Q241" s="2158"/>
    </row>
    <row r="242" spans="1:17" s="1922" customFormat="1" ht="45" customHeight="1" x14ac:dyDescent="0.3">
      <c r="A242" s="1921"/>
      <c r="B242" s="2854" t="s">
        <v>4470</v>
      </c>
      <c r="C242" s="2856" t="s">
        <v>4066</v>
      </c>
      <c r="D242" s="2856" t="s">
        <v>4207</v>
      </c>
      <c r="E242" s="1972" t="s">
        <v>1196</v>
      </c>
      <c r="F242" s="2843">
        <v>2029</v>
      </c>
      <c r="G242" s="1972"/>
      <c r="H242" s="1972"/>
      <c r="I242" s="1972"/>
      <c r="J242" s="2072"/>
      <c r="K242" s="2123">
        <v>5612.7</v>
      </c>
      <c r="L242" s="2072"/>
      <c r="M242" s="2070"/>
      <c r="N242" s="2072"/>
      <c r="O242" s="2116"/>
      <c r="P242" s="2158"/>
      <c r="Q242" s="2158"/>
    </row>
    <row r="243" spans="1:17" s="1922" customFormat="1" ht="33.75" customHeight="1" x14ac:dyDescent="0.3">
      <c r="A243" s="1921"/>
      <c r="B243" s="2875"/>
      <c r="C243" s="2857"/>
      <c r="D243" s="2857"/>
      <c r="E243" s="1972" t="s">
        <v>4100</v>
      </c>
      <c r="F243" s="2844"/>
      <c r="G243" s="1972"/>
      <c r="H243" s="1972"/>
      <c r="I243" s="1972"/>
      <c r="J243" s="2072"/>
      <c r="K243" s="2077">
        <v>576.6</v>
      </c>
      <c r="L243" s="2072"/>
      <c r="M243" s="2070"/>
      <c r="N243" s="2072"/>
      <c r="O243" s="2116" t="s">
        <v>1026</v>
      </c>
      <c r="P243" s="2116" t="s">
        <v>4257</v>
      </c>
      <c r="Q243" s="2158"/>
    </row>
    <row r="244" spans="1:17" s="1922" customFormat="1" ht="27.95" customHeight="1" x14ac:dyDescent="0.3">
      <c r="A244" s="1921"/>
      <c r="B244" s="2854" t="s">
        <v>4471</v>
      </c>
      <c r="C244" s="2856" t="s">
        <v>4066</v>
      </c>
      <c r="D244" s="2856" t="s">
        <v>4207</v>
      </c>
      <c r="E244" s="1972" t="s">
        <v>1174</v>
      </c>
      <c r="F244" s="2843">
        <v>2029</v>
      </c>
      <c r="G244" s="1972"/>
      <c r="H244" s="1972"/>
      <c r="I244" s="1972"/>
      <c r="J244" s="2123">
        <v>0.218</v>
      </c>
      <c r="K244" s="2072"/>
      <c r="L244" s="2072"/>
      <c r="M244" s="2070"/>
      <c r="N244" s="2072"/>
      <c r="O244" s="2116"/>
      <c r="P244" s="2158"/>
      <c r="Q244" s="2158"/>
    </row>
    <row r="245" spans="1:17" s="1922" customFormat="1" ht="18.75" x14ac:dyDescent="0.3">
      <c r="A245" s="1921"/>
      <c r="B245" s="2876"/>
      <c r="C245" s="2883"/>
      <c r="D245" s="2883"/>
      <c r="E245" s="1972" t="s">
        <v>1174</v>
      </c>
      <c r="F245" s="2877"/>
      <c r="G245" s="1972"/>
      <c r="H245" s="1972"/>
      <c r="I245" s="1972"/>
      <c r="J245" s="2123">
        <v>0.35799999999999998</v>
      </c>
      <c r="K245" s="2072"/>
      <c r="L245" s="2072"/>
      <c r="M245" s="2070"/>
      <c r="N245" s="2072"/>
      <c r="O245" s="2116"/>
      <c r="P245" s="2158"/>
      <c r="Q245" s="2158"/>
    </row>
    <row r="246" spans="1:17" s="1922" customFormat="1" ht="18.75" x14ac:dyDescent="0.3">
      <c r="A246" s="1921"/>
      <c r="B246" s="2876"/>
      <c r="C246" s="2883"/>
      <c r="D246" s="2883"/>
      <c r="E246" s="1972" t="s">
        <v>1174</v>
      </c>
      <c r="F246" s="2877"/>
      <c r="G246" s="1972"/>
      <c r="H246" s="1972"/>
      <c r="I246" s="1972"/>
      <c r="J246" s="2123">
        <v>0.22</v>
      </c>
      <c r="K246" s="2072"/>
      <c r="L246" s="2072"/>
      <c r="M246" s="2070"/>
      <c r="N246" s="2072"/>
      <c r="O246" s="2116"/>
      <c r="P246" s="2158"/>
      <c r="Q246" s="2158"/>
    </row>
    <row r="247" spans="1:17" s="1922" customFormat="1" ht="95.25" customHeight="1" x14ac:dyDescent="0.3">
      <c r="A247" s="1921"/>
      <c r="B247" s="2875"/>
      <c r="C247" s="2857"/>
      <c r="D247" s="2857"/>
      <c r="E247" s="1972" t="s">
        <v>4100</v>
      </c>
      <c r="F247" s="2844"/>
      <c r="G247" s="1972"/>
      <c r="H247" s="1972"/>
      <c r="I247" s="1972"/>
      <c r="J247" s="2077">
        <v>9.5</v>
      </c>
      <c r="K247" s="2072"/>
      <c r="L247" s="2072"/>
      <c r="M247" s="2070"/>
      <c r="N247" s="2072"/>
      <c r="O247" s="2116" t="s">
        <v>1026</v>
      </c>
      <c r="P247" s="2116" t="s">
        <v>4258</v>
      </c>
      <c r="Q247" s="2158"/>
    </row>
    <row r="248" spans="1:17" s="1902" customFormat="1" ht="56.25" x14ac:dyDescent="0.25">
      <c r="A248" s="1900"/>
      <c r="B248" s="1993" t="s">
        <v>4118</v>
      </c>
      <c r="C248" s="1962"/>
      <c r="D248" s="1963"/>
      <c r="E248" s="1962"/>
      <c r="F248" s="2067"/>
      <c r="G248" s="1962"/>
      <c r="H248" s="1962">
        <f t="shared" ref="H248:N248" si="34">SUM(H249:H250)</f>
        <v>0</v>
      </c>
      <c r="I248" s="1962">
        <f t="shared" si="34"/>
        <v>0</v>
      </c>
      <c r="J248" s="1965">
        <f t="shared" ref="J248:K248" si="35">SUM(J249:J250)</f>
        <v>81.099999999999994</v>
      </c>
      <c r="K248" s="1965">
        <f t="shared" si="35"/>
        <v>576.6</v>
      </c>
      <c r="L248" s="1965">
        <f t="shared" si="34"/>
        <v>0</v>
      </c>
      <c r="M248" s="1965">
        <f t="shared" ref="M248" si="36">SUM(M249:M250)</f>
        <v>0</v>
      </c>
      <c r="N248" s="1965">
        <f t="shared" si="34"/>
        <v>0</v>
      </c>
      <c r="O248" s="1964"/>
      <c r="P248" s="1964"/>
      <c r="Q248" s="1964"/>
    </row>
    <row r="249" spans="1:17" s="1902" customFormat="1" ht="18.75" x14ac:dyDescent="0.25">
      <c r="A249" s="1900"/>
      <c r="B249" s="1993" t="s">
        <v>1032</v>
      </c>
      <c r="C249" s="1962"/>
      <c r="D249" s="1963"/>
      <c r="E249" s="1962"/>
      <c r="F249" s="2067"/>
      <c r="G249" s="1962"/>
      <c r="H249" s="1962">
        <v>0</v>
      </c>
      <c r="I249" s="1962">
        <v>0</v>
      </c>
      <c r="J249" s="1965">
        <v>0</v>
      </c>
      <c r="K249" s="1965">
        <v>0</v>
      </c>
      <c r="L249" s="1965">
        <v>0</v>
      </c>
      <c r="M249" s="1965">
        <v>0</v>
      </c>
      <c r="N249" s="1965">
        <v>0</v>
      </c>
      <c r="O249" s="1964"/>
      <c r="P249" s="1964"/>
      <c r="Q249" s="1964"/>
    </row>
    <row r="250" spans="1:17" s="1902" customFormat="1" ht="18.75" x14ac:dyDescent="0.25">
      <c r="A250" s="1900"/>
      <c r="B250" s="1993" t="s">
        <v>1035</v>
      </c>
      <c r="C250" s="1962"/>
      <c r="D250" s="1963"/>
      <c r="E250" s="1962"/>
      <c r="F250" s="2067"/>
      <c r="G250" s="1962"/>
      <c r="H250" s="1962">
        <f t="shared" ref="H250:N250" si="37">H241+H243+H247</f>
        <v>0</v>
      </c>
      <c r="I250" s="1962">
        <f t="shared" si="37"/>
        <v>0</v>
      </c>
      <c r="J250" s="1965">
        <f t="shared" si="37"/>
        <v>81.099999999999994</v>
      </c>
      <c r="K250" s="1965">
        <f t="shared" si="37"/>
        <v>576.6</v>
      </c>
      <c r="L250" s="1965">
        <f t="shared" si="37"/>
        <v>0</v>
      </c>
      <c r="M250" s="1965">
        <f t="shared" si="37"/>
        <v>0</v>
      </c>
      <c r="N250" s="1965">
        <f t="shared" si="37"/>
        <v>0</v>
      </c>
      <c r="O250" s="1964"/>
      <c r="P250" s="1964"/>
      <c r="Q250" s="1964"/>
    </row>
    <row r="251" spans="1:17" ht="18.75" x14ac:dyDescent="0.25">
      <c r="A251" s="1900"/>
      <c r="B251" s="2840" t="s">
        <v>194</v>
      </c>
      <c r="C251" s="2840"/>
      <c r="D251" s="2840"/>
      <c r="E251" s="2840"/>
      <c r="F251" s="2840"/>
      <c r="G251" s="2840"/>
      <c r="H251" s="2840"/>
      <c r="I251" s="2840"/>
      <c r="J251" s="2840"/>
      <c r="K251" s="2840"/>
      <c r="L251" s="2840"/>
      <c r="M251" s="2840"/>
      <c r="N251" s="2840"/>
      <c r="O251" s="2840"/>
      <c r="P251" s="2840"/>
      <c r="Q251" s="2840"/>
    </row>
    <row r="252" spans="1:17" ht="75" x14ac:dyDescent="0.25">
      <c r="A252" s="1900">
        <v>77</v>
      </c>
      <c r="B252" s="1993" t="s">
        <v>4472</v>
      </c>
      <c r="C252" s="1963" t="s">
        <v>4208</v>
      </c>
      <c r="D252" s="1963" t="s">
        <v>4209</v>
      </c>
      <c r="E252" s="1963" t="s">
        <v>3</v>
      </c>
      <c r="F252" s="1994" t="s">
        <v>335</v>
      </c>
      <c r="G252" s="1963" t="s">
        <v>335</v>
      </c>
      <c r="H252" s="1973">
        <v>0</v>
      </c>
      <c r="I252" s="2042">
        <v>22.7</v>
      </c>
      <c r="J252" s="2043">
        <v>22.7</v>
      </c>
      <c r="K252" s="2043">
        <v>23.1</v>
      </c>
      <c r="L252" s="2043">
        <v>23.2</v>
      </c>
      <c r="M252" s="2043">
        <v>23.3</v>
      </c>
      <c r="N252" s="2043">
        <v>23.3</v>
      </c>
      <c r="O252" s="1964"/>
      <c r="P252" s="1964"/>
      <c r="Q252" s="1964"/>
    </row>
    <row r="253" spans="1:17" s="1922" customFormat="1" ht="26.25" customHeight="1" x14ac:dyDescent="0.3">
      <c r="A253" s="1921"/>
      <c r="B253" s="2854" t="s">
        <v>4473</v>
      </c>
      <c r="C253" s="2843" t="s">
        <v>4113</v>
      </c>
      <c r="D253" s="2843" t="s">
        <v>4210</v>
      </c>
      <c r="E253" s="1972" t="s">
        <v>3730</v>
      </c>
      <c r="F253" s="2866">
        <v>2029</v>
      </c>
      <c r="G253" s="2856" t="s">
        <v>4116</v>
      </c>
      <c r="H253" s="1972"/>
      <c r="I253" s="2121"/>
      <c r="J253" s="2072"/>
      <c r="K253" s="2070"/>
      <c r="L253" s="2072"/>
      <c r="M253" s="2123" t="s">
        <v>1650</v>
      </c>
      <c r="N253" s="2072"/>
      <c r="O253" s="2089"/>
      <c r="P253" s="2089"/>
      <c r="Q253" s="2089"/>
    </row>
    <row r="254" spans="1:17" s="1922" customFormat="1" ht="62.25" customHeight="1" x14ac:dyDescent="0.3">
      <c r="A254" s="1921"/>
      <c r="B254" s="2855"/>
      <c r="C254" s="2844"/>
      <c r="D254" s="2844"/>
      <c r="E254" s="1972" t="s">
        <v>465</v>
      </c>
      <c r="F254" s="2867"/>
      <c r="G254" s="2857"/>
      <c r="H254" s="1972"/>
      <c r="I254" s="2121"/>
      <c r="J254" s="2072"/>
      <c r="K254" s="2070"/>
      <c r="L254" s="2072"/>
      <c r="M254" s="2077">
        <v>100</v>
      </c>
      <c r="N254" s="2072"/>
      <c r="O254" s="2116" t="s">
        <v>1026</v>
      </c>
      <c r="P254" s="2116" t="s">
        <v>604</v>
      </c>
      <c r="Q254" s="2089"/>
    </row>
    <row r="255" spans="1:17" s="1902" customFormat="1" ht="37.5" x14ac:dyDescent="0.25">
      <c r="A255" s="1900"/>
      <c r="B255" s="1993" t="s">
        <v>4114</v>
      </c>
      <c r="C255" s="1962"/>
      <c r="D255" s="1962"/>
      <c r="E255" s="1962"/>
      <c r="F255" s="2090"/>
      <c r="G255" s="1962"/>
      <c r="H255" s="1962">
        <f>H256+H257+H258</f>
        <v>0</v>
      </c>
      <c r="I255" s="1962">
        <f t="shared" ref="I255:N255" si="38">I256+I257+I258</f>
        <v>0</v>
      </c>
      <c r="J255" s="1965">
        <f t="shared" si="38"/>
        <v>0</v>
      </c>
      <c r="K255" s="1965">
        <f t="shared" si="38"/>
        <v>0</v>
      </c>
      <c r="L255" s="1965">
        <f t="shared" si="38"/>
        <v>0</v>
      </c>
      <c r="M255" s="1965">
        <f t="shared" ref="M255" si="39">M256+M257+M258</f>
        <v>100</v>
      </c>
      <c r="N255" s="1965">
        <f t="shared" si="38"/>
        <v>0</v>
      </c>
      <c r="O255" s="1962"/>
      <c r="P255" s="1962"/>
      <c r="Q255" s="1962"/>
    </row>
    <row r="256" spans="1:17" s="1902" customFormat="1" ht="18.75" x14ac:dyDescent="0.25">
      <c r="A256" s="1900"/>
      <c r="B256" s="1993" t="s">
        <v>1032</v>
      </c>
      <c r="C256" s="2091"/>
      <c r="D256" s="2091"/>
      <c r="E256" s="2091"/>
      <c r="F256" s="2086"/>
      <c r="G256" s="2091"/>
      <c r="H256" s="1962">
        <v>0</v>
      </c>
      <c r="I256" s="1962">
        <v>0</v>
      </c>
      <c r="J256" s="1965">
        <v>0</v>
      </c>
      <c r="K256" s="1965">
        <v>0</v>
      </c>
      <c r="L256" s="1965">
        <v>0</v>
      </c>
      <c r="M256" s="1965">
        <v>0</v>
      </c>
      <c r="N256" s="1965">
        <v>0</v>
      </c>
      <c r="O256" s="1964"/>
      <c r="P256" s="1964"/>
      <c r="Q256" s="1964"/>
    </row>
    <row r="257" spans="1:17" s="1902" customFormat="1" ht="18.75" x14ac:dyDescent="0.3">
      <c r="A257" s="1900"/>
      <c r="B257" s="1993" t="s">
        <v>1033</v>
      </c>
      <c r="C257" s="2091"/>
      <c r="D257" s="2091"/>
      <c r="E257" s="2091"/>
      <c r="F257" s="2086"/>
      <c r="G257" s="2091"/>
      <c r="H257" s="2092">
        <v>0</v>
      </c>
      <c r="I257" s="2092">
        <v>0</v>
      </c>
      <c r="J257" s="2093">
        <v>0</v>
      </c>
      <c r="K257" s="2093">
        <v>0</v>
      </c>
      <c r="L257" s="2093">
        <v>0</v>
      </c>
      <c r="M257" s="2093">
        <v>0</v>
      </c>
      <c r="N257" s="2093">
        <v>0</v>
      </c>
      <c r="O257" s="1962"/>
      <c r="P257" s="1964"/>
      <c r="Q257" s="1964"/>
    </row>
    <row r="258" spans="1:17" s="1902" customFormat="1" ht="18.75" x14ac:dyDescent="0.3">
      <c r="A258" s="1900"/>
      <c r="B258" s="1993" t="s">
        <v>4115</v>
      </c>
      <c r="C258" s="2091"/>
      <c r="D258" s="2091"/>
      <c r="E258" s="2091"/>
      <c r="F258" s="2086"/>
      <c r="G258" s="2091"/>
      <c r="H258" s="2092">
        <f t="shared" ref="H258:N258" si="40">H254</f>
        <v>0</v>
      </c>
      <c r="I258" s="2092">
        <f t="shared" si="40"/>
        <v>0</v>
      </c>
      <c r="J258" s="2093">
        <f t="shared" si="40"/>
        <v>0</v>
      </c>
      <c r="K258" s="2093">
        <f t="shared" si="40"/>
        <v>0</v>
      </c>
      <c r="L258" s="2093">
        <f t="shared" si="40"/>
        <v>0</v>
      </c>
      <c r="M258" s="2093">
        <f t="shared" ref="M258" si="41">M254</f>
        <v>100</v>
      </c>
      <c r="N258" s="2093">
        <f t="shared" si="40"/>
        <v>0</v>
      </c>
      <c r="O258" s="1962"/>
      <c r="P258" s="1964"/>
      <c r="Q258" s="1964"/>
    </row>
    <row r="259" spans="1:17" ht="36.950000000000003" customHeight="1" x14ac:dyDescent="0.25">
      <c r="A259" s="1900"/>
      <c r="B259" s="1993" t="s">
        <v>4474</v>
      </c>
      <c r="C259" s="1963" t="s">
        <v>4091</v>
      </c>
      <c r="D259" s="1963" t="s">
        <v>4092</v>
      </c>
      <c r="E259" s="1963" t="s">
        <v>3</v>
      </c>
      <c r="F259" s="1994" t="s">
        <v>335</v>
      </c>
      <c r="G259" s="1963" t="s">
        <v>335</v>
      </c>
      <c r="H259" s="1964">
        <v>58</v>
      </c>
      <c r="I259" s="1964">
        <v>73.3</v>
      </c>
      <c r="J259" s="1966">
        <v>79.5</v>
      </c>
      <c r="K259" s="1966">
        <v>84.4</v>
      </c>
      <c r="L259" s="1966">
        <v>93.3</v>
      </c>
      <c r="M259" s="1966">
        <v>93.4</v>
      </c>
      <c r="N259" s="1966">
        <v>100</v>
      </c>
      <c r="O259" s="1964"/>
      <c r="P259" s="1964"/>
      <c r="Q259" s="1964"/>
    </row>
    <row r="260" spans="1:17" s="1922" customFormat="1" ht="19.5" x14ac:dyDescent="0.25">
      <c r="A260" s="1921"/>
      <c r="B260" s="2874" t="s">
        <v>4475</v>
      </c>
      <c r="C260" s="2856" t="s">
        <v>4091</v>
      </c>
      <c r="D260" s="2856" t="s">
        <v>4092</v>
      </c>
      <c r="E260" s="1968" t="s">
        <v>329</v>
      </c>
      <c r="F260" s="2866">
        <v>2029</v>
      </c>
      <c r="G260" s="2856" t="s">
        <v>335</v>
      </c>
      <c r="H260" s="1972"/>
      <c r="I260" s="1972"/>
      <c r="J260" s="2072"/>
      <c r="K260" s="2072"/>
      <c r="L260" s="2072"/>
      <c r="M260" s="2123" t="s">
        <v>1650</v>
      </c>
      <c r="N260" s="2123"/>
      <c r="O260" s="2089"/>
      <c r="P260" s="2089"/>
      <c r="Q260" s="2089"/>
    </row>
    <row r="261" spans="1:17" s="1922" customFormat="1" ht="84" customHeight="1" x14ac:dyDescent="0.25">
      <c r="A261" s="1921"/>
      <c r="B261" s="2874"/>
      <c r="C261" s="2857"/>
      <c r="D261" s="2857"/>
      <c r="E261" s="1968" t="s">
        <v>465</v>
      </c>
      <c r="F261" s="2867"/>
      <c r="G261" s="2857"/>
      <c r="H261" s="1972"/>
      <c r="I261" s="1972"/>
      <c r="J261" s="2072"/>
      <c r="K261" s="2072"/>
      <c r="L261" s="2072"/>
      <c r="M261" s="2077">
        <v>10</v>
      </c>
      <c r="N261" s="2123"/>
      <c r="O261" s="2116" t="s">
        <v>1026</v>
      </c>
      <c r="P261" s="2116" t="s">
        <v>604</v>
      </c>
      <c r="Q261" s="2089"/>
    </row>
    <row r="262" spans="1:17" ht="18.75" x14ac:dyDescent="0.25">
      <c r="A262" s="1900"/>
      <c r="B262" s="2162" t="s">
        <v>4251</v>
      </c>
      <c r="C262" s="2163"/>
      <c r="D262" s="2163"/>
      <c r="E262" s="2037"/>
      <c r="F262" s="2164"/>
      <c r="G262" s="1956"/>
      <c r="H262" s="2163"/>
      <c r="I262" s="2163"/>
      <c r="J262" s="2040"/>
      <c r="K262" s="2040"/>
      <c r="L262" s="2040"/>
      <c r="M262" s="2057"/>
      <c r="N262" s="2057"/>
      <c r="O262" s="1957"/>
      <c r="P262" s="1957"/>
      <c r="Q262" s="1957"/>
    </row>
    <row r="263" spans="1:17" ht="93.75" x14ac:dyDescent="0.25">
      <c r="A263" s="1900"/>
      <c r="B263" s="2041" t="s">
        <v>195</v>
      </c>
      <c r="C263" s="1973" t="s">
        <v>4211</v>
      </c>
      <c r="D263" s="1973" t="s">
        <v>4210</v>
      </c>
      <c r="E263" s="1963"/>
      <c r="F263" s="1994"/>
      <c r="G263" s="1963"/>
      <c r="H263" s="1973"/>
      <c r="I263" s="1973"/>
      <c r="J263" s="2043"/>
      <c r="K263" s="2043"/>
      <c r="L263" s="2043"/>
      <c r="M263" s="2060"/>
      <c r="N263" s="2060"/>
      <c r="O263" s="1964"/>
      <c r="P263" s="1964"/>
      <c r="Q263" s="1964"/>
    </row>
    <row r="264" spans="1:17" s="1922" customFormat="1" ht="113.25" x14ac:dyDescent="0.25">
      <c r="A264" s="1921"/>
      <c r="B264" s="2165" t="s">
        <v>4476</v>
      </c>
      <c r="C264" s="1972" t="s">
        <v>4211</v>
      </c>
      <c r="D264" s="1972" t="s">
        <v>4210</v>
      </c>
      <c r="E264" s="1972" t="s">
        <v>465</v>
      </c>
      <c r="F264" s="1972">
        <v>2029</v>
      </c>
      <c r="G264" s="1972" t="s">
        <v>1353</v>
      </c>
      <c r="H264" s="1972"/>
      <c r="I264" s="1972"/>
      <c r="J264" s="2077"/>
      <c r="K264" s="2072"/>
      <c r="L264" s="2072"/>
      <c r="M264" s="2077">
        <v>34.200000000000003</v>
      </c>
      <c r="N264" s="2123"/>
      <c r="O264" s="2116" t="s">
        <v>1026</v>
      </c>
      <c r="P264" s="2116" t="s">
        <v>4259</v>
      </c>
      <c r="Q264" s="2089"/>
    </row>
    <row r="265" spans="1:17" s="1922" customFormat="1" ht="87.75" customHeight="1" x14ac:dyDescent="0.3">
      <c r="A265" s="1921"/>
      <c r="B265" s="2165" t="s">
        <v>4477</v>
      </c>
      <c r="C265" s="1972" t="s">
        <v>4212</v>
      </c>
      <c r="D265" s="1972" t="s">
        <v>4207</v>
      </c>
      <c r="E265" s="1972" t="s">
        <v>465</v>
      </c>
      <c r="F265" s="1972" t="s">
        <v>1832</v>
      </c>
      <c r="G265" s="1972" t="s">
        <v>4083</v>
      </c>
      <c r="H265" s="2121"/>
      <c r="I265" s="1972"/>
      <c r="J265" s="2072"/>
      <c r="K265" s="2070"/>
      <c r="L265" s="2070"/>
      <c r="M265" s="2077">
        <v>850</v>
      </c>
      <c r="N265" s="2130">
        <v>850</v>
      </c>
      <c r="O265" s="2116" t="s">
        <v>1026</v>
      </c>
      <c r="P265" s="2116" t="s">
        <v>4259</v>
      </c>
      <c r="Q265" s="2089"/>
    </row>
    <row r="266" spans="1:17" s="1922" customFormat="1" ht="19.5" x14ac:dyDescent="0.25">
      <c r="A266" s="1921"/>
      <c r="B266" s="2854" t="s">
        <v>4478</v>
      </c>
      <c r="C266" s="2868" t="s">
        <v>4211</v>
      </c>
      <c r="D266" s="2868" t="s">
        <v>4210</v>
      </c>
      <c r="E266" s="1968" t="s">
        <v>329</v>
      </c>
      <c r="F266" s="2866">
        <v>2026</v>
      </c>
      <c r="G266" s="2856" t="s">
        <v>1353</v>
      </c>
      <c r="H266" s="1972"/>
      <c r="I266" s="1972"/>
      <c r="J266" s="2123" t="s">
        <v>1650</v>
      </c>
      <c r="K266" s="2123"/>
      <c r="L266" s="2123"/>
      <c r="M266" s="2123"/>
      <c r="N266" s="2072"/>
      <c r="O266" s="2089"/>
      <c r="P266" s="2089"/>
      <c r="Q266" s="2089"/>
    </row>
    <row r="267" spans="1:17" s="1922" customFormat="1" ht="129" customHeight="1" x14ac:dyDescent="0.25">
      <c r="A267" s="1921"/>
      <c r="B267" s="2855"/>
      <c r="C267" s="2869"/>
      <c r="D267" s="2869"/>
      <c r="E267" s="1968" t="s">
        <v>465</v>
      </c>
      <c r="F267" s="2867"/>
      <c r="G267" s="2857"/>
      <c r="H267" s="1972"/>
      <c r="I267" s="1972"/>
      <c r="J267" s="2077">
        <v>97.6</v>
      </c>
      <c r="K267" s="2123"/>
      <c r="L267" s="2123"/>
      <c r="M267" s="2123"/>
      <c r="N267" s="2072"/>
      <c r="O267" s="2116" t="s">
        <v>1026</v>
      </c>
      <c r="P267" s="2116" t="s">
        <v>4260</v>
      </c>
      <c r="Q267" s="2089"/>
    </row>
    <row r="268" spans="1:17" s="1922" customFormat="1" ht="30" customHeight="1" x14ac:dyDescent="0.25">
      <c r="A268" s="1921"/>
      <c r="B268" s="2854" t="s">
        <v>4479</v>
      </c>
      <c r="C268" s="2869"/>
      <c r="D268" s="2869"/>
      <c r="E268" s="1968" t="s">
        <v>329</v>
      </c>
      <c r="F268" s="2866" t="s">
        <v>4111</v>
      </c>
      <c r="G268" s="2856" t="s">
        <v>393</v>
      </c>
      <c r="H268" s="1972"/>
      <c r="I268" s="1972"/>
      <c r="J268" s="2123"/>
      <c r="K268" s="2123" t="s">
        <v>1650</v>
      </c>
      <c r="L268" s="2123"/>
      <c r="M268" s="2123"/>
      <c r="N268" s="2072"/>
      <c r="O268" s="2089"/>
      <c r="P268" s="2089"/>
      <c r="Q268" s="2089"/>
    </row>
    <row r="269" spans="1:17" s="1922" customFormat="1" ht="55.5" customHeight="1" x14ac:dyDescent="0.25">
      <c r="A269" s="1921"/>
      <c r="B269" s="2855"/>
      <c r="C269" s="2870"/>
      <c r="D269" s="2870"/>
      <c r="E269" s="1968" t="s">
        <v>465</v>
      </c>
      <c r="F269" s="2867"/>
      <c r="G269" s="2857"/>
      <c r="H269" s="1972"/>
      <c r="I269" s="1972"/>
      <c r="J269" s="2123"/>
      <c r="K269" s="2077">
        <v>500</v>
      </c>
      <c r="L269" s="2077">
        <v>1000</v>
      </c>
      <c r="M269" s="2077">
        <v>500</v>
      </c>
      <c r="N269" s="2072"/>
      <c r="O269" s="2116" t="s">
        <v>1026</v>
      </c>
      <c r="P269" s="2116" t="s">
        <v>4260</v>
      </c>
      <c r="Q269" s="2089"/>
    </row>
    <row r="270" spans="1:17" s="1922" customFormat="1" ht="93.75" x14ac:dyDescent="0.25">
      <c r="A270" s="1921"/>
      <c r="B270" s="2167" t="s">
        <v>4480</v>
      </c>
      <c r="C270" s="1972" t="s">
        <v>4211</v>
      </c>
      <c r="D270" s="1972" t="s">
        <v>4210</v>
      </c>
      <c r="E270" s="1968" t="s">
        <v>465</v>
      </c>
      <c r="F270" s="2168" t="s">
        <v>3481</v>
      </c>
      <c r="G270" s="1977" t="s">
        <v>4112</v>
      </c>
      <c r="H270" s="2169">
        <v>123.4</v>
      </c>
      <c r="I270" s="2169">
        <v>31</v>
      </c>
      <c r="J270" s="2130">
        <v>15</v>
      </c>
      <c r="K270" s="2130">
        <v>30</v>
      </c>
      <c r="L270" s="2130">
        <v>30</v>
      </c>
      <c r="M270" s="2130">
        <v>30</v>
      </c>
      <c r="N270" s="2130">
        <v>30</v>
      </c>
      <c r="O270" s="2116" t="s">
        <v>1026</v>
      </c>
      <c r="P270" s="2116" t="s">
        <v>4261</v>
      </c>
      <c r="Q270" s="2089"/>
    </row>
    <row r="271" spans="1:17" ht="37.5" x14ac:dyDescent="0.25">
      <c r="A271" s="1900"/>
      <c r="B271" s="2170" t="s">
        <v>4213</v>
      </c>
      <c r="C271" s="1963"/>
      <c r="D271" s="1963"/>
      <c r="E271" s="1963"/>
      <c r="F271" s="2171"/>
      <c r="G271" s="1982"/>
      <c r="H271" s="1964">
        <f>H272+H273</f>
        <v>183.5</v>
      </c>
      <c r="I271" s="1964">
        <f t="shared" ref="I271:N271" si="42">I272+I273</f>
        <v>15</v>
      </c>
      <c r="J271" s="1966">
        <f t="shared" si="42"/>
        <v>55</v>
      </c>
      <c r="K271" s="1966">
        <f t="shared" si="42"/>
        <v>55</v>
      </c>
      <c r="L271" s="1966">
        <f t="shared" si="42"/>
        <v>55</v>
      </c>
      <c r="M271" s="1966">
        <f t="shared" si="42"/>
        <v>55</v>
      </c>
      <c r="N271" s="1966">
        <f t="shared" si="42"/>
        <v>55</v>
      </c>
      <c r="O271" s="1964"/>
      <c r="P271" s="1964"/>
      <c r="Q271" s="1964"/>
    </row>
    <row r="272" spans="1:17" s="1922" customFormat="1" ht="93.75" x14ac:dyDescent="0.25">
      <c r="A272" s="1921"/>
      <c r="B272" s="2167" t="s">
        <v>4481</v>
      </c>
      <c r="C272" s="1972" t="s">
        <v>4211</v>
      </c>
      <c r="D272" s="1972" t="s">
        <v>4210</v>
      </c>
      <c r="E272" s="1968" t="s">
        <v>465</v>
      </c>
      <c r="F272" s="2168" t="s">
        <v>3481</v>
      </c>
      <c r="G272" s="1977" t="s">
        <v>4112</v>
      </c>
      <c r="H272" s="2089">
        <v>144.5</v>
      </c>
      <c r="I272" s="2172">
        <v>15</v>
      </c>
      <c r="J272" s="2077">
        <v>15</v>
      </c>
      <c r="K272" s="2077">
        <v>15</v>
      </c>
      <c r="L272" s="2077">
        <v>15</v>
      </c>
      <c r="M272" s="2077">
        <v>15</v>
      </c>
      <c r="N272" s="2077">
        <v>15</v>
      </c>
      <c r="O272" s="2116" t="s">
        <v>1026</v>
      </c>
      <c r="P272" s="2116" t="s">
        <v>4262</v>
      </c>
      <c r="Q272" s="2089"/>
    </row>
    <row r="273" spans="1:17" s="1922" customFormat="1" ht="93.75" x14ac:dyDescent="0.25">
      <c r="A273" s="1921"/>
      <c r="B273" s="2167" t="s">
        <v>4482</v>
      </c>
      <c r="C273" s="1972" t="s">
        <v>4211</v>
      </c>
      <c r="D273" s="1972" t="s">
        <v>4210</v>
      </c>
      <c r="E273" s="1968" t="s">
        <v>465</v>
      </c>
      <c r="F273" s="2168" t="s">
        <v>3481</v>
      </c>
      <c r="G273" s="1977" t="s">
        <v>4112</v>
      </c>
      <c r="H273" s="2172">
        <v>39</v>
      </c>
      <c r="I273" s="2172">
        <v>0</v>
      </c>
      <c r="J273" s="2077">
        <v>40</v>
      </c>
      <c r="K273" s="2077">
        <v>40</v>
      </c>
      <c r="L273" s="2077">
        <v>40</v>
      </c>
      <c r="M273" s="2077">
        <v>40</v>
      </c>
      <c r="N273" s="2077">
        <v>40</v>
      </c>
      <c r="O273" s="2116" t="s">
        <v>1026</v>
      </c>
      <c r="P273" s="2116" t="s">
        <v>4262</v>
      </c>
      <c r="Q273" s="2089"/>
    </row>
    <row r="274" spans="1:17" ht="37.5" x14ac:dyDescent="0.25">
      <c r="A274" s="1900"/>
      <c r="B274" s="1993" t="s">
        <v>4114</v>
      </c>
      <c r="C274" s="2091"/>
      <c r="D274" s="2091"/>
      <c r="E274" s="2173"/>
      <c r="F274" s="2174"/>
      <c r="G274" s="1980"/>
      <c r="H274" s="2175">
        <f>H275+H276</f>
        <v>306.89999999999998</v>
      </c>
      <c r="I274" s="2175">
        <f t="shared" ref="I274:L274" si="43">I275+I276</f>
        <v>46</v>
      </c>
      <c r="J274" s="1966">
        <f t="shared" si="43"/>
        <v>167.6</v>
      </c>
      <c r="K274" s="1966">
        <f t="shared" si="43"/>
        <v>585</v>
      </c>
      <c r="L274" s="1966">
        <f t="shared" si="43"/>
        <v>1085</v>
      </c>
      <c r="M274" s="1966">
        <f t="shared" ref="M274:N274" si="44">M275+M276</f>
        <v>1469.2</v>
      </c>
      <c r="N274" s="1966">
        <f t="shared" si="44"/>
        <v>935</v>
      </c>
      <c r="O274" s="1964"/>
      <c r="P274" s="1964"/>
      <c r="Q274" s="1964"/>
    </row>
    <row r="275" spans="1:17" ht="18.75" x14ac:dyDescent="0.25">
      <c r="A275" s="1900"/>
      <c r="B275" s="1993" t="s">
        <v>2923</v>
      </c>
      <c r="C275" s="2091"/>
      <c r="D275" s="2091"/>
      <c r="E275" s="2173"/>
      <c r="F275" s="2174"/>
      <c r="G275" s="1980"/>
      <c r="H275" s="2175">
        <f t="shared" ref="H275:N275" si="45">H269+H265</f>
        <v>0</v>
      </c>
      <c r="I275" s="2175">
        <f t="shared" si="45"/>
        <v>0</v>
      </c>
      <c r="J275" s="1966">
        <f t="shared" si="45"/>
        <v>0</v>
      </c>
      <c r="K275" s="1966">
        <f t="shared" si="45"/>
        <v>500</v>
      </c>
      <c r="L275" s="1966">
        <f t="shared" si="45"/>
        <v>1000</v>
      </c>
      <c r="M275" s="1966">
        <f t="shared" si="45"/>
        <v>1350</v>
      </c>
      <c r="N275" s="1966">
        <f t="shared" si="45"/>
        <v>850</v>
      </c>
      <c r="O275" s="1964"/>
      <c r="P275" s="1964"/>
      <c r="Q275" s="1964"/>
    </row>
    <row r="276" spans="1:17" ht="18.75" x14ac:dyDescent="0.25">
      <c r="A276" s="1900"/>
      <c r="B276" s="1993" t="s">
        <v>1035</v>
      </c>
      <c r="C276" s="2091"/>
      <c r="D276" s="2091"/>
      <c r="E276" s="2091"/>
      <c r="F276" s="2174"/>
      <c r="G276" s="1980"/>
      <c r="H276" s="1964">
        <f t="shared" ref="H276:N276" si="46">H273+H272+H270+H267++H264</f>
        <v>306.89999999999998</v>
      </c>
      <c r="I276" s="1964">
        <f t="shared" si="46"/>
        <v>46</v>
      </c>
      <c r="J276" s="1966">
        <f>J273+J272+J270+J267++J264</f>
        <v>167.6</v>
      </c>
      <c r="K276" s="1966">
        <f t="shared" si="46"/>
        <v>85</v>
      </c>
      <c r="L276" s="1966">
        <f t="shared" si="46"/>
        <v>85</v>
      </c>
      <c r="M276" s="1966">
        <f t="shared" si="46"/>
        <v>119.2</v>
      </c>
      <c r="N276" s="1966">
        <f t="shared" si="46"/>
        <v>85</v>
      </c>
      <c r="O276" s="1964"/>
      <c r="P276" s="1964"/>
      <c r="Q276" s="1964"/>
    </row>
    <row r="277" spans="1:17" ht="18.75" x14ac:dyDescent="0.3">
      <c r="A277" s="1900"/>
      <c r="B277" s="2162" t="s">
        <v>4252</v>
      </c>
      <c r="C277" s="1956"/>
      <c r="D277" s="2037"/>
      <c r="E277" s="2176"/>
      <c r="F277" s="2164"/>
      <c r="G277" s="1956"/>
      <c r="H277" s="1956"/>
      <c r="I277" s="1956"/>
      <c r="J277" s="2039"/>
      <c r="K277" s="2039"/>
      <c r="L277" s="2039"/>
      <c r="M277" s="2039"/>
      <c r="N277" s="2040"/>
      <c r="O277" s="1957"/>
      <c r="P277" s="1957"/>
      <c r="Q277" s="1957"/>
    </row>
    <row r="278" spans="1:17" ht="59.1" customHeight="1" x14ac:dyDescent="0.25">
      <c r="A278" s="1900"/>
      <c r="B278" s="2041" t="s">
        <v>4298</v>
      </c>
      <c r="C278" s="1963" t="s">
        <v>4208</v>
      </c>
      <c r="D278" s="2177" t="s">
        <v>4209</v>
      </c>
      <c r="E278" s="1963" t="s">
        <v>3</v>
      </c>
      <c r="F278" s="2178" t="s">
        <v>335</v>
      </c>
      <c r="G278" s="1963" t="s">
        <v>335</v>
      </c>
      <c r="H278" s="1973">
        <v>37</v>
      </c>
      <c r="I278" s="1973">
        <v>37</v>
      </c>
      <c r="J278" s="2043">
        <v>38</v>
      </c>
      <c r="K278" s="2043">
        <v>37</v>
      </c>
      <c r="L278" s="2043">
        <v>37</v>
      </c>
      <c r="M278" s="2043">
        <v>37</v>
      </c>
      <c r="N278" s="2043">
        <v>37</v>
      </c>
      <c r="O278" s="1964"/>
      <c r="P278" s="1964"/>
      <c r="Q278" s="1964"/>
    </row>
    <row r="279" spans="1:17" ht="18.75" x14ac:dyDescent="0.25">
      <c r="A279" s="1900"/>
      <c r="B279" s="2871" t="s">
        <v>4093</v>
      </c>
      <c r="C279" s="2872"/>
      <c r="D279" s="2872"/>
      <c r="E279" s="2872"/>
      <c r="F279" s="2872"/>
      <c r="G279" s="2872"/>
      <c r="H279" s="2872"/>
      <c r="I279" s="2872"/>
      <c r="J279" s="2872"/>
      <c r="K279" s="2872"/>
      <c r="L279" s="2872"/>
      <c r="M279" s="2872"/>
      <c r="N279" s="2873"/>
      <c r="O279" s="1964"/>
      <c r="P279" s="1964"/>
      <c r="Q279" s="1964"/>
    </row>
    <row r="280" spans="1:17" ht="75" x14ac:dyDescent="0.25">
      <c r="A280" s="1900">
        <v>80</v>
      </c>
      <c r="B280" s="2047" t="s">
        <v>4483</v>
      </c>
      <c r="C280" s="2048" t="s">
        <v>4208</v>
      </c>
      <c r="D280" s="2048" t="s">
        <v>4209</v>
      </c>
      <c r="E280" s="2048" t="s">
        <v>3</v>
      </c>
      <c r="F280" s="2179" t="s">
        <v>335</v>
      </c>
      <c r="G280" s="2048" t="s">
        <v>335</v>
      </c>
      <c r="H280" s="2054" t="s">
        <v>335</v>
      </c>
      <c r="I280" s="2054">
        <v>37</v>
      </c>
      <c r="J280" s="2051">
        <v>38</v>
      </c>
      <c r="K280" s="2051">
        <v>37</v>
      </c>
      <c r="L280" s="2051">
        <v>37</v>
      </c>
      <c r="M280" s="2051">
        <v>37</v>
      </c>
      <c r="N280" s="2051">
        <v>37</v>
      </c>
      <c r="O280" s="2052"/>
      <c r="P280" s="2052"/>
      <c r="Q280" s="2052"/>
    </row>
    <row r="281" spans="1:17" ht="75" x14ac:dyDescent="0.25">
      <c r="A281" s="1900"/>
      <c r="B281" s="2013" t="s">
        <v>200</v>
      </c>
      <c r="C281" s="2013"/>
      <c r="D281" s="2013"/>
      <c r="E281" s="2013"/>
      <c r="F281" s="2013"/>
      <c r="G281" s="2013"/>
      <c r="H281" s="2035">
        <f>H285+H296+H288</f>
        <v>14455.7</v>
      </c>
      <c r="I281" s="2035">
        <f t="shared" ref="I281:N281" si="47">I285+I296+I288</f>
        <v>15926</v>
      </c>
      <c r="J281" s="2035">
        <f t="shared" si="47"/>
        <v>42573.200000000004</v>
      </c>
      <c r="K281" s="2035">
        <f t="shared" si="47"/>
        <v>50085.4</v>
      </c>
      <c r="L281" s="2035">
        <f t="shared" si="47"/>
        <v>65098.7</v>
      </c>
      <c r="M281" s="2035">
        <f t="shared" si="47"/>
        <v>82613.3</v>
      </c>
      <c r="N281" s="2035">
        <f t="shared" si="47"/>
        <v>92628.9</v>
      </c>
      <c r="O281" s="2180"/>
      <c r="P281" s="2180"/>
      <c r="Q281" s="2180"/>
    </row>
    <row r="282" spans="1:17" ht="18.75" x14ac:dyDescent="0.25">
      <c r="A282" s="1900"/>
      <c r="B282" s="1961" t="s">
        <v>295</v>
      </c>
      <c r="C282" s="1967"/>
      <c r="D282" s="2181"/>
      <c r="E282" s="1967"/>
      <c r="F282" s="2086"/>
      <c r="G282" s="1967"/>
      <c r="H282" s="2182"/>
      <c r="I282" s="2183"/>
      <c r="J282" s="1965"/>
      <c r="K282" s="1965"/>
      <c r="L282" s="1965"/>
      <c r="M282" s="1965"/>
      <c r="N282" s="1966"/>
      <c r="O282" s="1967"/>
      <c r="P282" s="1967"/>
      <c r="Q282" s="1967"/>
    </row>
    <row r="283" spans="1:17" ht="18.75" x14ac:dyDescent="0.3">
      <c r="A283" s="2213">
        <v>81</v>
      </c>
      <c r="B283" s="2036" t="s">
        <v>4253</v>
      </c>
      <c r="C283" s="1957"/>
      <c r="D283" s="2176"/>
      <c r="E283" s="2176"/>
      <c r="F283" s="2184"/>
      <c r="G283" s="1957"/>
      <c r="H283" s="1957"/>
      <c r="I283" s="1957"/>
      <c r="J283" s="1959"/>
      <c r="K283" s="1958"/>
      <c r="L283" s="2185"/>
      <c r="M283" s="2185"/>
      <c r="N283" s="2186"/>
      <c r="O283" s="1957"/>
      <c r="P283" s="1957"/>
      <c r="Q283" s="1957"/>
    </row>
    <row r="284" spans="1:17" ht="36.75" customHeight="1" x14ac:dyDescent="0.25">
      <c r="A284" s="2213"/>
      <c r="B284" s="2041" t="s">
        <v>4484</v>
      </c>
      <c r="C284" s="2851" t="s">
        <v>4069</v>
      </c>
      <c r="D284" s="2187" t="s">
        <v>101</v>
      </c>
      <c r="E284" s="2188" t="s">
        <v>3</v>
      </c>
      <c r="F284" s="2178"/>
      <c r="G284" s="1963"/>
      <c r="H284" s="2189"/>
      <c r="I284" s="1967"/>
      <c r="J284" s="2190"/>
      <c r="K284" s="2190"/>
      <c r="L284" s="2190"/>
      <c r="M284" s="2190"/>
      <c r="N284" s="2190"/>
      <c r="O284" s="1973"/>
      <c r="P284" s="1973"/>
      <c r="Q284" s="1973"/>
    </row>
    <row r="285" spans="1:17" ht="37.5" x14ac:dyDescent="0.25">
      <c r="A285" s="2213"/>
      <c r="B285" s="2041" t="s">
        <v>537</v>
      </c>
      <c r="C285" s="2851"/>
      <c r="D285" s="2187"/>
      <c r="E285" s="1963" t="s">
        <v>465</v>
      </c>
      <c r="F285" s="2178"/>
      <c r="G285" s="1963"/>
      <c r="H285" s="1967">
        <v>54.7</v>
      </c>
      <c r="I285" s="1967">
        <v>23.3</v>
      </c>
      <c r="J285" s="2190">
        <v>69.8</v>
      </c>
      <c r="K285" s="2190">
        <v>80.8</v>
      </c>
      <c r="L285" s="2190">
        <v>93.2</v>
      </c>
      <c r="M285" s="2190">
        <v>106.8</v>
      </c>
      <c r="N285" s="2190">
        <v>121.5</v>
      </c>
      <c r="O285" s="1973"/>
      <c r="P285" s="1973"/>
      <c r="Q285" s="1973"/>
    </row>
    <row r="286" spans="1:17" ht="18.75" x14ac:dyDescent="0.25">
      <c r="A286" s="2213">
        <v>82</v>
      </c>
      <c r="B286" s="2036" t="s">
        <v>4254</v>
      </c>
      <c r="C286" s="1957"/>
      <c r="D286" s="2163"/>
      <c r="E286" s="2184"/>
      <c r="F286" s="2184"/>
      <c r="G286" s="1957"/>
      <c r="H286" s="1956"/>
      <c r="I286" s="1956"/>
      <c r="J286" s="2039"/>
      <c r="K286" s="2039"/>
      <c r="L286" s="2039"/>
      <c r="M286" s="2039"/>
      <c r="N286" s="2040"/>
      <c r="O286" s="1957"/>
      <c r="P286" s="1957"/>
      <c r="Q286" s="1957"/>
    </row>
    <row r="287" spans="1:17" ht="56.25" x14ac:dyDescent="0.25">
      <c r="A287" s="2213"/>
      <c r="B287" s="2041" t="s">
        <v>4485</v>
      </c>
      <c r="C287" s="2851" t="s">
        <v>4069</v>
      </c>
      <c r="D287" s="2852" t="s">
        <v>101</v>
      </c>
      <c r="E287" s="1963" t="s">
        <v>3</v>
      </c>
      <c r="F287" s="2178"/>
      <c r="G287" s="1963"/>
      <c r="H287" s="1967"/>
      <c r="I287" s="1967"/>
      <c r="J287" s="2190"/>
      <c r="K287" s="2190"/>
      <c r="L287" s="2190"/>
      <c r="M287" s="2190"/>
      <c r="N287" s="2190"/>
      <c r="O287" s="1973"/>
      <c r="P287" s="1973"/>
      <c r="Q287" s="1973"/>
    </row>
    <row r="288" spans="1:17" ht="37.5" x14ac:dyDescent="0.25">
      <c r="A288" s="1900"/>
      <c r="B288" s="2041" t="s">
        <v>4187</v>
      </c>
      <c r="C288" s="2851"/>
      <c r="D288" s="2853"/>
      <c r="E288" s="1963" t="s">
        <v>465</v>
      </c>
      <c r="F288" s="2178"/>
      <c r="G288" s="1963"/>
      <c r="H288" s="2175">
        <v>1</v>
      </c>
      <c r="I288" s="2175">
        <v>2.7</v>
      </c>
      <c r="J288" s="1966">
        <v>3.4</v>
      </c>
      <c r="K288" s="1966">
        <v>4.5999999999999996</v>
      </c>
      <c r="L288" s="1966">
        <v>5.5</v>
      </c>
      <c r="M288" s="1966">
        <v>6.5</v>
      </c>
      <c r="N288" s="1966">
        <v>7.4</v>
      </c>
      <c r="O288" s="2073"/>
      <c r="P288" s="2073"/>
      <c r="Q288" s="1973"/>
    </row>
    <row r="289" spans="1:17" ht="37.5" x14ac:dyDescent="0.25">
      <c r="A289" s="1900"/>
      <c r="B289" s="1993" t="s">
        <v>4114</v>
      </c>
      <c r="C289" s="2091"/>
      <c r="D289" s="2091"/>
      <c r="E289" s="2173"/>
      <c r="F289" s="2174"/>
      <c r="G289" s="1980"/>
      <c r="H289" s="2175">
        <f>H290+H291</f>
        <v>0</v>
      </c>
      <c r="I289" s="2175">
        <f t="shared" ref="I289:N289" si="48">I290+I291</f>
        <v>0</v>
      </c>
      <c r="J289" s="1966">
        <f t="shared" si="48"/>
        <v>0</v>
      </c>
      <c r="K289" s="1966">
        <v>0</v>
      </c>
      <c r="L289" s="1966">
        <f t="shared" si="48"/>
        <v>0</v>
      </c>
      <c r="M289" s="1966">
        <f t="shared" ref="M289" si="49">M290+M291</f>
        <v>0</v>
      </c>
      <c r="N289" s="1966">
        <f t="shared" si="48"/>
        <v>0</v>
      </c>
      <c r="O289" s="1964"/>
      <c r="P289" s="1964"/>
      <c r="Q289" s="1964"/>
    </row>
    <row r="290" spans="1:17" ht="18.75" x14ac:dyDescent="0.25">
      <c r="A290" s="1900"/>
      <c r="B290" s="1993" t="s">
        <v>2923</v>
      </c>
      <c r="C290" s="2091"/>
      <c r="D290" s="2091"/>
      <c r="E290" s="2173"/>
      <c r="F290" s="2174"/>
      <c r="G290" s="1980"/>
      <c r="H290" s="2175">
        <v>0</v>
      </c>
      <c r="I290" s="2175">
        <v>0</v>
      </c>
      <c r="J290" s="1966">
        <v>0</v>
      </c>
      <c r="K290" s="1966">
        <v>0</v>
      </c>
      <c r="L290" s="1966">
        <v>0</v>
      </c>
      <c r="M290" s="1966">
        <v>0</v>
      </c>
      <c r="N290" s="1966">
        <v>0</v>
      </c>
      <c r="O290" s="1964"/>
      <c r="P290" s="1964"/>
      <c r="Q290" s="1964"/>
    </row>
    <row r="291" spans="1:17" ht="18.75" x14ac:dyDescent="0.25">
      <c r="A291" s="1900"/>
      <c r="B291" s="2041" t="s">
        <v>1035</v>
      </c>
      <c r="C291" s="2191"/>
      <c r="D291" s="2191"/>
      <c r="E291" s="2191"/>
      <c r="F291" s="2171"/>
      <c r="G291" s="1982"/>
      <c r="H291" s="1973">
        <v>0</v>
      </c>
      <c r="I291" s="1973">
        <v>0</v>
      </c>
      <c r="J291" s="2043">
        <v>0</v>
      </c>
      <c r="K291" s="2043">
        <v>0</v>
      </c>
      <c r="L291" s="2043">
        <v>0</v>
      </c>
      <c r="M291" s="2043">
        <v>0</v>
      </c>
      <c r="N291" s="2043">
        <v>0</v>
      </c>
      <c r="O291" s="1964"/>
      <c r="P291" s="1964"/>
      <c r="Q291" s="1964"/>
    </row>
    <row r="292" spans="1:17" ht="18.75" x14ac:dyDescent="0.25">
      <c r="A292" s="1900"/>
      <c r="B292" s="2041" t="s">
        <v>3880</v>
      </c>
      <c r="C292" s="1963"/>
      <c r="D292" s="1982"/>
      <c r="E292" s="1963"/>
      <c r="F292" s="2178"/>
      <c r="G292" s="1963"/>
      <c r="H292" s="2042">
        <f>H288+H285</f>
        <v>55.7</v>
      </c>
      <c r="I292" s="2042">
        <v>23.9</v>
      </c>
      <c r="J292" s="2043">
        <f t="shared" ref="J292:N292" si="50">J288+J285</f>
        <v>73.2</v>
      </c>
      <c r="K292" s="2043">
        <f t="shared" si="50"/>
        <v>85.399999999999991</v>
      </c>
      <c r="L292" s="2043">
        <f t="shared" si="50"/>
        <v>98.7</v>
      </c>
      <c r="M292" s="2043">
        <f t="shared" si="50"/>
        <v>113.3</v>
      </c>
      <c r="N292" s="2043">
        <f t="shared" si="50"/>
        <v>128.9</v>
      </c>
      <c r="O292" s="1973"/>
      <c r="P292" s="1973"/>
      <c r="Q292" s="1973"/>
    </row>
    <row r="293" spans="1:17" ht="18.75" x14ac:dyDescent="0.25">
      <c r="A293" s="1900"/>
      <c r="B293" s="1961" t="s">
        <v>298</v>
      </c>
      <c r="C293" s="1962"/>
      <c r="D293" s="1963"/>
      <c r="E293" s="1962"/>
      <c r="F293" s="2086"/>
      <c r="G293" s="1962"/>
      <c r="H293" s="2183"/>
      <c r="I293" s="2183"/>
      <c r="J293" s="1965"/>
      <c r="K293" s="1965"/>
      <c r="L293" s="1965"/>
      <c r="M293" s="1965"/>
      <c r="N293" s="1966"/>
      <c r="O293" s="1967"/>
      <c r="P293" s="1967"/>
      <c r="Q293" s="1967"/>
    </row>
    <row r="294" spans="1:17" ht="18.75" x14ac:dyDescent="0.25">
      <c r="A294" s="1907"/>
      <c r="B294" s="2036" t="s">
        <v>4255</v>
      </c>
      <c r="C294" s="2037"/>
      <c r="D294" s="2037"/>
      <c r="E294" s="1956"/>
      <c r="F294" s="2184"/>
      <c r="G294" s="2184"/>
      <c r="H294" s="1956"/>
      <c r="I294" s="1956"/>
      <c r="J294" s="2039"/>
      <c r="K294" s="2039"/>
      <c r="L294" s="2039"/>
      <c r="M294" s="2039"/>
      <c r="N294" s="2040"/>
      <c r="O294" s="1957"/>
      <c r="P294" s="1957"/>
      <c r="Q294" s="1957"/>
    </row>
    <row r="295" spans="1:17" ht="37.5" x14ac:dyDescent="0.25">
      <c r="A295" s="1912"/>
      <c r="B295" s="2041" t="s">
        <v>202</v>
      </c>
      <c r="C295" s="2177"/>
      <c r="D295" s="2177"/>
      <c r="E295" s="1963"/>
      <c r="F295" s="2178"/>
      <c r="G295" s="2177"/>
      <c r="H295" s="2042"/>
      <c r="I295" s="2042"/>
      <c r="J295" s="2043"/>
      <c r="K295" s="2043"/>
      <c r="L295" s="2043"/>
      <c r="M295" s="2043"/>
      <c r="N295" s="2043"/>
      <c r="O295" s="1973"/>
      <c r="P295" s="1973"/>
      <c r="Q295" s="1973"/>
    </row>
    <row r="296" spans="1:17" ht="56.25" x14ac:dyDescent="0.25">
      <c r="A296" s="1900">
        <v>83</v>
      </c>
      <c r="B296" s="2047" t="s">
        <v>4486</v>
      </c>
      <c r="C296" s="2048" t="s">
        <v>4069</v>
      </c>
      <c r="D296" s="2048" t="s">
        <v>101</v>
      </c>
      <c r="E296" s="2048" t="s">
        <v>465</v>
      </c>
      <c r="F296" s="2179"/>
      <c r="G296" s="2048"/>
      <c r="H296" s="2192">
        <v>14400</v>
      </c>
      <c r="I296" s="2192">
        <v>15900</v>
      </c>
      <c r="J296" s="2193">
        <v>42500</v>
      </c>
      <c r="K296" s="2193">
        <v>50000</v>
      </c>
      <c r="L296" s="2193">
        <v>65000</v>
      </c>
      <c r="M296" s="2193">
        <v>82500</v>
      </c>
      <c r="N296" s="2193">
        <v>92500</v>
      </c>
      <c r="O296" s="2052"/>
      <c r="P296" s="2052"/>
      <c r="Q296" s="2052"/>
    </row>
    <row r="297" spans="1:17" ht="18.75" x14ac:dyDescent="0.25">
      <c r="A297" s="1900"/>
      <c r="B297" s="2036" t="s">
        <v>4256</v>
      </c>
      <c r="C297" s="2037"/>
      <c r="D297" s="2037"/>
      <c r="E297" s="1956"/>
      <c r="F297" s="2184"/>
      <c r="G297" s="2184"/>
      <c r="H297" s="1956"/>
      <c r="I297" s="1956"/>
      <c r="J297" s="2039"/>
      <c r="K297" s="2039"/>
      <c r="L297" s="2039"/>
      <c r="M297" s="2040"/>
      <c r="N297" s="2040"/>
      <c r="O297" s="1957"/>
      <c r="P297" s="1957"/>
      <c r="Q297" s="1957"/>
    </row>
    <row r="298" spans="1:17" ht="37.5" x14ac:dyDescent="0.25">
      <c r="A298" s="1900"/>
      <c r="B298" s="2041" t="s">
        <v>203</v>
      </c>
      <c r="C298" s="2177"/>
      <c r="D298" s="2177"/>
      <c r="E298" s="1963"/>
      <c r="F298" s="2178"/>
      <c r="G298" s="2177"/>
      <c r="H298" s="2042"/>
      <c r="I298" s="2042"/>
      <c r="J298" s="2043"/>
      <c r="K298" s="2043"/>
      <c r="L298" s="2043"/>
      <c r="M298" s="2043"/>
      <c r="N298" s="2043"/>
      <c r="O298" s="1973"/>
      <c r="P298" s="1973"/>
      <c r="Q298" s="1973"/>
    </row>
    <row r="299" spans="1:17" ht="31.5" customHeight="1" x14ac:dyDescent="0.25">
      <c r="A299" s="1900">
        <v>84</v>
      </c>
      <c r="B299" s="2860" t="s">
        <v>4487</v>
      </c>
      <c r="C299" s="2862" t="s">
        <v>4069</v>
      </c>
      <c r="D299" s="2862" t="s">
        <v>101</v>
      </c>
      <c r="E299" s="2048"/>
      <c r="F299" s="2179"/>
      <c r="G299" s="2048"/>
      <c r="H299" s="2050"/>
      <c r="I299" s="2050"/>
      <c r="J299" s="2051"/>
      <c r="K299" s="2051"/>
      <c r="L299" s="2051"/>
      <c r="M299" s="2051"/>
      <c r="N299" s="2051"/>
      <c r="O299" s="2052"/>
      <c r="P299" s="2052"/>
      <c r="Q299" s="2052"/>
    </row>
    <row r="300" spans="1:17" ht="37.5" x14ac:dyDescent="0.25">
      <c r="A300" s="1930"/>
      <c r="B300" s="2861"/>
      <c r="C300" s="2863"/>
      <c r="D300" s="2863"/>
      <c r="E300" s="2048" t="s">
        <v>1192</v>
      </c>
      <c r="F300" s="2194"/>
      <c r="G300" s="2195"/>
      <c r="H300" s="2050">
        <v>100</v>
      </c>
      <c r="I300" s="2050"/>
      <c r="J300" s="2051">
        <v>9800</v>
      </c>
      <c r="K300" s="2051">
        <v>12500</v>
      </c>
      <c r="L300" s="2051">
        <v>17600</v>
      </c>
      <c r="M300" s="2051">
        <v>24800</v>
      </c>
      <c r="N300" s="2051">
        <v>29600</v>
      </c>
      <c r="O300" s="2052"/>
      <c r="P300" s="2052"/>
      <c r="Q300" s="2052"/>
    </row>
    <row r="301" spans="1:17" ht="37.5" x14ac:dyDescent="0.25">
      <c r="A301" s="1900"/>
      <c r="B301" s="1993" t="s">
        <v>4114</v>
      </c>
      <c r="C301" s="2091"/>
      <c r="D301" s="2091"/>
      <c r="E301" s="2173"/>
      <c r="F301" s="2174"/>
      <c r="G301" s="1980"/>
      <c r="H301" s="2175">
        <f>H302+H303</f>
        <v>0</v>
      </c>
      <c r="I301" s="2175">
        <f t="shared" ref="I301:N301" si="51">I302+I303</f>
        <v>0</v>
      </c>
      <c r="J301" s="1966">
        <f t="shared" si="51"/>
        <v>0</v>
      </c>
      <c r="K301" s="1966">
        <f t="shared" si="51"/>
        <v>0</v>
      </c>
      <c r="L301" s="1966">
        <f t="shared" si="51"/>
        <v>0</v>
      </c>
      <c r="M301" s="1966">
        <f t="shared" ref="M301" si="52">M302+M303</f>
        <v>0</v>
      </c>
      <c r="N301" s="1966">
        <f t="shared" si="51"/>
        <v>0</v>
      </c>
      <c r="O301" s="1964"/>
      <c r="P301" s="1964"/>
      <c r="Q301" s="1964"/>
    </row>
    <row r="302" spans="1:17" ht="18.75" x14ac:dyDescent="0.25">
      <c r="A302" s="1900"/>
      <c r="B302" s="1993" t="s">
        <v>2923</v>
      </c>
      <c r="C302" s="2091"/>
      <c r="D302" s="2091"/>
      <c r="E302" s="2173"/>
      <c r="F302" s="2174"/>
      <c r="G302" s="1980"/>
      <c r="H302" s="2175">
        <v>0</v>
      </c>
      <c r="I302" s="2175">
        <v>0</v>
      </c>
      <c r="J302" s="1966">
        <v>0</v>
      </c>
      <c r="K302" s="1966">
        <v>0</v>
      </c>
      <c r="L302" s="1966">
        <v>0</v>
      </c>
      <c r="M302" s="1966">
        <v>0</v>
      </c>
      <c r="N302" s="1966">
        <v>0</v>
      </c>
      <c r="O302" s="1964"/>
      <c r="P302" s="1964"/>
      <c r="Q302" s="1964"/>
    </row>
    <row r="303" spans="1:17" ht="18.75" x14ac:dyDescent="0.25">
      <c r="A303" s="1900"/>
      <c r="B303" s="1993" t="s">
        <v>1035</v>
      </c>
      <c r="C303" s="2091"/>
      <c r="D303" s="2091"/>
      <c r="E303" s="2091"/>
      <c r="F303" s="2174"/>
      <c r="G303" s="1980"/>
      <c r="H303" s="1964">
        <v>0</v>
      </c>
      <c r="I303" s="1964">
        <v>0</v>
      </c>
      <c r="J303" s="1966">
        <v>0</v>
      </c>
      <c r="K303" s="1966">
        <v>0</v>
      </c>
      <c r="L303" s="1966">
        <v>0</v>
      </c>
      <c r="M303" s="1966">
        <v>0</v>
      </c>
      <c r="N303" s="1966">
        <v>0</v>
      </c>
      <c r="O303" s="1964"/>
      <c r="P303" s="1964"/>
      <c r="Q303" s="1964"/>
    </row>
    <row r="304" spans="1:17" ht="18.75" x14ac:dyDescent="0.25">
      <c r="A304" s="1900"/>
      <c r="B304" s="1993" t="s">
        <v>3880</v>
      </c>
      <c r="C304" s="1962"/>
      <c r="D304" s="1962"/>
      <c r="E304" s="1962"/>
      <c r="F304" s="2086"/>
      <c r="G304" s="1962"/>
      <c r="H304" s="2175">
        <f>H296+H300</f>
        <v>14500</v>
      </c>
      <c r="I304" s="2175">
        <f t="shared" ref="I304:N304" si="53">I296+I300</f>
        <v>15900</v>
      </c>
      <c r="J304" s="2175">
        <f t="shared" si="53"/>
        <v>52300</v>
      </c>
      <c r="K304" s="2175">
        <f t="shared" si="53"/>
        <v>62500</v>
      </c>
      <c r="L304" s="2175">
        <f t="shared" si="53"/>
        <v>82600</v>
      </c>
      <c r="M304" s="2175">
        <f t="shared" si="53"/>
        <v>107300</v>
      </c>
      <c r="N304" s="2175">
        <f t="shared" si="53"/>
        <v>122100</v>
      </c>
      <c r="O304" s="1964"/>
      <c r="P304" s="1964"/>
      <c r="Q304" s="1964"/>
    </row>
    <row r="305" spans="1:17" ht="18.75" x14ac:dyDescent="0.25">
      <c r="A305" s="1900"/>
      <c r="B305" s="2840" t="s">
        <v>209</v>
      </c>
      <c r="C305" s="2840"/>
      <c r="D305" s="2840"/>
      <c r="E305" s="2840"/>
      <c r="F305" s="2840"/>
      <c r="G305" s="2840"/>
      <c r="H305" s="2840"/>
      <c r="I305" s="2840"/>
      <c r="J305" s="2840"/>
      <c r="K305" s="2840"/>
      <c r="L305" s="1965"/>
      <c r="M305" s="1965"/>
      <c r="N305" s="1966"/>
      <c r="O305" s="1964"/>
      <c r="P305" s="1964"/>
      <c r="Q305" s="1964"/>
    </row>
    <row r="306" spans="1:17" ht="18.75" x14ac:dyDescent="0.25">
      <c r="A306" s="1900"/>
      <c r="B306" s="2840" t="s">
        <v>2096</v>
      </c>
      <c r="C306" s="2840"/>
      <c r="D306" s="2840"/>
      <c r="E306" s="2840"/>
      <c r="F306" s="2840"/>
      <c r="G306" s="2840"/>
      <c r="H306" s="2840"/>
      <c r="I306" s="2840"/>
      <c r="J306" s="2840"/>
      <c r="K306" s="2840"/>
      <c r="L306" s="2840"/>
      <c r="M306" s="2840"/>
      <c r="N306" s="2840"/>
      <c r="O306" s="2840"/>
      <c r="P306" s="2840"/>
      <c r="Q306" s="2840"/>
    </row>
    <row r="307" spans="1:17" ht="50.25" customHeight="1" x14ac:dyDescent="0.25">
      <c r="A307" s="1900"/>
      <c r="B307" s="2013" t="s">
        <v>2097</v>
      </c>
      <c r="C307" s="2013"/>
      <c r="D307" s="2013"/>
      <c r="E307" s="2013"/>
      <c r="F307" s="2013"/>
      <c r="G307" s="2013"/>
      <c r="H307" s="2035">
        <f>H314+H318+H326+H328+H330+H332+H334+H336+H338</f>
        <v>0</v>
      </c>
      <c r="I307" s="2035">
        <f t="shared" ref="I307:N307" si="54">I314+I318+I326+I328+I330+I332+I334+I336+I338</f>
        <v>0</v>
      </c>
      <c r="J307" s="2035">
        <f t="shared" si="54"/>
        <v>461.6</v>
      </c>
      <c r="K307" s="2035">
        <f t="shared" si="54"/>
        <v>10</v>
      </c>
      <c r="L307" s="2035">
        <f t="shared" si="54"/>
        <v>10</v>
      </c>
      <c r="M307" s="2035">
        <f t="shared" si="54"/>
        <v>2876</v>
      </c>
      <c r="N307" s="2035">
        <f t="shared" si="54"/>
        <v>1498.5</v>
      </c>
      <c r="O307" s="2013"/>
      <c r="P307" s="2013"/>
      <c r="Q307" s="2013"/>
    </row>
    <row r="308" spans="1:17" ht="18.75" x14ac:dyDescent="0.25">
      <c r="A308" s="1900"/>
      <c r="B308" s="2840" t="s">
        <v>215</v>
      </c>
      <c r="C308" s="2840"/>
      <c r="D308" s="2840"/>
      <c r="E308" s="2840"/>
      <c r="F308" s="2840"/>
      <c r="G308" s="2840"/>
      <c r="H308" s="2840"/>
      <c r="I308" s="2840"/>
      <c r="J308" s="2840"/>
      <c r="K308" s="2840"/>
      <c r="L308" s="2840"/>
      <c r="M308" s="2840"/>
      <c r="N308" s="1966"/>
      <c r="O308" s="1964"/>
      <c r="P308" s="1964"/>
      <c r="Q308" s="1964"/>
    </row>
    <row r="309" spans="1:17" ht="56.25" x14ac:dyDescent="0.25">
      <c r="A309" s="1900">
        <v>91</v>
      </c>
      <c r="B309" s="2047" t="s">
        <v>4488</v>
      </c>
      <c r="C309" s="2048"/>
      <c r="D309" s="2048" t="s">
        <v>4092</v>
      </c>
      <c r="E309" s="2048" t="s">
        <v>3</v>
      </c>
      <c r="F309" s="2179"/>
      <c r="G309" s="2048"/>
      <c r="H309" s="2052">
        <v>93.6</v>
      </c>
      <c r="I309" s="2052">
        <v>95.3</v>
      </c>
      <c r="J309" s="2196">
        <v>95.3</v>
      </c>
      <c r="K309" s="2196">
        <v>95.3</v>
      </c>
      <c r="L309" s="2196">
        <v>95.3</v>
      </c>
      <c r="M309" s="2196">
        <v>95.3</v>
      </c>
      <c r="N309" s="2196">
        <v>95.3</v>
      </c>
      <c r="O309" s="2052"/>
      <c r="P309" s="2052"/>
      <c r="Q309" s="2052"/>
    </row>
    <row r="310" spans="1:17" ht="37.5" x14ac:dyDescent="0.25">
      <c r="A310" s="1900"/>
      <c r="B310" s="1993" t="s">
        <v>4114</v>
      </c>
      <c r="C310" s="2091"/>
      <c r="D310" s="2191"/>
      <c r="E310" s="2173"/>
      <c r="F310" s="2171"/>
      <c r="G310" s="1982"/>
      <c r="H310" s="1964">
        <f>H311+H312</f>
        <v>0</v>
      </c>
      <c r="I310" s="1964">
        <f t="shared" ref="I310:N310" si="55">I311+I312</f>
        <v>0</v>
      </c>
      <c r="J310" s="1966">
        <f t="shared" si="55"/>
        <v>13</v>
      </c>
      <c r="K310" s="1966">
        <f t="shared" si="55"/>
        <v>0</v>
      </c>
      <c r="L310" s="1966">
        <f t="shared" si="55"/>
        <v>0</v>
      </c>
      <c r="M310" s="1966">
        <f t="shared" ref="M310" si="56">M311+M312</f>
        <v>0</v>
      </c>
      <c r="N310" s="1966">
        <f t="shared" si="55"/>
        <v>0</v>
      </c>
      <c r="O310" s="1964"/>
      <c r="P310" s="1964"/>
      <c r="Q310" s="1964"/>
    </row>
    <row r="311" spans="1:17" ht="18.75" x14ac:dyDescent="0.25">
      <c r="A311" s="1900"/>
      <c r="B311" s="1993" t="s">
        <v>2923</v>
      </c>
      <c r="C311" s="2091"/>
      <c r="D311" s="2191"/>
      <c r="E311" s="2173"/>
      <c r="F311" s="2171"/>
      <c r="G311" s="1982"/>
      <c r="H311" s="1973"/>
      <c r="I311" s="1973"/>
      <c r="J311" s="2043"/>
      <c r="K311" s="2043"/>
      <c r="L311" s="2043"/>
      <c r="M311" s="2043"/>
      <c r="N311" s="2043"/>
      <c r="O311" s="1964"/>
      <c r="P311" s="1964"/>
      <c r="Q311" s="1964"/>
    </row>
    <row r="312" spans="1:17" ht="18.75" x14ac:dyDescent="0.25">
      <c r="A312" s="1900"/>
      <c r="B312" s="1993" t="s">
        <v>1035</v>
      </c>
      <c r="C312" s="2091"/>
      <c r="D312" s="2191"/>
      <c r="E312" s="2091"/>
      <c r="F312" s="2171"/>
      <c r="G312" s="1982"/>
      <c r="H312" s="1964">
        <f>H314</f>
        <v>0</v>
      </c>
      <c r="I312" s="1964">
        <f t="shared" ref="I312:N312" si="57">I314</f>
        <v>0</v>
      </c>
      <c r="J312" s="1966">
        <f t="shared" si="57"/>
        <v>13</v>
      </c>
      <c r="K312" s="1966">
        <f t="shared" si="57"/>
        <v>0</v>
      </c>
      <c r="L312" s="1966">
        <f t="shared" si="57"/>
        <v>0</v>
      </c>
      <c r="M312" s="1966">
        <f t="shared" ref="M312" si="58">M314</f>
        <v>0</v>
      </c>
      <c r="N312" s="1966">
        <f t="shared" si="57"/>
        <v>0</v>
      </c>
      <c r="O312" s="1964"/>
      <c r="P312" s="1964"/>
      <c r="Q312" s="1964"/>
    </row>
    <row r="313" spans="1:17" s="1922" customFormat="1" ht="19.5" x14ac:dyDescent="0.25">
      <c r="A313" s="1921"/>
      <c r="B313" s="2854" t="s">
        <v>4489</v>
      </c>
      <c r="C313" s="2856" t="s">
        <v>4094</v>
      </c>
      <c r="D313" s="2856" t="s">
        <v>4092</v>
      </c>
      <c r="E313" s="1968" t="s">
        <v>329</v>
      </c>
      <c r="F313" s="2197"/>
      <c r="G313" s="1968"/>
      <c r="H313" s="2089"/>
      <c r="I313" s="2089"/>
      <c r="J313" s="2123" t="s">
        <v>4271</v>
      </c>
      <c r="K313" s="2077"/>
      <c r="L313" s="2077"/>
      <c r="M313" s="2077"/>
      <c r="N313" s="2077"/>
      <c r="O313" s="2089"/>
      <c r="P313" s="2089"/>
      <c r="Q313" s="2089"/>
    </row>
    <row r="314" spans="1:17" s="1922" customFormat="1" ht="68.25" customHeight="1" x14ac:dyDescent="0.25">
      <c r="A314" s="1921"/>
      <c r="B314" s="2855"/>
      <c r="C314" s="2857"/>
      <c r="D314" s="2857"/>
      <c r="E314" s="1968" t="s">
        <v>465</v>
      </c>
      <c r="F314" s="2197">
        <v>2026</v>
      </c>
      <c r="G314" s="1968"/>
      <c r="H314" s="2089"/>
      <c r="I314" s="2089"/>
      <c r="J314" s="2077">
        <v>13</v>
      </c>
      <c r="K314" s="2077"/>
      <c r="L314" s="2077"/>
      <c r="M314" s="2077"/>
      <c r="N314" s="2077"/>
      <c r="O314" s="1972" t="s">
        <v>4068</v>
      </c>
      <c r="P314" s="2089"/>
      <c r="Q314" s="2089"/>
    </row>
    <row r="315" spans="1:17" ht="39" customHeight="1" x14ac:dyDescent="0.25">
      <c r="A315" s="1900">
        <v>92</v>
      </c>
      <c r="B315" s="2047" t="s">
        <v>4490</v>
      </c>
      <c r="C315" s="2198" t="s">
        <v>4094</v>
      </c>
      <c r="D315" s="2048" t="s">
        <v>4092</v>
      </c>
      <c r="E315" s="2048" t="s">
        <v>3</v>
      </c>
      <c r="F315" s="2179"/>
      <c r="G315" s="2048"/>
      <c r="H315" s="2052">
        <v>53.4</v>
      </c>
      <c r="I315" s="2052">
        <v>52.6</v>
      </c>
      <c r="J315" s="2196">
        <v>56.3</v>
      </c>
      <c r="K315" s="2196">
        <v>58.8</v>
      </c>
      <c r="L315" s="2196">
        <v>62.5</v>
      </c>
      <c r="M315" s="2196">
        <v>66.3</v>
      </c>
      <c r="N315" s="2196">
        <v>72.5</v>
      </c>
      <c r="O315" s="2052"/>
      <c r="P315" s="2052"/>
      <c r="Q315" s="2052"/>
    </row>
    <row r="316" spans="1:17" s="1914" customFormat="1" ht="37.5" x14ac:dyDescent="0.25">
      <c r="A316" s="1913"/>
      <c r="B316" s="2159" t="s">
        <v>4095</v>
      </c>
      <c r="C316" s="2199"/>
      <c r="D316" s="2199"/>
      <c r="E316" s="2199"/>
      <c r="F316" s="1964"/>
      <c r="G316" s="2199"/>
      <c r="H316" s="2199">
        <f>H318</f>
        <v>0</v>
      </c>
      <c r="I316" s="2199">
        <f t="shared" ref="I316:N316" si="59">I318</f>
        <v>0</v>
      </c>
      <c r="J316" s="2200">
        <f t="shared" si="59"/>
        <v>0</v>
      </c>
      <c r="K316" s="2200">
        <f t="shared" si="59"/>
        <v>10</v>
      </c>
      <c r="L316" s="2200">
        <f t="shared" si="59"/>
        <v>10</v>
      </c>
      <c r="M316" s="2200">
        <f t="shared" si="59"/>
        <v>0</v>
      </c>
      <c r="N316" s="2200">
        <f t="shared" si="59"/>
        <v>0</v>
      </c>
      <c r="O316" s="2199"/>
      <c r="P316" s="2199"/>
      <c r="Q316" s="2199"/>
    </row>
    <row r="317" spans="1:17" s="1924" customFormat="1" ht="19.5" x14ac:dyDescent="0.25">
      <c r="A317" s="1923"/>
      <c r="B317" s="2854" t="s">
        <v>4491</v>
      </c>
      <c r="C317" s="2858" t="s">
        <v>4094</v>
      </c>
      <c r="D317" s="2843" t="s">
        <v>4092</v>
      </c>
      <c r="E317" s="2114" t="s">
        <v>329</v>
      </c>
      <c r="F317" s="2864" t="s">
        <v>1259</v>
      </c>
      <c r="G317" s="2201"/>
      <c r="H317" s="2201"/>
      <c r="I317" s="2201"/>
      <c r="J317" s="2202"/>
      <c r="K317" s="2123" t="s">
        <v>4271</v>
      </c>
      <c r="L317" s="2123" t="s">
        <v>4271</v>
      </c>
      <c r="M317" s="2072"/>
      <c r="N317" s="2202"/>
      <c r="O317" s="2116"/>
      <c r="P317" s="2116"/>
      <c r="Q317" s="2201"/>
    </row>
    <row r="318" spans="1:17" s="1924" customFormat="1" ht="33.75" customHeight="1" x14ac:dyDescent="0.3">
      <c r="A318" s="1923"/>
      <c r="B318" s="2855"/>
      <c r="C318" s="2859"/>
      <c r="D318" s="2844"/>
      <c r="E318" s="2203" t="s">
        <v>465</v>
      </c>
      <c r="F318" s="2865"/>
      <c r="G318" s="2201"/>
      <c r="H318" s="2201"/>
      <c r="I318" s="2201"/>
      <c r="J318" s="2202"/>
      <c r="K318" s="2077">
        <v>10</v>
      </c>
      <c r="L318" s="2077">
        <v>10</v>
      </c>
      <c r="M318" s="2077"/>
      <c r="N318" s="2202"/>
      <c r="O318" s="2116" t="s">
        <v>1026</v>
      </c>
      <c r="P318" s="2204"/>
      <c r="Q318" s="2201"/>
    </row>
    <row r="319" spans="1:17" ht="37.5" x14ac:dyDescent="0.25">
      <c r="A319" s="1900"/>
      <c r="B319" s="1993" t="s">
        <v>4114</v>
      </c>
      <c r="C319" s="2091"/>
      <c r="D319" s="2191"/>
      <c r="E319" s="2173"/>
      <c r="F319" s="2171"/>
      <c r="G319" s="1982"/>
      <c r="H319" s="1973"/>
      <c r="I319" s="1973"/>
      <c r="J319" s="2043"/>
      <c r="K319" s="2043"/>
      <c r="L319" s="2043"/>
      <c r="M319" s="2043"/>
      <c r="N319" s="2043"/>
      <c r="O319" s="1964"/>
      <c r="P319" s="1964"/>
      <c r="Q319" s="1964"/>
    </row>
    <row r="320" spans="1:17" ht="18.75" x14ac:dyDescent="0.25">
      <c r="A320" s="1900"/>
      <c r="B320" s="1993" t="s">
        <v>1035</v>
      </c>
      <c r="C320" s="2091"/>
      <c r="D320" s="2191"/>
      <c r="E320" s="2173"/>
      <c r="F320" s="2171"/>
      <c r="G320" s="1982"/>
      <c r="H320" s="1964">
        <v>0</v>
      </c>
      <c r="I320" s="1964">
        <v>0</v>
      </c>
      <c r="J320" s="1966">
        <v>0</v>
      </c>
      <c r="K320" s="1966">
        <v>0</v>
      </c>
      <c r="L320" s="1966">
        <v>0</v>
      </c>
      <c r="M320" s="1966">
        <v>0</v>
      </c>
      <c r="N320" s="1966">
        <v>0</v>
      </c>
      <c r="O320" s="1964"/>
      <c r="P320" s="1964"/>
      <c r="Q320" s="1964"/>
    </row>
    <row r="321" spans="1:17" ht="18.75" x14ac:dyDescent="0.25">
      <c r="A321" s="1900"/>
      <c r="B321" s="1993" t="s">
        <v>2450</v>
      </c>
      <c r="C321" s="2091"/>
      <c r="D321" s="2191"/>
      <c r="E321" s="2091"/>
      <c r="F321" s="2171"/>
      <c r="G321" s="1982"/>
      <c r="H321" s="1964">
        <f>H318</f>
        <v>0</v>
      </c>
      <c r="I321" s="1964">
        <f t="shared" ref="I321:N321" si="60">I318</f>
        <v>0</v>
      </c>
      <c r="J321" s="1966">
        <f t="shared" si="60"/>
        <v>0</v>
      </c>
      <c r="K321" s="1966">
        <f t="shared" si="60"/>
        <v>10</v>
      </c>
      <c r="L321" s="1966">
        <f t="shared" si="60"/>
        <v>10</v>
      </c>
      <c r="M321" s="1966">
        <f t="shared" ref="M321" si="61">M318</f>
        <v>0</v>
      </c>
      <c r="N321" s="1966">
        <f t="shared" si="60"/>
        <v>0</v>
      </c>
      <c r="O321" s="1964"/>
      <c r="P321" s="1964"/>
      <c r="Q321" s="1964"/>
    </row>
    <row r="322" spans="1:17" ht="18.75" x14ac:dyDescent="0.25">
      <c r="A322" s="1900"/>
      <c r="B322" s="2840" t="s">
        <v>217</v>
      </c>
      <c r="C322" s="2840"/>
      <c r="D322" s="2840"/>
      <c r="E322" s="2840"/>
      <c r="F322" s="2840"/>
      <c r="G322" s="2840"/>
      <c r="H322" s="2840"/>
      <c r="I322" s="2840"/>
      <c r="J322" s="2840"/>
      <c r="K322" s="2840"/>
      <c r="L322" s="2840"/>
      <c r="M322" s="2840"/>
      <c r="N322" s="2840"/>
      <c r="O322" s="2840"/>
      <c r="P322" s="2840"/>
      <c r="Q322" s="2840"/>
    </row>
    <row r="323" spans="1:17" ht="18.75" x14ac:dyDescent="0.25">
      <c r="A323" s="1900"/>
      <c r="B323" s="2840" t="s">
        <v>225</v>
      </c>
      <c r="C323" s="2840"/>
      <c r="D323" s="2840"/>
      <c r="E323" s="2840"/>
      <c r="F323" s="2840"/>
      <c r="G323" s="2840"/>
      <c r="H323" s="2840"/>
      <c r="I323" s="2840"/>
      <c r="J323" s="2840"/>
      <c r="K323" s="2840"/>
      <c r="L323" s="2840"/>
      <c r="M323" s="2840"/>
      <c r="N323" s="2840"/>
      <c r="O323" s="2840"/>
      <c r="P323" s="2840"/>
      <c r="Q323" s="2840"/>
    </row>
    <row r="324" spans="1:17" ht="93.75" x14ac:dyDescent="0.25">
      <c r="A324" s="1900">
        <v>97</v>
      </c>
      <c r="B324" s="1993" t="s">
        <v>4492</v>
      </c>
      <c r="C324" s="1963" t="s">
        <v>4060</v>
      </c>
      <c r="D324" s="1963" t="s">
        <v>4070</v>
      </c>
      <c r="E324" s="1963" t="s">
        <v>3</v>
      </c>
      <c r="F324" s="2086"/>
      <c r="G324" s="1963"/>
      <c r="H324" s="1973">
        <v>0</v>
      </c>
      <c r="I324" s="2042">
        <v>90</v>
      </c>
      <c r="J324" s="2043">
        <v>92.3</v>
      </c>
      <c r="K324" s="2043">
        <v>92.3</v>
      </c>
      <c r="L324" s="2043">
        <v>96.3</v>
      </c>
      <c r="M324" s="2043">
        <v>96.3</v>
      </c>
      <c r="N324" s="2043">
        <v>98.6</v>
      </c>
      <c r="O324" s="1964"/>
      <c r="P324" s="1964"/>
      <c r="Q324" s="1964"/>
    </row>
    <row r="325" spans="1:17" s="1922" customFormat="1" ht="52.5" customHeight="1" x14ac:dyDescent="0.25">
      <c r="A325" s="1921"/>
      <c r="B325" s="2841" t="s">
        <v>4493</v>
      </c>
      <c r="C325" s="2843" t="s">
        <v>4163</v>
      </c>
      <c r="D325" s="2843" t="s">
        <v>4164</v>
      </c>
      <c r="E325" s="1968" t="s">
        <v>477</v>
      </c>
      <c r="F325" s="2849">
        <v>2029</v>
      </c>
      <c r="G325" s="2843" t="s">
        <v>4214</v>
      </c>
      <c r="H325" s="1972"/>
      <c r="I325" s="2121"/>
      <c r="J325" s="2072"/>
      <c r="K325" s="2072"/>
      <c r="L325" s="2123"/>
      <c r="M325" s="2123" t="s">
        <v>4272</v>
      </c>
      <c r="N325" s="2123"/>
      <c r="O325" s="2089"/>
      <c r="P325" s="2089"/>
      <c r="Q325" s="2089"/>
    </row>
    <row r="326" spans="1:17" s="1922" customFormat="1" ht="63" customHeight="1" x14ac:dyDescent="0.3">
      <c r="A326" s="1921"/>
      <c r="B326" s="2842"/>
      <c r="C326" s="2844"/>
      <c r="D326" s="2844"/>
      <c r="E326" s="1972" t="s">
        <v>465</v>
      </c>
      <c r="F326" s="2850"/>
      <c r="G326" s="2844"/>
      <c r="H326" s="2121"/>
      <c r="I326" s="2121"/>
      <c r="J326" s="2072"/>
      <c r="K326" s="2070"/>
      <c r="L326" s="2077"/>
      <c r="M326" s="2077">
        <v>902</v>
      </c>
      <c r="N326" s="2123"/>
      <c r="O326" s="1972" t="s">
        <v>4068</v>
      </c>
      <c r="P326" s="1972">
        <v>124045028</v>
      </c>
      <c r="Q326" s="2089"/>
    </row>
    <row r="327" spans="1:17" s="1922" customFormat="1" ht="32.25" customHeight="1" x14ac:dyDescent="0.25">
      <c r="A327" s="1921"/>
      <c r="B327" s="2841" t="s">
        <v>4494</v>
      </c>
      <c r="C327" s="2843" t="s">
        <v>4163</v>
      </c>
      <c r="D327" s="2843" t="s">
        <v>4164</v>
      </c>
      <c r="E327" s="1972" t="s">
        <v>477</v>
      </c>
      <c r="F327" s="2847" t="s">
        <v>1832</v>
      </c>
      <c r="G327" s="2843" t="s">
        <v>4214</v>
      </c>
      <c r="H327" s="2121"/>
      <c r="I327" s="2121"/>
      <c r="J327" s="2072"/>
      <c r="K327" s="2072"/>
      <c r="L327" s="2123"/>
      <c r="M327" s="2123" t="s">
        <v>4273</v>
      </c>
      <c r="N327" s="2123"/>
      <c r="O327" s="2089"/>
      <c r="P327" s="2089"/>
      <c r="Q327" s="2089"/>
    </row>
    <row r="328" spans="1:17" s="1922" customFormat="1" ht="74.25" customHeight="1" x14ac:dyDescent="0.3">
      <c r="A328" s="1921"/>
      <c r="B328" s="2842"/>
      <c r="C328" s="2844"/>
      <c r="D328" s="2844"/>
      <c r="E328" s="1972" t="s">
        <v>465</v>
      </c>
      <c r="F328" s="2848"/>
      <c r="G328" s="2844"/>
      <c r="H328" s="2121"/>
      <c r="I328" s="2121"/>
      <c r="J328" s="2072"/>
      <c r="K328" s="2070"/>
      <c r="L328" s="2077"/>
      <c r="M328" s="2077">
        <v>682.9</v>
      </c>
      <c r="N328" s="2077">
        <v>682.9</v>
      </c>
      <c r="O328" s="1972" t="s">
        <v>4068</v>
      </c>
      <c r="P328" s="1972">
        <v>124045028</v>
      </c>
      <c r="Q328" s="2089"/>
    </row>
    <row r="329" spans="1:17" s="1922" customFormat="1" ht="39" customHeight="1" x14ac:dyDescent="0.3">
      <c r="A329" s="1921"/>
      <c r="B329" s="2841" t="s">
        <v>4495</v>
      </c>
      <c r="C329" s="2843" t="s">
        <v>4163</v>
      </c>
      <c r="D329" s="2843" t="s">
        <v>4164</v>
      </c>
      <c r="E329" s="1972" t="s">
        <v>477</v>
      </c>
      <c r="F329" s="2847" t="s">
        <v>1832</v>
      </c>
      <c r="G329" s="2843" t="s">
        <v>4214</v>
      </c>
      <c r="H329" s="2121"/>
      <c r="I329" s="2121"/>
      <c r="J329" s="2072"/>
      <c r="K329" s="2072"/>
      <c r="L329" s="2123"/>
      <c r="M329" s="2123" t="s">
        <v>4274</v>
      </c>
      <c r="N329" s="2070"/>
      <c r="O329" s="2089"/>
      <c r="P329" s="2089"/>
      <c r="Q329" s="2089"/>
    </row>
    <row r="330" spans="1:17" s="1922" customFormat="1" ht="72" customHeight="1" x14ac:dyDescent="0.3">
      <c r="A330" s="1921"/>
      <c r="B330" s="2842"/>
      <c r="C330" s="2844"/>
      <c r="D330" s="2844"/>
      <c r="E330" s="1972" t="s">
        <v>465</v>
      </c>
      <c r="F330" s="2848"/>
      <c r="G330" s="2844"/>
      <c r="H330" s="2121"/>
      <c r="I330" s="2121"/>
      <c r="J330" s="2072"/>
      <c r="K330" s="2070"/>
      <c r="L330" s="2077"/>
      <c r="M330" s="2077">
        <v>587.29999999999995</v>
      </c>
      <c r="N330" s="2077">
        <v>587.20000000000005</v>
      </c>
      <c r="O330" s="1972" t="s">
        <v>4068</v>
      </c>
      <c r="P330" s="1972">
        <v>124045028</v>
      </c>
      <c r="Q330" s="2089"/>
    </row>
    <row r="331" spans="1:17" s="1922" customFormat="1" ht="23.1" customHeight="1" x14ac:dyDescent="0.3">
      <c r="A331" s="1921"/>
      <c r="B331" s="2841" t="s">
        <v>4496</v>
      </c>
      <c r="C331" s="2843" t="s">
        <v>4163</v>
      </c>
      <c r="D331" s="2843" t="s">
        <v>4164</v>
      </c>
      <c r="E331" s="1972" t="s">
        <v>477</v>
      </c>
      <c r="F331" s="2845">
        <v>2026</v>
      </c>
      <c r="G331" s="2843" t="s">
        <v>4214</v>
      </c>
      <c r="H331" s="2121"/>
      <c r="I331" s="2121"/>
      <c r="J331" s="2123" t="s">
        <v>4275</v>
      </c>
      <c r="K331" s="2072"/>
      <c r="L331" s="2072"/>
      <c r="M331" s="2070"/>
      <c r="N331" s="2123"/>
      <c r="O331" s="2089"/>
      <c r="P331" s="2089"/>
      <c r="Q331" s="2089"/>
    </row>
    <row r="332" spans="1:17" s="1922" customFormat="1" ht="87" customHeight="1" x14ac:dyDescent="0.3">
      <c r="A332" s="1921"/>
      <c r="B332" s="2842"/>
      <c r="C332" s="2844"/>
      <c r="D332" s="2844"/>
      <c r="E332" s="1972" t="s">
        <v>465</v>
      </c>
      <c r="F332" s="2846"/>
      <c r="G332" s="2844"/>
      <c r="H332" s="2121"/>
      <c r="I332" s="2120"/>
      <c r="J332" s="2077">
        <v>448.6</v>
      </c>
      <c r="K332" s="2072"/>
      <c r="L332" s="2072"/>
      <c r="M332" s="2070"/>
      <c r="N332" s="2123"/>
      <c r="O332" s="1972" t="s">
        <v>4068</v>
      </c>
      <c r="P332" s="1972">
        <v>124045028</v>
      </c>
      <c r="Q332" s="2089"/>
    </row>
    <row r="333" spans="1:17" s="1922" customFormat="1" ht="35.25" customHeight="1" x14ac:dyDescent="0.3">
      <c r="A333" s="1921"/>
      <c r="B333" s="2841" t="s">
        <v>4497</v>
      </c>
      <c r="C333" s="2843" t="s">
        <v>4163</v>
      </c>
      <c r="D333" s="2843" t="s">
        <v>4164</v>
      </c>
      <c r="E333" s="1972" t="s">
        <v>477</v>
      </c>
      <c r="F333" s="2847" t="s">
        <v>1832</v>
      </c>
      <c r="G333" s="2843" t="s">
        <v>4214</v>
      </c>
      <c r="H333" s="2121"/>
      <c r="I333" s="2121"/>
      <c r="J333" s="2072"/>
      <c r="K333" s="2123"/>
      <c r="L333" s="2123"/>
      <c r="M333" s="2070"/>
      <c r="N333" s="2123" t="s">
        <v>4276</v>
      </c>
      <c r="O333" s="2089"/>
      <c r="P333" s="2089"/>
      <c r="Q333" s="2089"/>
    </row>
    <row r="334" spans="1:17" s="1922" customFormat="1" ht="71.25" customHeight="1" x14ac:dyDescent="0.3">
      <c r="A334" s="1921"/>
      <c r="B334" s="2842"/>
      <c r="C334" s="2844"/>
      <c r="D334" s="2844"/>
      <c r="E334" s="1972" t="s">
        <v>465</v>
      </c>
      <c r="F334" s="2848"/>
      <c r="G334" s="2844"/>
      <c r="H334" s="2121"/>
      <c r="I334" s="2121"/>
      <c r="J334" s="2070"/>
      <c r="K334" s="2077"/>
      <c r="L334" s="2077"/>
      <c r="M334" s="2077">
        <v>228.4</v>
      </c>
      <c r="N334" s="2077">
        <v>228.4</v>
      </c>
      <c r="O334" s="1972" t="s">
        <v>4068</v>
      </c>
      <c r="P334" s="1972">
        <v>124045028</v>
      </c>
      <c r="Q334" s="2089"/>
    </row>
    <row r="335" spans="1:17" s="1922" customFormat="1" ht="27" customHeight="1" x14ac:dyDescent="0.25">
      <c r="A335" s="1921"/>
      <c r="B335" s="2841" t="s">
        <v>4498</v>
      </c>
      <c r="C335" s="2843" t="s">
        <v>4163</v>
      </c>
      <c r="D335" s="2843" t="s">
        <v>4164</v>
      </c>
      <c r="E335" s="1972" t="s">
        <v>477</v>
      </c>
      <c r="F335" s="2845">
        <v>2029</v>
      </c>
      <c r="G335" s="2843" t="s">
        <v>4214</v>
      </c>
      <c r="H335" s="2121"/>
      <c r="I335" s="2121"/>
      <c r="J335" s="2072"/>
      <c r="K335" s="2123"/>
      <c r="L335" s="2072"/>
      <c r="M335" s="2123" t="s">
        <v>3192</v>
      </c>
      <c r="N335" s="2123"/>
      <c r="O335" s="2089"/>
      <c r="P335" s="2089"/>
      <c r="Q335" s="2089"/>
    </row>
    <row r="336" spans="1:17" s="1922" customFormat="1" ht="79.5" customHeight="1" x14ac:dyDescent="0.3">
      <c r="A336" s="1921"/>
      <c r="B336" s="2842"/>
      <c r="C336" s="2844"/>
      <c r="D336" s="2844"/>
      <c r="E336" s="1972" t="s">
        <v>465</v>
      </c>
      <c r="F336" s="2846"/>
      <c r="G336" s="2844"/>
      <c r="H336" s="2121"/>
      <c r="I336" s="2120"/>
      <c r="J336" s="2072"/>
      <c r="K336" s="2077"/>
      <c r="L336" s="2072"/>
      <c r="M336" s="2077">
        <v>148.80000000000001</v>
      </c>
      <c r="N336" s="2123"/>
      <c r="O336" s="1972" t="s">
        <v>4068</v>
      </c>
      <c r="P336" s="1972">
        <v>124045028</v>
      </c>
      <c r="Q336" s="2089"/>
    </row>
    <row r="337" spans="1:21" s="1922" customFormat="1" ht="27" customHeight="1" x14ac:dyDescent="0.25">
      <c r="A337" s="1921"/>
      <c r="B337" s="2841" t="s">
        <v>4499</v>
      </c>
      <c r="C337" s="2843" t="s">
        <v>4163</v>
      </c>
      <c r="D337" s="2843" t="s">
        <v>4164</v>
      </c>
      <c r="E337" s="1972" t="s">
        <v>477</v>
      </c>
      <c r="F337" s="2845">
        <v>2029</v>
      </c>
      <c r="G337" s="2843" t="s">
        <v>4214</v>
      </c>
      <c r="H337" s="2121"/>
      <c r="I337" s="2121"/>
      <c r="J337" s="2123"/>
      <c r="K337" s="2072"/>
      <c r="L337" s="2072"/>
      <c r="M337" s="2123" t="s">
        <v>3179</v>
      </c>
      <c r="N337" s="2123"/>
      <c r="O337" s="2089"/>
      <c r="P337" s="2089"/>
      <c r="Q337" s="2089"/>
    </row>
    <row r="338" spans="1:21" s="1922" customFormat="1" ht="55.5" customHeight="1" x14ac:dyDescent="0.3">
      <c r="A338" s="1921"/>
      <c r="B338" s="2842"/>
      <c r="C338" s="2844"/>
      <c r="D338" s="2844"/>
      <c r="E338" s="1972" t="s">
        <v>465</v>
      </c>
      <c r="F338" s="2846"/>
      <c r="G338" s="2844"/>
      <c r="H338" s="2121"/>
      <c r="I338" s="2120"/>
      <c r="J338" s="2077"/>
      <c r="K338" s="2072"/>
      <c r="L338" s="2072"/>
      <c r="M338" s="2077">
        <v>326.60000000000002</v>
      </c>
      <c r="N338" s="2123"/>
      <c r="O338" s="1972" t="s">
        <v>4068</v>
      </c>
      <c r="P338" s="1972">
        <v>124045028</v>
      </c>
      <c r="Q338" s="2089"/>
    </row>
    <row r="339" spans="1:21" ht="37.5" x14ac:dyDescent="0.25">
      <c r="A339" s="1900"/>
      <c r="B339" s="1993" t="s">
        <v>4114</v>
      </c>
      <c r="C339" s="2091"/>
      <c r="D339" s="2191"/>
      <c r="E339" s="2173"/>
      <c r="F339" s="2171"/>
      <c r="G339" s="1982"/>
      <c r="H339" s="1973"/>
      <c r="I339" s="1973"/>
      <c r="J339" s="2043"/>
      <c r="K339" s="2043"/>
      <c r="L339" s="2043"/>
      <c r="M339" s="2043"/>
      <c r="N339" s="2043"/>
      <c r="O339" s="1964"/>
      <c r="P339" s="1964"/>
      <c r="Q339" s="1964"/>
    </row>
    <row r="340" spans="1:21" ht="18.75" x14ac:dyDescent="0.25">
      <c r="A340" s="1900"/>
      <c r="B340" s="1993" t="s">
        <v>1035</v>
      </c>
      <c r="C340" s="2091"/>
      <c r="D340" s="2191"/>
      <c r="E340" s="2173"/>
      <c r="F340" s="2171"/>
      <c r="G340" s="1982"/>
      <c r="H340" s="2175">
        <f>H338+H336+H334+H332+H330+H328+H326</f>
        <v>0</v>
      </c>
      <c r="I340" s="2175">
        <f t="shared" ref="I340:N340" si="62">I338+I336+I334+I332+I330+I328+I326</f>
        <v>0</v>
      </c>
      <c r="J340" s="1966">
        <f t="shared" si="62"/>
        <v>448.6</v>
      </c>
      <c r="K340" s="1966">
        <f t="shared" si="62"/>
        <v>0</v>
      </c>
      <c r="L340" s="1966">
        <f t="shared" si="62"/>
        <v>0</v>
      </c>
      <c r="M340" s="1966">
        <f t="shared" si="62"/>
        <v>2876</v>
      </c>
      <c r="N340" s="1966">
        <f t="shared" si="62"/>
        <v>1498.5</v>
      </c>
      <c r="O340" s="1964"/>
      <c r="P340" s="1964"/>
      <c r="Q340" s="1964"/>
    </row>
    <row r="341" spans="1:21" ht="18.75" x14ac:dyDescent="0.25">
      <c r="A341" s="1900"/>
      <c r="B341" s="1993" t="s">
        <v>2450</v>
      </c>
      <c r="C341" s="2091"/>
      <c r="D341" s="2191"/>
      <c r="E341" s="2091"/>
      <c r="F341" s="2171"/>
      <c r="G341" s="1982"/>
      <c r="H341" s="1964">
        <v>0</v>
      </c>
      <c r="I341" s="1964">
        <v>0</v>
      </c>
      <c r="J341" s="1966">
        <v>0</v>
      </c>
      <c r="K341" s="1966">
        <v>0</v>
      </c>
      <c r="L341" s="1966">
        <v>0</v>
      </c>
      <c r="M341" s="1966">
        <v>0</v>
      </c>
      <c r="N341" s="1966">
        <v>0</v>
      </c>
      <c r="O341" s="1964"/>
      <c r="P341" s="1964"/>
      <c r="Q341" s="1964"/>
    </row>
    <row r="342" spans="1:21" ht="18.75" x14ac:dyDescent="0.25">
      <c r="A342" s="1900"/>
      <c r="B342" s="2840" t="s">
        <v>228</v>
      </c>
      <c r="C342" s="2840"/>
      <c r="D342" s="2840"/>
      <c r="E342" s="2840"/>
      <c r="F342" s="2840"/>
      <c r="G342" s="2840"/>
      <c r="H342" s="2840"/>
      <c r="I342" s="2840"/>
      <c r="J342" s="2840"/>
      <c r="K342" s="2840"/>
      <c r="L342" s="2840"/>
      <c r="M342" s="2840"/>
      <c r="N342" s="2840"/>
      <c r="O342" s="2840"/>
      <c r="P342" s="2840"/>
      <c r="Q342" s="2840"/>
    </row>
    <row r="343" spans="1:21" ht="75" x14ac:dyDescent="0.25">
      <c r="A343" s="1900">
        <v>98</v>
      </c>
      <c r="B343" s="1993" t="s">
        <v>4500</v>
      </c>
      <c r="C343" s="1963" t="s">
        <v>4071</v>
      </c>
      <c r="D343" s="1963" t="s">
        <v>101</v>
      </c>
      <c r="E343" s="1963" t="s">
        <v>3</v>
      </c>
      <c r="F343" s="2086" t="s">
        <v>335</v>
      </c>
      <c r="G343" s="1963" t="s">
        <v>335</v>
      </c>
      <c r="H343" s="1973">
        <v>21.7</v>
      </c>
      <c r="I343" s="1973">
        <v>21.8</v>
      </c>
      <c r="J343" s="2043">
        <v>21.9</v>
      </c>
      <c r="K343" s="2043">
        <v>22</v>
      </c>
      <c r="L343" s="2043">
        <v>22.1</v>
      </c>
      <c r="M343" s="2043">
        <v>22.1</v>
      </c>
      <c r="N343" s="2043">
        <v>22.2</v>
      </c>
      <c r="O343" s="1964"/>
      <c r="P343" s="1964"/>
      <c r="Q343" s="1964"/>
    </row>
    <row r="344" spans="1:21" ht="18.75" x14ac:dyDescent="0.25">
      <c r="A344" s="1900"/>
      <c r="B344" s="2840" t="s">
        <v>230</v>
      </c>
      <c r="C344" s="2840"/>
      <c r="D344" s="2840"/>
      <c r="E344" s="2840"/>
      <c r="F344" s="2840"/>
      <c r="G344" s="2840"/>
      <c r="H344" s="2840"/>
      <c r="I344" s="2840"/>
      <c r="J344" s="2840"/>
      <c r="K344" s="2840"/>
      <c r="L344" s="2840"/>
      <c r="M344" s="2840"/>
      <c r="N344" s="2840"/>
      <c r="O344" s="2840"/>
      <c r="P344" s="2840"/>
      <c r="Q344" s="2840"/>
    </row>
    <row r="345" spans="1:21" ht="75" x14ac:dyDescent="0.25">
      <c r="A345" s="1900"/>
      <c r="B345" s="1993" t="s">
        <v>4501</v>
      </c>
      <c r="C345" s="1963" t="s">
        <v>4072</v>
      </c>
      <c r="D345" s="1963" t="s">
        <v>4073</v>
      </c>
      <c r="E345" s="1963" t="s">
        <v>3</v>
      </c>
      <c r="F345" s="2086" t="s">
        <v>335</v>
      </c>
      <c r="G345" s="1963" t="s">
        <v>335</v>
      </c>
      <c r="H345" s="1963"/>
      <c r="I345" s="1963"/>
      <c r="J345" s="2094"/>
      <c r="K345" s="2094"/>
      <c r="L345" s="2094"/>
      <c r="M345" s="2094"/>
      <c r="N345" s="2043"/>
      <c r="O345" s="1964"/>
      <c r="P345" s="1964"/>
      <c r="Q345" s="1964"/>
    </row>
    <row r="346" spans="1:21" s="1902" customFormat="1" ht="18.75" x14ac:dyDescent="0.25">
      <c r="A346" s="1900">
        <v>99</v>
      </c>
      <c r="B346" s="1993" t="s">
        <v>187</v>
      </c>
      <c r="C346" s="1962"/>
      <c r="D346" s="1963"/>
      <c r="E346" s="1962"/>
      <c r="F346" s="2086"/>
      <c r="G346" s="1962"/>
      <c r="H346" s="2205">
        <v>0</v>
      </c>
      <c r="I346" s="2205">
        <v>0</v>
      </c>
      <c r="J346" s="2206">
        <v>0</v>
      </c>
      <c r="K346" s="2206">
        <v>0</v>
      </c>
      <c r="L346" s="2206">
        <v>0</v>
      </c>
      <c r="M346" s="2206">
        <v>0</v>
      </c>
      <c r="N346" s="2206">
        <v>100</v>
      </c>
      <c r="O346" s="2205"/>
      <c r="P346" s="1964"/>
      <c r="Q346" s="1964"/>
    </row>
    <row r="347" spans="1:21" s="1902" customFormat="1" ht="18.75" x14ac:dyDescent="0.25">
      <c r="A347" s="1900">
        <v>100</v>
      </c>
      <c r="B347" s="1993" t="s">
        <v>189</v>
      </c>
      <c r="C347" s="1963"/>
      <c r="D347" s="1963"/>
      <c r="E347" s="1963"/>
      <c r="F347" s="2086"/>
      <c r="G347" s="1963"/>
      <c r="H347" s="2205">
        <v>0</v>
      </c>
      <c r="I347" s="2205">
        <v>0</v>
      </c>
      <c r="J347" s="2206">
        <v>0</v>
      </c>
      <c r="K347" s="2206">
        <v>0</v>
      </c>
      <c r="L347" s="2206">
        <v>0</v>
      </c>
      <c r="M347" s="2206">
        <v>0</v>
      </c>
      <c r="N347" s="2206">
        <v>0</v>
      </c>
      <c r="O347" s="2205"/>
      <c r="P347" s="1964"/>
      <c r="Q347" s="1964"/>
    </row>
    <row r="348" spans="1:21" s="1902" customFormat="1" ht="37.5" x14ac:dyDescent="0.25">
      <c r="A348" s="1900"/>
      <c r="B348" s="1993" t="s">
        <v>4114</v>
      </c>
      <c r="C348" s="1962"/>
      <c r="D348" s="1962"/>
      <c r="E348" s="1962"/>
      <c r="F348" s="2086"/>
      <c r="G348" s="1962"/>
      <c r="H348" s="2207">
        <f>H349+H350+H351+H352</f>
        <v>14988.878000000001</v>
      </c>
      <c r="I348" s="2207">
        <f t="shared" ref="I348:P348" si="63">I349+I350+I351+I352</f>
        <v>17141.214800000002</v>
      </c>
      <c r="J348" s="2207">
        <f t="shared" si="63"/>
        <v>61623.659999999996</v>
      </c>
      <c r="K348" s="2207">
        <f t="shared" si="63"/>
        <v>77214.113999999987</v>
      </c>
      <c r="L348" s="2207">
        <f t="shared" si="63"/>
        <v>92939.222999999998</v>
      </c>
      <c r="M348" s="2207">
        <f t="shared" ref="M348:N348" si="64">M349+M350+M351+M352</f>
        <v>119820.607</v>
      </c>
      <c r="N348" s="2207">
        <f t="shared" si="64"/>
        <v>129418.31</v>
      </c>
      <c r="O348" s="2208">
        <f t="shared" si="63"/>
        <v>0</v>
      </c>
      <c r="P348" s="2208">
        <f t="shared" si="63"/>
        <v>0</v>
      </c>
      <c r="Q348" s="1964"/>
      <c r="S348" s="1934">
        <f>N348+M348+L348+K348+J348</f>
        <v>481015.91399999999</v>
      </c>
      <c r="T348" s="1902">
        <v>480840.33299999998</v>
      </c>
      <c r="U348" s="1934">
        <f>T348-S348</f>
        <v>-175.58100000000559</v>
      </c>
    </row>
    <row r="349" spans="1:21" s="1902" customFormat="1" ht="18.75" x14ac:dyDescent="0.25">
      <c r="A349" s="1900"/>
      <c r="B349" s="1993" t="s">
        <v>4280</v>
      </c>
      <c r="C349" s="1962"/>
      <c r="D349" s="1962"/>
      <c r="E349" s="1962"/>
      <c r="F349" s="2086"/>
      <c r="G349" s="1962"/>
      <c r="H349" s="2208">
        <f t="shared" ref="H349:N349" si="65">H235+H275</f>
        <v>0</v>
      </c>
      <c r="I349" s="2208">
        <f t="shared" si="65"/>
        <v>200</v>
      </c>
      <c r="J349" s="2208">
        <f t="shared" si="65"/>
        <v>0</v>
      </c>
      <c r="K349" s="2208">
        <f t="shared" si="65"/>
        <v>500</v>
      </c>
      <c r="L349" s="2208">
        <f t="shared" si="65"/>
        <v>1000</v>
      </c>
      <c r="M349" s="2208">
        <f t="shared" si="65"/>
        <v>1350</v>
      </c>
      <c r="N349" s="2208">
        <f t="shared" si="65"/>
        <v>850</v>
      </c>
      <c r="O349" s="1964"/>
      <c r="P349" s="1964"/>
      <c r="Q349" s="1964"/>
      <c r="S349" s="1934">
        <f t="shared" ref="S349:S352" si="66">N349+M349+L349+K349+J349</f>
        <v>3700</v>
      </c>
      <c r="T349" s="1902">
        <v>3700</v>
      </c>
      <c r="U349" s="1934">
        <f t="shared" ref="U349:U352" si="67">T349-S349</f>
        <v>0</v>
      </c>
    </row>
    <row r="350" spans="1:21" s="1902" customFormat="1" ht="18.75" x14ac:dyDescent="0.25">
      <c r="A350" s="1900"/>
      <c r="B350" s="1993" t="s">
        <v>4119</v>
      </c>
      <c r="C350" s="1962"/>
      <c r="D350" s="1962"/>
      <c r="E350" s="1962"/>
      <c r="F350" s="2086"/>
      <c r="G350" s="1962"/>
      <c r="H350" s="2208">
        <f t="shared" ref="H350:N350" si="68">H120+H135+H148++H182+H195++H237+H250++H276+H312+H340</f>
        <v>433.178</v>
      </c>
      <c r="I350" s="2208">
        <f t="shared" si="68"/>
        <v>1017.3148</v>
      </c>
      <c r="J350" s="2208">
        <f t="shared" si="68"/>
        <v>1216.56</v>
      </c>
      <c r="K350" s="2208">
        <f t="shared" si="68"/>
        <v>3118.7139999999995</v>
      </c>
      <c r="L350" s="2208">
        <f t="shared" si="68"/>
        <v>2807.5229999999997</v>
      </c>
      <c r="M350" s="2208">
        <f t="shared" si="68"/>
        <v>10957.307000000001</v>
      </c>
      <c r="N350" s="2208">
        <f t="shared" si="68"/>
        <v>6339.41</v>
      </c>
      <c r="O350" s="1964"/>
      <c r="P350" s="1964"/>
      <c r="Q350" s="1964"/>
      <c r="S350" s="1934">
        <f t="shared" si="66"/>
        <v>24439.514000000003</v>
      </c>
      <c r="T350" s="1902">
        <v>24439.532999999999</v>
      </c>
      <c r="U350" s="1934">
        <f t="shared" si="67"/>
        <v>1.8999999996594852E-2</v>
      </c>
    </row>
    <row r="351" spans="1:21" s="1902" customFormat="1" ht="18.75" x14ac:dyDescent="0.25">
      <c r="A351" s="1900"/>
      <c r="B351" s="1993" t="s">
        <v>2922</v>
      </c>
      <c r="C351" s="1962"/>
      <c r="D351" s="1962"/>
      <c r="E351" s="1962"/>
      <c r="F351" s="2086"/>
      <c r="G351" s="1962"/>
      <c r="H351" s="2208">
        <f t="shared" ref="H351:N351" si="69">H321+H134</f>
        <v>0</v>
      </c>
      <c r="I351" s="2208">
        <f t="shared" si="69"/>
        <v>0</v>
      </c>
      <c r="J351" s="2208">
        <f t="shared" si="69"/>
        <v>9.3000000000000007</v>
      </c>
      <c r="K351" s="2208">
        <f t="shared" si="69"/>
        <v>10</v>
      </c>
      <c r="L351" s="2208">
        <f t="shared" si="69"/>
        <v>10</v>
      </c>
      <c r="M351" s="2208">
        <f t="shared" si="69"/>
        <v>0</v>
      </c>
      <c r="N351" s="2208">
        <f t="shared" si="69"/>
        <v>0</v>
      </c>
      <c r="O351" s="1964"/>
      <c r="P351" s="1964"/>
      <c r="Q351" s="1964"/>
      <c r="S351" s="1934">
        <f t="shared" si="66"/>
        <v>29.3</v>
      </c>
      <c r="T351" s="1902">
        <v>29.3</v>
      </c>
      <c r="U351" s="1934">
        <f t="shared" si="67"/>
        <v>0</v>
      </c>
    </row>
    <row r="352" spans="1:21" s="1902" customFormat="1" ht="18.75" x14ac:dyDescent="0.25">
      <c r="A352" s="1900"/>
      <c r="B352" s="1993" t="s">
        <v>3880</v>
      </c>
      <c r="C352" s="1962"/>
      <c r="D352" s="1962"/>
      <c r="E352" s="1962"/>
      <c r="F352" s="2086"/>
      <c r="G352" s="1962"/>
      <c r="H352" s="2207">
        <f t="shared" ref="H352:N352" si="70">H258+H304+H292+H63</f>
        <v>14555.7</v>
      </c>
      <c r="I352" s="2207">
        <f t="shared" si="70"/>
        <v>15923.9</v>
      </c>
      <c r="J352" s="2207">
        <f t="shared" si="70"/>
        <v>60397.799999999996</v>
      </c>
      <c r="K352" s="2207">
        <f t="shared" si="70"/>
        <v>73585.399999999994</v>
      </c>
      <c r="L352" s="2207">
        <f t="shared" si="70"/>
        <v>89121.7</v>
      </c>
      <c r="M352" s="2207">
        <f t="shared" si="70"/>
        <v>107513.3</v>
      </c>
      <c r="N352" s="2207">
        <f t="shared" si="70"/>
        <v>122228.9</v>
      </c>
      <c r="O352" s="1964"/>
      <c r="P352" s="1964"/>
      <c r="Q352" s="1964"/>
      <c r="S352" s="1934">
        <f t="shared" si="66"/>
        <v>452847.10000000003</v>
      </c>
      <c r="T352" s="1902">
        <v>452671.5</v>
      </c>
      <c r="U352" s="1934">
        <f t="shared" si="67"/>
        <v>-175.60000000003492</v>
      </c>
    </row>
    <row r="353" spans="1:22" x14ac:dyDescent="0.25">
      <c r="B353" s="1915"/>
      <c r="C353" s="1916"/>
      <c r="D353" s="1916"/>
      <c r="E353" s="2212"/>
      <c r="F353" s="2212"/>
      <c r="G353" s="1879"/>
      <c r="H353" s="1879"/>
      <c r="I353" s="1879"/>
      <c r="J353" s="1881"/>
      <c r="K353" s="1881"/>
      <c r="L353" s="1881"/>
      <c r="M353" s="1881"/>
      <c r="N353" s="1882"/>
      <c r="O353" s="1884"/>
      <c r="P353" s="1884"/>
      <c r="Q353" s="1884"/>
      <c r="R353" s="1890"/>
      <c r="S353" s="1890"/>
      <c r="T353" s="1890"/>
      <c r="U353" s="1890"/>
      <c r="V353" s="1917"/>
    </row>
    <row r="354" spans="1:22" x14ac:dyDescent="0.25">
      <c r="A354" s="1918"/>
      <c r="B354" s="1915"/>
      <c r="C354" s="1933"/>
      <c r="D354" s="1933"/>
      <c r="E354" s="1933"/>
      <c r="F354" s="1933"/>
      <c r="G354" s="1879"/>
      <c r="H354" s="1879"/>
      <c r="I354" s="1879"/>
      <c r="J354" s="1881"/>
      <c r="K354" s="1881"/>
      <c r="L354" s="1881"/>
      <c r="M354" s="1881"/>
      <c r="N354" s="1882"/>
      <c r="O354" s="1884"/>
      <c r="P354" s="1884"/>
      <c r="Q354" s="1884"/>
      <c r="R354" s="1890"/>
      <c r="S354" s="1890"/>
      <c r="T354" s="1890"/>
      <c r="U354" s="1890"/>
      <c r="V354" s="1917"/>
    </row>
    <row r="355" spans="1:22" ht="18.75" x14ac:dyDescent="0.25">
      <c r="A355" s="1918"/>
      <c r="B355" s="2209" t="s">
        <v>4306</v>
      </c>
      <c r="C355" s="2210"/>
      <c r="D355" s="2210"/>
      <c r="E355" s="2918" t="s">
        <v>4307</v>
      </c>
      <c r="F355" s="2918"/>
      <c r="G355" s="1879"/>
      <c r="H355" s="1879"/>
      <c r="I355" s="1879"/>
      <c r="J355" s="1881"/>
      <c r="K355" s="1881"/>
      <c r="L355" s="1881"/>
      <c r="M355" s="1881"/>
      <c r="N355" s="1881"/>
      <c r="O355" s="1884"/>
      <c r="P355" s="1884"/>
      <c r="Q355" s="1884"/>
      <c r="R355" s="1890"/>
      <c r="S355" s="1890"/>
      <c r="T355" s="1890"/>
      <c r="U355" s="1890"/>
      <c r="V355" s="1917"/>
    </row>
    <row r="356" spans="1:22" x14ac:dyDescent="0.25">
      <c r="A356" s="1918"/>
      <c r="B356" s="1915"/>
      <c r="C356" s="1935"/>
      <c r="D356" s="1935"/>
      <c r="E356" s="1935"/>
      <c r="F356" s="1935"/>
      <c r="G356" s="1879"/>
      <c r="H356" s="1879"/>
      <c r="I356" s="1879"/>
      <c r="J356" s="1881"/>
      <c r="K356" s="1881"/>
      <c r="L356" s="1881"/>
      <c r="M356" s="1881"/>
      <c r="N356" s="1881"/>
      <c r="O356" s="1884"/>
      <c r="P356" s="1884"/>
      <c r="Q356" s="1884"/>
      <c r="R356" s="1890"/>
      <c r="S356" s="1890"/>
      <c r="T356" s="1890"/>
      <c r="U356" s="1890"/>
      <c r="V356" s="1917"/>
    </row>
    <row r="357" spans="1:22" x14ac:dyDescent="0.25">
      <c r="A357" s="1918"/>
      <c r="B357" s="1915"/>
      <c r="C357" s="1935"/>
      <c r="D357" s="1935"/>
      <c r="E357" s="1935"/>
      <c r="F357" s="1935"/>
      <c r="G357" s="1879"/>
      <c r="H357" s="1879"/>
      <c r="I357" s="1879"/>
      <c r="J357" s="1881"/>
      <c r="K357" s="1881"/>
      <c r="L357" s="1881"/>
      <c r="M357" s="1881"/>
      <c r="N357" s="1881"/>
      <c r="O357" s="1884"/>
      <c r="P357" s="1884"/>
      <c r="Q357" s="1884"/>
      <c r="R357" s="1890"/>
      <c r="S357" s="1890"/>
      <c r="T357" s="1890"/>
      <c r="U357" s="1890"/>
      <c r="V357" s="1917"/>
    </row>
    <row r="358" spans="1:22" x14ac:dyDescent="0.25">
      <c r="A358" s="1918"/>
      <c r="B358" s="1915"/>
      <c r="C358" s="1935"/>
      <c r="D358" s="1935"/>
      <c r="E358" s="1935"/>
      <c r="F358" s="1935"/>
      <c r="G358" s="1879"/>
      <c r="H358" s="1879"/>
      <c r="I358" s="1879"/>
      <c r="J358" s="1881"/>
      <c r="K358" s="1881"/>
      <c r="L358" s="1881"/>
      <c r="M358" s="1881"/>
      <c r="N358" s="1881"/>
      <c r="O358" s="1884"/>
      <c r="P358" s="1884"/>
      <c r="Q358" s="1884"/>
      <c r="R358" s="1890"/>
      <c r="S358" s="1890"/>
      <c r="T358" s="1890"/>
      <c r="U358" s="1890"/>
      <c r="V358" s="1917"/>
    </row>
    <row r="359" spans="1:22" x14ac:dyDescent="0.25">
      <c r="A359" s="1918"/>
      <c r="B359" s="1915"/>
      <c r="C359" s="1935"/>
      <c r="D359" s="1935"/>
      <c r="E359" s="1935"/>
      <c r="F359" s="1935"/>
      <c r="G359" s="1879"/>
      <c r="H359" s="1879"/>
      <c r="I359" s="1879"/>
      <c r="J359" s="1881"/>
      <c r="K359" s="1881"/>
      <c r="L359" s="1881"/>
      <c r="M359" s="1881"/>
      <c r="N359" s="1881"/>
      <c r="O359" s="1884"/>
      <c r="P359" s="1884"/>
      <c r="Q359" s="1884"/>
      <c r="R359" s="1890"/>
      <c r="S359" s="1890"/>
      <c r="T359" s="1890"/>
      <c r="U359" s="1890"/>
      <c r="V359" s="1917"/>
    </row>
    <row r="360" spans="1:22" x14ac:dyDescent="0.25">
      <c r="A360" s="1918"/>
      <c r="B360" s="1915"/>
      <c r="C360" s="1935"/>
      <c r="D360" s="1935"/>
      <c r="E360" s="1935"/>
      <c r="F360" s="1935"/>
      <c r="G360" s="1879"/>
      <c r="H360" s="1879">
        <f t="shared" ref="H360:N360" si="71">H361-H348</f>
        <v>0</v>
      </c>
      <c r="I360" s="1879">
        <f t="shared" si="71"/>
        <v>1.9999999858555384E-4</v>
      </c>
      <c r="J360" s="1879">
        <f t="shared" si="71"/>
        <v>1839.5040000000008</v>
      </c>
      <c r="K360" s="1879">
        <f t="shared" si="71"/>
        <v>3379.4400000000169</v>
      </c>
      <c r="L360" s="1879">
        <f t="shared" si="71"/>
        <v>6015.7200000000012</v>
      </c>
      <c r="M360" s="1879">
        <f t="shared" si="71"/>
        <v>-7511.4030000000057</v>
      </c>
      <c r="N360" s="1879">
        <f t="shared" si="71"/>
        <v>-3898.8420000000042</v>
      </c>
      <c r="O360" s="1884"/>
      <c r="P360" s="1884"/>
      <c r="Q360" s="1884"/>
      <c r="R360" s="1890"/>
      <c r="S360" s="1890"/>
      <c r="T360" s="1890"/>
      <c r="U360" s="1890"/>
      <c r="V360" s="1917"/>
    </row>
    <row r="361" spans="1:22" x14ac:dyDescent="0.25">
      <c r="A361" s="1918"/>
      <c r="B361" s="1915"/>
      <c r="C361" s="1935"/>
      <c r="D361" s="1935"/>
      <c r="E361" s="1935"/>
      <c r="F361" s="1935"/>
      <c r="G361" s="1936" t="s">
        <v>4390</v>
      </c>
      <c r="H361" s="1936">
        <v>14988.878000000001</v>
      </c>
      <c r="I361" s="1936">
        <v>17141.215</v>
      </c>
      <c r="J361" s="1937">
        <v>63463.163999999997</v>
      </c>
      <c r="K361" s="1937">
        <v>80593.554000000004</v>
      </c>
      <c r="L361" s="1937">
        <v>98954.942999999999</v>
      </c>
      <c r="M361" s="1937">
        <v>112309.204</v>
      </c>
      <c r="N361" s="1937">
        <v>125519.46799999999</v>
      </c>
      <c r="O361" s="1884"/>
      <c r="P361" s="1884"/>
      <c r="Q361" s="1884"/>
      <c r="R361" s="1890"/>
      <c r="S361" s="1938">
        <f>N361+M361+L361+K361+J361</f>
        <v>480840.33299999998</v>
      </c>
      <c r="T361" s="1890"/>
      <c r="U361" s="1890"/>
      <c r="V361" s="1917"/>
    </row>
    <row r="362" spans="1:22" x14ac:dyDescent="0.25">
      <c r="A362" s="1918"/>
      <c r="B362" s="1890"/>
      <c r="C362" s="1890"/>
      <c r="D362" s="1890"/>
      <c r="E362" s="1890"/>
      <c r="F362" s="1890"/>
      <c r="G362" s="1879"/>
      <c r="H362" s="1879">
        <f t="shared" ref="H362:N362" si="72">H363-H352</f>
        <v>0</v>
      </c>
      <c r="I362" s="1879">
        <f t="shared" si="72"/>
        <v>0</v>
      </c>
      <c r="J362" s="1879">
        <f t="shared" si="72"/>
        <v>-175.59999999999854</v>
      </c>
      <c r="K362" s="1879">
        <f t="shared" si="72"/>
        <v>100</v>
      </c>
      <c r="L362" s="1879">
        <f t="shared" si="72"/>
        <v>0</v>
      </c>
      <c r="M362" s="1879">
        <f t="shared" si="72"/>
        <v>-100</v>
      </c>
      <c r="N362" s="1879">
        <f t="shared" si="72"/>
        <v>0</v>
      </c>
      <c r="O362" s="1884"/>
      <c r="P362" s="1884"/>
      <c r="Q362" s="1884"/>
      <c r="R362" s="1890"/>
      <c r="S362" s="1938">
        <f t="shared" ref="S362:S364" si="73">N362+M362+L362+K362+J362</f>
        <v>-175.59999999999854</v>
      </c>
      <c r="T362" s="1890"/>
      <c r="U362" s="1890"/>
      <c r="V362" s="1917"/>
    </row>
    <row r="363" spans="1:22" x14ac:dyDescent="0.25">
      <c r="A363" s="1918"/>
      <c r="B363" s="1878"/>
      <c r="C363" s="1879"/>
      <c r="D363" s="1879"/>
      <c r="E363" s="1879"/>
      <c r="F363" s="1880"/>
      <c r="G363" s="1931" t="s">
        <v>4385</v>
      </c>
      <c r="H363" s="1931">
        <v>14555.7</v>
      </c>
      <c r="I363" s="1931">
        <v>15923.9</v>
      </c>
      <c r="J363" s="1932">
        <v>60222.2</v>
      </c>
      <c r="K363" s="1932">
        <v>73685.399999999994</v>
      </c>
      <c r="L363" s="1932">
        <v>89121.7</v>
      </c>
      <c r="M363" s="1932">
        <v>107413.3</v>
      </c>
      <c r="N363" s="1932">
        <v>122228.9</v>
      </c>
      <c r="O363" s="1884"/>
      <c r="P363" s="1884"/>
      <c r="Q363" s="1884"/>
      <c r="R363" s="1890"/>
      <c r="S363" s="1938">
        <f t="shared" si="73"/>
        <v>452671.50000000006</v>
      </c>
      <c r="T363" s="1890"/>
      <c r="U363" s="1890"/>
      <c r="V363" s="1917"/>
    </row>
    <row r="364" spans="1:22" x14ac:dyDescent="0.25">
      <c r="A364" s="1918"/>
      <c r="B364" s="1878"/>
      <c r="C364" s="1879"/>
      <c r="D364" s="1879"/>
      <c r="E364" s="1879"/>
      <c r="F364" s="1880"/>
      <c r="G364" s="1879"/>
      <c r="H364" s="1879"/>
      <c r="I364" s="1879"/>
      <c r="J364" s="1881"/>
      <c r="K364" s="1881"/>
      <c r="L364" s="1881"/>
      <c r="M364" s="1881"/>
      <c r="N364" s="1881"/>
      <c r="O364" s="1884"/>
      <c r="P364" s="1884"/>
      <c r="Q364" s="1884"/>
      <c r="R364" s="1890"/>
      <c r="S364" s="1938">
        <f t="shared" si="73"/>
        <v>0</v>
      </c>
      <c r="T364" s="1890"/>
      <c r="U364" s="1890"/>
      <c r="V364" s="1917"/>
    </row>
    <row r="365" spans="1:22" x14ac:dyDescent="0.25">
      <c r="A365" s="1918"/>
      <c r="B365" s="1878"/>
      <c r="C365" s="1879"/>
      <c r="D365" s="1879"/>
      <c r="E365" s="1879"/>
      <c r="F365" s="1880"/>
      <c r="G365" s="1879"/>
      <c r="H365" s="1879" t="e">
        <f>H338+H336+H334+H332+H330+H328+H326+H318+H312+H296+H288+H285+H273+H272+H270+H269+H267+H265+H264+H254+H247+H243+H241+H233+H231+H229+H227+H225+H223+H221+H219+H217+H215+H213+H211+H209+H207+H205+H203+H201+H200+H192+H190+H179+H177+H175+H173+H171+H169+H167+H165+H163+H161+H159+H157+H155+H153+H151+H145+H143+H141+H139+H132+H130+H128+H126+H124+H117+H114+H111+H109+H107+H105+H103+H101+H99+H97+#REF!+#REF!+#REF!++H30+H26+H24+H22+H20+H18+H16+H14</f>
        <v>#REF!</v>
      </c>
      <c r="I365" s="1879" t="e">
        <f>I338+I336+I334+I332+I330+I328+I326+I318+I312+I296+I288+I285+I273+I272+I270+I269+I267+I265+I264+I254+I247+I243+I241+I233+I231+I229+I227+I225+I223+I221+I219+I217+I215+I213+I211+I209+I207+I205+I203+I201+I200+I192+I190+I179+I177+I175+I173+I171+I169+I167+I165+I163+I161+I159+I157+I155+I153+I151+I145+I143+I141+I139+I132+I130+I128+I126+I124+I117+I114+I111+I109+I107+I105+I103+I101+I99+I97+#REF!+#REF!+#REF!++I30+I26+I24+I22+I20+I18+I16+I14</f>
        <v>#REF!</v>
      </c>
      <c r="J365" s="1881" t="e">
        <f>J338+J336+J334+J332+J330+J328+J326+J318+J312+J296+J288+J285+J273+J272+J270+J269+J267+J265+J264+J254+J247+J243+J241+J233+J231+J229+J227+J225+J223+J221+J219+J217+J215+J213+J211+J209+J207+J205+J203+J201+J200+J192+J190+J179+J177+J175+J173+J171+J169+J167+J165+J163+J161+J159+J157+J155+J153+J151+J145+J143+J141+J139+J132+J130+J128+J126+J124+J117+J114+J111+J109+J107+J105+J103+J101+J99+J97+#REF!+#REF!+#REF!++J30+J26+J24+J22+J20+J18+J16+J14+J52+J50+J48+J46+J44+J42+J40+J37+J35</f>
        <v>#REF!</v>
      </c>
      <c r="K365" s="1881" t="e">
        <f>K338+K336+K334+K332+K330+K328+K326+K318+K312+K296+K288+K285+K273+K272+K270+K269+K267+K265+K264+K254+K247+K243+K241+K233+K231+K229+K227+K225+K223+K221+K219+K217+K215+K213+K211+K209+K207+K205+K203+K201+K200+K192+K190+K179+K177+K175+K173+K171+K169+K167+K165+K163+K161+K159+K157+K155+K153+K151+K145+K143+K141+K139+K132+K130+K128+K126+K124+K117+K114+K111+K109+K107+K105+K103+K101+K99+K97+#REF!+#REF!+#REF!++K30+K26+K24+K22+K20+K18+K16+K14</f>
        <v>#REF!</v>
      </c>
      <c r="L365" s="1881" t="e">
        <f>L338+L336+L334+L332+L330+L328+L326+L318+L312+L296+L288+L285+L273+L272+L270+L269+L267+L265+L264+L254+L247+L243+L241+L233+L231+L229+L227+L225+L223+L221+L219+L217+L215+L213+L211+L209+L207+L205+L203+L201+L200+L192+L190+L179+L177+L175+L173+L171+L169+L167+L165+L163+L161+L159+L157+L155+L153+L151+L145+L143+L141+L139+L132+L130+L128+L126+L124+L117+L114+L111+L109+L107+L105+L103+L101+L99+L97+#REF!+#REF!+#REF!++L30+L26+L24+L22+L20+L18+L16+L14</f>
        <v>#REF!</v>
      </c>
      <c r="M365" s="1881" t="e">
        <f>M338+M336+M334+M332+M330+M328+M326+M318+M312+M296+M288+M285+M273+M272+M270+M269+M267+M265+M264+M254+M247+M243+M241+M233+M231+M229+M227+M225+M223+M221+M219+M217+M215+M213+M211+M209+M207+M205+M203+M201+M200+M192+M190+M179+M177+M175+M173+M171+M169+M167+M165+M163+M161+M159+M157+M155+M153+M151+M145+M143+M141+M139+M132+M130+M128+M126+M124+M117+M114+M111+M109+M107+M105+M103+M101+M99+M97+#REF!+#REF!+#REF!++M30+M26+M24+M22+M20+M18+M16+M14</f>
        <v>#REF!</v>
      </c>
      <c r="N365" s="1881" t="e">
        <f>N338+N336+N334+N332+N330+N328+N326+N318+N312+N296+N288+N285+N273+N272+N270+N269+N267+N265+N264+N254+N247+N243+N241+N233+N231+N229+N227+N225+N223+N221+N219+N217+N215+N213+N211+N209+N207+N205+N203+N201+N200+N192+N190+N179+N177+N175+N173+N171+N169+N167+N165+N163+N161+N159+N157+N155+N153+N151+N145+N143+N141+N139+N132+N130+N128+N126+N124+N117+N114+N111+N109+N107+N105+N103+N101+N99+N97+#REF!+#REF!+#REF!++N30+N26+N24+N22+N20+N18+N16+N14</f>
        <v>#REF!</v>
      </c>
      <c r="O365" s="1879"/>
      <c r="P365" s="1884"/>
      <c r="Q365" s="1884"/>
      <c r="R365" s="1890"/>
      <c r="S365" s="1890"/>
      <c r="T365" s="1890"/>
      <c r="U365" s="1890"/>
      <c r="V365" s="1917"/>
    </row>
    <row r="366" spans="1:22" x14ac:dyDescent="0.25">
      <c r="A366" s="1918"/>
      <c r="B366" s="1878"/>
      <c r="C366" s="1879"/>
      <c r="D366" s="1879"/>
      <c r="E366" s="1879"/>
      <c r="F366" s="1880"/>
      <c r="G366" s="1879"/>
      <c r="H366" s="1879"/>
      <c r="I366" s="1879"/>
      <c r="J366" s="1881"/>
      <c r="K366" s="1881"/>
      <c r="L366" s="1881"/>
      <c r="M366" s="1881"/>
      <c r="N366" s="1882"/>
      <c r="O366" s="1884"/>
      <c r="P366" s="1884"/>
      <c r="Q366" s="1884"/>
      <c r="R366" s="1890"/>
      <c r="S366" s="1890"/>
      <c r="T366" s="1890"/>
      <c r="U366" s="1890"/>
      <c r="V366" s="1917"/>
    </row>
    <row r="367" spans="1:22" x14ac:dyDescent="0.25">
      <c r="A367" s="1918"/>
      <c r="B367" s="1878"/>
      <c r="C367" s="1879"/>
      <c r="D367" s="1879"/>
      <c r="E367" s="1879"/>
      <c r="F367" s="1880"/>
      <c r="G367" s="1879"/>
      <c r="H367" s="1879" t="e">
        <f t="shared" ref="H367:N367" si="74">H365-H348</f>
        <v>#REF!</v>
      </c>
      <c r="I367" s="1879" t="e">
        <f t="shared" si="74"/>
        <v>#REF!</v>
      </c>
      <c r="J367" s="1881" t="e">
        <f t="shared" si="74"/>
        <v>#REF!</v>
      </c>
      <c r="K367" s="1881" t="e">
        <f t="shared" si="74"/>
        <v>#REF!</v>
      </c>
      <c r="L367" s="1881" t="e">
        <f t="shared" si="74"/>
        <v>#REF!</v>
      </c>
      <c r="M367" s="1881" t="e">
        <f t="shared" si="74"/>
        <v>#REF!</v>
      </c>
      <c r="N367" s="1881" t="e">
        <f t="shared" si="74"/>
        <v>#REF!</v>
      </c>
      <c r="O367" s="1884"/>
      <c r="P367" s="1884"/>
      <c r="Q367" s="1884"/>
      <c r="R367" s="1890"/>
      <c r="S367" s="1890"/>
      <c r="T367" s="1890"/>
      <c r="U367" s="1890"/>
      <c r="V367" s="1917"/>
    </row>
    <row r="368" spans="1:22" x14ac:dyDescent="0.25">
      <c r="A368" s="1918"/>
      <c r="B368" s="1878"/>
      <c r="C368" s="1879"/>
      <c r="D368" s="1879"/>
      <c r="E368" s="1879"/>
      <c r="F368" s="1880"/>
      <c r="G368" s="1879"/>
      <c r="H368" s="1879"/>
      <c r="I368" s="1879"/>
      <c r="J368" s="1881"/>
      <c r="K368" s="1881"/>
      <c r="L368" s="1881"/>
      <c r="M368" s="1881"/>
      <c r="N368" s="1882"/>
      <c r="O368" s="1884"/>
      <c r="P368" s="1884"/>
      <c r="Q368" s="1884"/>
      <c r="R368" s="1890"/>
      <c r="S368" s="1890"/>
      <c r="T368" s="1890"/>
      <c r="U368" s="1890"/>
      <c r="V368" s="1917"/>
    </row>
    <row r="369" spans="1:22" ht="31.5" x14ac:dyDescent="0.25">
      <c r="A369" s="1918"/>
      <c r="B369" s="1878" t="str">
        <f>B7</f>
        <v>НАПРАВЛЕНИЕ 1: КРЕПКИЙ ФУНДАМЕНТ ЭКОНОМИКИ</v>
      </c>
      <c r="C369" s="1879"/>
      <c r="D369" s="1879"/>
      <c r="E369" s="1879"/>
      <c r="F369" s="1880"/>
      <c r="G369" s="1879"/>
      <c r="H369" s="1879">
        <f t="shared" ref="H369:N369" si="75">H7</f>
        <v>0</v>
      </c>
      <c r="I369" s="1879">
        <f t="shared" si="75"/>
        <v>0</v>
      </c>
      <c r="J369" s="1879">
        <f t="shared" si="75"/>
        <v>0</v>
      </c>
      <c r="K369" s="1879">
        <f t="shared" si="75"/>
        <v>0</v>
      </c>
      <c r="L369" s="1879">
        <f t="shared" si="75"/>
        <v>0</v>
      </c>
      <c r="M369" s="1879">
        <f t="shared" si="75"/>
        <v>0</v>
      </c>
      <c r="N369" s="1879">
        <f t="shared" si="75"/>
        <v>0</v>
      </c>
      <c r="O369" s="1884"/>
      <c r="P369" s="1884"/>
      <c r="Q369" s="1884"/>
      <c r="R369" s="1890"/>
      <c r="S369" s="1890"/>
      <c r="T369" s="1890"/>
      <c r="U369" s="1890"/>
      <c r="V369" s="1917"/>
    </row>
    <row r="370" spans="1:22" ht="31.5" x14ac:dyDescent="0.25">
      <c r="A370" s="1918"/>
      <c r="B370" s="1878" t="str">
        <f>B65</f>
        <v>НАПРАВЛЕНИЕ 2: НОВЫЕ ТОЧКИ РОСТА</v>
      </c>
      <c r="C370" s="1879"/>
      <c r="D370" s="1879"/>
      <c r="E370" s="1879"/>
      <c r="F370" s="1880"/>
      <c r="G370" s="1879"/>
      <c r="H370" s="1879">
        <f t="shared" ref="H370:N370" si="76">H65</f>
        <v>0</v>
      </c>
      <c r="I370" s="1879">
        <f t="shared" si="76"/>
        <v>0</v>
      </c>
      <c r="J370" s="1879">
        <f t="shared" si="76"/>
        <v>0</v>
      </c>
      <c r="K370" s="1879">
        <f t="shared" si="76"/>
        <v>0</v>
      </c>
      <c r="L370" s="1879">
        <f t="shared" si="76"/>
        <v>0</v>
      </c>
      <c r="M370" s="1879" t="e">
        <f t="shared" si="76"/>
        <v>#REF!</v>
      </c>
      <c r="N370" s="1879" t="e">
        <f t="shared" si="76"/>
        <v>#REF!</v>
      </c>
      <c r="O370" s="1884"/>
      <c r="P370" s="1884"/>
      <c r="Q370" s="1884"/>
      <c r="R370" s="1890"/>
      <c r="S370" s="1890"/>
      <c r="T370" s="1890"/>
      <c r="U370" s="1890"/>
      <c r="V370" s="1917"/>
    </row>
    <row r="371" spans="1:22" ht="31.5" x14ac:dyDescent="0.25">
      <c r="A371" s="1918"/>
      <c r="B371" s="1878" t="str">
        <f>B72</f>
        <v>НАПРАВЛЕНИЕ 3: ВЫСОКОЕ КАЧЕСТВО ЖИЗНИ</v>
      </c>
      <c r="C371" s="1879"/>
      <c r="D371" s="1879"/>
      <c r="E371" s="1879"/>
      <c r="F371" s="1880"/>
      <c r="G371" s="1879"/>
      <c r="H371" s="1879">
        <f t="shared" ref="H371:N371" si="77">H72</f>
        <v>433.178</v>
      </c>
      <c r="I371" s="1879">
        <f t="shared" si="77"/>
        <v>1217.3148000000001</v>
      </c>
      <c r="J371" s="1879">
        <f t="shared" si="77"/>
        <v>764.26</v>
      </c>
      <c r="K371" s="1879">
        <f t="shared" si="77"/>
        <v>3618.7139999999999</v>
      </c>
      <c r="L371" s="1879">
        <f t="shared" si="77"/>
        <v>3807.5230000000001</v>
      </c>
      <c r="M371" s="1879">
        <f t="shared" si="77"/>
        <v>9531.3070000000007</v>
      </c>
      <c r="N371" s="1879">
        <f t="shared" si="77"/>
        <v>5690.91</v>
      </c>
      <c r="O371" s="1884"/>
      <c r="P371" s="1884"/>
      <c r="Q371" s="1884"/>
      <c r="R371" s="1890"/>
      <c r="S371" s="1890"/>
      <c r="T371" s="1890"/>
      <c r="U371" s="1890"/>
      <c r="V371" s="1917"/>
    </row>
    <row r="372" spans="1:22" ht="47.25" x14ac:dyDescent="0.25">
      <c r="A372" s="1918"/>
      <c r="B372" s="1878" t="str">
        <f>B281</f>
        <v>НАПРАВЛЕНИЕ 4: СКВОЗНЫЕ ПРЕОБРАЗОВАНИЯ ЭКОНОМИКИ И ОБЩЕСТВА</v>
      </c>
      <c r="C372" s="1879"/>
      <c r="D372" s="1879"/>
      <c r="E372" s="1879"/>
      <c r="F372" s="1880"/>
      <c r="G372" s="1879"/>
      <c r="H372" s="1879">
        <f t="shared" ref="H372:N372" si="78">H281</f>
        <v>14455.7</v>
      </c>
      <c r="I372" s="1879">
        <f t="shared" si="78"/>
        <v>15926</v>
      </c>
      <c r="J372" s="1879">
        <f t="shared" si="78"/>
        <v>42573.200000000004</v>
      </c>
      <c r="K372" s="1879">
        <f t="shared" si="78"/>
        <v>50085.4</v>
      </c>
      <c r="L372" s="1879">
        <f t="shared" si="78"/>
        <v>65098.7</v>
      </c>
      <c r="M372" s="1879">
        <f t="shared" si="78"/>
        <v>82613.3</v>
      </c>
      <c r="N372" s="1879">
        <f t="shared" si="78"/>
        <v>92628.9</v>
      </c>
      <c r="O372" s="1884"/>
      <c r="P372" s="1884"/>
      <c r="Q372" s="1884"/>
      <c r="R372" s="1890"/>
      <c r="S372" s="1890"/>
      <c r="T372" s="1890"/>
      <c r="U372" s="1890"/>
      <c r="V372" s="1917"/>
    </row>
    <row r="373" spans="1:22" x14ac:dyDescent="0.25">
      <c r="A373" s="1918"/>
      <c r="B373" s="1878" t="str">
        <f>B307</f>
        <v>НАПРАВЛЕНИЕ 5: БЕЗОПАСНОСТЬ</v>
      </c>
      <c r="C373" s="1879"/>
      <c r="D373" s="1879"/>
      <c r="E373" s="1879"/>
      <c r="F373" s="1880"/>
      <c r="G373" s="1879"/>
      <c r="H373" s="1879">
        <f t="shared" ref="H373:N373" si="79">H307</f>
        <v>0</v>
      </c>
      <c r="I373" s="1879">
        <f t="shared" si="79"/>
        <v>0</v>
      </c>
      <c r="J373" s="1879">
        <f t="shared" si="79"/>
        <v>461.6</v>
      </c>
      <c r="K373" s="1879">
        <f t="shared" si="79"/>
        <v>10</v>
      </c>
      <c r="L373" s="1879">
        <f t="shared" si="79"/>
        <v>10</v>
      </c>
      <c r="M373" s="1879">
        <f t="shared" si="79"/>
        <v>2876</v>
      </c>
      <c r="N373" s="1879">
        <f t="shared" si="79"/>
        <v>1498.5</v>
      </c>
      <c r="O373" s="1884"/>
      <c r="P373" s="1884"/>
      <c r="Q373" s="1884"/>
      <c r="R373" s="1890"/>
      <c r="S373" s="1890"/>
      <c r="T373" s="1890"/>
      <c r="U373" s="1890"/>
      <c r="V373" s="1917"/>
    </row>
    <row r="374" spans="1:22" x14ac:dyDescent="0.25">
      <c r="A374" s="1918"/>
      <c r="B374" s="1878"/>
      <c r="C374" s="1879"/>
      <c r="D374" s="1879"/>
      <c r="E374" s="1879"/>
      <c r="F374" s="1880"/>
      <c r="G374" s="1879"/>
      <c r="H374" s="1879">
        <f>SUM(H369:H373)</f>
        <v>14888.878000000001</v>
      </c>
      <c r="I374" s="1879">
        <f t="shared" ref="I374:N374" si="80">SUM(I369:I373)</f>
        <v>17143.3148</v>
      </c>
      <c r="J374" s="1879">
        <f t="shared" si="80"/>
        <v>43799.060000000005</v>
      </c>
      <c r="K374" s="1879">
        <f t="shared" si="80"/>
        <v>53714.114000000001</v>
      </c>
      <c r="L374" s="1879">
        <f t="shared" si="80"/>
        <v>68916.222999999998</v>
      </c>
      <c r="M374" s="1879" t="e">
        <f t="shared" si="80"/>
        <v>#REF!</v>
      </c>
      <c r="N374" s="1879" t="e">
        <f t="shared" si="80"/>
        <v>#REF!</v>
      </c>
      <c r="O374" s="1884"/>
      <c r="P374" s="1884"/>
      <c r="Q374" s="1884"/>
      <c r="R374" s="1890"/>
      <c r="S374" s="1890"/>
      <c r="T374" s="1890"/>
      <c r="U374" s="1890"/>
      <c r="V374" s="1917"/>
    </row>
    <row r="375" spans="1:22" x14ac:dyDescent="0.25">
      <c r="A375" s="1918"/>
      <c r="B375" s="1878"/>
      <c r="C375" s="1879"/>
      <c r="D375" s="1879"/>
      <c r="E375" s="1879"/>
      <c r="F375" s="1880"/>
      <c r="G375" s="1879"/>
      <c r="H375" s="1879"/>
      <c r="I375" s="1879"/>
      <c r="J375" s="1881"/>
      <c r="K375" s="1881"/>
      <c r="L375" s="1881"/>
      <c r="M375" s="1881"/>
      <c r="N375" s="1882"/>
      <c r="O375" s="1884"/>
      <c r="P375" s="1884"/>
      <c r="Q375" s="1884"/>
      <c r="R375" s="1890"/>
      <c r="S375" s="1890"/>
      <c r="T375" s="1890"/>
      <c r="U375" s="1890"/>
      <c r="V375" s="1917"/>
    </row>
    <row r="376" spans="1:22" x14ac:dyDescent="0.25">
      <c r="A376" s="1918"/>
      <c r="B376" s="1878"/>
      <c r="C376" s="1879"/>
      <c r="D376" s="1879"/>
      <c r="E376" s="1879"/>
      <c r="F376" s="1880"/>
      <c r="G376" s="1879"/>
      <c r="H376" s="1879" t="e">
        <f>H365-H374</f>
        <v>#REF!</v>
      </c>
      <c r="I376" s="1879" t="e">
        <f t="shared" ref="I376:N376" si="81">I365-I374</f>
        <v>#REF!</v>
      </c>
      <c r="J376" s="1879" t="e">
        <f t="shared" si="81"/>
        <v>#REF!</v>
      </c>
      <c r="K376" s="1879" t="e">
        <f t="shared" si="81"/>
        <v>#REF!</v>
      </c>
      <c r="L376" s="1879" t="e">
        <f t="shared" si="81"/>
        <v>#REF!</v>
      </c>
      <c r="M376" s="1879" t="e">
        <f t="shared" si="81"/>
        <v>#REF!</v>
      </c>
      <c r="N376" s="1879" t="e">
        <f t="shared" si="81"/>
        <v>#REF!</v>
      </c>
      <c r="O376" s="1884"/>
      <c r="P376" s="1884"/>
      <c r="Q376" s="1884"/>
      <c r="R376" s="1890"/>
      <c r="S376" s="1890"/>
      <c r="T376" s="1890"/>
      <c r="U376" s="1890"/>
      <c r="V376" s="1917"/>
    </row>
    <row r="377" spans="1:22" x14ac:dyDescent="0.25">
      <c r="A377" s="1918"/>
      <c r="B377" s="1878"/>
      <c r="C377" s="1879"/>
      <c r="D377" s="1879"/>
      <c r="E377" s="1879"/>
      <c r="F377" s="1880"/>
      <c r="G377" s="1879"/>
      <c r="H377" s="1879"/>
      <c r="I377" s="1879"/>
      <c r="J377" s="1881"/>
      <c r="K377" s="1881"/>
      <c r="L377" s="1881"/>
      <c r="M377" s="1881"/>
      <c r="N377" s="1882"/>
      <c r="O377" s="1884"/>
      <c r="P377" s="1884"/>
      <c r="Q377" s="1884"/>
      <c r="R377" s="1890"/>
      <c r="S377" s="1890"/>
      <c r="T377" s="1890"/>
      <c r="U377" s="1890"/>
      <c r="V377" s="1917"/>
    </row>
    <row r="378" spans="1:22" x14ac:dyDescent="0.25">
      <c r="A378" s="1918"/>
      <c r="B378" s="1878"/>
      <c r="C378" s="1879"/>
      <c r="D378" s="1879"/>
      <c r="E378" s="1879"/>
      <c r="F378" s="1880"/>
      <c r="G378" s="1879"/>
      <c r="H378" s="1879"/>
      <c r="I378" s="1879"/>
      <c r="J378" s="1881"/>
      <c r="K378" s="1881"/>
      <c r="L378" s="1881"/>
      <c r="M378" s="1881"/>
      <c r="N378" s="1882"/>
      <c r="O378" s="1884"/>
      <c r="P378" s="1884"/>
      <c r="Q378" s="1884"/>
      <c r="R378" s="1890"/>
      <c r="S378" s="1890"/>
      <c r="T378" s="1890"/>
      <c r="U378" s="1890"/>
      <c r="V378" s="1917"/>
    </row>
    <row r="379" spans="1:22" x14ac:dyDescent="0.25">
      <c r="A379" s="1918"/>
      <c r="B379" s="1878"/>
      <c r="C379" s="1879"/>
      <c r="D379" s="1879"/>
      <c r="E379" s="1879"/>
      <c r="F379" s="1880"/>
      <c r="G379" s="1879"/>
      <c r="H379" s="1879"/>
      <c r="I379" s="1879"/>
      <c r="J379" s="1881"/>
      <c r="K379" s="1881"/>
      <c r="L379" s="1881"/>
      <c r="M379" s="1881"/>
      <c r="N379" s="1881"/>
      <c r="O379" s="1884"/>
      <c r="P379" s="1884"/>
      <c r="Q379" s="1884"/>
      <c r="R379" s="1890"/>
      <c r="S379" s="1890"/>
      <c r="T379" s="1890"/>
      <c r="U379" s="1890"/>
      <c r="V379" s="1917"/>
    </row>
    <row r="380" spans="1:22" x14ac:dyDescent="0.25">
      <c r="A380" s="1918"/>
      <c r="B380" s="1878"/>
      <c r="C380" s="1879"/>
      <c r="D380" s="1879"/>
      <c r="E380" s="1879"/>
      <c r="F380" s="1880"/>
      <c r="G380" s="1879"/>
      <c r="H380" s="1879"/>
      <c r="I380" s="1879"/>
      <c r="J380" s="1881"/>
      <c r="K380" s="1881"/>
      <c r="L380" s="1881"/>
      <c r="M380" s="1881"/>
      <c r="N380" s="1882"/>
      <c r="O380" s="1884"/>
      <c r="P380" s="1884"/>
      <c r="Q380" s="1884"/>
      <c r="R380" s="1890"/>
      <c r="S380" s="1890"/>
      <c r="T380" s="1890"/>
      <c r="U380" s="1890"/>
      <c r="V380" s="1917"/>
    </row>
    <row r="381" spans="1:22" x14ac:dyDescent="0.25">
      <c r="A381" s="1918"/>
      <c r="B381" s="1878"/>
      <c r="C381" s="1879"/>
      <c r="D381" s="1879"/>
      <c r="E381" s="1879"/>
      <c r="F381" s="1880"/>
      <c r="G381" s="1879"/>
      <c r="H381" s="1879"/>
      <c r="I381" s="1879"/>
      <c r="J381" s="1881"/>
      <c r="K381" s="1881"/>
      <c r="L381" s="1881"/>
      <c r="M381" s="1881"/>
      <c r="N381" s="1882"/>
      <c r="O381" s="1884"/>
      <c r="P381" s="1884"/>
      <c r="Q381" s="1884"/>
      <c r="R381" s="1890"/>
      <c r="S381" s="1890"/>
      <c r="T381" s="1890"/>
      <c r="U381" s="1890"/>
      <c r="V381" s="1917"/>
    </row>
    <row r="382" spans="1:22" x14ac:dyDescent="0.25">
      <c r="A382" s="1918"/>
      <c r="B382" s="1878"/>
      <c r="C382" s="1879"/>
      <c r="D382" s="1879"/>
      <c r="E382" s="1879"/>
      <c r="F382" s="1880"/>
      <c r="G382" s="1879"/>
      <c r="H382" s="1879"/>
      <c r="I382" s="1879"/>
      <c r="J382" s="1881"/>
      <c r="K382" s="1881"/>
      <c r="L382" s="1881"/>
      <c r="M382" s="1881"/>
      <c r="N382" s="1882"/>
      <c r="O382" s="1884"/>
      <c r="P382" s="1884"/>
      <c r="Q382" s="1884"/>
      <c r="R382" s="1890"/>
      <c r="S382" s="1890"/>
      <c r="T382" s="1890"/>
      <c r="U382" s="1890"/>
      <c r="V382" s="1917"/>
    </row>
    <row r="383" spans="1:22" x14ac:dyDescent="0.25">
      <c r="A383" s="1918"/>
      <c r="B383" s="1878"/>
      <c r="C383" s="1879"/>
      <c r="D383" s="1879"/>
      <c r="E383" s="1879"/>
      <c r="F383" s="1880"/>
      <c r="G383" s="1879"/>
      <c r="H383" s="1879"/>
      <c r="I383" s="1879"/>
      <c r="J383" s="1881"/>
      <c r="K383" s="1881"/>
      <c r="L383" s="1881"/>
      <c r="M383" s="1881"/>
      <c r="N383" s="1882"/>
      <c r="O383" s="1884"/>
      <c r="P383" s="1884"/>
      <c r="Q383" s="1884"/>
      <c r="R383" s="1890"/>
      <c r="S383" s="1890"/>
      <c r="T383" s="1890"/>
      <c r="U383" s="1890"/>
      <c r="V383" s="1917"/>
    </row>
    <row r="384" spans="1:22" x14ac:dyDescent="0.25">
      <c r="A384" s="1918"/>
      <c r="B384" s="1878"/>
      <c r="C384" s="1879"/>
      <c r="D384" s="1879"/>
      <c r="E384" s="1879"/>
      <c r="F384" s="1880"/>
      <c r="G384" s="1879"/>
      <c r="H384" s="1879"/>
      <c r="I384" s="1879"/>
      <c r="J384" s="1881"/>
      <c r="K384" s="1881"/>
      <c r="L384" s="1881"/>
      <c r="M384" s="1881"/>
      <c r="N384" s="1882"/>
      <c r="O384" s="1884"/>
      <c r="P384" s="1884"/>
      <c r="Q384" s="1884"/>
      <c r="R384" s="1890"/>
      <c r="S384" s="1890"/>
      <c r="T384" s="1890"/>
      <c r="U384" s="1890"/>
      <c r="V384" s="1917"/>
    </row>
    <row r="385" spans="1:22" x14ac:dyDescent="0.25">
      <c r="A385" s="1918"/>
      <c r="B385" s="1878"/>
      <c r="C385" s="1879"/>
      <c r="D385" s="1879"/>
      <c r="E385" s="1879"/>
      <c r="F385" s="1880"/>
      <c r="G385" s="1879"/>
      <c r="H385" s="1879"/>
      <c r="I385" s="1879"/>
      <c r="J385" s="1881"/>
      <c r="K385" s="1881"/>
      <c r="L385" s="1881"/>
      <c r="M385" s="1881"/>
      <c r="N385" s="1882"/>
      <c r="O385" s="1884"/>
      <c r="P385" s="1884"/>
      <c r="Q385" s="1884"/>
      <c r="R385" s="1890"/>
      <c r="S385" s="1890"/>
      <c r="T385" s="1890"/>
      <c r="U385" s="1890"/>
      <c r="V385" s="1917"/>
    </row>
    <row r="386" spans="1:22" x14ac:dyDescent="0.25">
      <c r="A386" s="1918"/>
      <c r="B386" s="1878"/>
      <c r="C386" s="1879"/>
      <c r="D386" s="1879"/>
      <c r="E386" s="1879"/>
      <c r="F386" s="1880"/>
      <c r="G386" s="1879"/>
      <c r="H386" s="1879"/>
      <c r="I386" s="1879"/>
      <c r="J386" s="1881"/>
      <c r="K386" s="1881"/>
      <c r="L386" s="1881"/>
      <c r="M386" s="1881"/>
      <c r="N386" s="1882"/>
      <c r="O386" s="1884"/>
      <c r="P386" s="1884"/>
      <c r="Q386" s="1884"/>
      <c r="R386" s="1890"/>
      <c r="S386" s="1890"/>
      <c r="T386" s="1890"/>
      <c r="U386" s="1890"/>
      <c r="V386" s="1917"/>
    </row>
    <row r="387" spans="1:22" x14ac:dyDescent="0.25">
      <c r="A387" s="1918"/>
      <c r="B387" s="1878"/>
      <c r="C387" s="1879"/>
      <c r="D387" s="1879"/>
      <c r="E387" s="1879"/>
      <c r="F387" s="1880"/>
      <c r="G387" s="1879"/>
      <c r="H387" s="1879"/>
      <c r="I387" s="1879"/>
      <c r="J387" s="1881"/>
      <c r="K387" s="1881"/>
      <c r="L387" s="1881"/>
      <c r="M387" s="1881"/>
      <c r="N387" s="1882"/>
      <c r="O387" s="1884"/>
      <c r="P387" s="1884"/>
      <c r="Q387" s="1884"/>
      <c r="R387" s="1890"/>
      <c r="S387" s="1890"/>
      <c r="T387" s="1890"/>
      <c r="U387" s="1890"/>
      <c r="V387" s="1917"/>
    </row>
    <row r="388" spans="1:22" x14ac:dyDescent="0.25">
      <c r="A388" s="1918"/>
      <c r="B388" s="1878"/>
      <c r="C388" s="1879"/>
      <c r="D388" s="1879"/>
      <c r="E388" s="1879"/>
      <c r="F388" s="1880"/>
      <c r="G388" s="1879"/>
      <c r="H388" s="1879"/>
      <c r="I388" s="1879"/>
      <c r="J388" s="1881"/>
      <c r="K388" s="1881"/>
      <c r="L388" s="1881"/>
      <c r="M388" s="1881"/>
      <c r="N388" s="1882"/>
      <c r="O388" s="1884"/>
      <c r="P388" s="1884"/>
      <c r="Q388" s="1884"/>
      <c r="R388" s="1890"/>
      <c r="S388" s="1890"/>
      <c r="T388" s="1890"/>
      <c r="U388" s="1890"/>
      <c r="V388" s="1917"/>
    </row>
    <row r="389" spans="1:22" x14ac:dyDescent="0.25">
      <c r="A389" s="1918"/>
      <c r="B389" s="1878"/>
      <c r="C389" s="1879"/>
      <c r="D389" s="1879"/>
      <c r="E389" s="1879"/>
      <c r="F389" s="1880"/>
      <c r="G389" s="1879"/>
      <c r="H389" s="1879"/>
      <c r="I389" s="1879"/>
      <c r="J389" s="1881"/>
      <c r="K389" s="1881"/>
      <c r="L389" s="1881"/>
      <c r="M389" s="1881"/>
      <c r="N389" s="1882"/>
      <c r="O389" s="1884"/>
      <c r="P389" s="1884"/>
      <c r="Q389" s="1884"/>
      <c r="R389" s="1890"/>
      <c r="S389" s="1890"/>
      <c r="T389" s="1890"/>
      <c r="U389" s="1890"/>
      <c r="V389" s="1917"/>
    </row>
    <row r="390" spans="1:22" x14ac:dyDescent="0.25">
      <c r="A390" s="1918"/>
      <c r="B390" s="1878"/>
      <c r="C390" s="1879"/>
      <c r="D390" s="1879"/>
      <c r="E390" s="1879"/>
      <c r="F390" s="1880"/>
      <c r="G390" s="1879"/>
      <c r="H390" s="1879"/>
      <c r="I390" s="1879"/>
      <c r="J390" s="1881"/>
      <c r="K390" s="1881"/>
      <c r="L390" s="1881"/>
      <c r="M390" s="1881"/>
      <c r="N390" s="1882"/>
      <c r="O390" s="1884"/>
      <c r="P390" s="1884"/>
      <c r="Q390" s="1884"/>
      <c r="R390" s="1890"/>
      <c r="S390" s="1890"/>
      <c r="T390" s="1890"/>
      <c r="U390" s="1890"/>
      <c r="V390" s="1917"/>
    </row>
    <row r="391" spans="1:22" x14ac:dyDescent="0.25">
      <c r="A391" s="1918"/>
      <c r="B391" s="1878"/>
      <c r="C391" s="1879"/>
      <c r="D391" s="1879"/>
      <c r="E391" s="1879"/>
      <c r="F391" s="1880"/>
      <c r="G391" s="1879"/>
      <c r="H391" s="1879"/>
      <c r="I391" s="1879"/>
      <c r="J391" s="1881"/>
      <c r="K391" s="1881"/>
      <c r="L391" s="1881"/>
      <c r="M391" s="1881"/>
      <c r="N391" s="1882"/>
      <c r="O391" s="1884"/>
      <c r="P391" s="1884"/>
      <c r="Q391" s="1884"/>
      <c r="R391" s="1890"/>
      <c r="S391" s="1890"/>
      <c r="T391" s="1890"/>
      <c r="U391" s="1890"/>
      <c r="V391" s="1917"/>
    </row>
    <row r="392" spans="1:22" x14ac:dyDescent="0.25">
      <c r="A392" s="1918"/>
      <c r="B392" s="1878"/>
      <c r="C392" s="1879"/>
      <c r="D392" s="1879"/>
      <c r="E392" s="1879"/>
      <c r="F392" s="1880"/>
      <c r="G392" s="1879"/>
      <c r="H392" s="1879"/>
      <c r="I392" s="1879"/>
      <c r="J392" s="1881"/>
      <c r="K392" s="1881"/>
      <c r="L392" s="1881"/>
      <c r="M392" s="1881"/>
      <c r="N392" s="1882"/>
      <c r="O392" s="1884"/>
      <c r="P392" s="1884"/>
      <c r="Q392" s="1884"/>
      <c r="R392" s="1890"/>
      <c r="S392" s="1890"/>
      <c r="T392" s="1890"/>
      <c r="U392" s="1890"/>
      <c r="V392" s="1917"/>
    </row>
    <row r="393" spans="1:22" x14ac:dyDescent="0.25">
      <c r="A393" s="1918"/>
      <c r="B393" s="1878"/>
      <c r="C393" s="1879"/>
      <c r="D393" s="1879"/>
      <c r="E393" s="1879"/>
      <c r="F393" s="1880"/>
      <c r="G393" s="1879"/>
      <c r="H393" s="1879"/>
      <c r="I393" s="1879"/>
      <c r="J393" s="1881"/>
      <c r="K393" s="1881"/>
      <c r="L393" s="1881"/>
      <c r="M393" s="1881"/>
      <c r="N393" s="1882"/>
      <c r="O393" s="1884"/>
      <c r="P393" s="1884"/>
      <c r="Q393" s="1884"/>
      <c r="R393" s="1890"/>
      <c r="S393" s="1890"/>
      <c r="T393" s="1890"/>
      <c r="U393" s="1890"/>
      <c r="V393" s="1917"/>
    </row>
    <row r="394" spans="1:22" x14ac:dyDescent="0.25">
      <c r="A394" s="1918"/>
      <c r="B394" s="1878"/>
      <c r="C394" s="1879"/>
      <c r="D394" s="1879"/>
      <c r="E394" s="1879"/>
      <c r="F394" s="1880"/>
      <c r="G394" s="1879"/>
      <c r="H394" s="1879"/>
      <c r="I394" s="1879"/>
      <c r="J394" s="1881"/>
      <c r="K394" s="1881"/>
      <c r="L394" s="1881"/>
      <c r="M394" s="1881"/>
      <c r="N394" s="1882"/>
      <c r="O394" s="1884"/>
      <c r="P394" s="1884"/>
      <c r="Q394" s="1884"/>
    </row>
    <row r="395" spans="1:22" x14ac:dyDescent="0.25">
      <c r="A395" s="1918"/>
      <c r="B395" s="1878"/>
      <c r="C395" s="1879"/>
      <c r="D395" s="1879"/>
      <c r="E395" s="1879"/>
      <c r="F395" s="1880"/>
      <c r="G395" s="1879"/>
      <c r="H395" s="1879"/>
      <c r="I395" s="1879"/>
      <c r="J395" s="1881"/>
      <c r="K395" s="1881"/>
      <c r="L395" s="1881"/>
      <c r="M395" s="1881"/>
      <c r="N395" s="1882"/>
      <c r="O395" s="1884"/>
      <c r="P395" s="1884"/>
      <c r="Q395" s="1884"/>
    </row>
    <row r="396" spans="1:22" x14ac:dyDescent="0.25">
      <c r="A396" s="1918"/>
      <c r="B396" s="1878"/>
      <c r="C396" s="1879"/>
      <c r="D396" s="1879"/>
      <c r="E396" s="1879"/>
      <c r="F396" s="1880"/>
      <c r="G396" s="1879"/>
      <c r="H396" s="1879"/>
      <c r="I396" s="1879"/>
      <c r="J396" s="1881"/>
      <c r="K396" s="1881"/>
      <c r="L396" s="1881"/>
      <c r="M396" s="1881"/>
      <c r="N396" s="1882"/>
      <c r="O396" s="1884"/>
      <c r="P396" s="1884"/>
      <c r="Q396" s="1884"/>
    </row>
    <row r="397" spans="1:22" x14ac:dyDescent="0.25">
      <c r="A397" s="1918"/>
      <c r="B397" s="1878"/>
      <c r="C397" s="1879"/>
      <c r="D397" s="1879"/>
      <c r="E397" s="1879"/>
      <c r="F397" s="1880"/>
      <c r="G397" s="1879"/>
      <c r="H397" s="1879"/>
      <c r="I397" s="1879"/>
      <c r="J397" s="1881"/>
      <c r="K397" s="1881"/>
      <c r="L397" s="1881"/>
      <c r="M397" s="1881"/>
      <c r="N397" s="1882"/>
      <c r="O397" s="1884"/>
      <c r="P397" s="1884"/>
      <c r="Q397" s="1884"/>
    </row>
    <row r="398" spans="1:22" x14ac:dyDescent="0.25">
      <c r="A398" s="1918"/>
      <c r="B398" s="1878"/>
      <c r="C398" s="1879"/>
      <c r="D398" s="1879"/>
      <c r="E398" s="1879"/>
      <c r="F398" s="1880"/>
      <c r="G398" s="1879"/>
      <c r="H398" s="1879"/>
      <c r="I398" s="1879"/>
      <c r="J398" s="1881"/>
      <c r="K398" s="1881"/>
      <c r="L398" s="1881"/>
      <c r="M398" s="1881"/>
      <c r="N398" s="1882"/>
      <c r="O398" s="1884"/>
      <c r="P398" s="1884"/>
      <c r="Q398" s="1884"/>
    </row>
    <row r="399" spans="1:22" x14ac:dyDescent="0.25">
      <c r="A399" s="1918"/>
      <c r="B399" s="1878"/>
      <c r="C399" s="1879"/>
      <c r="D399" s="1879"/>
      <c r="E399" s="1879"/>
      <c r="F399" s="1880"/>
      <c r="G399" s="1879"/>
      <c r="H399" s="1879"/>
      <c r="I399" s="1879"/>
      <c r="J399" s="1881"/>
      <c r="K399" s="1881"/>
      <c r="L399" s="1881"/>
      <c r="M399" s="1881"/>
      <c r="N399" s="1882"/>
      <c r="O399" s="1884"/>
      <c r="P399" s="1884"/>
      <c r="Q399" s="1884"/>
    </row>
    <row r="400" spans="1:22" x14ac:dyDescent="0.25">
      <c r="A400" s="1918"/>
      <c r="B400" s="1878"/>
      <c r="C400" s="1879"/>
      <c r="D400" s="1879"/>
      <c r="E400" s="1879"/>
      <c r="F400" s="1880"/>
      <c r="G400" s="1879"/>
      <c r="H400" s="1879"/>
      <c r="I400" s="1879"/>
      <c r="J400" s="1881"/>
      <c r="K400" s="1881"/>
      <c r="L400" s="1881"/>
      <c r="M400" s="1881"/>
      <c r="N400" s="1882"/>
      <c r="O400" s="1884"/>
      <c r="P400" s="1884"/>
      <c r="Q400" s="1884"/>
    </row>
    <row r="401" spans="1:17" x14ac:dyDescent="0.25">
      <c r="A401" s="1918"/>
      <c r="B401" s="1878"/>
      <c r="C401" s="1879"/>
      <c r="D401" s="1879"/>
      <c r="E401" s="1879"/>
      <c r="F401" s="1880"/>
      <c r="G401" s="1879"/>
      <c r="H401" s="1879"/>
      <c r="I401" s="1879"/>
      <c r="J401" s="1881"/>
      <c r="K401" s="1881"/>
      <c r="L401" s="1881"/>
      <c r="M401" s="1881"/>
      <c r="N401" s="1882"/>
      <c r="O401" s="1884"/>
      <c r="P401" s="1884"/>
      <c r="Q401" s="1884"/>
    </row>
    <row r="402" spans="1:17" x14ac:dyDescent="0.25">
      <c r="A402" s="1918"/>
      <c r="B402" s="1878"/>
      <c r="C402" s="1879"/>
      <c r="D402" s="1879"/>
      <c r="E402" s="1879"/>
      <c r="F402" s="1880"/>
      <c r="G402" s="1879"/>
      <c r="H402" s="1879"/>
      <c r="I402" s="1879"/>
      <c r="J402" s="1881"/>
      <c r="K402" s="1881"/>
      <c r="L402" s="1881"/>
      <c r="M402" s="1881"/>
      <c r="N402" s="1882"/>
      <c r="O402" s="1884"/>
      <c r="P402" s="1884"/>
      <c r="Q402" s="1884"/>
    </row>
    <row r="403" spans="1:17" x14ac:dyDescent="0.25">
      <c r="A403" s="1918"/>
      <c r="B403" s="1878"/>
      <c r="C403" s="1879"/>
      <c r="D403" s="1879"/>
      <c r="E403" s="1879"/>
      <c r="F403" s="1880"/>
      <c r="G403" s="1879"/>
      <c r="H403" s="1879"/>
      <c r="I403" s="1879"/>
      <c r="J403" s="1881"/>
      <c r="K403" s="1881"/>
      <c r="L403" s="1881"/>
      <c r="M403" s="1881"/>
      <c r="N403" s="1882"/>
      <c r="O403" s="1884"/>
      <c r="P403" s="1884"/>
      <c r="Q403" s="1884"/>
    </row>
    <row r="404" spans="1:17" x14ac:dyDescent="0.25">
      <c r="A404" s="1918"/>
      <c r="B404" s="1878"/>
      <c r="C404" s="1879"/>
      <c r="D404" s="1879"/>
      <c r="E404" s="1879"/>
      <c r="F404" s="1880"/>
      <c r="G404" s="1879"/>
      <c r="H404" s="1879"/>
      <c r="I404" s="1879"/>
      <c r="J404" s="1881"/>
      <c r="K404" s="1881"/>
      <c r="L404" s="1881"/>
      <c r="M404" s="1881"/>
      <c r="N404" s="1882"/>
      <c r="O404" s="1884"/>
      <c r="P404" s="1884"/>
      <c r="Q404" s="1884"/>
    </row>
    <row r="405" spans="1:17" x14ac:dyDescent="0.25">
      <c r="A405" s="1918"/>
      <c r="B405" s="1878"/>
      <c r="C405" s="1879"/>
      <c r="D405" s="1879"/>
      <c r="E405" s="1879"/>
      <c r="F405" s="1880"/>
      <c r="G405" s="1879"/>
      <c r="H405" s="1879"/>
      <c r="I405" s="1879"/>
      <c r="J405" s="1881"/>
      <c r="K405" s="1881"/>
      <c r="L405" s="1881"/>
      <c r="M405" s="1881"/>
      <c r="N405" s="1882"/>
      <c r="O405" s="1884"/>
      <c r="P405" s="1884"/>
      <c r="Q405" s="1884"/>
    </row>
    <row r="406" spans="1:17" x14ac:dyDescent="0.25">
      <c r="A406" s="1918"/>
      <c r="B406" s="1878"/>
      <c r="C406" s="1879"/>
      <c r="D406" s="1879"/>
      <c r="E406" s="1879"/>
      <c r="F406" s="1880"/>
      <c r="G406" s="1879"/>
      <c r="H406" s="1879"/>
      <c r="I406" s="1879"/>
      <c r="J406" s="1881"/>
      <c r="K406" s="1881"/>
      <c r="L406" s="1881"/>
      <c r="M406" s="1881"/>
      <c r="N406" s="1882"/>
      <c r="O406" s="1884"/>
      <c r="P406" s="1884"/>
      <c r="Q406" s="1884"/>
    </row>
    <row r="407" spans="1:17" x14ac:dyDescent="0.25">
      <c r="A407" s="1918"/>
      <c r="B407" s="1878"/>
      <c r="C407" s="1879"/>
      <c r="D407" s="1879"/>
      <c r="E407" s="1879"/>
      <c r="F407" s="1880"/>
      <c r="G407" s="1879"/>
      <c r="H407" s="1879"/>
      <c r="I407" s="1879"/>
      <c r="J407" s="1881"/>
      <c r="K407" s="1881"/>
      <c r="L407" s="1881"/>
      <c r="M407" s="1881"/>
      <c r="N407" s="1882"/>
      <c r="O407" s="1884"/>
      <c r="P407" s="1884"/>
      <c r="Q407" s="1884"/>
    </row>
    <row r="408" spans="1:17" x14ac:dyDescent="0.25">
      <c r="A408" s="1918"/>
      <c r="B408" s="1878"/>
      <c r="C408" s="1879"/>
      <c r="D408" s="1879"/>
      <c r="E408" s="1879"/>
      <c r="F408" s="1880"/>
      <c r="G408" s="1879"/>
      <c r="H408" s="1879"/>
      <c r="I408" s="1879"/>
      <c r="J408" s="1881"/>
      <c r="K408" s="1881"/>
      <c r="L408" s="1881"/>
      <c r="M408" s="1881"/>
      <c r="N408" s="1882"/>
      <c r="O408" s="1884"/>
      <c r="P408" s="1884"/>
      <c r="Q408" s="1884"/>
    </row>
    <row r="409" spans="1:17" x14ac:dyDescent="0.25">
      <c r="A409" s="1918"/>
      <c r="B409" s="1878"/>
      <c r="C409" s="1879"/>
      <c r="D409" s="1879"/>
      <c r="E409" s="1879"/>
      <c r="F409" s="1880"/>
      <c r="G409" s="1879"/>
      <c r="H409" s="1879"/>
      <c r="I409" s="1879"/>
      <c r="J409" s="1881"/>
      <c r="K409" s="1881"/>
      <c r="L409" s="1881"/>
      <c r="M409" s="1881"/>
      <c r="N409" s="1882"/>
      <c r="O409" s="1884"/>
      <c r="P409" s="1884"/>
      <c r="Q409" s="1884"/>
    </row>
    <row r="410" spans="1:17" x14ac:dyDescent="0.25">
      <c r="A410" s="1918"/>
      <c r="B410" s="1878"/>
      <c r="C410" s="1879"/>
      <c r="D410" s="1879"/>
      <c r="E410" s="1879"/>
      <c r="F410" s="1880"/>
      <c r="G410" s="1879"/>
      <c r="H410" s="1879"/>
      <c r="I410" s="1879"/>
      <c r="J410" s="1881"/>
      <c r="K410" s="1881"/>
      <c r="L410" s="1881"/>
      <c r="M410" s="1881"/>
      <c r="N410" s="1882"/>
      <c r="O410" s="1884"/>
      <c r="P410" s="1884"/>
      <c r="Q410" s="1884"/>
    </row>
    <row r="411" spans="1:17" x14ac:dyDescent="0.25">
      <c r="A411" s="1918"/>
      <c r="B411" s="1878"/>
      <c r="C411" s="1879"/>
      <c r="D411" s="1879"/>
      <c r="E411" s="1879"/>
      <c r="F411" s="1880"/>
      <c r="G411" s="1879"/>
      <c r="H411" s="1879"/>
      <c r="I411" s="1879"/>
      <c r="J411" s="1881"/>
      <c r="K411" s="1881"/>
      <c r="L411" s="1881"/>
      <c r="M411" s="1881"/>
      <c r="N411" s="1882"/>
      <c r="O411" s="1884"/>
      <c r="P411" s="1884"/>
      <c r="Q411" s="1884"/>
    </row>
    <row r="412" spans="1:17" x14ac:dyDescent="0.25">
      <c r="A412" s="1918"/>
      <c r="B412" s="1878"/>
      <c r="C412" s="1879"/>
      <c r="D412" s="1879"/>
      <c r="E412" s="1879"/>
      <c r="F412" s="1880"/>
      <c r="G412" s="1879"/>
      <c r="H412" s="1879"/>
      <c r="I412" s="1879"/>
      <c r="J412" s="1881"/>
      <c r="K412" s="1881"/>
      <c r="L412" s="1881"/>
      <c r="M412" s="1881"/>
      <c r="N412" s="1882"/>
      <c r="O412" s="1884"/>
      <c r="P412" s="1884"/>
      <c r="Q412" s="1884"/>
    </row>
    <row r="413" spans="1:17" x14ac:dyDescent="0.25">
      <c r="A413" s="1918"/>
      <c r="B413" s="1878"/>
      <c r="C413" s="1879"/>
      <c r="D413" s="1879"/>
      <c r="E413" s="1879"/>
      <c r="F413" s="1880"/>
      <c r="G413" s="1879"/>
      <c r="H413" s="1879"/>
      <c r="I413" s="1879"/>
      <c r="J413" s="1881"/>
      <c r="K413" s="1881"/>
      <c r="L413" s="1881"/>
      <c r="M413" s="1881"/>
      <c r="N413" s="1882"/>
      <c r="O413" s="1884"/>
      <c r="P413" s="1884"/>
      <c r="Q413" s="1884"/>
    </row>
    <row r="414" spans="1:17" x14ac:dyDescent="0.25">
      <c r="A414" s="1918"/>
      <c r="B414" s="1878"/>
      <c r="C414" s="1879"/>
      <c r="D414" s="1879"/>
      <c r="E414" s="1879"/>
      <c r="F414" s="1880"/>
      <c r="G414" s="1879"/>
      <c r="H414" s="1879"/>
      <c r="I414" s="1879"/>
      <c r="J414" s="1881"/>
      <c r="K414" s="1881"/>
      <c r="L414" s="1881"/>
      <c r="M414" s="1881"/>
      <c r="N414" s="1882"/>
      <c r="O414" s="1884"/>
      <c r="P414" s="1884"/>
      <c r="Q414" s="1884"/>
    </row>
    <row r="415" spans="1:17" x14ac:dyDescent="0.25">
      <c r="A415" s="1918"/>
      <c r="B415" s="1878"/>
      <c r="C415" s="1879"/>
      <c r="D415" s="1879"/>
      <c r="E415" s="1879"/>
      <c r="F415" s="1880"/>
      <c r="G415" s="1879"/>
      <c r="H415" s="1879"/>
      <c r="I415" s="1879"/>
      <c r="J415" s="1881"/>
      <c r="K415" s="1881"/>
      <c r="L415" s="1881"/>
      <c r="M415" s="1881"/>
      <c r="N415" s="1882"/>
      <c r="O415" s="1884"/>
      <c r="P415" s="1884"/>
      <c r="Q415" s="1884"/>
    </row>
    <row r="416" spans="1:17" x14ac:dyDescent="0.25">
      <c r="A416" s="1918"/>
      <c r="B416" s="1878"/>
      <c r="C416" s="1879"/>
      <c r="D416" s="1879"/>
      <c r="E416" s="1879"/>
      <c r="F416" s="1880"/>
      <c r="G416" s="1879"/>
      <c r="H416" s="1879"/>
      <c r="I416" s="1879"/>
      <c r="J416" s="1881"/>
      <c r="K416" s="1881"/>
      <c r="L416" s="1881"/>
      <c r="M416" s="1881"/>
      <c r="N416" s="1882"/>
      <c r="O416" s="1884"/>
      <c r="P416" s="1884"/>
      <c r="Q416" s="1884"/>
    </row>
    <row r="417" spans="1:17" x14ac:dyDescent="0.25">
      <c r="A417" s="1918"/>
      <c r="B417" s="1878"/>
      <c r="C417" s="1879"/>
      <c r="D417" s="1879"/>
      <c r="E417" s="1879"/>
      <c r="F417" s="1880"/>
      <c r="G417" s="1879"/>
      <c r="H417" s="1879"/>
      <c r="I417" s="1879"/>
      <c r="J417" s="1881"/>
      <c r="K417" s="1881"/>
      <c r="L417" s="1881"/>
      <c r="M417" s="1881"/>
      <c r="N417" s="1882"/>
      <c r="O417" s="1884"/>
      <c r="P417" s="1884"/>
      <c r="Q417" s="1884"/>
    </row>
    <row r="418" spans="1:17" x14ac:dyDescent="0.25">
      <c r="A418" s="1918"/>
      <c r="B418" s="1878"/>
      <c r="C418" s="1879"/>
      <c r="D418" s="1879"/>
      <c r="E418" s="1879"/>
      <c r="F418" s="1880"/>
      <c r="G418" s="1879"/>
      <c r="H418" s="1879"/>
      <c r="I418" s="1879"/>
      <c r="J418" s="1881"/>
      <c r="K418" s="1881"/>
      <c r="L418" s="1881"/>
      <c r="M418" s="1881"/>
      <c r="N418" s="1882"/>
      <c r="O418" s="1884"/>
      <c r="P418" s="1884"/>
      <c r="Q418" s="1884"/>
    </row>
    <row r="419" spans="1:17" x14ac:dyDescent="0.25">
      <c r="A419" s="1918"/>
      <c r="B419" s="1878"/>
      <c r="C419" s="1879"/>
      <c r="D419" s="1879"/>
      <c r="E419" s="1879"/>
      <c r="F419" s="1880"/>
      <c r="G419" s="1879"/>
      <c r="H419" s="1879"/>
      <c r="I419" s="1879"/>
      <c r="J419" s="1881"/>
      <c r="K419" s="1881"/>
      <c r="L419" s="1881"/>
      <c r="M419" s="1881"/>
      <c r="N419" s="1882"/>
      <c r="O419" s="1884"/>
      <c r="P419" s="1884"/>
      <c r="Q419" s="1884"/>
    </row>
    <row r="420" spans="1:17" x14ac:dyDescent="0.25">
      <c r="A420" s="1918"/>
      <c r="B420" s="1878"/>
      <c r="C420" s="1879"/>
      <c r="D420" s="1879"/>
      <c r="E420" s="1879"/>
      <c r="F420" s="1880"/>
      <c r="G420" s="1879"/>
      <c r="H420" s="1879"/>
      <c r="I420" s="1879"/>
      <c r="J420" s="1881"/>
      <c r="K420" s="1881"/>
      <c r="L420" s="1881"/>
      <c r="M420" s="1881"/>
      <c r="N420" s="1882"/>
      <c r="O420" s="1884"/>
      <c r="P420" s="1884"/>
      <c r="Q420" s="1884"/>
    </row>
    <row r="421" spans="1:17" x14ac:dyDescent="0.25">
      <c r="A421" s="1918"/>
      <c r="B421" s="1878"/>
      <c r="C421" s="1879"/>
      <c r="D421" s="1879"/>
      <c r="E421" s="1879"/>
      <c r="F421" s="1880"/>
      <c r="G421" s="1879"/>
      <c r="H421" s="1879"/>
      <c r="I421" s="1879"/>
      <c r="J421" s="1881"/>
      <c r="K421" s="1881"/>
      <c r="L421" s="1881"/>
      <c r="M421" s="1881"/>
      <c r="N421" s="1882"/>
      <c r="O421" s="1884"/>
      <c r="P421" s="1884"/>
      <c r="Q421" s="1884"/>
    </row>
    <row r="422" spans="1:17" x14ac:dyDescent="0.25">
      <c r="A422" s="1918"/>
      <c r="B422" s="1878"/>
      <c r="C422" s="1879"/>
      <c r="D422" s="1879"/>
      <c r="E422" s="1879"/>
      <c r="F422" s="1880"/>
      <c r="G422" s="1879"/>
      <c r="H422" s="1879"/>
      <c r="I422" s="1879"/>
      <c r="J422" s="1881"/>
      <c r="K422" s="1881"/>
      <c r="L422" s="1881"/>
      <c r="M422" s="1881"/>
      <c r="N422" s="1882"/>
      <c r="O422" s="1884"/>
      <c r="P422" s="1884"/>
      <c r="Q422" s="1884"/>
    </row>
    <row r="423" spans="1:17" x14ac:dyDescent="0.25">
      <c r="A423" s="1918"/>
      <c r="B423" s="1878"/>
      <c r="C423" s="1879"/>
      <c r="D423" s="1879"/>
      <c r="E423" s="1879"/>
      <c r="F423" s="1880"/>
      <c r="G423" s="1879"/>
      <c r="H423" s="1879"/>
      <c r="I423" s="1879"/>
      <c r="J423" s="1881"/>
      <c r="K423" s="1881"/>
      <c r="L423" s="1881"/>
      <c r="M423" s="1881"/>
      <c r="N423" s="1882"/>
      <c r="O423" s="1884"/>
      <c r="P423" s="1884"/>
      <c r="Q423" s="1884"/>
    </row>
    <row r="424" spans="1:17" x14ac:dyDescent="0.25">
      <c r="A424" s="1918"/>
      <c r="B424" s="1878"/>
      <c r="C424" s="1879"/>
      <c r="D424" s="1879"/>
      <c r="E424" s="1879"/>
      <c r="F424" s="1880"/>
      <c r="G424" s="1879"/>
      <c r="H424" s="1879"/>
      <c r="I424" s="1879"/>
      <c r="J424" s="1881"/>
      <c r="K424" s="1881"/>
      <c r="L424" s="1881"/>
      <c r="M424" s="1881"/>
      <c r="N424" s="1882"/>
      <c r="O424" s="1884"/>
      <c r="P424" s="1884"/>
      <c r="Q424" s="1884"/>
    </row>
    <row r="425" spans="1:17" x14ac:dyDescent="0.25">
      <c r="A425" s="1918"/>
      <c r="B425" s="1878"/>
      <c r="C425" s="1879"/>
      <c r="D425" s="1879"/>
      <c r="E425" s="1879"/>
      <c r="F425" s="1880"/>
      <c r="G425" s="1879"/>
      <c r="H425" s="1879"/>
      <c r="I425" s="1879"/>
      <c r="J425" s="1881"/>
      <c r="K425" s="1881"/>
      <c r="L425" s="1881"/>
      <c r="M425" s="1881"/>
      <c r="N425" s="1882"/>
      <c r="O425" s="1884"/>
      <c r="P425" s="1884"/>
      <c r="Q425" s="1884"/>
    </row>
    <row r="426" spans="1:17" x14ac:dyDescent="0.25">
      <c r="A426" s="1918"/>
      <c r="B426" s="1878"/>
      <c r="C426" s="1879"/>
      <c r="D426" s="1879"/>
      <c r="E426" s="1879"/>
      <c r="F426" s="1880"/>
      <c r="G426" s="1879"/>
      <c r="H426" s="1879"/>
      <c r="I426" s="1879"/>
      <c r="J426" s="1881"/>
      <c r="K426" s="1881"/>
      <c r="L426" s="1881"/>
      <c r="M426" s="1881"/>
      <c r="N426" s="1882"/>
      <c r="O426" s="1884"/>
      <c r="P426" s="1884"/>
      <c r="Q426" s="1884"/>
    </row>
    <row r="427" spans="1:17" x14ac:dyDescent="0.25">
      <c r="A427" s="1918"/>
      <c r="B427" s="1878"/>
      <c r="C427" s="1879"/>
      <c r="D427" s="1879"/>
      <c r="E427" s="1879"/>
      <c r="F427" s="1880"/>
      <c r="G427" s="1879"/>
      <c r="H427" s="1879"/>
      <c r="I427" s="1879"/>
      <c r="J427" s="1881"/>
      <c r="K427" s="1881"/>
      <c r="L427" s="1881"/>
      <c r="M427" s="1881"/>
      <c r="N427" s="1882"/>
      <c r="O427" s="1884"/>
      <c r="P427" s="1884"/>
      <c r="Q427" s="1884"/>
    </row>
    <row r="428" spans="1:17" x14ac:dyDescent="0.25">
      <c r="A428" s="1918"/>
      <c r="B428" s="1878"/>
      <c r="C428" s="1879"/>
      <c r="D428" s="1879"/>
      <c r="E428" s="1879"/>
      <c r="F428" s="1880"/>
      <c r="G428" s="1879"/>
      <c r="H428" s="1879"/>
      <c r="I428" s="1879"/>
      <c r="J428" s="1881"/>
      <c r="K428" s="1881"/>
      <c r="L428" s="1881"/>
      <c r="M428" s="1881"/>
      <c r="N428" s="1882"/>
      <c r="O428" s="1884"/>
      <c r="P428" s="1884"/>
      <c r="Q428" s="1884"/>
    </row>
    <row r="429" spans="1:17" x14ac:dyDescent="0.25">
      <c r="A429" s="1918"/>
      <c r="B429" s="1878"/>
      <c r="C429" s="1879"/>
      <c r="D429" s="1879"/>
      <c r="E429" s="1879"/>
      <c r="F429" s="1880"/>
      <c r="G429" s="1879"/>
      <c r="H429" s="1879"/>
      <c r="I429" s="1879"/>
      <c r="J429" s="1881"/>
      <c r="K429" s="1881"/>
      <c r="L429" s="1881"/>
      <c r="M429" s="1881"/>
      <c r="N429" s="1882"/>
      <c r="O429" s="1884"/>
      <c r="P429" s="1884"/>
      <c r="Q429" s="1884"/>
    </row>
    <row r="430" spans="1:17" x14ac:dyDescent="0.25">
      <c r="A430" s="1918"/>
      <c r="B430" s="1878"/>
      <c r="C430" s="1879"/>
      <c r="D430" s="1879"/>
      <c r="E430" s="1879"/>
      <c r="F430" s="1880"/>
      <c r="G430" s="1879"/>
      <c r="H430" s="1879"/>
      <c r="I430" s="1879"/>
      <c r="J430" s="1881"/>
      <c r="K430" s="1881"/>
      <c r="L430" s="1881"/>
      <c r="M430" s="1881"/>
      <c r="N430" s="1882"/>
      <c r="O430" s="1884"/>
      <c r="P430" s="1884"/>
      <c r="Q430" s="1884"/>
    </row>
    <row r="431" spans="1:17" x14ac:dyDescent="0.25">
      <c r="A431" s="1918"/>
      <c r="B431" s="1878"/>
      <c r="C431" s="1879"/>
      <c r="D431" s="1879"/>
      <c r="E431" s="1879"/>
      <c r="F431" s="1880"/>
      <c r="G431" s="1879"/>
      <c r="H431" s="1879"/>
      <c r="I431" s="1879"/>
      <c r="J431" s="1881"/>
      <c r="K431" s="1881"/>
      <c r="L431" s="1881"/>
      <c r="M431" s="1881"/>
      <c r="N431" s="1882"/>
      <c r="O431" s="1884"/>
      <c r="P431" s="1884"/>
      <c r="Q431" s="1884"/>
    </row>
    <row r="432" spans="1:17" x14ac:dyDescent="0.25">
      <c r="A432" s="1918"/>
      <c r="B432" s="1878"/>
      <c r="C432" s="1879"/>
      <c r="D432" s="1879"/>
      <c r="E432" s="1879"/>
      <c r="F432" s="1880"/>
      <c r="G432" s="1879"/>
      <c r="H432" s="1879"/>
      <c r="I432" s="1879"/>
      <c r="J432" s="1881"/>
      <c r="K432" s="1881"/>
      <c r="L432" s="1881"/>
      <c r="M432" s="1881"/>
      <c r="N432" s="1882"/>
      <c r="O432" s="1884"/>
      <c r="P432" s="1884"/>
      <c r="Q432" s="1884"/>
    </row>
    <row r="433" spans="1:17" x14ac:dyDescent="0.25">
      <c r="A433" s="1918"/>
      <c r="B433" s="1878"/>
      <c r="C433" s="1879"/>
      <c r="D433" s="1879"/>
      <c r="E433" s="1879"/>
      <c r="F433" s="1880"/>
      <c r="G433" s="1879"/>
      <c r="H433" s="1879"/>
      <c r="I433" s="1879"/>
      <c r="J433" s="1881"/>
      <c r="K433" s="1881"/>
      <c r="L433" s="1881"/>
      <c r="M433" s="1881"/>
      <c r="N433" s="1882"/>
      <c r="O433" s="1884"/>
      <c r="P433" s="1884"/>
      <c r="Q433" s="1884"/>
    </row>
    <row r="434" spans="1:17" x14ac:dyDescent="0.25">
      <c r="A434" s="1918"/>
      <c r="B434" s="1878"/>
      <c r="C434" s="1879"/>
      <c r="D434" s="1879"/>
      <c r="E434" s="1879"/>
      <c r="F434" s="1880"/>
      <c r="G434" s="1879"/>
      <c r="H434" s="1879"/>
      <c r="I434" s="1879"/>
      <c r="J434" s="1881"/>
      <c r="K434" s="1881"/>
      <c r="L434" s="1881"/>
      <c r="M434" s="1881"/>
      <c r="N434" s="1882"/>
      <c r="O434" s="1884"/>
      <c r="P434" s="1884"/>
      <c r="Q434" s="1884"/>
    </row>
    <row r="435" spans="1:17" x14ac:dyDescent="0.25">
      <c r="A435" s="1918"/>
      <c r="B435" s="1878"/>
      <c r="C435" s="1879"/>
      <c r="D435" s="1879"/>
      <c r="E435" s="1879"/>
      <c r="F435" s="1880"/>
      <c r="G435" s="1879"/>
      <c r="H435" s="1879"/>
      <c r="I435" s="1879"/>
      <c r="J435" s="1881"/>
      <c r="K435" s="1881"/>
      <c r="L435" s="1881"/>
      <c r="M435" s="1881"/>
      <c r="N435" s="1882"/>
      <c r="O435" s="1884"/>
      <c r="P435" s="1884"/>
      <c r="Q435" s="1884"/>
    </row>
    <row r="436" spans="1:17" x14ac:dyDescent="0.25">
      <c r="A436" s="1918"/>
      <c r="B436" s="1878"/>
      <c r="C436" s="1879"/>
      <c r="D436" s="1879"/>
      <c r="E436" s="1879"/>
      <c r="F436" s="1880"/>
      <c r="G436" s="1879"/>
      <c r="H436" s="1879"/>
      <c r="I436" s="1879"/>
      <c r="J436" s="1881"/>
      <c r="K436" s="1881"/>
      <c r="L436" s="1881"/>
      <c r="M436" s="1881"/>
      <c r="N436" s="1882"/>
      <c r="O436" s="1884"/>
      <c r="P436" s="1884"/>
      <c r="Q436" s="1884"/>
    </row>
    <row r="437" spans="1:17" x14ac:dyDescent="0.25">
      <c r="A437" s="1918"/>
      <c r="B437" s="1878"/>
      <c r="C437" s="1879"/>
      <c r="D437" s="1879"/>
      <c r="E437" s="1879"/>
      <c r="F437" s="1880"/>
      <c r="G437" s="1879"/>
      <c r="H437" s="1879"/>
      <c r="I437" s="1879"/>
      <c r="J437" s="1881"/>
      <c r="K437" s="1881"/>
      <c r="L437" s="1881"/>
      <c r="M437" s="1881"/>
      <c r="N437" s="1882"/>
      <c r="O437" s="1884"/>
      <c r="P437" s="1884"/>
      <c r="Q437" s="1884"/>
    </row>
    <row r="438" spans="1:17" x14ac:dyDescent="0.25">
      <c r="A438" s="1918"/>
      <c r="B438" s="1878"/>
      <c r="C438" s="1879"/>
      <c r="D438" s="1879"/>
      <c r="E438" s="1879"/>
      <c r="F438" s="1880"/>
      <c r="G438" s="1879"/>
      <c r="H438" s="1879"/>
      <c r="I438" s="1879"/>
      <c r="J438" s="1881"/>
      <c r="K438" s="1881"/>
      <c r="L438" s="1881"/>
      <c r="M438" s="1881"/>
      <c r="N438" s="1882"/>
      <c r="O438" s="1884"/>
      <c r="P438" s="1884"/>
      <c r="Q438" s="1884"/>
    </row>
    <row r="439" spans="1:17" x14ac:dyDescent="0.25">
      <c r="A439" s="1918"/>
      <c r="B439" s="1878"/>
      <c r="C439" s="1879"/>
      <c r="D439" s="1879"/>
      <c r="E439" s="1879"/>
      <c r="F439" s="1880"/>
      <c r="G439" s="1879"/>
      <c r="H439" s="1879"/>
      <c r="I439" s="1879"/>
      <c r="J439" s="1881"/>
      <c r="K439" s="1881"/>
      <c r="L439" s="1881"/>
      <c r="M439" s="1881"/>
      <c r="N439" s="1882"/>
      <c r="O439" s="1884"/>
      <c r="P439" s="1884"/>
      <c r="Q439" s="1884"/>
    </row>
    <row r="440" spans="1:17" x14ac:dyDescent="0.25">
      <c r="A440" s="1918"/>
      <c r="B440" s="1878"/>
      <c r="C440" s="1879"/>
      <c r="D440" s="1879"/>
      <c r="E440" s="1879"/>
      <c r="F440" s="1880"/>
      <c r="G440" s="1879"/>
      <c r="H440" s="1879"/>
      <c r="I440" s="1879"/>
      <c r="J440" s="1881"/>
      <c r="K440" s="1881"/>
      <c r="L440" s="1881"/>
      <c r="M440" s="1881"/>
      <c r="N440" s="1882"/>
      <c r="O440" s="1884"/>
      <c r="P440" s="1884"/>
      <c r="Q440" s="1884"/>
    </row>
    <row r="441" spans="1:17" x14ac:dyDescent="0.25">
      <c r="A441" s="1918"/>
      <c r="B441" s="1878"/>
      <c r="C441" s="1879"/>
      <c r="D441" s="1879"/>
      <c r="E441" s="1879"/>
      <c r="F441" s="1880"/>
      <c r="G441" s="1879"/>
      <c r="H441" s="1879"/>
      <c r="I441" s="1879"/>
      <c r="J441" s="1881"/>
      <c r="K441" s="1881"/>
      <c r="L441" s="1881"/>
      <c r="M441" s="1881"/>
      <c r="N441" s="1882"/>
      <c r="O441" s="1884"/>
      <c r="P441" s="1884"/>
      <c r="Q441" s="1884"/>
    </row>
    <row r="442" spans="1:17" x14ac:dyDescent="0.25">
      <c r="A442" s="1918"/>
      <c r="B442" s="1878"/>
      <c r="C442" s="1879"/>
      <c r="D442" s="1879"/>
      <c r="E442" s="1879"/>
      <c r="F442" s="1880"/>
      <c r="G442" s="1879"/>
      <c r="H442" s="1879"/>
      <c r="I442" s="1879"/>
      <c r="J442" s="1881"/>
      <c r="K442" s="1881"/>
      <c r="L442" s="1881"/>
      <c r="M442" s="1881"/>
      <c r="N442" s="1882"/>
      <c r="O442" s="1884"/>
      <c r="P442" s="1884"/>
      <c r="Q442" s="1884"/>
    </row>
    <row r="443" spans="1:17" x14ac:dyDescent="0.25">
      <c r="A443" s="1918"/>
      <c r="B443" s="1878"/>
      <c r="C443" s="1879"/>
      <c r="D443" s="1879"/>
      <c r="E443" s="1879"/>
      <c r="F443" s="1880"/>
      <c r="G443" s="1879"/>
      <c r="H443" s="1879"/>
      <c r="I443" s="1879"/>
      <c r="J443" s="1881"/>
      <c r="K443" s="1881"/>
      <c r="L443" s="1881"/>
      <c r="M443" s="1881"/>
      <c r="N443" s="1882"/>
      <c r="O443" s="1884"/>
      <c r="P443" s="1884"/>
      <c r="Q443" s="1884"/>
    </row>
    <row r="444" spans="1:17" x14ac:dyDescent="0.25">
      <c r="A444" s="1918"/>
      <c r="B444" s="1878"/>
      <c r="C444" s="1879"/>
      <c r="D444" s="1879"/>
      <c r="E444" s="1879"/>
      <c r="F444" s="1880"/>
      <c r="G444" s="1879"/>
      <c r="H444" s="1879"/>
      <c r="I444" s="1879"/>
      <c r="J444" s="1881"/>
      <c r="K444" s="1881"/>
      <c r="L444" s="1881"/>
      <c r="M444" s="1881"/>
      <c r="N444" s="1882"/>
      <c r="O444" s="1884"/>
      <c r="P444" s="1884"/>
      <c r="Q444" s="1884"/>
    </row>
    <row r="445" spans="1:17" x14ac:dyDescent="0.25">
      <c r="A445" s="1918"/>
      <c r="B445" s="1878"/>
      <c r="C445" s="1879"/>
      <c r="D445" s="1879"/>
      <c r="E445" s="1879"/>
      <c r="F445" s="1880"/>
      <c r="G445" s="1879"/>
      <c r="H445" s="1879"/>
      <c r="I445" s="1879"/>
      <c r="J445" s="1881"/>
      <c r="K445" s="1881"/>
      <c r="L445" s="1881"/>
      <c r="M445" s="1881"/>
      <c r="N445" s="1882"/>
      <c r="O445" s="1884"/>
      <c r="P445" s="1884"/>
      <c r="Q445" s="1884"/>
    </row>
    <row r="446" spans="1:17" x14ac:dyDescent="0.25">
      <c r="A446" s="1918"/>
      <c r="B446" s="1878"/>
      <c r="C446" s="1879"/>
      <c r="D446" s="1879"/>
      <c r="E446" s="1879"/>
      <c r="F446" s="1880"/>
      <c r="G446" s="1879"/>
      <c r="H446" s="1879"/>
      <c r="I446" s="1879"/>
      <c r="J446" s="1881"/>
      <c r="K446" s="1881"/>
      <c r="L446" s="1881"/>
      <c r="M446" s="1881"/>
      <c r="N446" s="1882"/>
      <c r="O446" s="1884"/>
      <c r="P446" s="1884"/>
      <c r="Q446" s="1884"/>
    </row>
    <row r="447" spans="1:17" x14ac:dyDescent="0.25">
      <c r="A447" s="1918"/>
      <c r="B447" s="1878"/>
      <c r="C447" s="1879"/>
      <c r="D447" s="1879"/>
      <c r="E447" s="1879"/>
      <c r="F447" s="1880"/>
      <c r="G447" s="1879"/>
      <c r="H447" s="1879"/>
      <c r="I447" s="1879"/>
      <c r="J447" s="1881"/>
      <c r="K447" s="1881"/>
      <c r="L447" s="1881"/>
      <c r="M447" s="1881"/>
      <c r="N447" s="1882"/>
      <c r="O447" s="1884"/>
      <c r="P447" s="1884"/>
      <c r="Q447" s="1884"/>
    </row>
    <row r="448" spans="1:17" x14ac:dyDescent="0.25">
      <c r="A448" s="1918"/>
      <c r="B448" s="1878"/>
      <c r="C448" s="1879"/>
      <c r="D448" s="1879"/>
      <c r="E448" s="1879"/>
      <c r="F448" s="1880"/>
      <c r="G448" s="1879"/>
      <c r="H448" s="1879"/>
      <c r="I448" s="1879"/>
      <c r="J448" s="1881"/>
      <c r="K448" s="1881"/>
      <c r="L448" s="1881"/>
      <c r="M448" s="1881"/>
      <c r="N448" s="1882"/>
      <c r="O448" s="1884"/>
      <c r="P448" s="1884"/>
      <c r="Q448" s="1884"/>
    </row>
    <row r="449" spans="1:17" x14ac:dyDescent="0.25">
      <c r="A449" s="1918"/>
      <c r="B449" s="1878"/>
      <c r="C449" s="1879"/>
      <c r="D449" s="1879"/>
      <c r="E449" s="1879"/>
      <c r="F449" s="1880"/>
      <c r="G449" s="1879"/>
      <c r="H449" s="1879"/>
      <c r="I449" s="1879"/>
      <c r="J449" s="1881"/>
      <c r="K449" s="1881"/>
      <c r="L449" s="1881"/>
      <c r="M449" s="1881"/>
      <c r="N449" s="1882"/>
      <c r="O449" s="1884"/>
      <c r="P449" s="1884"/>
      <c r="Q449" s="1884"/>
    </row>
    <row r="450" spans="1:17" x14ac:dyDescent="0.25">
      <c r="A450" s="1918"/>
      <c r="B450" s="1878"/>
      <c r="C450" s="1879"/>
      <c r="D450" s="1879"/>
      <c r="E450" s="1879"/>
      <c r="F450" s="1880"/>
      <c r="G450" s="1879"/>
      <c r="H450" s="1879"/>
      <c r="I450" s="1879"/>
      <c r="J450" s="1881"/>
      <c r="K450" s="1881"/>
      <c r="L450" s="1881"/>
      <c r="M450" s="1881"/>
      <c r="N450" s="1882"/>
      <c r="O450" s="1884"/>
      <c r="P450" s="1884"/>
      <c r="Q450" s="1884"/>
    </row>
    <row r="451" spans="1:17" x14ac:dyDescent="0.25">
      <c r="A451" s="1918"/>
      <c r="B451" s="1878"/>
      <c r="C451" s="1879"/>
      <c r="D451" s="1879"/>
      <c r="E451" s="1879"/>
      <c r="F451" s="1880"/>
      <c r="G451" s="1879"/>
      <c r="H451" s="1879"/>
      <c r="I451" s="1879"/>
      <c r="J451" s="1881"/>
      <c r="K451" s="1881"/>
      <c r="L451" s="1881"/>
      <c r="M451" s="1881"/>
      <c r="N451" s="1882"/>
      <c r="O451" s="1884"/>
      <c r="P451" s="1884"/>
      <c r="Q451" s="1884"/>
    </row>
    <row r="452" spans="1:17" x14ac:dyDescent="0.25">
      <c r="A452" s="1918"/>
      <c r="B452" s="1878"/>
      <c r="C452" s="1879"/>
      <c r="D452" s="1879"/>
      <c r="E452" s="1879"/>
      <c r="F452" s="1880"/>
      <c r="G452" s="1879"/>
      <c r="H452" s="1879"/>
      <c r="I452" s="1879"/>
      <c r="J452" s="1881"/>
      <c r="K452" s="1881"/>
      <c r="L452" s="1881"/>
      <c r="M452" s="1881"/>
      <c r="N452" s="1882"/>
      <c r="O452" s="1884"/>
      <c r="P452" s="1884"/>
      <c r="Q452" s="1884"/>
    </row>
    <row r="453" spans="1:17" x14ac:dyDescent="0.25">
      <c r="A453" s="1918"/>
      <c r="B453" s="1878"/>
      <c r="C453" s="1879"/>
      <c r="D453" s="1879"/>
      <c r="E453" s="1879"/>
      <c r="F453" s="1880"/>
      <c r="G453" s="1879"/>
      <c r="H453" s="1879"/>
      <c r="I453" s="1879"/>
      <c r="J453" s="1881"/>
      <c r="K453" s="1881"/>
      <c r="L453" s="1881"/>
      <c r="M453" s="1881"/>
      <c r="N453" s="1882"/>
      <c r="O453" s="1884"/>
      <c r="P453" s="1884"/>
      <c r="Q453" s="1884"/>
    </row>
    <row r="454" spans="1:17" x14ac:dyDescent="0.25">
      <c r="A454" s="1918"/>
      <c r="B454" s="1878"/>
      <c r="C454" s="1879"/>
      <c r="D454" s="1879"/>
      <c r="E454" s="1879"/>
      <c r="F454" s="1880"/>
      <c r="G454" s="1879"/>
      <c r="H454" s="1879"/>
      <c r="I454" s="1879"/>
      <c r="J454" s="1881"/>
      <c r="K454" s="1881"/>
      <c r="L454" s="1881"/>
      <c r="M454" s="1881"/>
      <c r="N454" s="1882"/>
      <c r="O454" s="1884"/>
      <c r="P454" s="1884"/>
      <c r="Q454" s="1884"/>
    </row>
    <row r="455" spans="1:17" x14ac:dyDescent="0.25">
      <c r="A455" s="1918"/>
      <c r="B455" s="1878"/>
      <c r="C455" s="1879"/>
      <c r="D455" s="1879"/>
      <c r="E455" s="1879"/>
      <c r="F455" s="1880"/>
      <c r="G455" s="1879"/>
      <c r="H455" s="1879"/>
      <c r="I455" s="1879"/>
      <c r="J455" s="1881"/>
      <c r="K455" s="1881"/>
      <c r="L455" s="1881"/>
      <c r="M455" s="1881"/>
      <c r="N455" s="1882"/>
      <c r="O455" s="1884"/>
      <c r="P455" s="1884"/>
      <c r="Q455" s="1884"/>
    </row>
    <row r="456" spans="1:17" x14ac:dyDescent="0.25">
      <c r="A456" s="1918"/>
      <c r="B456" s="1878"/>
      <c r="C456" s="1879"/>
      <c r="D456" s="1879"/>
      <c r="E456" s="1879"/>
      <c r="F456" s="1880"/>
      <c r="G456" s="1879"/>
      <c r="H456" s="1879"/>
      <c r="I456" s="1879"/>
      <c r="J456" s="1881"/>
      <c r="K456" s="1881"/>
      <c r="L456" s="1881"/>
      <c r="M456" s="1881"/>
      <c r="N456" s="1882"/>
      <c r="O456" s="1884"/>
      <c r="P456" s="1884"/>
      <c r="Q456" s="1884"/>
    </row>
  </sheetData>
  <mergeCells count="534">
    <mergeCell ref="F51:F52"/>
    <mergeCell ref="B47:B48"/>
    <mergeCell ref="C47:C48"/>
    <mergeCell ref="D47:D48"/>
    <mergeCell ref="Q47:Q48"/>
    <mergeCell ref="D49:D50"/>
    <mergeCell ref="C49:C50"/>
    <mergeCell ref="Q49:Q50"/>
    <mergeCell ref="B49:B52"/>
    <mergeCell ref="Q34:Q35"/>
    <mergeCell ref="Q36:Q37"/>
    <mergeCell ref="C51:C52"/>
    <mergeCell ref="D51:D52"/>
    <mergeCell ref="Q51:Q52"/>
    <mergeCell ref="O34:O35"/>
    <mergeCell ref="O36:O37"/>
    <mergeCell ref="O39:O40"/>
    <mergeCell ref="O41:O42"/>
    <mergeCell ref="O43:O44"/>
    <mergeCell ref="O45:O46"/>
    <mergeCell ref="O47:O48"/>
    <mergeCell ref="O49:O50"/>
    <mergeCell ref="O51:O52"/>
    <mergeCell ref="F34:F35"/>
    <mergeCell ref="F36:F37"/>
    <mergeCell ref="Q39:Q40"/>
    <mergeCell ref="Q41:Q42"/>
    <mergeCell ref="C34:C35"/>
    <mergeCell ref="D34:D35"/>
    <mergeCell ref="C36:C37"/>
    <mergeCell ref="D36:D37"/>
    <mergeCell ref="F47:F48"/>
    <mergeCell ref="F49:F50"/>
    <mergeCell ref="B43:B44"/>
    <mergeCell ref="C43:C44"/>
    <mergeCell ref="D43:D44"/>
    <mergeCell ref="Q43:Q44"/>
    <mergeCell ref="B45:B46"/>
    <mergeCell ref="C45:C46"/>
    <mergeCell ref="D45:D46"/>
    <mergeCell ref="Q45:Q46"/>
    <mergeCell ref="F39:F40"/>
    <mergeCell ref="F41:F42"/>
    <mergeCell ref="F43:F44"/>
    <mergeCell ref="F45:F46"/>
    <mergeCell ref="D39:D40"/>
    <mergeCell ref="C39:C40"/>
    <mergeCell ref="B34:B37"/>
    <mergeCell ref="B39:B42"/>
    <mergeCell ref="D41:D42"/>
    <mergeCell ref="C41:C42"/>
    <mergeCell ref="C31:C32"/>
    <mergeCell ref="B31:B32"/>
    <mergeCell ref="B29:B30"/>
    <mergeCell ref="C29:C30"/>
    <mergeCell ref="D29:D30"/>
    <mergeCell ref="F31:F32"/>
    <mergeCell ref="D19:D20"/>
    <mergeCell ref="F19:F20"/>
    <mergeCell ref="G19:G20"/>
    <mergeCell ref="B21:B22"/>
    <mergeCell ref="C21:C22"/>
    <mergeCell ref="D21:D22"/>
    <mergeCell ref="F21:F22"/>
    <mergeCell ref="G21:G22"/>
    <mergeCell ref="B23:B24"/>
    <mergeCell ref="C23:C24"/>
    <mergeCell ref="D23:D24"/>
    <mergeCell ref="F23:F24"/>
    <mergeCell ref="G23:G24"/>
    <mergeCell ref="F27:F28"/>
    <mergeCell ref="B17:B18"/>
    <mergeCell ref="C17:C18"/>
    <mergeCell ref="D17:D18"/>
    <mergeCell ref="F17:F18"/>
    <mergeCell ref="G17:G18"/>
    <mergeCell ref="B19:B20"/>
    <mergeCell ref="C19:C20"/>
    <mergeCell ref="F29:F30"/>
    <mergeCell ref="G29:G30"/>
    <mergeCell ref="B25:B26"/>
    <mergeCell ref="C25:C26"/>
    <mergeCell ref="D25:D26"/>
    <mergeCell ref="F25:F26"/>
    <mergeCell ref="G25:G26"/>
    <mergeCell ref="B27:B28"/>
    <mergeCell ref="C27:C28"/>
    <mergeCell ref="D27:D28"/>
    <mergeCell ref="G27:G28"/>
    <mergeCell ref="H4:H5"/>
    <mergeCell ref="I4:I5"/>
    <mergeCell ref="J4:N4"/>
    <mergeCell ref="P4:P5"/>
    <mergeCell ref="B13:B14"/>
    <mergeCell ref="C13:C14"/>
    <mergeCell ref="D13:D14"/>
    <mergeCell ref="F13:F14"/>
    <mergeCell ref="A6:Q6"/>
    <mergeCell ref="E355:F355"/>
    <mergeCell ref="B92:O92"/>
    <mergeCell ref="B96:B97"/>
    <mergeCell ref="C96:C97"/>
    <mergeCell ref="D96:D97"/>
    <mergeCell ref="F96:F97"/>
    <mergeCell ref="G96:G97"/>
    <mergeCell ref="B82:Q82"/>
    <mergeCell ref="B84:Q84"/>
    <mergeCell ref="B87:Q87"/>
    <mergeCell ref="B106:B107"/>
    <mergeCell ref="C106:C107"/>
    <mergeCell ref="D106:D107"/>
    <mergeCell ref="F106:F107"/>
    <mergeCell ref="G106:G107"/>
    <mergeCell ref="B113:B114"/>
    <mergeCell ref="B123:B124"/>
    <mergeCell ref="C123:C124"/>
    <mergeCell ref="D123:D124"/>
    <mergeCell ref="F123:F124"/>
    <mergeCell ref="G123:G124"/>
    <mergeCell ref="Q123:Q124"/>
    <mergeCell ref="C113:C114"/>
    <mergeCell ref="D113:D114"/>
    <mergeCell ref="A74:A75"/>
    <mergeCell ref="B76:Q76"/>
    <mergeCell ref="B77:Q77"/>
    <mergeCell ref="C78:C79"/>
    <mergeCell ref="D78:D79"/>
    <mergeCell ref="E78:E79"/>
    <mergeCell ref="F78:F79"/>
    <mergeCell ref="G78:G79"/>
    <mergeCell ref="B2:Q2"/>
    <mergeCell ref="A4:A5"/>
    <mergeCell ref="B4:B5"/>
    <mergeCell ref="C4:C5"/>
    <mergeCell ref="D4:D5"/>
    <mergeCell ref="E4:E5"/>
    <mergeCell ref="F4:F5"/>
    <mergeCell ref="G4:G5"/>
    <mergeCell ref="O4:O5"/>
    <mergeCell ref="Q4:Q5"/>
    <mergeCell ref="B15:B16"/>
    <mergeCell ref="C15:C16"/>
    <mergeCell ref="D15:D16"/>
    <mergeCell ref="F15:F16"/>
    <mergeCell ref="G13:G14"/>
    <mergeCell ref="G15:G16"/>
    <mergeCell ref="A88:A89"/>
    <mergeCell ref="A90:A91"/>
    <mergeCell ref="A103:A104"/>
    <mergeCell ref="B98:B99"/>
    <mergeCell ref="C98:C99"/>
    <mergeCell ref="D98:D99"/>
    <mergeCell ref="F98:F99"/>
    <mergeCell ref="G98:G99"/>
    <mergeCell ref="B100:B101"/>
    <mergeCell ref="C100:C101"/>
    <mergeCell ref="D100:D101"/>
    <mergeCell ref="F100:F101"/>
    <mergeCell ref="G100:G101"/>
    <mergeCell ref="B104:B105"/>
    <mergeCell ref="C104:C105"/>
    <mergeCell ref="D104:D105"/>
    <mergeCell ref="F104:F105"/>
    <mergeCell ref="G104:G105"/>
    <mergeCell ref="B102:B103"/>
    <mergeCell ref="C102:C103"/>
    <mergeCell ref="D102:D103"/>
    <mergeCell ref="F102:F103"/>
    <mergeCell ref="G102:G103"/>
    <mergeCell ref="A105:A106"/>
    <mergeCell ref="A107:A108"/>
    <mergeCell ref="B108:B109"/>
    <mergeCell ref="C108:C109"/>
    <mergeCell ref="D108:D109"/>
    <mergeCell ref="F108:F109"/>
    <mergeCell ref="G108:G109"/>
    <mergeCell ref="B110:B111"/>
    <mergeCell ref="C110:C111"/>
    <mergeCell ref="D110:D111"/>
    <mergeCell ref="F110:F111"/>
    <mergeCell ref="G110:G111"/>
    <mergeCell ref="F113:F114"/>
    <mergeCell ref="G113:G114"/>
    <mergeCell ref="B116:B117"/>
    <mergeCell ref="C116:C117"/>
    <mergeCell ref="D116:D117"/>
    <mergeCell ref="F116:F117"/>
    <mergeCell ref="G116:G117"/>
    <mergeCell ref="Q131:Q132"/>
    <mergeCell ref="B129:B130"/>
    <mergeCell ref="C129:C130"/>
    <mergeCell ref="D129:D130"/>
    <mergeCell ref="F129:F130"/>
    <mergeCell ref="G129:G130"/>
    <mergeCell ref="Q129:Q130"/>
    <mergeCell ref="B125:B126"/>
    <mergeCell ref="C125:C126"/>
    <mergeCell ref="D125:D126"/>
    <mergeCell ref="F125:F126"/>
    <mergeCell ref="G125:G126"/>
    <mergeCell ref="B127:B128"/>
    <mergeCell ref="C127:C128"/>
    <mergeCell ref="D127:D128"/>
    <mergeCell ref="F127:F128"/>
    <mergeCell ref="G127:G128"/>
    <mergeCell ref="C144:C145"/>
    <mergeCell ref="D144:D145"/>
    <mergeCell ref="F144:F145"/>
    <mergeCell ref="G144:G145"/>
    <mergeCell ref="Q127:Q128"/>
    <mergeCell ref="B131:B132"/>
    <mergeCell ref="C131:C132"/>
    <mergeCell ref="D131:D132"/>
    <mergeCell ref="F131:F132"/>
    <mergeCell ref="G131:G132"/>
    <mergeCell ref="B138:B139"/>
    <mergeCell ref="C138:C139"/>
    <mergeCell ref="D138:D139"/>
    <mergeCell ref="F138:F139"/>
    <mergeCell ref="G138:G139"/>
    <mergeCell ref="Q144:Q145"/>
    <mergeCell ref="Q140:Q141"/>
    <mergeCell ref="B142:B143"/>
    <mergeCell ref="C142:C143"/>
    <mergeCell ref="D142:D143"/>
    <mergeCell ref="F142:F143"/>
    <mergeCell ref="G142:G143"/>
    <mergeCell ref="B140:B141"/>
    <mergeCell ref="C140:C141"/>
    <mergeCell ref="B152:B153"/>
    <mergeCell ref="C152:C153"/>
    <mergeCell ref="D152:D153"/>
    <mergeCell ref="E152:E153"/>
    <mergeCell ref="F152:F153"/>
    <mergeCell ref="G152:G153"/>
    <mergeCell ref="B150:B151"/>
    <mergeCell ref="C150:C151"/>
    <mergeCell ref="D150:D151"/>
    <mergeCell ref="F150:F151"/>
    <mergeCell ref="G150:G151"/>
    <mergeCell ref="D140:D141"/>
    <mergeCell ref="F140:F141"/>
    <mergeCell ref="G140:G141"/>
    <mergeCell ref="B144:B145"/>
    <mergeCell ref="F162:F163"/>
    <mergeCell ref="A158:A159"/>
    <mergeCell ref="B158:B159"/>
    <mergeCell ref="C158:C159"/>
    <mergeCell ref="D158:D159"/>
    <mergeCell ref="F158:F159"/>
    <mergeCell ref="G158:G159"/>
    <mergeCell ref="B154:B155"/>
    <mergeCell ref="C154:C155"/>
    <mergeCell ref="D154:D155"/>
    <mergeCell ref="F154:F155"/>
    <mergeCell ref="G154:G155"/>
    <mergeCell ref="B156:B157"/>
    <mergeCell ref="C156:C157"/>
    <mergeCell ref="D156:D157"/>
    <mergeCell ref="F156:F157"/>
    <mergeCell ref="G156:G157"/>
    <mergeCell ref="G162:G163"/>
    <mergeCell ref="G160:G161"/>
    <mergeCell ref="B160:B161"/>
    <mergeCell ref="C160:C161"/>
    <mergeCell ref="D160:D161"/>
    <mergeCell ref="F160:F161"/>
    <mergeCell ref="B162:B163"/>
    <mergeCell ref="C168:C169"/>
    <mergeCell ref="D168:D169"/>
    <mergeCell ref="F168:F169"/>
    <mergeCell ref="G168:G169"/>
    <mergeCell ref="B164:B165"/>
    <mergeCell ref="C164:C165"/>
    <mergeCell ref="D164:D165"/>
    <mergeCell ref="F164:F165"/>
    <mergeCell ref="B166:B167"/>
    <mergeCell ref="C166:C167"/>
    <mergeCell ref="D166:D167"/>
    <mergeCell ref="F166:F167"/>
    <mergeCell ref="C162:C163"/>
    <mergeCell ref="D162:D163"/>
    <mergeCell ref="G166:G167"/>
    <mergeCell ref="G164:G165"/>
    <mergeCell ref="B168:B169"/>
    <mergeCell ref="B170:B171"/>
    <mergeCell ref="C170:C171"/>
    <mergeCell ref="D170:D171"/>
    <mergeCell ref="F170:F171"/>
    <mergeCell ref="G170:G171"/>
    <mergeCell ref="Q172:Q173"/>
    <mergeCell ref="A174:A175"/>
    <mergeCell ref="B174:B175"/>
    <mergeCell ref="C174:C175"/>
    <mergeCell ref="D174:D175"/>
    <mergeCell ref="F174:F175"/>
    <mergeCell ref="G174:G175"/>
    <mergeCell ref="Q174:Q175"/>
    <mergeCell ref="A172:A173"/>
    <mergeCell ref="B172:B173"/>
    <mergeCell ref="C172:C173"/>
    <mergeCell ref="D172:D173"/>
    <mergeCell ref="F172:F173"/>
    <mergeCell ref="G172:G173"/>
    <mergeCell ref="G178:G179"/>
    <mergeCell ref="C184:C186"/>
    <mergeCell ref="D184:D186"/>
    <mergeCell ref="E184:E186"/>
    <mergeCell ref="F184:F186"/>
    <mergeCell ref="G184:G186"/>
    <mergeCell ref="B176:B177"/>
    <mergeCell ref="C176:C177"/>
    <mergeCell ref="D176:D177"/>
    <mergeCell ref="F176:F177"/>
    <mergeCell ref="G176:G177"/>
    <mergeCell ref="B178:B179"/>
    <mergeCell ref="C178:C179"/>
    <mergeCell ref="D178:D179"/>
    <mergeCell ref="E178:E179"/>
    <mergeCell ref="F178:F179"/>
    <mergeCell ref="A189:A190"/>
    <mergeCell ref="B189:B190"/>
    <mergeCell ref="C189:C190"/>
    <mergeCell ref="D189:D190"/>
    <mergeCell ref="F189:F190"/>
    <mergeCell ref="G189:G190"/>
    <mergeCell ref="A187:A188"/>
    <mergeCell ref="B187:B188"/>
    <mergeCell ref="C187:C188"/>
    <mergeCell ref="D187:D188"/>
    <mergeCell ref="F187:F188"/>
    <mergeCell ref="G187:G188"/>
    <mergeCell ref="G197:G198"/>
    <mergeCell ref="A199:A201"/>
    <mergeCell ref="B199:B201"/>
    <mergeCell ref="C199:C201"/>
    <mergeCell ref="D199:D201"/>
    <mergeCell ref="F199:F201"/>
    <mergeCell ref="G199:G201"/>
    <mergeCell ref="E200:E201"/>
    <mergeCell ref="B191:B192"/>
    <mergeCell ref="C191:C192"/>
    <mergeCell ref="D191:D192"/>
    <mergeCell ref="F191:F192"/>
    <mergeCell ref="G191:G192"/>
    <mergeCell ref="A197:A198"/>
    <mergeCell ref="B197:B198"/>
    <mergeCell ref="C197:C198"/>
    <mergeCell ref="D197:D198"/>
    <mergeCell ref="F197:F198"/>
    <mergeCell ref="B202:B203"/>
    <mergeCell ref="C202:C203"/>
    <mergeCell ref="D202:D203"/>
    <mergeCell ref="F202:F203"/>
    <mergeCell ref="G202:G203"/>
    <mergeCell ref="A204:A205"/>
    <mergeCell ref="B204:B205"/>
    <mergeCell ref="C204:C205"/>
    <mergeCell ref="D204:D205"/>
    <mergeCell ref="F204:F205"/>
    <mergeCell ref="A208:A209"/>
    <mergeCell ref="B208:B209"/>
    <mergeCell ref="C208:C209"/>
    <mergeCell ref="D208:D209"/>
    <mergeCell ref="F208:F209"/>
    <mergeCell ref="G208:G209"/>
    <mergeCell ref="G204:G205"/>
    <mergeCell ref="A206:A207"/>
    <mergeCell ref="B206:B207"/>
    <mergeCell ref="C206:C207"/>
    <mergeCell ref="D206:D207"/>
    <mergeCell ref="F206:F207"/>
    <mergeCell ref="G206:G207"/>
    <mergeCell ref="A212:A213"/>
    <mergeCell ref="B212:B213"/>
    <mergeCell ref="C212:C213"/>
    <mergeCell ref="D212:D213"/>
    <mergeCell ref="F212:F213"/>
    <mergeCell ref="G212:G213"/>
    <mergeCell ref="A210:A211"/>
    <mergeCell ref="B210:B211"/>
    <mergeCell ref="C210:C211"/>
    <mergeCell ref="D210:D211"/>
    <mergeCell ref="F210:F211"/>
    <mergeCell ref="G210:G211"/>
    <mergeCell ref="A216:A217"/>
    <mergeCell ref="B216:B217"/>
    <mergeCell ref="C216:C217"/>
    <mergeCell ref="D216:D217"/>
    <mergeCell ref="F216:F217"/>
    <mergeCell ref="G216:G217"/>
    <mergeCell ref="A214:A215"/>
    <mergeCell ref="B214:B215"/>
    <mergeCell ref="C214:C215"/>
    <mergeCell ref="D214:D215"/>
    <mergeCell ref="F214:F215"/>
    <mergeCell ref="G214:G215"/>
    <mergeCell ref="A220:A221"/>
    <mergeCell ref="B220:B221"/>
    <mergeCell ref="C220:C221"/>
    <mergeCell ref="D220:D221"/>
    <mergeCell ref="F220:F221"/>
    <mergeCell ref="G220:G221"/>
    <mergeCell ref="A218:A219"/>
    <mergeCell ref="B218:B219"/>
    <mergeCell ref="C218:C219"/>
    <mergeCell ref="D218:D219"/>
    <mergeCell ref="F218:F219"/>
    <mergeCell ref="G218:G219"/>
    <mergeCell ref="A224:A225"/>
    <mergeCell ref="B224:B225"/>
    <mergeCell ref="C224:C225"/>
    <mergeCell ref="D224:D225"/>
    <mergeCell ref="F224:F225"/>
    <mergeCell ref="G224:G225"/>
    <mergeCell ref="A222:A223"/>
    <mergeCell ref="B222:B223"/>
    <mergeCell ref="C222:C223"/>
    <mergeCell ref="D222:D223"/>
    <mergeCell ref="F222:F223"/>
    <mergeCell ref="G222:G223"/>
    <mergeCell ref="A228:A229"/>
    <mergeCell ref="B228:B229"/>
    <mergeCell ref="C228:C229"/>
    <mergeCell ref="D228:D229"/>
    <mergeCell ref="F228:F229"/>
    <mergeCell ref="G228:G229"/>
    <mergeCell ref="A226:A227"/>
    <mergeCell ref="B226:B227"/>
    <mergeCell ref="C226:C227"/>
    <mergeCell ref="D226:D227"/>
    <mergeCell ref="F226:F227"/>
    <mergeCell ref="G226:G227"/>
    <mergeCell ref="G232:G233"/>
    <mergeCell ref="B240:B241"/>
    <mergeCell ref="C240:C241"/>
    <mergeCell ref="D240:D241"/>
    <mergeCell ref="F240:F241"/>
    <mergeCell ref="A230:A231"/>
    <mergeCell ref="B230:B231"/>
    <mergeCell ref="C230:C231"/>
    <mergeCell ref="D230:D231"/>
    <mergeCell ref="F230:F231"/>
    <mergeCell ref="G230:G231"/>
    <mergeCell ref="B242:B243"/>
    <mergeCell ref="C242:C243"/>
    <mergeCell ref="D242:D243"/>
    <mergeCell ref="F242:F243"/>
    <mergeCell ref="B244:B247"/>
    <mergeCell ref="F244:F247"/>
    <mergeCell ref="B232:B233"/>
    <mergeCell ref="C232:C233"/>
    <mergeCell ref="D232:D233"/>
    <mergeCell ref="F232:F233"/>
    <mergeCell ref="C244:C247"/>
    <mergeCell ref="D244:D247"/>
    <mergeCell ref="B260:B261"/>
    <mergeCell ref="C260:C261"/>
    <mergeCell ref="D260:D261"/>
    <mergeCell ref="F260:F261"/>
    <mergeCell ref="G260:G261"/>
    <mergeCell ref="B251:Q251"/>
    <mergeCell ref="B253:B254"/>
    <mergeCell ref="C253:C254"/>
    <mergeCell ref="D253:D254"/>
    <mergeCell ref="F253:F254"/>
    <mergeCell ref="G253:G254"/>
    <mergeCell ref="F266:F267"/>
    <mergeCell ref="G266:G267"/>
    <mergeCell ref="B268:B269"/>
    <mergeCell ref="F268:F269"/>
    <mergeCell ref="G268:G269"/>
    <mergeCell ref="B266:B267"/>
    <mergeCell ref="C266:C269"/>
    <mergeCell ref="D266:D269"/>
    <mergeCell ref="B279:N279"/>
    <mergeCell ref="B305:K305"/>
    <mergeCell ref="B306:Q306"/>
    <mergeCell ref="A283:A285"/>
    <mergeCell ref="C284:C285"/>
    <mergeCell ref="A286:A287"/>
    <mergeCell ref="C287:C288"/>
    <mergeCell ref="D287:D288"/>
    <mergeCell ref="B322:Q322"/>
    <mergeCell ref="B323:Q323"/>
    <mergeCell ref="B308:M308"/>
    <mergeCell ref="B313:B314"/>
    <mergeCell ref="C313:C314"/>
    <mergeCell ref="D313:D314"/>
    <mergeCell ref="B317:B318"/>
    <mergeCell ref="C317:C318"/>
    <mergeCell ref="D317:D318"/>
    <mergeCell ref="B299:B300"/>
    <mergeCell ref="C299:C300"/>
    <mergeCell ref="D299:D300"/>
    <mergeCell ref="F317:F318"/>
    <mergeCell ref="B325:B326"/>
    <mergeCell ref="C325:C326"/>
    <mergeCell ref="D325:D326"/>
    <mergeCell ref="F325:F326"/>
    <mergeCell ref="G325:G326"/>
    <mergeCell ref="B327:B328"/>
    <mergeCell ref="C327:C328"/>
    <mergeCell ref="D327:D328"/>
    <mergeCell ref="F327:F328"/>
    <mergeCell ref="G327:G328"/>
    <mergeCell ref="B329:B330"/>
    <mergeCell ref="C329:C330"/>
    <mergeCell ref="D329:D330"/>
    <mergeCell ref="F329:F330"/>
    <mergeCell ref="G329:G330"/>
    <mergeCell ref="B331:B332"/>
    <mergeCell ref="C331:C332"/>
    <mergeCell ref="D331:D332"/>
    <mergeCell ref="F331:F332"/>
    <mergeCell ref="G331:G332"/>
    <mergeCell ref="B344:Q344"/>
    <mergeCell ref="E353:F353"/>
    <mergeCell ref="B337:B338"/>
    <mergeCell ref="C337:C338"/>
    <mergeCell ref="D337:D338"/>
    <mergeCell ref="F337:F338"/>
    <mergeCell ref="G337:G338"/>
    <mergeCell ref="B342:Q342"/>
    <mergeCell ref="B333:B334"/>
    <mergeCell ref="C333:C334"/>
    <mergeCell ref="D333:D334"/>
    <mergeCell ref="F333:F334"/>
    <mergeCell ref="G333:G334"/>
    <mergeCell ref="B335:B336"/>
    <mergeCell ref="C335:C336"/>
    <mergeCell ref="D335:D336"/>
    <mergeCell ref="F335:F336"/>
    <mergeCell ref="G335:G336"/>
  </mergeCells>
  <phoneticPr fontId="13" type="noConversion"/>
  <pageMargins left="0.70866141732283472" right="0.70866141732283472" top="0.74803149606299213" bottom="0.74803149606299213" header="0.31496062992125984" footer="0.31496062992125984"/>
  <pageSetup paperSize="9" scale="47" orientation="landscape" r:id="rId1"/>
  <rowBreaks count="3" manualBreakCount="3">
    <brk id="29" min="1" max="16" man="1"/>
    <brk id="358" min="1" max="16" man="1"/>
    <brk id="374" min="1" max="107" man="1"/>
  </rowBreaks>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Инвест план каз</vt:lpstr>
      <vt:lpstr>Обл весь</vt:lpstr>
      <vt:lpstr>Инвест план рус</vt:lpstr>
      <vt:lpstr>'Инвест план каз'!Заголовки_для_печати</vt:lpstr>
      <vt:lpstr>'Инвест план рус'!Заголовки_для_печати</vt:lpstr>
      <vt:lpstr>'Обл весь'!Заголовки_для_печати</vt:lpstr>
      <vt:lpstr>'Инвест план каз'!Область_печати</vt:lpstr>
      <vt:lpstr>'Инвест план рус'!Область_печати</vt:lpstr>
      <vt:lpstr>'Обл весь'!Область_печати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Admin</cp:lastModifiedBy>
  <cp:lastPrinted>2026-06-04T12:23:01Z</cp:lastPrinted>
  <dcterms:created xsi:type="dcterms:W3CDTF">2006-09-28T05:33:49Z</dcterms:created>
  <dcterms:modified xsi:type="dcterms:W3CDTF">2026-06-04T12:34:11Z</dcterms:modified>
</cp:coreProperties>
</file>